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zps99632\Desktop\食研所114年JFM版\繳交食研所\"/>
    </mc:Choice>
  </mc:AlternateContent>
  <xr:revisionPtr revIDLastSave="0" documentId="13_ncr:1_{7B389639-A394-44E8-9A68-C8C36A124DAD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57" r:id="rId22"/>
    <sheet name="生產管理報表 8-2(月報廢)" sheetId="58" r:id="rId23"/>
    <sheet name="生產管理報表 8-3(月超用)" sheetId="59" r:id="rId24"/>
    <sheet name="生產管理報表 8-4(月超用)" sheetId="60" r:id="rId25"/>
    <sheet name="生產管理報表 7-1 (週)" sheetId="41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20大－原因別分析" sheetId="63" r:id="rId33"/>
    <sheet name="超用20大－原因別分析" sheetId="64" r:id="rId34"/>
    <sheet name="報廢－原因別分析" sheetId="29" state="hidden" r:id="rId35"/>
    <sheet name="超用－原因別分析" sheetId="43" state="hidden" r:id="rId36"/>
    <sheet name="填寫舉例" sheetId="1" r:id="rId37"/>
    <sheet name="鮮食品群番" sheetId="38" r:id="rId38"/>
    <sheet name="下拉式選單" sheetId="54" r:id="rId39"/>
  </sheets>
  <externalReferences>
    <externalReference r:id="rId40"/>
    <externalReference r:id="rId41"/>
    <externalReference r:id="rId42"/>
    <externalReference r:id="rId43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1" hidden="1">#REF!</definedName>
    <definedName name="_xlnm._FilterDatabase" localSheetId="23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'報廢20大－原因別分析'!$U$7:$U$26</definedName>
    <definedName name="_xlnm._FilterDatabase" localSheetId="34" hidden="1">'報廢－原因別分析'!$B$6:$AH$306</definedName>
    <definedName name="_xlnm._FilterDatabase" localSheetId="33" hidden="1">'超用20大－原因別分析'!$U$7:$U$26</definedName>
    <definedName name="_xlnm._FilterDatabase" localSheetId="35" hidden="1">'超用－原因別分析'!$B$6:$AJ$466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5">'生產管理報表 7-1 (週)'!$A$1:$M$246</definedName>
    <definedName name="_xlnm.Print_Area" localSheetId="20">'生產管理報表 7-1(月)'!$A$1:$M$15</definedName>
    <definedName name="_xlnm.Print_Area" localSheetId="21">'生產管理報表 8-1(月報廢)'!$A$1:$P$30</definedName>
    <definedName name="_xlnm.Print_Area" localSheetId="22">'生產管理報表 8-2(月報廢)'!$A$1:$P$38</definedName>
    <definedName name="_xlnm.Print_Area" localSheetId="23">'生產管理報表 8-3(月超用)'!$A$1:$Q$30</definedName>
    <definedName name="_xlnm.Print_Area" localSheetId="24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8-6(週報廢)'!$A$1:$P$110</definedName>
    <definedName name="_xlnm.Print_Area" localSheetId="28">'生產管理報表 8-7(週超用)'!$A$1:$Q$30</definedName>
    <definedName name="_xlnm.Print_Area" localSheetId="29">'生產管理報表 8-8(週超用) '!$A$1:$P$150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7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3" l="1"/>
  <c r="H16" i="13"/>
  <c r="H447" i="52" l="1"/>
  <c r="H447" i="51"/>
  <c r="H447" i="50"/>
  <c r="H447" i="49"/>
  <c r="H447" i="48"/>
  <c r="H447" i="46"/>
  <c r="H447" i="45"/>
  <c r="H15" i="13"/>
  <c r="G156" i="3"/>
  <c r="K150" i="62"/>
  <c r="K14" i="61"/>
  <c r="M149" i="62"/>
  <c r="M148" i="62"/>
  <c r="M147" i="62"/>
  <c r="M146" i="62"/>
  <c r="M145" i="62"/>
  <c r="M150" i="62" s="1"/>
  <c r="M141" i="62"/>
  <c r="M140" i="62"/>
  <c r="M139" i="62"/>
  <c r="M138" i="62"/>
  <c r="M137" i="62"/>
  <c r="M142" i="62" s="1"/>
  <c r="K142" i="62" s="1"/>
  <c r="M133" i="62"/>
  <c r="M132" i="62"/>
  <c r="M131" i="62"/>
  <c r="M130" i="62"/>
  <c r="M129" i="62"/>
  <c r="K110" i="20"/>
  <c r="K86" i="20"/>
  <c r="M107" i="20"/>
  <c r="M106" i="20"/>
  <c r="M105" i="20"/>
  <c r="M110" i="20" s="1"/>
  <c r="M97" i="20"/>
  <c r="M102" i="20" s="1"/>
  <c r="K102" i="20" s="1"/>
  <c r="M93" i="20"/>
  <c r="M92" i="20"/>
  <c r="M91" i="20"/>
  <c r="M90" i="20"/>
  <c r="M89" i="20"/>
  <c r="M94" i="20" s="1"/>
  <c r="K94" i="20" s="1"/>
  <c r="M85" i="20"/>
  <c r="M84" i="20"/>
  <c r="M83" i="20"/>
  <c r="M86" i="20" s="1"/>
  <c r="M82" i="20"/>
  <c r="M81" i="20"/>
  <c r="K134" i="19"/>
  <c r="M141" i="19"/>
  <c r="M140" i="19"/>
  <c r="M139" i="19"/>
  <c r="M138" i="19"/>
  <c r="M137" i="19"/>
  <c r="M142" i="19" s="1"/>
  <c r="K142" i="19" s="1"/>
  <c r="M133" i="19"/>
  <c r="M132" i="19"/>
  <c r="M131" i="19"/>
  <c r="M130" i="19"/>
  <c r="M129" i="19"/>
  <c r="M134" i="19" s="1"/>
  <c r="M125" i="19"/>
  <c r="M124" i="19"/>
  <c r="M123" i="19"/>
  <c r="M122" i="19"/>
  <c r="M121" i="19"/>
  <c r="M134" i="62" l="1"/>
  <c r="K134" i="62" s="1"/>
  <c r="M126" i="19"/>
  <c r="K126" i="19" s="1"/>
  <c r="C9" i="40" l="1"/>
  <c r="K15" i="40"/>
  <c r="J15" i="40"/>
  <c r="I15" i="40"/>
  <c r="H15" i="40"/>
  <c r="AC7" i="63"/>
  <c r="AC88" i="63" s="1"/>
  <c r="AD7" i="63"/>
  <c r="AE7" i="63"/>
  <c r="AF7" i="63"/>
  <c r="AG7" i="63"/>
  <c r="AH7" i="63"/>
  <c r="AC8" i="63"/>
  <c r="AC89" i="63" s="1"/>
  <c r="H9" i="40" s="1"/>
  <c r="AD8" i="63"/>
  <c r="AE8" i="63"/>
  <c r="AF8" i="63"/>
  <c r="AG8" i="63"/>
  <c r="AH8" i="63"/>
  <c r="G15" i="40"/>
  <c r="F15" i="40"/>
  <c r="M10" i="40"/>
  <c r="L10" i="40"/>
  <c r="K10" i="40"/>
  <c r="J10" i="40"/>
  <c r="I10" i="40"/>
  <c r="H10" i="40"/>
  <c r="G10" i="40"/>
  <c r="F10" i="40"/>
  <c r="AC8" i="64"/>
  <c r="AC89" i="64" s="1"/>
  <c r="AD8" i="64"/>
  <c r="AE8" i="64"/>
  <c r="AF8" i="64"/>
  <c r="AG8" i="64"/>
  <c r="AH8" i="64"/>
  <c r="AC7" i="64"/>
  <c r="AD7" i="64"/>
  <c r="AE7" i="64"/>
  <c r="AF7" i="64"/>
  <c r="AG7" i="64"/>
  <c r="AH7" i="64"/>
  <c r="AB90" i="64"/>
  <c r="AB89" i="64"/>
  <c r="AC88" i="64"/>
  <c r="AC90" i="64" s="1"/>
  <c r="AB88" i="64"/>
  <c r="AA88" i="64"/>
  <c r="G9" i="40"/>
  <c r="F9" i="40"/>
  <c r="AB90" i="63"/>
  <c r="AB89" i="63"/>
  <c r="AB88" i="63"/>
  <c r="AA88" i="63"/>
  <c r="AC90" i="63" l="1"/>
  <c r="I9" i="40" s="1"/>
  <c r="H129" i="7"/>
  <c r="B31" i="39"/>
  <c r="AU461" i="52"/>
  <c r="AT461" i="52"/>
  <c r="AP461" i="52"/>
  <c r="AO461" i="52"/>
  <c r="AK461" i="52"/>
  <c r="AJ461" i="52"/>
  <c r="AF461" i="52"/>
  <c r="AE461" i="52"/>
  <c r="AA461" i="52"/>
  <c r="Z461" i="52"/>
  <c r="V461" i="52"/>
  <c r="U461" i="52"/>
  <c r="Q461" i="52"/>
  <c r="P461" i="52"/>
  <c r="AU460" i="52"/>
  <c r="AT460" i="52"/>
  <c r="AP460" i="52"/>
  <c r="AO460" i="52"/>
  <c r="AK460" i="52"/>
  <c r="AJ460" i="52"/>
  <c r="AF460" i="52"/>
  <c r="AE460" i="52"/>
  <c r="AA460" i="52"/>
  <c r="Z460" i="52"/>
  <c r="V460" i="52"/>
  <c r="U460" i="52"/>
  <c r="Q460" i="52"/>
  <c r="P460" i="52"/>
  <c r="AU459" i="52"/>
  <c r="AT459" i="52"/>
  <c r="AP459" i="52"/>
  <c r="AO459" i="52"/>
  <c r="AK459" i="52"/>
  <c r="AJ459" i="52"/>
  <c r="AF459" i="52"/>
  <c r="AE459" i="52"/>
  <c r="AA459" i="52"/>
  <c r="Z459" i="52"/>
  <c r="V459" i="52"/>
  <c r="U459" i="52"/>
  <c r="Q459" i="52"/>
  <c r="P459" i="52"/>
  <c r="AU458" i="52"/>
  <c r="AT458" i="52"/>
  <c r="AP458" i="52"/>
  <c r="AO458" i="52"/>
  <c r="AQ458" i="52" s="1"/>
  <c r="AR458" i="52" s="1"/>
  <c r="AK458" i="52"/>
  <c r="AJ458" i="52"/>
  <c r="AF458" i="52"/>
  <c r="AE458" i="52"/>
  <c r="AA458" i="52"/>
  <c r="Z458" i="52"/>
  <c r="V458" i="52"/>
  <c r="U458" i="52"/>
  <c r="Q458" i="52"/>
  <c r="P458" i="52"/>
  <c r="AU457" i="52"/>
  <c r="AT457" i="52"/>
  <c r="AP457" i="52"/>
  <c r="AO457" i="52"/>
  <c r="AK457" i="52"/>
  <c r="AJ457" i="52"/>
  <c r="AF457" i="52"/>
  <c r="AE457" i="52"/>
  <c r="AA457" i="52"/>
  <c r="Z457" i="52"/>
  <c r="V457" i="52"/>
  <c r="U457" i="52"/>
  <c r="Q457" i="52"/>
  <c r="P457" i="52"/>
  <c r="AU456" i="52"/>
  <c r="AT456" i="52"/>
  <c r="AP456" i="52"/>
  <c r="AO456" i="52"/>
  <c r="AK456" i="52"/>
  <c r="AL456" i="52" s="1"/>
  <c r="AM456" i="52" s="1"/>
  <c r="AJ456" i="52"/>
  <c r="AF456" i="52"/>
  <c r="AE456" i="52"/>
  <c r="AA456" i="52"/>
  <c r="Z456" i="52"/>
  <c r="V456" i="52"/>
  <c r="U456" i="52"/>
  <c r="Q456" i="52"/>
  <c r="P456" i="52"/>
  <c r="AU455" i="52"/>
  <c r="AT455" i="52"/>
  <c r="AP455" i="52"/>
  <c r="AO455" i="52"/>
  <c r="AK455" i="52"/>
  <c r="AJ455" i="52"/>
  <c r="AF455" i="52"/>
  <c r="AE455" i="52"/>
  <c r="AA455" i="52"/>
  <c r="Z455" i="52"/>
  <c r="V455" i="52"/>
  <c r="U455" i="52"/>
  <c r="Q455" i="52"/>
  <c r="P455" i="52"/>
  <c r="AU454" i="52"/>
  <c r="AT454" i="52"/>
  <c r="AP454" i="52"/>
  <c r="AO454" i="52"/>
  <c r="AK454" i="52"/>
  <c r="AJ454" i="52"/>
  <c r="AF454" i="52"/>
  <c r="AE454" i="52"/>
  <c r="AA454" i="52"/>
  <c r="Z454" i="52"/>
  <c r="V454" i="52"/>
  <c r="U454" i="52"/>
  <c r="Q454" i="52"/>
  <c r="P454" i="52"/>
  <c r="AU453" i="52"/>
  <c r="AT453" i="52"/>
  <c r="AP453" i="52"/>
  <c r="AO453" i="52"/>
  <c r="AK453" i="52"/>
  <c r="AJ453" i="52"/>
  <c r="AF453" i="52"/>
  <c r="AE453" i="52"/>
  <c r="AA453" i="52"/>
  <c r="Z453" i="52"/>
  <c r="V453" i="52"/>
  <c r="U453" i="52"/>
  <c r="Q453" i="52"/>
  <c r="P453" i="52"/>
  <c r="AU452" i="52"/>
  <c r="AT452" i="52"/>
  <c r="AV452" i="52" s="1"/>
  <c r="AW452" i="52" s="1"/>
  <c r="AP452" i="52"/>
  <c r="AO452" i="52"/>
  <c r="AK452" i="52"/>
  <c r="AJ452" i="52"/>
  <c r="AF452" i="52"/>
  <c r="AE452" i="52"/>
  <c r="AA452" i="52"/>
  <c r="Z452" i="52"/>
  <c r="V452" i="52"/>
  <c r="U452" i="52"/>
  <c r="Q452" i="52"/>
  <c r="P452" i="52"/>
  <c r="AU451" i="52"/>
  <c r="AT451" i="52"/>
  <c r="AP451" i="52"/>
  <c r="AO451" i="52"/>
  <c r="AK451" i="52"/>
  <c r="AJ451" i="52"/>
  <c r="AF451" i="52"/>
  <c r="AE451" i="52"/>
  <c r="AA451" i="52"/>
  <c r="Z451" i="52"/>
  <c r="V451" i="52"/>
  <c r="U451" i="52"/>
  <c r="Q451" i="52"/>
  <c r="P451" i="52"/>
  <c r="AU450" i="52"/>
  <c r="AT450" i="52"/>
  <c r="AP450" i="52"/>
  <c r="AO450" i="52"/>
  <c r="AK450" i="52"/>
  <c r="AJ450" i="52"/>
  <c r="AF450" i="52"/>
  <c r="AE450" i="52"/>
  <c r="AA450" i="52"/>
  <c r="Z450" i="52"/>
  <c r="V450" i="52"/>
  <c r="U450" i="52"/>
  <c r="Q450" i="52"/>
  <c r="P450" i="52"/>
  <c r="AU449" i="52"/>
  <c r="AT449" i="52"/>
  <c r="AP449" i="52"/>
  <c r="AO449" i="52"/>
  <c r="AK449" i="52"/>
  <c r="AJ449" i="52"/>
  <c r="AF449" i="52"/>
  <c r="AG449" i="52" s="1"/>
  <c r="AH449" i="52" s="1"/>
  <c r="AE449" i="52"/>
  <c r="AA449" i="52"/>
  <c r="Z449" i="52"/>
  <c r="V449" i="52"/>
  <c r="U449" i="52"/>
  <c r="Q449" i="52"/>
  <c r="P449" i="52"/>
  <c r="G449" i="52"/>
  <c r="AU448" i="52"/>
  <c r="AT448" i="52"/>
  <c r="AP448" i="52"/>
  <c r="AO448" i="52"/>
  <c r="AK448" i="52"/>
  <c r="AJ448" i="52"/>
  <c r="AF448" i="52"/>
  <c r="AE448" i="52"/>
  <c r="AA448" i="52"/>
  <c r="AB448" i="52" s="1"/>
  <c r="AC448" i="52" s="1"/>
  <c r="Z448" i="52"/>
  <c r="V448" i="52"/>
  <c r="U448" i="52"/>
  <c r="Q448" i="52"/>
  <c r="P448" i="52"/>
  <c r="G448" i="52"/>
  <c r="AU447" i="52"/>
  <c r="AT447" i="52"/>
  <c r="AP447" i="52"/>
  <c r="AO447" i="52"/>
  <c r="AK447" i="52"/>
  <c r="AJ447" i="52"/>
  <c r="AF447" i="52"/>
  <c r="AE447" i="52"/>
  <c r="AA447" i="52"/>
  <c r="Z447" i="52"/>
  <c r="V447" i="52"/>
  <c r="U447" i="52"/>
  <c r="Q447" i="52"/>
  <c r="P447" i="52"/>
  <c r="G447" i="52"/>
  <c r="AU461" i="51"/>
  <c r="AT461" i="51"/>
  <c r="AP461" i="51"/>
  <c r="AO461" i="51"/>
  <c r="AK461" i="51"/>
  <c r="AJ461" i="51"/>
  <c r="AF461" i="51"/>
  <c r="AE461" i="51"/>
  <c r="AA461" i="51"/>
  <c r="Z461" i="51"/>
  <c r="V461" i="51"/>
  <c r="U461" i="51"/>
  <c r="Q461" i="51"/>
  <c r="P461" i="51"/>
  <c r="AU460" i="51"/>
  <c r="AT460" i="51"/>
  <c r="AP460" i="51"/>
  <c r="AO460" i="51"/>
  <c r="AK460" i="51"/>
  <c r="AJ460" i="51"/>
  <c r="AF460" i="51"/>
  <c r="AE460" i="51"/>
  <c r="AA460" i="51"/>
  <c r="Z460" i="51"/>
  <c r="AB460" i="51" s="1"/>
  <c r="AC460" i="51" s="1"/>
  <c r="V460" i="51"/>
  <c r="U460" i="51"/>
  <c r="Q460" i="51"/>
  <c r="P460" i="51"/>
  <c r="AU459" i="51"/>
  <c r="AT459" i="51"/>
  <c r="AP459" i="51"/>
  <c r="AO459" i="51"/>
  <c r="AK459" i="51"/>
  <c r="AJ459" i="51"/>
  <c r="AF459" i="51"/>
  <c r="AE459" i="51"/>
  <c r="AA459" i="51"/>
  <c r="Z459" i="51"/>
  <c r="V459" i="51"/>
  <c r="U459" i="51"/>
  <c r="Q459" i="51"/>
  <c r="P459" i="51"/>
  <c r="AU458" i="51"/>
  <c r="AT458" i="51"/>
  <c r="AP458" i="51"/>
  <c r="AO458" i="51"/>
  <c r="AK458" i="51"/>
  <c r="AJ458" i="51"/>
  <c r="AF458" i="51"/>
  <c r="AG458" i="51" s="1"/>
  <c r="AH458" i="51" s="1"/>
  <c r="AE458" i="51"/>
  <c r="AA458" i="51"/>
  <c r="Z458" i="51"/>
  <c r="V458" i="51"/>
  <c r="U458" i="51"/>
  <c r="Q458" i="51"/>
  <c r="P458" i="51"/>
  <c r="AU457" i="51"/>
  <c r="AT457" i="51"/>
  <c r="AP457" i="51"/>
  <c r="AQ457" i="51" s="1"/>
  <c r="AR457" i="51" s="1"/>
  <c r="AO457" i="51"/>
  <c r="AK457" i="51"/>
  <c r="AJ457" i="51"/>
  <c r="AF457" i="51"/>
  <c r="AE457" i="51"/>
  <c r="AA457" i="51"/>
  <c r="Z457" i="51"/>
  <c r="V457" i="51"/>
  <c r="U457" i="51"/>
  <c r="Q457" i="51"/>
  <c r="R457" i="51" s="1"/>
  <c r="P457" i="51"/>
  <c r="AU456" i="51"/>
  <c r="AT456" i="51"/>
  <c r="AV456" i="51" s="1"/>
  <c r="AW456" i="51" s="1"/>
  <c r="AP456" i="51"/>
  <c r="AO456" i="51"/>
  <c r="AK456" i="51"/>
  <c r="AJ456" i="51"/>
  <c r="AF456" i="51"/>
  <c r="AE456" i="51"/>
  <c r="AA456" i="51"/>
  <c r="AB456" i="51" s="1"/>
  <c r="AC456" i="51" s="1"/>
  <c r="Z456" i="51"/>
  <c r="V456" i="51"/>
  <c r="U456" i="51"/>
  <c r="Q456" i="51"/>
  <c r="P456" i="51"/>
  <c r="AU455" i="51"/>
  <c r="AV455" i="51" s="1"/>
  <c r="AW455" i="51" s="1"/>
  <c r="AT455" i="51"/>
  <c r="AP455" i="51"/>
  <c r="AO455" i="51"/>
  <c r="AQ455" i="51" s="1"/>
  <c r="AR455" i="51" s="1"/>
  <c r="AK455" i="51"/>
  <c r="AJ455" i="51"/>
  <c r="AF455" i="51"/>
  <c r="AE455" i="51"/>
  <c r="AA455" i="51"/>
  <c r="Z455" i="51"/>
  <c r="V455" i="51"/>
  <c r="U455" i="51"/>
  <c r="Q455" i="51"/>
  <c r="P455" i="51"/>
  <c r="AU454" i="51"/>
  <c r="AV454" i="51" s="1"/>
  <c r="AW454" i="51" s="1"/>
  <c r="AT454" i="51"/>
  <c r="AP454" i="51"/>
  <c r="AO454" i="51"/>
  <c r="AK454" i="51"/>
  <c r="AJ454" i="51"/>
  <c r="AF454" i="51"/>
  <c r="AG454" i="51" s="1"/>
  <c r="AH454" i="51" s="1"/>
  <c r="AE454" i="51"/>
  <c r="AA454" i="51"/>
  <c r="Z454" i="51"/>
  <c r="W454" i="51"/>
  <c r="V454" i="51"/>
  <c r="U454" i="51"/>
  <c r="Q454" i="51"/>
  <c r="P454" i="51"/>
  <c r="AU453" i="51"/>
  <c r="AT453" i="51"/>
  <c r="AP453" i="51"/>
  <c r="AO453" i="51"/>
  <c r="AK453" i="51"/>
  <c r="AJ453" i="51"/>
  <c r="AF453" i="51"/>
  <c r="AE453" i="51"/>
  <c r="AA453" i="51"/>
  <c r="Z453" i="51"/>
  <c r="V453" i="51"/>
  <c r="U453" i="51"/>
  <c r="Q453" i="51"/>
  <c r="P453" i="51"/>
  <c r="AU452" i="51"/>
  <c r="AV452" i="51" s="1"/>
  <c r="AW452" i="51" s="1"/>
  <c r="AT452" i="51"/>
  <c r="AP452" i="51"/>
  <c r="AO452" i="51"/>
  <c r="AK452" i="51"/>
  <c r="AJ452" i="51"/>
  <c r="AF452" i="51"/>
  <c r="AE452" i="51"/>
  <c r="AA452" i="51"/>
  <c r="Z452" i="51"/>
  <c r="V452" i="51"/>
  <c r="U452" i="51"/>
  <c r="Q452" i="51"/>
  <c r="P452" i="51"/>
  <c r="AU451" i="51"/>
  <c r="AT451" i="51"/>
  <c r="AP451" i="51"/>
  <c r="AO451" i="51"/>
  <c r="AK451" i="51"/>
  <c r="AJ451" i="51"/>
  <c r="AF451" i="51"/>
  <c r="AE451" i="51"/>
  <c r="AA451" i="51"/>
  <c r="Z451" i="51"/>
  <c r="V451" i="51"/>
  <c r="U451" i="51"/>
  <c r="Q451" i="51"/>
  <c r="P451" i="51"/>
  <c r="AU450" i="51"/>
  <c r="AT450" i="51"/>
  <c r="AP450" i="51"/>
  <c r="AO450" i="51"/>
  <c r="AK450" i="51"/>
  <c r="AJ450" i="51"/>
  <c r="AF450" i="51"/>
  <c r="AE450" i="51"/>
  <c r="AA450" i="51"/>
  <c r="Z450" i="51"/>
  <c r="V450" i="51"/>
  <c r="U450" i="51"/>
  <c r="Q450" i="51"/>
  <c r="R450" i="51" s="1"/>
  <c r="P450" i="51"/>
  <c r="AU449" i="51"/>
  <c r="AT449" i="51"/>
  <c r="AP449" i="51"/>
  <c r="AO449" i="51"/>
  <c r="AK449" i="51"/>
  <c r="AJ449" i="51"/>
  <c r="AF449" i="51"/>
  <c r="AE449" i="51"/>
  <c r="AA449" i="51"/>
  <c r="Z449" i="51"/>
  <c r="V449" i="51"/>
  <c r="U449" i="51"/>
  <c r="Q449" i="51"/>
  <c r="P449" i="51"/>
  <c r="G449" i="51"/>
  <c r="AU448" i="51"/>
  <c r="AV448" i="51" s="1"/>
  <c r="AW448" i="51" s="1"/>
  <c r="AT448" i="51"/>
  <c r="AP448" i="51"/>
  <c r="AO448" i="51"/>
  <c r="AK448" i="51"/>
  <c r="AL448" i="51" s="1"/>
  <c r="AM448" i="51" s="1"/>
  <c r="AJ448" i="51"/>
  <c r="AF448" i="51"/>
  <c r="AE448" i="51"/>
  <c r="AA448" i="51"/>
  <c r="Z448" i="51"/>
  <c r="V448" i="51"/>
  <c r="U448" i="51"/>
  <c r="Q448" i="51"/>
  <c r="P448" i="51"/>
  <c r="G448" i="51"/>
  <c r="AU447" i="51"/>
  <c r="AT447" i="51"/>
  <c r="AP447" i="51"/>
  <c r="AO447" i="51"/>
  <c r="AK447" i="51"/>
  <c r="AJ447" i="51"/>
  <c r="AF447" i="51"/>
  <c r="AE447" i="51"/>
  <c r="AA447" i="51"/>
  <c r="Z447" i="51"/>
  <c r="V447" i="51"/>
  <c r="U447" i="51"/>
  <c r="Q447" i="51"/>
  <c r="P447" i="51"/>
  <c r="G447" i="51"/>
  <c r="AU461" i="50"/>
  <c r="AT461" i="50"/>
  <c r="AP461" i="50"/>
  <c r="AO461" i="50"/>
  <c r="AK461" i="50"/>
  <c r="AJ461" i="50"/>
  <c r="AF461" i="50"/>
  <c r="AE461" i="50"/>
  <c r="AA461" i="50"/>
  <c r="Z461" i="50"/>
  <c r="V461" i="50"/>
  <c r="U461" i="50"/>
  <c r="Q461" i="50"/>
  <c r="P461" i="50"/>
  <c r="AU460" i="50"/>
  <c r="AT460" i="50"/>
  <c r="AP460" i="50"/>
  <c r="AO460" i="50"/>
  <c r="AK460" i="50"/>
  <c r="AJ460" i="50"/>
  <c r="AF460" i="50"/>
  <c r="AE460" i="50"/>
  <c r="AA460" i="50"/>
  <c r="Z460" i="50"/>
  <c r="V460" i="50"/>
  <c r="U460" i="50"/>
  <c r="Q460" i="50"/>
  <c r="P460" i="50"/>
  <c r="AU459" i="50"/>
  <c r="AT459" i="50"/>
  <c r="AP459" i="50"/>
  <c r="AO459" i="50"/>
  <c r="AK459" i="50"/>
  <c r="AJ459" i="50"/>
  <c r="AF459" i="50"/>
  <c r="AE459" i="50"/>
  <c r="AA459" i="50"/>
  <c r="Z459" i="50"/>
  <c r="V459" i="50"/>
  <c r="U459" i="50"/>
  <c r="Q459" i="50"/>
  <c r="P459" i="50"/>
  <c r="AU458" i="50"/>
  <c r="AT458" i="50"/>
  <c r="AP458" i="50"/>
  <c r="AO458" i="50"/>
  <c r="AK458" i="50"/>
  <c r="AJ458" i="50"/>
  <c r="AF458" i="50"/>
  <c r="AE458" i="50"/>
  <c r="AA458" i="50"/>
  <c r="Z458" i="50"/>
  <c r="V458" i="50"/>
  <c r="U458" i="50"/>
  <c r="Q458" i="50"/>
  <c r="P458" i="50"/>
  <c r="AU457" i="50"/>
  <c r="AT457" i="50"/>
  <c r="AP457" i="50"/>
  <c r="AO457" i="50"/>
  <c r="AK457" i="50"/>
  <c r="AL457" i="50" s="1"/>
  <c r="AM457" i="50" s="1"/>
  <c r="AJ457" i="50"/>
  <c r="AF457" i="50"/>
  <c r="AE457" i="50"/>
  <c r="AA457" i="50"/>
  <c r="Z457" i="50"/>
  <c r="V457" i="50"/>
  <c r="U457" i="50"/>
  <c r="Q457" i="50"/>
  <c r="P457" i="50"/>
  <c r="AU456" i="50"/>
  <c r="AT456" i="50"/>
  <c r="AP456" i="50"/>
  <c r="AO456" i="50"/>
  <c r="AK456" i="50"/>
  <c r="AL456" i="50" s="1"/>
  <c r="AM456" i="50" s="1"/>
  <c r="AJ456" i="50"/>
  <c r="AF456" i="50"/>
  <c r="AE456" i="50"/>
  <c r="AA456" i="50"/>
  <c r="Z456" i="50"/>
  <c r="V456" i="50"/>
  <c r="U456" i="50"/>
  <c r="Q456" i="50"/>
  <c r="P456" i="50"/>
  <c r="AU455" i="50"/>
  <c r="AT455" i="50"/>
  <c r="AP455" i="50"/>
  <c r="AO455" i="50"/>
  <c r="AK455" i="50"/>
  <c r="AJ455" i="50"/>
  <c r="AL455" i="50" s="1"/>
  <c r="AM455" i="50" s="1"/>
  <c r="AF455" i="50"/>
  <c r="AE455" i="50"/>
  <c r="AA455" i="50"/>
  <c r="Z455" i="50"/>
  <c r="V455" i="50"/>
  <c r="U455" i="50"/>
  <c r="Q455" i="50"/>
  <c r="P455" i="50"/>
  <c r="AU454" i="50"/>
  <c r="AT454" i="50"/>
  <c r="AP454" i="50"/>
  <c r="AQ454" i="50" s="1"/>
  <c r="AR454" i="50" s="1"/>
  <c r="AO454" i="50"/>
  <c r="AK454" i="50"/>
  <c r="AJ454" i="50"/>
  <c r="AF454" i="50"/>
  <c r="AE454" i="50"/>
  <c r="AA454" i="50"/>
  <c r="Z454" i="50"/>
  <c r="V454" i="50"/>
  <c r="U454" i="50"/>
  <c r="Q454" i="50"/>
  <c r="P454" i="50"/>
  <c r="AU453" i="50"/>
  <c r="AT453" i="50"/>
  <c r="AP453" i="50"/>
  <c r="AQ453" i="50" s="1"/>
  <c r="AR453" i="50" s="1"/>
  <c r="AO453" i="50"/>
  <c r="AK453" i="50"/>
  <c r="AJ453" i="50"/>
  <c r="AF453" i="50"/>
  <c r="AE453" i="50"/>
  <c r="AA453" i="50"/>
  <c r="Z453" i="50"/>
  <c r="V453" i="50"/>
  <c r="U453" i="50"/>
  <c r="Q453" i="50"/>
  <c r="P453" i="50"/>
  <c r="AU452" i="50"/>
  <c r="AT452" i="50"/>
  <c r="AP452" i="50"/>
  <c r="AO452" i="50"/>
  <c r="AQ452" i="50" s="1"/>
  <c r="AR452" i="50" s="1"/>
  <c r="AK452" i="50"/>
  <c r="AJ452" i="50"/>
  <c r="AF452" i="50"/>
  <c r="AE452" i="50"/>
  <c r="AA452" i="50"/>
  <c r="Z452" i="50"/>
  <c r="V452" i="50"/>
  <c r="U452" i="50"/>
  <c r="Q452" i="50"/>
  <c r="P452" i="50"/>
  <c r="AU451" i="50"/>
  <c r="AV451" i="50" s="1"/>
  <c r="AW451" i="50" s="1"/>
  <c r="AT451" i="50"/>
  <c r="AP451" i="50"/>
  <c r="AO451" i="50"/>
  <c r="AK451" i="50"/>
  <c r="AJ451" i="50"/>
  <c r="AF451" i="50"/>
  <c r="AE451" i="50"/>
  <c r="AA451" i="50"/>
  <c r="Z451" i="50"/>
  <c r="V451" i="50"/>
  <c r="U451" i="50"/>
  <c r="Q451" i="50"/>
  <c r="P451" i="50"/>
  <c r="AU450" i="50"/>
  <c r="AV450" i="50" s="1"/>
  <c r="AW450" i="50" s="1"/>
  <c r="AT450" i="50"/>
  <c r="AP450" i="50"/>
  <c r="AO450" i="50"/>
  <c r="AK450" i="50"/>
  <c r="AJ450" i="50"/>
  <c r="AF450" i="50"/>
  <c r="AG450" i="50" s="1"/>
  <c r="AH450" i="50" s="1"/>
  <c r="AE450" i="50"/>
  <c r="AA450" i="50"/>
  <c r="Z450" i="50"/>
  <c r="V450" i="50"/>
  <c r="U450" i="50"/>
  <c r="Q450" i="50"/>
  <c r="P450" i="50"/>
  <c r="AU449" i="50"/>
  <c r="AT449" i="50"/>
  <c r="AP449" i="50"/>
  <c r="AO449" i="50"/>
  <c r="AK449" i="50"/>
  <c r="AJ449" i="50"/>
  <c r="AF449" i="50"/>
  <c r="AE449" i="50"/>
  <c r="AA449" i="50"/>
  <c r="Z449" i="50"/>
  <c r="V449" i="50"/>
  <c r="W449" i="50" s="1"/>
  <c r="X449" i="50" s="1"/>
  <c r="U449" i="50"/>
  <c r="Q449" i="50"/>
  <c r="P449" i="50"/>
  <c r="AU448" i="50"/>
  <c r="AT448" i="50"/>
  <c r="AP448" i="50"/>
  <c r="AO448" i="50"/>
  <c r="AK448" i="50"/>
  <c r="AJ448" i="50"/>
  <c r="AF448" i="50"/>
  <c r="AE448" i="50"/>
  <c r="AA448" i="50"/>
  <c r="Z448" i="50"/>
  <c r="V448" i="50"/>
  <c r="U448" i="50"/>
  <c r="Q448" i="50"/>
  <c r="P448" i="50"/>
  <c r="G448" i="50"/>
  <c r="AU447" i="50"/>
  <c r="AT447" i="50"/>
  <c r="AP447" i="50"/>
  <c r="AO447" i="50"/>
  <c r="AK447" i="50"/>
  <c r="AJ447" i="50"/>
  <c r="AF447" i="50"/>
  <c r="AE447" i="50"/>
  <c r="AA447" i="50"/>
  <c r="Z447" i="50"/>
  <c r="V447" i="50"/>
  <c r="U447" i="50"/>
  <c r="Q447" i="50"/>
  <c r="P447" i="50"/>
  <c r="G447" i="50"/>
  <c r="AU461" i="49"/>
  <c r="AT461" i="49"/>
  <c r="AP461" i="49"/>
  <c r="AO461" i="49"/>
  <c r="AK461" i="49"/>
  <c r="AJ461" i="49"/>
  <c r="AF461" i="49"/>
  <c r="AG461" i="49" s="1"/>
  <c r="AH461" i="49" s="1"/>
  <c r="AE461" i="49"/>
  <c r="AA461" i="49"/>
  <c r="AB461" i="49" s="1"/>
  <c r="AC461" i="49" s="1"/>
  <c r="Z461" i="49"/>
  <c r="V461" i="49"/>
  <c r="U461" i="49"/>
  <c r="Q461" i="49"/>
  <c r="P461" i="49"/>
  <c r="AU460" i="49"/>
  <c r="AT460" i="49"/>
  <c r="AP460" i="49"/>
  <c r="AO460" i="49"/>
  <c r="AK460" i="49"/>
  <c r="AJ460" i="49"/>
  <c r="AF460" i="49"/>
  <c r="AE460" i="49"/>
  <c r="AA460" i="49"/>
  <c r="Z460" i="49"/>
  <c r="V460" i="49"/>
  <c r="U460" i="49"/>
  <c r="Q460" i="49"/>
  <c r="R460" i="49" s="1"/>
  <c r="P460" i="49"/>
  <c r="AU459" i="49"/>
  <c r="AV459" i="49" s="1"/>
  <c r="AW459" i="49" s="1"/>
  <c r="AT459" i="49"/>
  <c r="AP459" i="49"/>
  <c r="AO459" i="49"/>
  <c r="AK459" i="49"/>
  <c r="AJ459" i="49"/>
  <c r="AF459" i="49"/>
  <c r="AE459" i="49"/>
  <c r="AA459" i="49"/>
  <c r="Z459" i="49"/>
  <c r="V459" i="49"/>
  <c r="U459" i="49"/>
  <c r="Q459" i="49"/>
  <c r="P459" i="49"/>
  <c r="AU458" i="49"/>
  <c r="AT458" i="49"/>
  <c r="AP458" i="49"/>
  <c r="AO458" i="49"/>
  <c r="AK458" i="49"/>
  <c r="AL458" i="49" s="1"/>
  <c r="AM458" i="49" s="1"/>
  <c r="AJ458" i="49"/>
  <c r="AF458" i="49"/>
  <c r="AE458" i="49"/>
  <c r="AA458" i="49"/>
  <c r="Z458" i="49"/>
  <c r="V458" i="49"/>
  <c r="U458" i="49"/>
  <c r="Q458" i="49"/>
  <c r="P458" i="49"/>
  <c r="R458" i="49" s="1"/>
  <c r="AU457" i="49"/>
  <c r="AT457" i="49"/>
  <c r="AP457" i="49"/>
  <c r="AO457" i="49"/>
  <c r="AK457" i="49"/>
  <c r="AJ457" i="49"/>
  <c r="AF457" i="49"/>
  <c r="AE457" i="49"/>
  <c r="AA457" i="49"/>
  <c r="Z457" i="49"/>
  <c r="V457" i="49"/>
  <c r="U457" i="49"/>
  <c r="Q457" i="49"/>
  <c r="P457" i="49"/>
  <c r="AU456" i="49"/>
  <c r="AT456" i="49"/>
  <c r="AP456" i="49"/>
  <c r="AO456" i="49"/>
  <c r="AK456" i="49"/>
  <c r="AJ456" i="49"/>
  <c r="AF456" i="49"/>
  <c r="AE456" i="49"/>
  <c r="AA456" i="49"/>
  <c r="Z456" i="49"/>
  <c r="V456" i="49"/>
  <c r="U456" i="49"/>
  <c r="Q456" i="49"/>
  <c r="P456" i="49"/>
  <c r="AU455" i="49"/>
  <c r="AT455" i="49"/>
  <c r="AP455" i="49"/>
  <c r="AO455" i="49"/>
  <c r="AK455" i="49"/>
  <c r="AL455" i="49" s="1"/>
  <c r="AM455" i="49" s="1"/>
  <c r="AJ455" i="49"/>
  <c r="AF455" i="49"/>
  <c r="AE455" i="49"/>
  <c r="AA455" i="49"/>
  <c r="Z455" i="49"/>
  <c r="V455" i="49"/>
  <c r="U455" i="49"/>
  <c r="Q455" i="49"/>
  <c r="P455" i="49"/>
  <c r="G455" i="49"/>
  <c r="AU454" i="49"/>
  <c r="AT454" i="49"/>
  <c r="AP454" i="49"/>
  <c r="AO454" i="49"/>
  <c r="AK454" i="49"/>
  <c r="AJ454" i="49"/>
  <c r="AF454" i="49"/>
  <c r="AE454" i="49"/>
  <c r="AA454" i="49"/>
  <c r="Z454" i="49"/>
  <c r="V454" i="49"/>
  <c r="U454" i="49"/>
  <c r="Q454" i="49"/>
  <c r="P454" i="49"/>
  <c r="G454" i="49"/>
  <c r="AU453" i="49"/>
  <c r="AT453" i="49"/>
  <c r="AP453" i="49"/>
  <c r="AO453" i="49"/>
  <c r="AK453" i="49"/>
  <c r="AJ453" i="49"/>
  <c r="AF453" i="49"/>
  <c r="AE453" i="49"/>
  <c r="AA453" i="49"/>
  <c r="Z453" i="49"/>
  <c r="V453" i="49"/>
  <c r="U453" i="49"/>
  <c r="Q453" i="49"/>
  <c r="P453" i="49"/>
  <c r="G453" i="49"/>
  <c r="AU452" i="49"/>
  <c r="AT452" i="49"/>
  <c r="AP452" i="49"/>
  <c r="AO452" i="49"/>
  <c r="AK452" i="49"/>
  <c r="AJ452" i="49"/>
  <c r="AF452" i="49"/>
  <c r="AG452" i="49" s="1"/>
  <c r="AH452" i="49" s="1"/>
  <c r="AE452" i="49"/>
  <c r="AA452" i="49"/>
  <c r="Z452" i="49"/>
  <c r="V452" i="49"/>
  <c r="U452" i="49"/>
  <c r="Q452" i="49"/>
  <c r="P452" i="49"/>
  <c r="G452" i="49"/>
  <c r="AU451" i="49"/>
  <c r="AT451" i="49"/>
  <c r="AP451" i="49"/>
  <c r="AQ451" i="49" s="1"/>
  <c r="AR451" i="49" s="1"/>
  <c r="AO451" i="49"/>
  <c r="AK451" i="49"/>
  <c r="AJ451" i="49"/>
  <c r="AF451" i="49"/>
  <c r="AE451" i="49"/>
  <c r="AA451" i="49"/>
  <c r="Z451" i="49"/>
  <c r="V451" i="49"/>
  <c r="U451" i="49"/>
  <c r="Q451" i="49"/>
  <c r="P451" i="49"/>
  <c r="G451" i="49"/>
  <c r="AU450" i="49"/>
  <c r="AT450" i="49"/>
  <c r="AP450" i="49"/>
  <c r="AO450" i="49"/>
  <c r="AK450" i="49"/>
  <c r="AJ450" i="49"/>
  <c r="AF450" i="49"/>
  <c r="AE450" i="49"/>
  <c r="AA450" i="49"/>
  <c r="Z450" i="49"/>
  <c r="V450" i="49"/>
  <c r="U450" i="49"/>
  <c r="Q450" i="49"/>
  <c r="P450" i="49"/>
  <c r="G450" i="49"/>
  <c r="AU449" i="49"/>
  <c r="AT449" i="49"/>
  <c r="AP449" i="49"/>
  <c r="AO449" i="49"/>
  <c r="AK449" i="49"/>
  <c r="AJ449" i="49"/>
  <c r="AF449" i="49"/>
  <c r="AE449" i="49"/>
  <c r="AG449" i="49" s="1"/>
  <c r="AH449" i="49" s="1"/>
  <c r="AA449" i="49"/>
  <c r="Z449" i="49"/>
  <c r="V449" i="49"/>
  <c r="U449" i="49"/>
  <c r="Q449" i="49"/>
  <c r="R449" i="49" s="1"/>
  <c r="P449" i="49"/>
  <c r="G449" i="49"/>
  <c r="AU448" i="49"/>
  <c r="AT448" i="49"/>
  <c r="AP448" i="49"/>
  <c r="AO448" i="49"/>
  <c r="AK448" i="49"/>
  <c r="AL448" i="49" s="1"/>
  <c r="AM448" i="49" s="1"/>
  <c r="AJ448" i="49"/>
  <c r="AF448" i="49"/>
  <c r="AE448" i="49"/>
  <c r="AA448" i="49"/>
  <c r="Z448" i="49"/>
  <c r="V448" i="49"/>
  <c r="U448" i="49"/>
  <c r="Q448" i="49"/>
  <c r="P448" i="49"/>
  <c r="G448" i="49"/>
  <c r="AU447" i="49"/>
  <c r="AT447" i="49"/>
  <c r="AP447" i="49"/>
  <c r="AO447" i="49"/>
  <c r="AK447" i="49"/>
  <c r="AJ447" i="49"/>
  <c r="AF447" i="49"/>
  <c r="AE447" i="49"/>
  <c r="AA447" i="49"/>
  <c r="Z447" i="49"/>
  <c r="V447" i="49"/>
  <c r="U447" i="49"/>
  <c r="Q447" i="49"/>
  <c r="P447" i="49"/>
  <c r="G447" i="49"/>
  <c r="AU461" i="48"/>
  <c r="AT461" i="48"/>
  <c r="AP461" i="48"/>
  <c r="AO461" i="48"/>
  <c r="AK461" i="48"/>
  <c r="AJ461" i="48"/>
  <c r="AF461" i="48"/>
  <c r="AE461" i="48"/>
  <c r="AA461" i="48"/>
  <c r="Z461" i="48"/>
  <c r="V461" i="48"/>
  <c r="W461" i="48" s="1"/>
  <c r="U461" i="48"/>
  <c r="Q461" i="48"/>
  <c r="P461" i="48"/>
  <c r="AU460" i="48"/>
  <c r="AV460" i="48" s="1"/>
  <c r="AW460" i="48" s="1"/>
  <c r="AT460" i="48"/>
  <c r="AP460" i="48"/>
  <c r="AO460" i="48"/>
  <c r="AK460" i="48"/>
  <c r="AJ460" i="48"/>
  <c r="AF460" i="48"/>
  <c r="AE460" i="48"/>
  <c r="AA460" i="48"/>
  <c r="Z460" i="48"/>
  <c r="V460" i="48"/>
  <c r="U460" i="48"/>
  <c r="Q460" i="48"/>
  <c r="P460" i="48"/>
  <c r="AU459" i="48"/>
  <c r="AT459" i="48"/>
  <c r="AP459" i="48"/>
  <c r="AO459" i="48"/>
  <c r="AK459" i="48"/>
  <c r="AJ459" i="48"/>
  <c r="AF459" i="48"/>
  <c r="AG459" i="48" s="1"/>
  <c r="AH459" i="48" s="1"/>
  <c r="AE459" i="48"/>
  <c r="AA459" i="48"/>
  <c r="Z459" i="48"/>
  <c r="V459" i="48"/>
  <c r="U459" i="48"/>
  <c r="Q459" i="48"/>
  <c r="P459" i="48"/>
  <c r="AU458" i="48"/>
  <c r="AT458" i="48"/>
  <c r="AP458" i="48"/>
  <c r="AO458" i="48"/>
  <c r="AK458" i="48"/>
  <c r="AL458" i="48" s="1"/>
  <c r="AM458" i="48" s="1"/>
  <c r="AJ458" i="48"/>
  <c r="AF458" i="48"/>
  <c r="AE458" i="48"/>
  <c r="AA458" i="48"/>
  <c r="Z458" i="48"/>
  <c r="V458" i="48"/>
  <c r="U458" i="48"/>
  <c r="Q458" i="48"/>
  <c r="P458" i="48"/>
  <c r="AU457" i="48"/>
  <c r="AT457" i="48"/>
  <c r="AP457" i="48"/>
  <c r="AO457" i="48"/>
  <c r="AK457" i="48"/>
  <c r="AJ457" i="48"/>
  <c r="AF457" i="48"/>
  <c r="AG457" i="48" s="1"/>
  <c r="AH457" i="48" s="1"/>
  <c r="AE457" i="48"/>
  <c r="AA457" i="48"/>
  <c r="Z457" i="48"/>
  <c r="V457" i="48"/>
  <c r="U457" i="48"/>
  <c r="Q457" i="48"/>
  <c r="P457" i="48"/>
  <c r="AU456" i="48"/>
  <c r="AT456" i="48"/>
  <c r="AP456" i="48"/>
  <c r="AO456" i="48"/>
  <c r="AK456" i="48"/>
  <c r="AJ456" i="48"/>
  <c r="AL456" i="48" s="1"/>
  <c r="AM456" i="48" s="1"/>
  <c r="AF456" i="48"/>
  <c r="AE456" i="48"/>
  <c r="AA456" i="48"/>
  <c r="Z456" i="48"/>
  <c r="V456" i="48"/>
  <c r="U456" i="48"/>
  <c r="Q456" i="48"/>
  <c r="P456" i="48"/>
  <c r="AU455" i="48"/>
  <c r="AT455" i="48"/>
  <c r="AP455" i="48"/>
  <c r="AO455" i="48"/>
  <c r="AK455" i="48"/>
  <c r="AJ455" i="48"/>
  <c r="AF455" i="48"/>
  <c r="AE455" i="48"/>
  <c r="AA455" i="48"/>
  <c r="Z455" i="48"/>
  <c r="V455" i="48"/>
  <c r="U455" i="48"/>
  <c r="Q455" i="48"/>
  <c r="P455" i="48"/>
  <c r="G455" i="48"/>
  <c r="AU454" i="48"/>
  <c r="AT454" i="48"/>
  <c r="AP454" i="48"/>
  <c r="AO454" i="48"/>
  <c r="AK454" i="48"/>
  <c r="AJ454" i="48"/>
  <c r="AF454" i="48"/>
  <c r="AE454" i="48"/>
  <c r="AG454" i="48" s="1"/>
  <c r="AH454" i="48" s="1"/>
  <c r="AA454" i="48"/>
  <c r="Z454" i="48"/>
  <c r="V454" i="48"/>
  <c r="U454" i="48"/>
  <c r="Q454" i="48"/>
  <c r="P454" i="48"/>
  <c r="G454" i="48"/>
  <c r="AU453" i="48"/>
  <c r="AT453" i="48"/>
  <c r="AP453" i="48"/>
  <c r="AO453" i="48"/>
  <c r="AK453" i="48"/>
  <c r="AJ453" i="48"/>
  <c r="AF453" i="48"/>
  <c r="AE453" i="48"/>
  <c r="AA453" i="48"/>
  <c r="Z453" i="48"/>
  <c r="V453" i="48"/>
  <c r="U453" i="48"/>
  <c r="Q453" i="48"/>
  <c r="P453" i="48"/>
  <c r="G453" i="48"/>
  <c r="AU452" i="48"/>
  <c r="AT452" i="48"/>
  <c r="AP452" i="48"/>
  <c r="AO452" i="48"/>
  <c r="AK452" i="48"/>
  <c r="AJ452" i="48"/>
  <c r="AF452" i="48"/>
  <c r="AE452" i="48"/>
  <c r="AA452" i="48"/>
  <c r="Z452" i="48"/>
  <c r="V452" i="48"/>
  <c r="U452" i="48"/>
  <c r="Q452" i="48"/>
  <c r="P452" i="48"/>
  <c r="G452" i="48"/>
  <c r="AU451" i="48"/>
  <c r="AT451" i="48"/>
  <c r="AP451" i="48"/>
  <c r="AO451" i="48"/>
  <c r="AK451" i="48"/>
  <c r="AJ451" i="48"/>
  <c r="AF451" i="48"/>
  <c r="AE451" i="48"/>
  <c r="AA451" i="48"/>
  <c r="Z451" i="48"/>
  <c r="V451" i="48"/>
  <c r="U451" i="48"/>
  <c r="Q451" i="48"/>
  <c r="P451" i="48"/>
  <c r="G451" i="48"/>
  <c r="AU450" i="48"/>
  <c r="AT450" i="48"/>
  <c r="AP450" i="48"/>
  <c r="AO450" i="48"/>
  <c r="AK450" i="48"/>
  <c r="AJ450" i="48"/>
  <c r="AF450" i="48"/>
  <c r="AE450" i="48"/>
  <c r="AA450" i="48"/>
  <c r="Z450" i="48"/>
  <c r="AB450" i="48" s="1"/>
  <c r="AC450" i="48" s="1"/>
  <c r="V450" i="48"/>
  <c r="U450" i="48"/>
  <c r="Q450" i="48"/>
  <c r="P450" i="48"/>
  <c r="G450" i="48"/>
  <c r="AU449" i="48"/>
  <c r="AT449" i="48"/>
  <c r="AP449" i="48"/>
  <c r="AO449" i="48"/>
  <c r="AK449" i="48"/>
  <c r="AJ449" i="48"/>
  <c r="AF449" i="48"/>
  <c r="AE449" i="48"/>
  <c r="AA449" i="48"/>
  <c r="Z449" i="48"/>
  <c r="V449" i="48"/>
  <c r="U449" i="48"/>
  <c r="Q449" i="48"/>
  <c r="P449" i="48"/>
  <c r="G449" i="48"/>
  <c r="AU448" i="48"/>
  <c r="AV448" i="48" s="1"/>
  <c r="AW448" i="48" s="1"/>
  <c r="AT448" i="48"/>
  <c r="AP448" i="48"/>
  <c r="AO448" i="48"/>
  <c r="AK448" i="48"/>
  <c r="AL448" i="48" s="1"/>
  <c r="AM448" i="48" s="1"/>
  <c r="AJ448" i="48"/>
  <c r="AF448" i="48"/>
  <c r="AE448" i="48"/>
  <c r="AA448" i="48"/>
  <c r="Z448" i="48"/>
  <c r="V448" i="48"/>
  <c r="U448" i="48"/>
  <c r="Q448" i="48"/>
  <c r="R448" i="48" s="1"/>
  <c r="P448" i="48"/>
  <c r="G448" i="48"/>
  <c r="AU447" i="48"/>
  <c r="AT447" i="48"/>
  <c r="AP447" i="48"/>
  <c r="AO447" i="48"/>
  <c r="AK447" i="48"/>
  <c r="AJ447" i="48"/>
  <c r="AF447" i="48"/>
  <c r="AE447" i="48"/>
  <c r="AA447" i="48"/>
  <c r="Z447" i="48"/>
  <c r="V447" i="48"/>
  <c r="U447" i="48"/>
  <c r="Q447" i="48"/>
  <c r="P447" i="48"/>
  <c r="G447" i="48"/>
  <c r="AU461" i="46"/>
  <c r="AT461" i="46"/>
  <c r="AP461" i="46"/>
  <c r="AO461" i="46"/>
  <c r="AK461" i="46"/>
  <c r="AJ461" i="46"/>
  <c r="AF461" i="46"/>
  <c r="AE461" i="46"/>
  <c r="AA461" i="46"/>
  <c r="Z461" i="46"/>
  <c r="V461" i="46"/>
  <c r="W461" i="46" s="1"/>
  <c r="U461" i="46"/>
  <c r="Q461" i="46"/>
  <c r="P461" i="46"/>
  <c r="AU460" i="46"/>
  <c r="AV460" i="46" s="1"/>
  <c r="AW460" i="46" s="1"/>
  <c r="AT460" i="46"/>
  <c r="AP460" i="46"/>
  <c r="AQ460" i="46" s="1"/>
  <c r="AR460" i="46" s="1"/>
  <c r="AO460" i="46"/>
  <c r="AK460" i="46"/>
  <c r="AJ460" i="46"/>
  <c r="AF460" i="46"/>
  <c r="AE460" i="46"/>
  <c r="AA460" i="46"/>
  <c r="Z460" i="46"/>
  <c r="V460" i="46"/>
  <c r="U460" i="46"/>
  <c r="Q460" i="46"/>
  <c r="P460" i="46"/>
  <c r="AU459" i="46"/>
  <c r="AT459" i="46"/>
  <c r="AP459" i="46"/>
  <c r="AO459" i="46"/>
  <c r="AK459" i="46"/>
  <c r="AJ459" i="46"/>
  <c r="AF459" i="46"/>
  <c r="AE459" i="46"/>
  <c r="AA459" i="46"/>
  <c r="Z459" i="46"/>
  <c r="V459" i="46"/>
  <c r="U459" i="46"/>
  <c r="Q459" i="46"/>
  <c r="P459" i="46"/>
  <c r="AU458" i="46"/>
  <c r="AT458" i="46"/>
  <c r="AP458" i="46"/>
  <c r="AO458" i="46"/>
  <c r="AK458" i="46"/>
  <c r="AJ458" i="46"/>
  <c r="AF458" i="46"/>
  <c r="AE458" i="46"/>
  <c r="AA458" i="46"/>
  <c r="Z458" i="46"/>
  <c r="V458" i="46"/>
  <c r="U458" i="46"/>
  <c r="Q458" i="46"/>
  <c r="P458" i="46"/>
  <c r="AU457" i="46"/>
  <c r="AT457" i="46"/>
  <c r="AP457" i="46"/>
  <c r="AO457" i="46"/>
  <c r="AK457" i="46"/>
  <c r="AJ457" i="46"/>
  <c r="AF457" i="46"/>
  <c r="AE457" i="46"/>
  <c r="AA457" i="46"/>
  <c r="Z457" i="46"/>
  <c r="V457" i="46"/>
  <c r="U457" i="46"/>
  <c r="Q457" i="46"/>
  <c r="P457" i="46"/>
  <c r="AU456" i="46"/>
  <c r="AT456" i="46"/>
  <c r="AP456" i="46"/>
  <c r="AO456" i="46"/>
  <c r="AK456" i="46"/>
  <c r="AJ456" i="46"/>
  <c r="AF456" i="46"/>
  <c r="AE456" i="46"/>
  <c r="AA456" i="46"/>
  <c r="Z456" i="46"/>
  <c r="V456" i="46"/>
  <c r="U456" i="46"/>
  <c r="Q456" i="46"/>
  <c r="P456" i="46"/>
  <c r="AU455" i="46"/>
  <c r="AT455" i="46"/>
  <c r="AP455" i="46"/>
  <c r="AO455" i="46"/>
  <c r="AK455" i="46"/>
  <c r="AJ455" i="46"/>
  <c r="AF455" i="46"/>
  <c r="AE455" i="46"/>
  <c r="AA455" i="46"/>
  <c r="Z455" i="46"/>
  <c r="V455" i="46"/>
  <c r="U455" i="46"/>
  <c r="Q455" i="46"/>
  <c r="P455" i="46"/>
  <c r="AU454" i="46"/>
  <c r="AT454" i="46"/>
  <c r="AP454" i="46"/>
  <c r="AO454" i="46"/>
  <c r="AK454" i="46"/>
  <c r="AJ454" i="46"/>
  <c r="AF454" i="46"/>
  <c r="AE454" i="46"/>
  <c r="AA454" i="46"/>
  <c r="Z454" i="46"/>
  <c r="V454" i="46"/>
  <c r="U454" i="46"/>
  <c r="Q454" i="46"/>
  <c r="P454" i="46"/>
  <c r="AU453" i="46"/>
  <c r="AT453" i="46"/>
  <c r="AP453" i="46"/>
  <c r="AO453" i="46"/>
  <c r="AK453" i="46"/>
  <c r="AJ453" i="46"/>
  <c r="AF453" i="46"/>
  <c r="AE453" i="46"/>
  <c r="AA453" i="46"/>
  <c r="Z453" i="46"/>
  <c r="V453" i="46"/>
  <c r="U453" i="46"/>
  <c r="Q453" i="46"/>
  <c r="P453" i="46"/>
  <c r="AU452" i="46"/>
  <c r="AT452" i="46"/>
  <c r="AP452" i="46"/>
  <c r="AO452" i="46"/>
  <c r="AK452" i="46"/>
  <c r="AJ452" i="46"/>
  <c r="AF452" i="46"/>
  <c r="AE452" i="46"/>
  <c r="AA452" i="46"/>
  <c r="Z452" i="46"/>
  <c r="V452" i="46"/>
  <c r="U452" i="46"/>
  <c r="Q452" i="46"/>
  <c r="P452" i="46"/>
  <c r="AU451" i="46"/>
  <c r="AT451" i="46"/>
  <c r="AP451" i="46"/>
  <c r="AO451" i="46"/>
  <c r="AK451" i="46"/>
  <c r="AJ451" i="46"/>
  <c r="AF451" i="46"/>
  <c r="AE451" i="46"/>
  <c r="AA451" i="46"/>
  <c r="Z451" i="46"/>
  <c r="V451" i="46"/>
  <c r="U451" i="46"/>
  <c r="Q451" i="46"/>
  <c r="P451" i="46"/>
  <c r="AU450" i="46"/>
  <c r="AT450" i="46"/>
  <c r="AP450" i="46"/>
  <c r="AO450" i="46"/>
  <c r="AK450" i="46"/>
  <c r="AJ450" i="46"/>
  <c r="AF450" i="46"/>
  <c r="AE450" i="46"/>
  <c r="AA450" i="46"/>
  <c r="Z450" i="46"/>
  <c r="V450" i="46"/>
  <c r="U450" i="46"/>
  <c r="Q450" i="46"/>
  <c r="P450" i="46"/>
  <c r="AU449" i="46"/>
  <c r="AT449" i="46"/>
  <c r="AP449" i="46"/>
  <c r="AO449" i="46"/>
  <c r="AK449" i="46"/>
  <c r="AJ449" i="46"/>
  <c r="AF449" i="46"/>
  <c r="AE449" i="46"/>
  <c r="AA449" i="46"/>
  <c r="Z449" i="46"/>
  <c r="V449" i="46"/>
  <c r="U449" i="46"/>
  <c r="Q449" i="46"/>
  <c r="P449" i="46"/>
  <c r="G449" i="46"/>
  <c r="AU448" i="46"/>
  <c r="AT448" i="46"/>
  <c r="AP448" i="46"/>
  <c r="AO448" i="46"/>
  <c r="AK448" i="46"/>
  <c r="AJ448" i="46"/>
  <c r="AF448" i="46"/>
  <c r="AE448" i="46"/>
  <c r="AA448" i="46"/>
  <c r="Z448" i="46"/>
  <c r="V448" i="46"/>
  <c r="U448" i="46"/>
  <c r="Q448" i="46"/>
  <c r="P448" i="46"/>
  <c r="G448" i="46"/>
  <c r="AU447" i="46"/>
  <c r="AT447" i="46"/>
  <c r="AP447" i="46"/>
  <c r="AO447" i="46"/>
  <c r="AK447" i="46"/>
  <c r="AJ447" i="46"/>
  <c r="AF447" i="46"/>
  <c r="AE447" i="46"/>
  <c r="AA447" i="46"/>
  <c r="J447" i="46" s="1"/>
  <c r="Z447" i="46"/>
  <c r="V447" i="46"/>
  <c r="U447" i="46"/>
  <c r="Q447" i="46"/>
  <c r="P447" i="46"/>
  <c r="G447" i="46"/>
  <c r="P442" i="46"/>
  <c r="U442" i="46" s="1"/>
  <c r="AQ460" i="52" l="1"/>
  <c r="AR460" i="52" s="1"/>
  <c r="AQ453" i="49"/>
  <c r="AR453" i="49" s="1"/>
  <c r="R455" i="49"/>
  <c r="AV457" i="49"/>
  <c r="AW457" i="49" s="1"/>
  <c r="AB459" i="49"/>
  <c r="AC459" i="49" s="1"/>
  <c r="AQ450" i="46"/>
  <c r="AR450" i="46" s="1"/>
  <c r="R450" i="50"/>
  <c r="AG451" i="50"/>
  <c r="AH451" i="50" s="1"/>
  <c r="AB454" i="50"/>
  <c r="AC454" i="50" s="1"/>
  <c r="AQ455" i="50"/>
  <c r="AR455" i="50" s="1"/>
  <c r="W457" i="50"/>
  <c r="X457" i="50" s="1"/>
  <c r="AG461" i="50"/>
  <c r="AH461" i="50" s="1"/>
  <c r="AL449" i="46"/>
  <c r="AM449" i="46" s="1"/>
  <c r="AG456" i="51"/>
  <c r="AH456" i="51" s="1"/>
  <c r="AV457" i="51"/>
  <c r="AW457" i="51" s="1"/>
  <c r="AL451" i="48"/>
  <c r="AM451" i="48" s="1"/>
  <c r="AV449" i="52"/>
  <c r="AW449" i="52" s="1"/>
  <c r="AB451" i="52"/>
  <c r="AC451" i="52" s="1"/>
  <c r="AQ452" i="52"/>
  <c r="AR452" i="52" s="1"/>
  <c r="AL460" i="50"/>
  <c r="AM460" i="50" s="1"/>
  <c r="AB448" i="51"/>
  <c r="AC448" i="51" s="1"/>
  <c r="AG454" i="52"/>
  <c r="AH454" i="52" s="1"/>
  <c r="AQ460" i="50"/>
  <c r="AR460" i="50" s="1"/>
  <c r="AQ452" i="51"/>
  <c r="AR452" i="51" s="1"/>
  <c r="AB450" i="52"/>
  <c r="AC450" i="52" s="1"/>
  <c r="AV458" i="52"/>
  <c r="AW458" i="52" s="1"/>
  <c r="AB460" i="52"/>
  <c r="AC460" i="52" s="1"/>
  <c r="AQ461" i="52"/>
  <c r="AR461" i="52" s="1"/>
  <c r="AG453" i="49"/>
  <c r="AH453" i="49" s="1"/>
  <c r="AL457" i="49"/>
  <c r="AM457" i="49" s="1"/>
  <c r="AG460" i="49"/>
  <c r="AH460" i="49" s="1"/>
  <c r="AL459" i="50"/>
  <c r="AM459" i="50" s="1"/>
  <c r="R461" i="50"/>
  <c r="AL449" i="48"/>
  <c r="AM449" i="48" s="1"/>
  <c r="W452" i="52"/>
  <c r="AB453" i="51"/>
  <c r="AC453" i="51" s="1"/>
  <c r="AB455" i="48"/>
  <c r="AC455" i="48" s="1"/>
  <c r="W458" i="48"/>
  <c r="AB447" i="49"/>
  <c r="AQ448" i="49"/>
  <c r="AR448" i="49" s="1"/>
  <c r="AV447" i="51"/>
  <c r="AQ454" i="51"/>
  <c r="AR454" i="51" s="1"/>
  <c r="W456" i="51"/>
  <c r="AL457" i="51"/>
  <c r="AM457" i="51" s="1"/>
  <c r="AB458" i="46"/>
  <c r="AC458" i="46" s="1"/>
  <c r="W454" i="48"/>
  <c r="AQ452" i="49"/>
  <c r="AR452" i="49" s="1"/>
  <c r="AB457" i="50"/>
  <c r="AC457" i="50" s="1"/>
  <c r="W460" i="50"/>
  <c r="X460" i="50" s="1"/>
  <c r="AG452" i="52"/>
  <c r="AH452" i="52" s="1"/>
  <c r="AL447" i="48"/>
  <c r="AV452" i="49"/>
  <c r="AW452" i="49" s="1"/>
  <c r="AQ451" i="50"/>
  <c r="AR451" i="50" s="1"/>
  <c r="R456" i="50"/>
  <c r="AQ461" i="50"/>
  <c r="AR461" i="50" s="1"/>
  <c r="R448" i="51"/>
  <c r="W452" i="51"/>
  <c r="AL453" i="51"/>
  <c r="AM453" i="51" s="1"/>
  <c r="AQ449" i="52"/>
  <c r="AR449" i="52" s="1"/>
  <c r="AQ452" i="46"/>
  <c r="AR452" i="46" s="1"/>
  <c r="W454" i="46"/>
  <c r="AL455" i="46"/>
  <c r="AM455" i="46" s="1"/>
  <c r="AV459" i="46"/>
  <c r="AW459" i="46" s="1"/>
  <c r="AG450" i="49"/>
  <c r="AH450" i="49" s="1"/>
  <c r="AL448" i="52"/>
  <c r="AM448" i="52" s="1"/>
  <c r="AG461" i="46"/>
  <c r="AH461" i="46" s="1"/>
  <c r="AG454" i="49"/>
  <c r="AH454" i="49" s="1"/>
  <c r="AL450" i="50"/>
  <c r="AM450" i="50" s="1"/>
  <c r="AG453" i="50"/>
  <c r="AH453" i="50" s="1"/>
  <c r="AV454" i="50"/>
  <c r="AW454" i="50" s="1"/>
  <c r="AB456" i="50"/>
  <c r="AC456" i="50" s="1"/>
  <c r="R450" i="52"/>
  <c r="AQ458" i="46"/>
  <c r="AR458" i="46" s="1"/>
  <c r="AB457" i="49"/>
  <c r="AC457" i="49" s="1"/>
  <c r="AL461" i="49"/>
  <c r="AM461" i="49" s="1"/>
  <c r="AQ450" i="50"/>
  <c r="AR450" i="50" s="1"/>
  <c r="R447" i="51"/>
  <c r="AQ456" i="51"/>
  <c r="AR456" i="51" s="1"/>
  <c r="AQ455" i="52"/>
  <c r="AR455" i="52" s="1"/>
  <c r="AL458" i="52"/>
  <c r="AM458" i="52" s="1"/>
  <c r="R460" i="52"/>
  <c r="AV458" i="46"/>
  <c r="AW458" i="46" s="1"/>
  <c r="AQ450" i="48"/>
  <c r="AR450" i="48" s="1"/>
  <c r="R452" i="48"/>
  <c r="AQ450" i="49"/>
  <c r="AR450" i="49" s="1"/>
  <c r="J454" i="49"/>
  <c r="AG457" i="49"/>
  <c r="AH457" i="49" s="1"/>
  <c r="AV460" i="50"/>
  <c r="AW460" i="50" s="1"/>
  <c r="W461" i="51"/>
  <c r="AV448" i="52"/>
  <c r="AW448" i="52" s="1"/>
  <c r="AV459" i="51"/>
  <c r="AW459" i="51" s="1"/>
  <c r="AB453" i="52"/>
  <c r="AC453" i="52" s="1"/>
  <c r="AB448" i="49"/>
  <c r="AC448" i="49" s="1"/>
  <c r="AB448" i="50"/>
  <c r="AC448" i="50" s="1"/>
  <c r="AQ449" i="50"/>
  <c r="AR449" i="50" s="1"/>
  <c r="AL458" i="51"/>
  <c r="AM458" i="51" s="1"/>
  <c r="AQ454" i="52"/>
  <c r="AR454" i="52" s="1"/>
  <c r="W456" i="52"/>
  <c r="AG452" i="48"/>
  <c r="AH452" i="48" s="1"/>
  <c r="AQ460" i="48"/>
  <c r="AR460" i="48" s="1"/>
  <c r="AG455" i="50"/>
  <c r="AH455" i="50" s="1"/>
  <c r="AB458" i="50"/>
  <c r="AC458" i="50" s="1"/>
  <c r="AQ459" i="50"/>
  <c r="AR459" i="50" s="1"/>
  <c r="AL450" i="52"/>
  <c r="AM450" i="52" s="1"/>
  <c r="AB457" i="51"/>
  <c r="AC457" i="51" s="1"/>
  <c r="AQ458" i="51"/>
  <c r="AR458" i="51" s="1"/>
  <c r="I449" i="52"/>
  <c r="AV454" i="52"/>
  <c r="AW454" i="52" s="1"/>
  <c r="W459" i="52"/>
  <c r="W451" i="48"/>
  <c r="W447" i="50"/>
  <c r="AV459" i="50"/>
  <c r="AW459" i="50" s="1"/>
  <c r="AB461" i="50"/>
  <c r="AC461" i="50" s="1"/>
  <c r="R455" i="52"/>
  <c r="AB453" i="46"/>
  <c r="AC453" i="46" s="1"/>
  <c r="AL457" i="46"/>
  <c r="AM457" i="46" s="1"/>
  <c r="AG460" i="46"/>
  <c r="AH460" i="46" s="1"/>
  <c r="AB457" i="48"/>
  <c r="AC457" i="48" s="1"/>
  <c r="AV447" i="49"/>
  <c r="AQ447" i="50"/>
  <c r="R449" i="50"/>
  <c r="AL461" i="50"/>
  <c r="AM461" i="50" s="1"/>
  <c r="W449" i="51"/>
  <c r="R452" i="51"/>
  <c r="AG453" i="51"/>
  <c r="AH453" i="51" s="1"/>
  <c r="R459" i="51"/>
  <c r="AG460" i="51"/>
  <c r="AH460" i="51" s="1"/>
  <c r="AQ453" i="52"/>
  <c r="AR453" i="52" s="1"/>
  <c r="AV457" i="52"/>
  <c r="AW457" i="52" s="1"/>
  <c r="AG454" i="46"/>
  <c r="AH454" i="46" s="1"/>
  <c r="AL450" i="46"/>
  <c r="AM450" i="46" s="1"/>
  <c r="W448" i="48"/>
  <c r="AG449" i="48"/>
  <c r="AH449" i="48" s="1"/>
  <c r="R459" i="50"/>
  <c r="AQ450" i="51"/>
  <c r="AR450" i="51" s="1"/>
  <c r="R458" i="52"/>
  <c r="AV454" i="46"/>
  <c r="AW454" i="46" s="1"/>
  <c r="AQ457" i="46"/>
  <c r="AR457" i="46" s="1"/>
  <c r="AL460" i="46"/>
  <c r="AM460" i="46" s="1"/>
  <c r="AB448" i="48"/>
  <c r="AC448" i="48" s="1"/>
  <c r="AB460" i="48"/>
  <c r="AC460" i="48" s="1"/>
  <c r="AL450" i="49"/>
  <c r="AM450" i="49" s="1"/>
  <c r="AQ458" i="49"/>
  <c r="AR458" i="49" s="1"/>
  <c r="R452" i="50"/>
  <c r="R455" i="51"/>
  <c r="AV460" i="52"/>
  <c r="AW460" i="52" s="1"/>
  <c r="R450" i="46"/>
  <c r="W452" i="46"/>
  <c r="AV457" i="46"/>
  <c r="AW457" i="46" s="1"/>
  <c r="AB459" i="46"/>
  <c r="AC459" i="46" s="1"/>
  <c r="W456" i="48"/>
  <c r="AL457" i="48"/>
  <c r="AM457" i="48" s="1"/>
  <c r="R452" i="49"/>
  <c r="AB449" i="50"/>
  <c r="AC449" i="50" s="1"/>
  <c r="AQ457" i="50"/>
  <c r="AR457" i="50" s="1"/>
  <c r="W459" i="50"/>
  <c r="X459" i="50" s="1"/>
  <c r="AQ453" i="51"/>
  <c r="AR453" i="51" s="1"/>
  <c r="AQ460" i="51"/>
  <c r="AR460" i="51" s="1"/>
  <c r="R454" i="52"/>
  <c r="AL459" i="52"/>
  <c r="AM459" i="52" s="1"/>
  <c r="AG449" i="46"/>
  <c r="AH449" i="46" s="1"/>
  <c r="AG448" i="48"/>
  <c r="AH448" i="48" s="1"/>
  <c r="AL453" i="48"/>
  <c r="AM453" i="48" s="1"/>
  <c r="R459" i="48"/>
  <c r="AG460" i="48"/>
  <c r="AH460" i="48" s="1"/>
  <c r="AV461" i="48"/>
  <c r="AW461" i="48" s="1"/>
  <c r="AB460" i="49"/>
  <c r="AC460" i="49" s="1"/>
  <c r="AQ461" i="49"/>
  <c r="AR461" i="49" s="1"/>
  <c r="R448" i="50"/>
  <c r="W452" i="50"/>
  <c r="X452" i="50" s="1"/>
  <c r="AG456" i="50"/>
  <c r="AH456" i="50" s="1"/>
  <c r="AL456" i="51"/>
  <c r="AM456" i="51" s="1"/>
  <c r="W448" i="46"/>
  <c r="AV450" i="46"/>
  <c r="AW450" i="46" s="1"/>
  <c r="AB452" i="46"/>
  <c r="AC452" i="46" s="1"/>
  <c r="W455" i="46"/>
  <c r="AL456" i="46"/>
  <c r="AM456" i="46" s="1"/>
  <c r="AG459" i="46"/>
  <c r="AH459" i="46" s="1"/>
  <c r="AB452" i="48"/>
  <c r="AC452" i="48" s="1"/>
  <c r="AQ457" i="48"/>
  <c r="AR457" i="48" s="1"/>
  <c r="AQ454" i="49"/>
  <c r="AR454" i="49" s="1"/>
  <c r="AV457" i="50"/>
  <c r="AW457" i="50" s="1"/>
  <c r="AG452" i="51"/>
  <c r="AH452" i="51" s="1"/>
  <c r="AV453" i="51"/>
  <c r="AW453" i="51" s="1"/>
  <c r="W454" i="52"/>
  <c r="AG455" i="52"/>
  <c r="AH455" i="52" s="1"/>
  <c r="AV456" i="52"/>
  <c r="AW456" i="52" s="1"/>
  <c r="AB458" i="52"/>
  <c r="AC458" i="52" s="1"/>
  <c r="AQ459" i="52"/>
  <c r="AR459" i="52" s="1"/>
  <c r="W461" i="52"/>
  <c r="R451" i="46"/>
  <c r="AG452" i="46"/>
  <c r="AH452" i="46" s="1"/>
  <c r="AV453" i="46"/>
  <c r="AW453" i="46" s="1"/>
  <c r="AB455" i="46"/>
  <c r="AC455" i="46" s="1"/>
  <c r="AL459" i="46"/>
  <c r="AM459" i="46" s="1"/>
  <c r="AB447" i="48"/>
  <c r="AC447" i="48" s="1"/>
  <c r="R447" i="49"/>
  <c r="AB452" i="49"/>
  <c r="AC452" i="49" s="1"/>
  <c r="AV454" i="49"/>
  <c r="AW454" i="49" s="1"/>
  <c r="AQ449" i="51"/>
  <c r="AR449" i="51" s="1"/>
  <c r="R454" i="51"/>
  <c r="AL459" i="51"/>
  <c r="AM459" i="51" s="1"/>
  <c r="R461" i="51"/>
  <c r="AB454" i="52"/>
  <c r="AC454" i="52" s="1"/>
  <c r="AV459" i="52"/>
  <c r="AW459" i="52" s="1"/>
  <c r="AB448" i="46"/>
  <c r="AC448" i="46" s="1"/>
  <c r="AQ449" i="46"/>
  <c r="AR449" i="46" s="1"/>
  <c r="R461" i="46"/>
  <c r="I455" i="48"/>
  <c r="I447" i="49"/>
  <c r="AQ449" i="49"/>
  <c r="AR449" i="49" s="1"/>
  <c r="R451" i="49"/>
  <c r="AB456" i="49"/>
  <c r="AC456" i="49" s="1"/>
  <c r="AQ457" i="49"/>
  <c r="AR457" i="49" s="1"/>
  <c r="AL460" i="49"/>
  <c r="AM460" i="49" s="1"/>
  <c r="R451" i="50"/>
  <c r="AG452" i="50"/>
  <c r="AH452" i="50" s="1"/>
  <c r="AV453" i="50"/>
  <c r="AW453" i="50" s="1"/>
  <c r="AQ456" i="50"/>
  <c r="AR456" i="50" s="1"/>
  <c r="W447" i="51"/>
  <c r="AG455" i="51"/>
  <c r="AH455" i="51" s="1"/>
  <c r="AB458" i="51"/>
  <c r="AC458" i="51" s="1"/>
  <c r="AL451" i="52"/>
  <c r="AM451" i="52" s="1"/>
  <c r="I448" i="46"/>
  <c r="AL452" i="46"/>
  <c r="AM452" i="46" s="1"/>
  <c r="R454" i="46"/>
  <c r="AQ459" i="46"/>
  <c r="AR459" i="46" s="1"/>
  <c r="AG447" i="48"/>
  <c r="AQ448" i="48"/>
  <c r="AR448" i="48" s="1"/>
  <c r="AQ460" i="49"/>
  <c r="AR460" i="49" s="1"/>
  <c r="R447" i="50"/>
  <c r="AV456" i="50"/>
  <c r="AW456" i="50" s="1"/>
  <c r="AQ452" i="48"/>
  <c r="AR452" i="48" s="1"/>
  <c r="AB457" i="52"/>
  <c r="AC457" i="52" s="1"/>
  <c r="AL461" i="52"/>
  <c r="AM461" i="52" s="1"/>
  <c r="AL459" i="48"/>
  <c r="AM459" i="48" s="1"/>
  <c r="I450" i="49"/>
  <c r="AB451" i="49"/>
  <c r="AC451" i="49" s="1"/>
  <c r="W455" i="49"/>
  <c r="AL456" i="49"/>
  <c r="AM456" i="49" s="1"/>
  <c r="AV460" i="49"/>
  <c r="AW460" i="49" s="1"/>
  <c r="W454" i="50"/>
  <c r="X454" i="50" s="1"/>
  <c r="W461" i="50"/>
  <c r="X461" i="50" s="1"/>
  <c r="AQ448" i="51"/>
  <c r="AR448" i="51" s="1"/>
  <c r="AQ447" i="52"/>
  <c r="AR447" i="52" s="1"/>
  <c r="R449" i="52"/>
  <c r="AV451" i="52"/>
  <c r="AW451" i="52" s="1"/>
  <c r="AG457" i="52"/>
  <c r="AH457" i="52" s="1"/>
  <c r="AQ455" i="46"/>
  <c r="AR455" i="46" s="1"/>
  <c r="R460" i="46"/>
  <c r="J451" i="48"/>
  <c r="AG455" i="48"/>
  <c r="AH455" i="48" s="1"/>
  <c r="AV456" i="48"/>
  <c r="AW456" i="48" s="1"/>
  <c r="R450" i="49"/>
  <c r="AB447" i="50"/>
  <c r="AG458" i="50"/>
  <c r="AH458" i="50" s="1"/>
  <c r="R460" i="51"/>
  <c r="R452" i="52"/>
  <c r="AL461" i="51"/>
  <c r="AM461" i="51" s="1"/>
  <c r="AQ451" i="48"/>
  <c r="AR451" i="48" s="1"/>
  <c r="AB454" i="48"/>
  <c r="AC454" i="48" s="1"/>
  <c r="R457" i="48"/>
  <c r="AG458" i="48"/>
  <c r="AH458" i="48" s="1"/>
  <c r="AL447" i="49"/>
  <c r="AM447" i="49" s="1"/>
  <c r="AG447" i="50"/>
  <c r="AH447" i="50" s="1"/>
  <c r="AB450" i="51"/>
  <c r="AC450" i="51" s="1"/>
  <c r="R453" i="46"/>
  <c r="AV459" i="48"/>
  <c r="AW459" i="48" s="1"/>
  <c r="AL451" i="49"/>
  <c r="AM451" i="49" s="1"/>
  <c r="AV456" i="49"/>
  <c r="AW456" i="49" s="1"/>
  <c r="AB458" i="49"/>
  <c r="AC458" i="49" s="1"/>
  <c r="AQ459" i="49"/>
  <c r="AR459" i="49" s="1"/>
  <c r="W461" i="49"/>
  <c r="R460" i="50"/>
  <c r="I449" i="51"/>
  <c r="AQ450" i="52"/>
  <c r="AR450" i="52" s="1"/>
  <c r="AB460" i="46"/>
  <c r="AC460" i="46" s="1"/>
  <c r="AV451" i="48"/>
  <c r="AW451" i="48" s="1"/>
  <c r="AB450" i="49"/>
  <c r="AC450" i="49" s="1"/>
  <c r="W454" i="49"/>
  <c r="W453" i="50"/>
  <c r="X453" i="50" s="1"/>
  <c r="AL454" i="50"/>
  <c r="AM454" i="50" s="1"/>
  <c r="AG450" i="51"/>
  <c r="AH450" i="51" s="1"/>
  <c r="AV458" i="51"/>
  <c r="AW458" i="51" s="1"/>
  <c r="I449" i="46"/>
  <c r="AL453" i="46"/>
  <c r="AM453" i="46" s="1"/>
  <c r="AB456" i="46"/>
  <c r="AC456" i="46" s="1"/>
  <c r="R459" i="46"/>
  <c r="AQ461" i="46"/>
  <c r="AR461" i="46" s="1"/>
  <c r="AV449" i="48"/>
  <c r="AW449" i="48" s="1"/>
  <c r="R451" i="48"/>
  <c r="I452" i="48"/>
  <c r="AB453" i="48"/>
  <c r="AC453" i="48" s="1"/>
  <c r="AQ455" i="48"/>
  <c r="AR455" i="48" s="1"/>
  <c r="AB458" i="48"/>
  <c r="AC458" i="48" s="1"/>
  <c r="AQ447" i="49"/>
  <c r="AR447" i="49" s="1"/>
  <c r="AV448" i="49"/>
  <c r="AW448" i="49" s="1"/>
  <c r="W451" i="49"/>
  <c r="K451" i="49" s="1"/>
  <c r="AL453" i="49"/>
  <c r="AM453" i="49" s="1"/>
  <c r="AL454" i="49"/>
  <c r="AM454" i="49" s="1"/>
  <c r="AV455" i="49"/>
  <c r="AW455" i="49" s="1"/>
  <c r="W457" i="49"/>
  <c r="AG458" i="49"/>
  <c r="AH458" i="49" s="1"/>
  <c r="R461" i="49"/>
  <c r="W448" i="50"/>
  <c r="AG449" i="50"/>
  <c r="AH449" i="50" s="1"/>
  <c r="AB453" i="50"/>
  <c r="AC453" i="50" s="1"/>
  <c r="AV455" i="50"/>
  <c r="AW455" i="50" s="1"/>
  <c r="I447" i="51"/>
  <c r="AG449" i="51"/>
  <c r="AH449" i="51" s="1"/>
  <c r="AL454" i="51"/>
  <c r="AM454" i="51" s="1"/>
  <c r="W448" i="52"/>
  <c r="AB449" i="52"/>
  <c r="AC449" i="52" s="1"/>
  <c r="AQ451" i="52"/>
  <c r="AR451" i="52" s="1"/>
  <c r="AB455" i="52"/>
  <c r="AC455" i="52" s="1"/>
  <c r="AQ457" i="52"/>
  <c r="AR457" i="52" s="1"/>
  <c r="W460" i="52"/>
  <c r="J452" i="48"/>
  <c r="I454" i="48"/>
  <c r="I447" i="50"/>
  <c r="R459" i="52"/>
  <c r="AG461" i="52"/>
  <c r="AH461" i="52" s="1"/>
  <c r="AQ453" i="46"/>
  <c r="AR453" i="46" s="1"/>
  <c r="R455" i="46"/>
  <c r="AG456" i="46"/>
  <c r="AH456" i="46" s="1"/>
  <c r="W459" i="46"/>
  <c r="AV461" i="46"/>
  <c r="AW461" i="46" s="1"/>
  <c r="I450" i="48"/>
  <c r="AG453" i="48"/>
  <c r="AH453" i="48" s="1"/>
  <c r="AL454" i="48"/>
  <c r="AM454" i="48" s="1"/>
  <c r="AV455" i="48"/>
  <c r="AW455" i="48" s="1"/>
  <c r="J450" i="49"/>
  <c r="AQ458" i="50"/>
  <c r="AR458" i="50" s="1"/>
  <c r="J449" i="51"/>
  <c r="I447" i="52"/>
  <c r="J448" i="51"/>
  <c r="AV450" i="51"/>
  <c r="AW450" i="51" s="1"/>
  <c r="AG457" i="51"/>
  <c r="AH457" i="51" s="1"/>
  <c r="R447" i="52"/>
  <c r="AQ456" i="52"/>
  <c r="AR456" i="52" s="1"/>
  <c r="AQ454" i="48"/>
  <c r="AR454" i="48" s="1"/>
  <c r="AQ459" i="48"/>
  <c r="AR459" i="48" s="1"/>
  <c r="R461" i="48"/>
  <c r="I448" i="49"/>
  <c r="AG451" i="49"/>
  <c r="AH451" i="49" s="1"/>
  <c r="AL452" i="49"/>
  <c r="AM452" i="49" s="1"/>
  <c r="W456" i="49"/>
  <c r="AB452" i="50"/>
  <c r="AC452" i="50" s="1"/>
  <c r="AL453" i="50"/>
  <c r="AM453" i="50" s="1"/>
  <c r="AV458" i="50"/>
  <c r="AW458" i="50" s="1"/>
  <c r="AB452" i="51"/>
  <c r="AC452" i="51" s="1"/>
  <c r="AL449" i="52"/>
  <c r="AM449" i="52" s="1"/>
  <c r="W453" i="52"/>
  <c r="AL455" i="52"/>
  <c r="AM455" i="52" s="1"/>
  <c r="AV449" i="46"/>
  <c r="AW449" i="46" s="1"/>
  <c r="W451" i="46"/>
  <c r="R458" i="46"/>
  <c r="AQ447" i="48"/>
  <c r="AR447" i="48" s="1"/>
  <c r="J450" i="48"/>
  <c r="AB451" i="48"/>
  <c r="AC451" i="48" s="1"/>
  <c r="AV454" i="48"/>
  <c r="AW454" i="48" s="1"/>
  <c r="R448" i="49"/>
  <c r="W449" i="49"/>
  <c r="AV453" i="49"/>
  <c r="AW453" i="49" s="1"/>
  <c r="AG448" i="50"/>
  <c r="AH448" i="50" s="1"/>
  <c r="AB447" i="51"/>
  <c r="AV449" i="51"/>
  <c r="AW449" i="51" s="1"/>
  <c r="R451" i="51"/>
  <c r="AG461" i="51"/>
  <c r="AH461" i="51" s="1"/>
  <c r="W447" i="52"/>
  <c r="AG448" i="52"/>
  <c r="AH448" i="52" s="1"/>
  <c r="I449" i="49"/>
  <c r="I448" i="50"/>
  <c r="W458" i="52"/>
  <c r="AB459" i="52"/>
  <c r="AC459" i="52" s="1"/>
  <c r="AQ456" i="46"/>
  <c r="AR456" i="46" s="1"/>
  <c r="W458" i="46"/>
  <c r="AV447" i="48"/>
  <c r="AW447" i="48" s="1"/>
  <c r="R449" i="48"/>
  <c r="AG451" i="48"/>
  <c r="AH451" i="48" s="1"/>
  <c r="AL452" i="48"/>
  <c r="AM452" i="48" s="1"/>
  <c r="AQ453" i="48"/>
  <c r="AR453" i="48" s="1"/>
  <c r="W448" i="49"/>
  <c r="AB449" i="49"/>
  <c r="AC449" i="49" s="1"/>
  <c r="AV458" i="49"/>
  <c r="AW458" i="49" s="1"/>
  <c r="AV449" i="50"/>
  <c r="AW449" i="50" s="1"/>
  <c r="W451" i="50"/>
  <c r="X451" i="50" s="1"/>
  <c r="R455" i="50"/>
  <c r="AG447" i="51"/>
  <c r="W451" i="51"/>
  <c r="AB447" i="52"/>
  <c r="AV450" i="52"/>
  <c r="AW450" i="52" s="1"/>
  <c r="AL454" i="52"/>
  <c r="AM454" i="52" s="1"/>
  <c r="AV461" i="52"/>
  <c r="AW461" i="52" s="1"/>
  <c r="I454" i="49"/>
  <c r="AG459" i="52"/>
  <c r="AH459" i="52" s="1"/>
  <c r="AL460" i="52"/>
  <c r="AM460" i="52" s="1"/>
  <c r="AV456" i="46"/>
  <c r="AW456" i="46" s="1"/>
  <c r="I448" i="48"/>
  <c r="W449" i="48"/>
  <c r="AV453" i="48"/>
  <c r="AW453" i="48" s="1"/>
  <c r="R455" i="48"/>
  <c r="AB456" i="48"/>
  <c r="AC456" i="48" s="1"/>
  <c r="AQ458" i="48"/>
  <c r="AR458" i="48" s="1"/>
  <c r="AB461" i="48"/>
  <c r="AC461" i="48" s="1"/>
  <c r="AV451" i="49"/>
  <c r="AW451" i="49" s="1"/>
  <c r="R454" i="49"/>
  <c r="I455" i="49"/>
  <c r="AG456" i="49"/>
  <c r="AH456" i="49" s="1"/>
  <c r="R459" i="49"/>
  <c r="AQ448" i="50"/>
  <c r="AR448" i="50" s="1"/>
  <c r="AB451" i="50"/>
  <c r="AC451" i="50" s="1"/>
  <c r="AL452" i="50"/>
  <c r="AM452" i="50" s="1"/>
  <c r="W455" i="50"/>
  <c r="X455" i="50" s="1"/>
  <c r="AG460" i="50"/>
  <c r="AH460" i="50" s="1"/>
  <c r="AL447" i="51"/>
  <c r="AM447" i="51" s="1"/>
  <c r="AL452" i="51"/>
  <c r="AM452" i="51" s="1"/>
  <c r="W455" i="51"/>
  <c r="W459" i="51"/>
  <c r="AQ461" i="51"/>
  <c r="AR461" i="51" s="1"/>
  <c r="AG447" i="52"/>
  <c r="AH447" i="52" s="1"/>
  <c r="R451" i="52"/>
  <c r="AB452" i="52"/>
  <c r="AC452" i="52" s="1"/>
  <c r="AG453" i="52"/>
  <c r="AH453" i="52" s="1"/>
  <c r="AV455" i="52"/>
  <c r="AW455" i="52" s="1"/>
  <c r="R457" i="52"/>
  <c r="R447" i="46"/>
  <c r="W450" i="46"/>
  <c r="I449" i="48"/>
  <c r="AG448" i="46"/>
  <c r="AH448" i="46" s="1"/>
  <c r="AL451" i="46"/>
  <c r="AM451" i="46" s="1"/>
  <c r="AB454" i="46"/>
  <c r="AC454" i="46" s="1"/>
  <c r="R457" i="46"/>
  <c r="AB449" i="48"/>
  <c r="AC449" i="48" s="1"/>
  <c r="AG450" i="48"/>
  <c r="AH450" i="48" s="1"/>
  <c r="W455" i="48"/>
  <c r="AG456" i="48"/>
  <c r="AH456" i="48" s="1"/>
  <c r="AV458" i="48"/>
  <c r="AW458" i="48" s="1"/>
  <c r="AG461" i="48"/>
  <c r="AH461" i="48" s="1"/>
  <c r="W447" i="49"/>
  <c r="AL449" i="49"/>
  <c r="AM449" i="49" s="1"/>
  <c r="W459" i="49"/>
  <c r="AL447" i="50"/>
  <c r="AV448" i="50"/>
  <c r="AW448" i="50" s="1"/>
  <c r="R454" i="50"/>
  <c r="AB455" i="50"/>
  <c r="AC455" i="50" s="1"/>
  <c r="AQ447" i="51"/>
  <c r="AR447" i="51" s="1"/>
  <c r="AG451" i="51"/>
  <c r="AH451" i="51" s="1"/>
  <c r="AB455" i="51"/>
  <c r="AC455" i="51" s="1"/>
  <c r="AV461" i="51"/>
  <c r="AW461" i="51" s="1"/>
  <c r="AL447" i="52"/>
  <c r="AM447" i="52" s="1"/>
  <c r="AQ448" i="52"/>
  <c r="AR448" i="52" s="1"/>
  <c r="W451" i="52"/>
  <c r="AL453" i="52"/>
  <c r="AM453" i="52" s="1"/>
  <c r="W457" i="52"/>
  <c r="AG458" i="52"/>
  <c r="AH458" i="52" s="1"/>
  <c r="R454" i="48"/>
  <c r="AG448" i="49"/>
  <c r="AH448" i="49" s="1"/>
  <c r="I453" i="49"/>
  <c r="AB455" i="49"/>
  <c r="AC455" i="49" s="1"/>
  <c r="AV461" i="49"/>
  <c r="AW461" i="49" s="1"/>
  <c r="W450" i="50"/>
  <c r="X450" i="50" s="1"/>
  <c r="AV452" i="50"/>
  <c r="AW452" i="50" s="1"/>
  <c r="R458" i="50"/>
  <c r="AB459" i="50"/>
  <c r="AC459" i="50" s="1"/>
  <c r="AV461" i="50"/>
  <c r="AW461" i="50" s="1"/>
  <c r="AL451" i="51"/>
  <c r="AM451" i="51" s="1"/>
  <c r="R458" i="51"/>
  <c r="AB459" i="51"/>
  <c r="AC459" i="51" s="1"/>
  <c r="AL460" i="51"/>
  <c r="AM460" i="51" s="1"/>
  <c r="AL448" i="46"/>
  <c r="AM448" i="46" s="1"/>
  <c r="AG447" i="46"/>
  <c r="AG451" i="46"/>
  <c r="AH451" i="46" s="1"/>
  <c r="AL450" i="48"/>
  <c r="AM450" i="48" s="1"/>
  <c r="AV452" i="48"/>
  <c r="AW452" i="48" s="1"/>
  <c r="J453" i="49"/>
  <c r="W447" i="46"/>
  <c r="R449" i="46"/>
  <c r="AV447" i="46"/>
  <c r="AW447" i="46" s="1"/>
  <c r="AV455" i="46"/>
  <c r="AW455" i="46" s="1"/>
  <c r="AL458" i="46"/>
  <c r="AM458" i="46" s="1"/>
  <c r="I447" i="48"/>
  <c r="AB454" i="49"/>
  <c r="AC454" i="49" s="1"/>
  <c r="AG455" i="49"/>
  <c r="AH455" i="49" s="1"/>
  <c r="AQ456" i="49"/>
  <c r="AR456" i="49" s="1"/>
  <c r="AL451" i="50"/>
  <c r="AM451" i="50" s="1"/>
  <c r="W458" i="50"/>
  <c r="X458" i="50" s="1"/>
  <c r="AG459" i="50"/>
  <c r="AH459" i="50" s="1"/>
  <c r="R449" i="51"/>
  <c r="W458" i="51"/>
  <c r="AG459" i="51"/>
  <c r="AH459" i="51" s="1"/>
  <c r="W450" i="52"/>
  <c r="AL452" i="52"/>
  <c r="AM452" i="52" s="1"/>
  <c r="I447" i="46"/>
  <c r="AQ448" i="46"/>
  <c r="AR448" i="46" s="1"/>
  <c r="AV448" i="46"/>
  <c r="AW448" i="46" s="1"/>
  <c r="AQ447" i="46"/>
  <c r="AG450" i="46"/>
  <c r="AH450" i="46" s="1"/>
  <c r="W453" i="46"/>
  <c r="W449" i="46"/>
  <c r="AV451" i="46"/>
  <c r="AW451" i="46" s="1"/>
  <c r="AL454" i="46"/>
  <c r="AM454" i="46" s="1"/>
  <c r="AB457" i="46"/>
  <c r="AC457" i="46" s="1"/>
  <c r="R447" i="48"/>
  <c r="I453" i="48"/>
  <c r="AQ456" i="48"/>
  <c r="AR456" i="48" s="1"/>
  <c r="AV457" i="48"/>
  <c r="AW457" i="48" s="1"/>
  <c r="W459" i="48"/>
  <c r="AQ461" i="48"/>
  <c r="AR461" i="48" s="1"/>
  <c r="AG447" i="49"/>
  <c r="AV449" i="49"/>
  <c r="AW449" i="49" s="1"/>
  <c r="AV450" i="49"/>
  <c r="AW450" i="49" s="1"/>
  <c r="W453" i="49"/>
  <c r="W458" i="49"/>
  <c r="AG459" i="49"/>
  <c r="AH459" i="49" s="1"/>
  <c r="AV447" i="50"/>
  <c r="AX447" i="50" s="1"/>
  <c r="I448" i="51"/>
  <c r="AQ451" i="51"/>
  <c r="AR451" i="51" s="1"/>
  <c r="AL455" i="51"/>
  <c r="AM455" i="51" s="1"/>
  <c r="AV447" i="52"/>
  <c r="AW447" i="52" s="1"/>
  <c r="AG451" i="52"/>
  <c r="AH451" i="52" s="1"/>
  <c r="AV453" i="52"/>
  <c r="AW453" i="52" s="1"/>
  <c r="AB456" i="52"/>
  <c r="AC456" i="52" s="1"/>
  <c r="R461" i="52"/>
  <c r="AV452" i="46"/>
  <c r="AW452" i="46" s="1"/>
  <c r="J453" i="48"/>
  <c r="J452" i="49"/>
  <c r="AB450" i="46"/>
  <c r="AC450" i="46" s="1"/>
  <c r="R448" i="46"/>
  <c r="R452" i="46"/>
  <c r="AQ454" i="46"/>
  <c r="AR454" i="46" s="1"/>
  <c r="AG457" i="46"/>
  <c r="AH457" i="46" s="1"/>
  <c r="W447" i="48"/>
  <c r="AV450" i="48"/>
  <c r="AW450" i="48" s="1"/>
  <c r="R458" i="48"/>
  <c r="AB459" i="48"/>
  <c r="AC459" i="48" s="1"/>
  <c r="I451" i="49"/>
  <c r="W452" i="49"/>
  <c r="AB453" i="49"/>
  <c r="AC453" i="49" s="1"/>
  <c r="AL459" i="49"/>
  <c r="AM459" i="49" s="1"/>
  <c r="R457" i="50"/>
  <c r="AV451" i="51"/>
  <c r="AW451" i="51" s="1"/>
  <c r="AV460" i="51"/>
  <c r="AW460" i="51" s="1"/>
  <c r="I448" i="52"/>
  <c r="AL447" i="46"/>
  <c r="AQ451" i="46"/>
  <c r="AR451" i="46" s="1"/>
  <c r="AB449" i="46"/>
  <c r="AC449" i="46" s="1"/>
  <c r="AG453" i="46"/>
  <c r="AH453" i="46" s="1"/>
  <c r="W456" i="46"/>
  <c r="AL461" i="46"/>
  <c r="AM461" i="46" s="1"/>
  <c r="AQ449" i="48"/>
  <c r="AR449" i="48" s="1"/>
  <c r="W453" i="48"/>
  <c r="AL455" i="48"/>
  <c r="AM455" i="48" s="1"/>
  <c r="AL460" i="48"/>
  <c r="AM460" i="48" s="1"/>
  <c r="I452" i="49"/>
  <c r="AQ455" i="49"/>
  <c r="AR455" i="49" s="1"/>
  <c r="R457" i="49"/>
  <c r="W448" i="51"/>
  <c r="AB449" i="51"/>
  <c r="AC449" i="51" s="1"/>
  <c r="AL450" i="51"/>
  <c r="AM450" i="51" s="1"/>
  <c r="W453" i="51"/>
  <c r="AQ459" i="51"/>
  <c r="AR459" i="51" s="1"/>
  <c r="R448" i="52"/>
  <c r="W449" i="52"/>
  <c r="W455" i="52"/>
  <c r="AG456" i="52"/>
  <c r="AH456" i="52" s="1"/>
  <c r="AL457" i="52"/>
  <c r="AM457" i="52" s="1"/>
  <c r="I451" i="48"/>
  <c r="AB461" i="52"/>
  <c r="AC461" i="52" s="1"/>
  <c r="AC447" i="52"/>
  <c r="R456" i="52"/>
  <c r="J447" i="52"/>
  <c r="R453" i="52"/>
  <c r="AG460" i="52"/>
  <c r="AH460" i="52" s="1"/>
  <c r="J448" i="52"/>
  <c r="J449" i="52"/>
  <c r="AG450" i="52"/>
  <c r="AH450" i="52" s="1"/>
  <c r="AW447" i="51"/>
  <c r="AC447" i="51"/>
  <c r="AH447" i="51"/>
  <c r="AL449" i="51"/>
  <c r="AM449" i="51" s="1"/>
  <c r="AB451" i="51"/>
  <c r="AC451" i="51" s="1"/>
  <c r="W457" i="51"/>
  <c r="AB461" i="51"/>
  <c r="AC461" i="51" s="1"/>
  <c r="AG448" i="51"/>
  <c r="AH448" i="51" s="1"/>
  <c r="W450" i="51"/>
  <c r="AB454" i="51"/>
  <c r="AC454" i="51" s="1"/>
  <c r="R456" i="51"/>
  <c r="W460" i="51"/>
  <c r="J447" i="51"/>
  <c r="R453" i="51"/>
  <c r="AR447" i="50"/>
  <c r="AC447" i="50"/>
  <c r="AL449" i="50"/>
  <c r="AM449" i="50" s="1"/>
  <c r="R453" i="50"/>
  <c r="J447" i="50"/>
  <c r="J448" i="50"/>
  <c r="AL448" i="50"/>
  <c r="AM448" i="50" s="1"/>
  <c r="AB450" i="50"/>
  <c r="AC450" i="50" s="1"/>
  <c r="AG454" i="50"/>
  <c r="AH454" i="50" s="1"/>
  <c r="W456" i="50"/>
  <c r="X456" i="50" s="1"/>
  <c r="AL458" i="50"/>
  <c r="AM458" i="50" s="1"/>
  <c r="AB460" i="50"/>
  <c r="AC460" i="50" s="1"/>
  <c r="AG457" i="50"/>
  <c r="AH457" i="50" s="1"/>
  <c r="AW447" i="49"/>
  <c r="AC447" i="49"/>
  <c r="AH447" i="49"/>
  <c r="J449" i="49"/>
  <c r="R453" i="49"/>
  <c r="W450" i="49"/>
  <c r="K450" i="49" s="1"/>
  <c r="J455" i="49"/>
  <c r="R456" i="49"/>
  <c r="J448" i="49"/>
  <c r="J447" i="49"/>
  <c r="J451" i="49"/>
  <c r="W460" i="49"/>
  <c r="K448" i="48"/>
  <c r="AM447" i="48"/>
  <c r="AH447" i="48"/>
  <c r="J447" i="48"/>
  <c r="J455" i="48"/>
  <c r="W452" i="48"/>
  <c r="R460" i="48"/>
  <c r="R453" i="48"/>
  <c r="W457" i="48"/>
  <c r="J449" i="48"/>
  <c r="W450" i="48"/>
  <c r="R456" i="48"/>
  <c r="W460" i="48"/>
  <c r="J448" i="48"/>
  <c r="R450" i="48"/>
  <c r="AL461" i="48"/>
  <c r="AM461" i="48" s="1"/>
  <c r="J454" i="48"/>
  <c r="AH447" i="46"/>
  <c r="AB461" i="46"/>
  <c r="AC461" i="46" s="1"/>
  <c r="AB451" i="46"/>
  <c r="AC451" i="46" s="1"/>
  <c r="W457" i="46"/>
  <c r="J449" i="46"/>
  <c r="R456" i="46"/>
  <c r="AG458" i="46"/>
  <c r="AH458" i="46" s="1"/>
  <c r="W460" i="46"/>
  <c r="J448" i="46"/>
  <c r="AB447" i="46"/>
  <c r="AG455" i="46"/>
  <c r="AH455" i="46" s="1"/>
  <c r="Z442" i="46"/>
  <c r="U443" i="46"/>
  <c r="P443" i="46"/>
  <c r="K447" i="52" l="1"/>
  <c r="K451" i="48"/>
  <c r="K449" i="52"/>
  <c r="AS447" i="49"/>
  <c r="S450" i="49"/>
  <c r="K454" i="49"/>
  <c r="K455" i="48"/>
  <c r="AS447" i="46"/>
  <c r="X447" i="51"/>
  <c r="X448" i="46"/>
  <c r="AX447" i="48"/>
  <c r="K447" i="51"/>
  <c r="S448" i="51"/>
  <c r="AN447" i="46"/>
  <c r="Y447" i="52"/>
  <c r="S452" i="48"/>
  <c r="S447" i="50"/>
  <c r="X447" i="50"/>
  <c r="K448" i="52"/>
  <c r="K447" i="50"/>
  <c r="X448" i="49"/>
  <c r="X449" i="49"/>
  <c r="T447" i="46"/>
  <c r="S448" i="50"/>
  <c r="K447" i="49"/>
  <c r="S453" i="49"/>
  <c r="X454" i="49"/>
  <c r="S448" i="48"/>
  <c r="S448" i="49"/>
  <c r="X450" i="48"/>
  <c r="AX447" i="52"/>
  <c r="S455" i="48"/>
  <c r="M449" i="52"/>
  <c r="X449" i="46"/>
  <c r="S449" i="52"/>
  <c r="K447" i="48"/>
  <c r="S449" i="48"/>
  <c r="X452" i="49"/>
  <c r="S449" i="46"/>
  <c r="X451" i="49"/>
  <c r="X455" i="49"/>
  <c r="T447" i="50"/>
  <c r="X455" i="48"/>
  <c r="AW447" i="50"/>
  <c r="AX447" i="49"/>
  <c r="K449" i="46"/>
  <c r="AM447" i="50"/>
  <c r="X453" i="49"/>
  <c r="T447" i="49"/>
  <c r="AD447" i="52"/>
  <c r="X453" i="48"/>
  <c r="X448" i="52"/>
  <c r="S447" i="49"/>
  <c r="K448" i="46"/>
  <c r="AS447" i="48"/>
  <c r="K449" i="49"/>
  <c r="AS447" i="50"/>
  <c r="AX447" i="51"/>
  <c r="S451" i="48"/>
  <c r="S451" i="49"/>
  <c r="AI447" i="49"/>
  <c r="S447" i="52"/>
  <c r="K454" i="48"/>
  <c r="X448" i="51"/>
  <c r="AN447" i="49"/>
  <c r="X449" i="48"/>
  <c r="AS447" i="52"/>
  <c r="S454" i="48"/>
  <c r="K448" i="49"/>
  <c r="AS447" i="51"/>
  <c r="K452" i="49"/>
  <c r="S449" i="51"/>
  <c r="X447" i="49"/>
  <c r="AI447" i="51"/>
  <c r="S453" i="48"/>
  <c r="AD447" i="49"/>
  <c r="K448" i="51"/>
  <c r="X447" i="46"/>
  <c r="S452" i="49"/>
  <c r="AX447" i="46"/>
  <c r="X452" i="48"/>
  <c r="X448" i="48"/>
  <c r="AN447" i="52"/>
  <c r="S455" i="49"/>
  <c r="X454" i="48"/>
  <c r="X447" i="48"/>
  <c r="K455" i="49"/>
  <c r="AR447" i="46"/>
  <c r="X447" i="52"/>
  <c r="X451" i="48"/>
  <c r="AI447" i="48"/>
  <c r="S448" i="46"/>
  <c r="AM447" i="46"/>
  <c r="X450" i="49"/>
  <c r="S447" i="51"/>
  <c r="S448" i="52"/>
  <c r="S447" i="46"/>
  <c r="S454" i="49"/>
  <c r="AD447" i="48"/>
  <c r="K449" i="48"/>
  <c r="X448" i="50"/>
  <c r="S450" i="48"/>
  <c r="X449" i="52"/>
  <c r="S447" i="48"/>
  <c r="S449" i="49"/>
  <c r="X449" i="51"/>
  <c r="T447" i="52"/>
  <c r="AI447" i="52"/>
  <c r="Y447" i="51"/>
  <c r="K449" i="51"/>
  <c r="AD447" i="51"/>
  <c r="T447" i="51"/>
  <c r="AN447" i="51"/>
  <c r="Y447" i="50"/>
  <c r="K448" i="50"/>
  <c r="AN447" i="50"/>
  <c r="AI447" i="50"/>
  <c r="AD447" i="50"/>
  <c r="Y447" i="49"/>
  <c r="K453" i="49"/>
  <c r="AN447" i="48"/>
  <c r="K453" i="48"/>
  <c r="Y447" i="48"/>
  <c r="K452" i="48"/>
  <c r="K450" i="48"/>
  <c r="T447" i="48"/>
  <c r="AD447" i="46"/>
  <c r="AC447" i="46"/>
  <c r="Y447" i="46"/>
  <c r="AI447" i="46"/>
  <c r="K447" i="46"/>
  <c r="AE442" i="46"/>
  <c r="Z443" i="46"/>
  <c r="M448" i="52" l="1"/>
  <c r="M448" i="51"/>
  <c r="M454" i="49"/>
  <c r="M450" i="48"/>
  <c r="M448" i="50"/>
  <c r="M448" i="46"/>
  <c r="M452" i="49"/>
  <c r="M447" i="52"/>
  <c r="M449" i="49"/>
  <c r="M447" i="48"/>
  <c r="M448" i="48"/>
  <c r="M455" i="48"/>
  <c r="M451" i="48"/>
  <c r="M447" i="46"/>
  <c r="L447" i="46"/>
  <c r="M451" i="49"/>
  <c r="M449" i="51"/>
  <c r="M448" i="49"/>
  <c r="M450" i="49"/>
  <c r="M452" i="48"/>
  <c r="M449" i="46"/>
  <c r="L447" i="51"/>
  <c r="M455" i="49"/>
  <c r="M453" i="48"/>
  <c r="M454" i="48"/>
  <c r="M453" i="49"/>
  <c r="M449" i="48"/>
  <c r="M447" i="49"/>
  <c r="M447" i="50"/>
  <c r="M447" i="51"/>
  <c r="L447" i="52"/>
  <c r="L447" i="50"/>
  <c r="L447" i="49"/>
  <c r="L447" i="48"/>
  <c r="AJ442" i="46"/>
  <c r="AE443" i="46"/>
  <c r="AJ443" i="46" l="1"/>
  <c r="AO442" i="46"/>
  <c r="AO443" i="46" l="1"/>
  <c r="AT442" i="46"/>
  <c r="AT443" i="46" s="1"/>
  <c r="V461" i="45" l="1"/>
  <c r="U461" i="45"/>
  <c r="Q461" i="45"/>
  <c r="P461" i="45"/>
  <c r="V460" i="45"/>
  <c r="U460" i="45"/>
  <c r="Q460" i="45"/>
  <c r="P460" i="45"/>
  <c r="V459" i="45"/>
  <c r="U459" i="45"/>
  <c r="Q459" i="45"/>
  <c r="P459" i="45"/>
  <c r="V458" i="45"/>
  <c r="U458" i="45"/>
  <c r="Q458" i="45"/>
  <c r="P458" i="45"/>
  <c r="V457" i="45"/>
  <c r="W457" i="45" s="1"/>
  <c r="U457" i="45"/>
  <c r="Q457" i="45"/>
  <c r="P457" i="45"/>
  <c r="V456" i="45"/>
  <c r="U456" i="45"/>
  <c r="Q456" i="45"/>
  <c r="P456" i="45"/>
  <c r="G456" i="45"/>
  <c r="V455" i="45"/>
  <c r="U455" i="45"/>
  <c r="Q455" i="45"/>
  <c r="P455" i="45"/>
  <c r="G455" i="45"/>
  <c r="V454" i="45"/>
  <c r="U454" i="45"/>
  <c r="Q454" i="45"/>
  <c r="P454" i="45"/>
  <c r="G454" i="45"/>
  <c r="V453" i="45"/>
  <c r="U453" i="45"/>
  <c r="Q453" i="45"/>
  <c r="P453" i="45"/>
  <c r="G453" i="45"/>
  <c r="V452" i="45"/>
  <c r="U452" i="45"/>
  <c r="Q452" i="45"/>
  <c r="P452" i="45"/>
  <c r="G452" i="45"/>
  <c r="V451" i="45"/>
  <c r="U451" i="45"/>
  <c r="Q451" i="45"/>
  <c r="P451" i="45"/>
  <c r="G451" i="45"/>
  <c r="V450" i="45"/>
  <c r="U450" i="45"/>
  <c r="Q450" i="45"/>
  <c r="P450" i="45"/>
  <c r="R450" i="45" s="1"/>
  <c r="G450" i="45"/>
  <c r="V449" i="45"/>
  <c r="U449" i="45"/>
  <c r="Q449" i="45"/>
  <c r="P449" i="45"/>
  <c r="G449" i="45"/>
  <c r="V448" i="45"/>
  <c r="U448" i="45"/>
  <c r="Q448" i="45"/>
  <c r="P448" i="45"/>
  <c r="G448" i="45"/>
  <c r="V447" i="45"/>
  <c r="U447" i="45"/>
  <c r="Q447" i="45"/>
  <c r="P447" i="45"/>
  <c r="G447" i="45"/>
  <c r="AU856" i="44"/>
  <c r="AT856" i="44"/>
  <c r="AP856" i="44"/>
  <c r="AO856" i="44"/>
  <c r="AK856" i="44"/>
  <c r="AJ856" i="44"/>
  <c r="AF856" i="44"/>
  <c r="AE856" i="44"/>
  <c r="AA856" i="44"/>
  <c r="Z856" i="44"/>
  <c r="V856" i="44"/>
  <c r="U856" i="44"/>
  <c r="Q856" i="44"/>
  <c r="P856" i="44"/>
  <c r="G856" i="44"/>
  <c r="AU855" i="44"/>
  <c r="AT855" i="44"/>
  <c r="AP855" i="44"/>
  <c r="AO855" i="44"/>
  <c r="AK855" i="44"/>
  <c r="AJ855" i="44"/>
  <c r="AF855" i="44"/>
  <c r="AE855" i="44"/>
  <c r="AA855" i="44"/>
  <c r="Z855" i="44"/>
  <c r="V855" i="44"/>
  <c r="U855" i="44"/>
  <c r="Q855" i="44"/>
  <c r="P855" i="44"/>
  <c r="G855" i="44"/>
  <c r="AU854" i="44"/>
  <c r="AT854" i="44"/>
  <c r="AP854" i="44"/>
  <c r="AO854" i="44"/>
  <c r="AK854" i="44"/>
  <c r="AJ854" i="44"/>
  <c r="AF854" i="44"/>
  <c r="AE854" i="44"/>
  <c r="AA854" i="44"/>
  <c r="Z854" i="44"/>
  <c r="V854" i="44"/>
  <c r="U854" i="44"/>
  <c r="Q854" i="44"/>
  <c r="P854" i="44"/>
  <c r="G854" i="44"/>
  <c r="AU853" i="44"/>
  <c r="AT853" i="44"/>
  <c r="AP853" i="44"/>
  <c r="AO853" i="44"/>
  <c r="AK853" i="44"/>
  <c r="AJ853" i="44"/>
  <c r="AF853" i="44"/>
  <c r="AE853" i="44"/>
  <c r="AA853" i="44"/>
  <c r="AB853" i="44" s="1"/>
  <c r="AC853" i="44" s="1"/>
  <c r="Z853" i="44"/>
  <c r="V853" i="44"/>
  <c r="U853" i="44"/>
  <c r="Q853" i="44"/>
  <c r="P853" i="44"/>
  <c r="G853" i="44"/>
  <c r="AU852" i="44"/>
  <c r="AT852" i="44"/>
  <c r="AV852" i="44" s="1"/>
  <c r="AW852" i="44" s="1"/>
  <c r="AP852" i="44"/>
  <c r="AO852" i="44"/>
  <c r="AK852" i="44"/>
  <c r="AJ852" i="44"/>
  <c r="AF852" i="44"/>
  <c r="AE852" i="44"/>
  <c r="AA852" i="44"/>
  <c r="AB852" i="44" s="1"/>
  <c r="AC852" i="44" s="1"/>
  <c r="Z852" i="44"/>
  <c r="V852" i="44"/>
  <c r="U852" i="44"/>
  <c r="Q852" i="44"/>
  <c r="P852" i="44"/>
  <c r="G852" i="44"/>
  <c r="AU851" i="44"/>
  <c r="AT851" i="44"/>
  <c r="AP851" i="44"/>
  <c r="AO851" i="44"/>
  <c r="AK851" i="44"/>
  <c r="AJ851" i="44"/>
  <c r="AF851" i="44"/>
  <c r="AE851" i="44"/>
  <c r="AA851" i="44"/>
  <c r="Z851" i="44"/>
  <c r="V851" i="44"/>
  <c r="U851" i="44"/>
  <c r="Q851" i="44"/>
  <c r="P851" i="44"/>
  <c r="G851" i="44"/>
  <c r="AU850" i="44"/>
  <c r="AT850" i="44"/>
  <c r="AP850" i="44"/>
  <c r="AO850" i="44"/>
  <c r="AK850" i="44"/>
  <c r="AJ850" i="44"/>
  <c r="AF850" i="44"/>
  <c r="AE850" i="44"/>
  <c r="AA850" i="44"/>
  <c r="Z850" i="44"/>
  <c r="V850" i="44"/>
  <c r="U850" i="44"/>
  <c r="Q850" i="44"/>
  <c r="P850" i="44"/>
  <c r="G850" i="44"/>
  <c r="AU849" i="44"/>
  <c r="AT849" i="44"/>
  <c r="AP849" i="44"/>
  <c r="AO849" i="44"/>
  <c r="AK849" i="44"/>
  <c r="AJ849" i="44"/>
  <c r="AF849" i="44"/>
  <c r="AE849" i="44"/>
  <c r="AA849" i="44"/>
  <c r="Z849" i="44"/>
  <c r="V849" i="44"/>
  <c r="U849" i="44"/>
  <c r="Q849" i="44"/>
  <c r="P849" i="44"/>
  <c r="G849" i="44"/>
  <c r="AU848" i="44"/>
  <c r="AT848" i="44"/>
  <c r="AP848" i="44"/>
  <c r="AO848" i="44"/>
  <c r="AK848" i="44"/>
  <c r="AJ848" i="44"/>
  <c r="AF848" i="44"/>
  <c r="AE848" i="44"/>
  <c r="AA848" i="44"/>
  <c r="Z848" i="44"/>
  <c r="V848" i="44"/>
  <c r="U848" i="44"/>
  <c r="Q848" i="44"/>
  <c r="P848" i="44"/>
  <c r="G848" i="44"/>
  <c r="AU847" i="44"/>
  <c r="AT847" i="44"/>
  <c r="AP847" i="44"/>
  <c r="AO847" i="44"/>
  <c r="AK847" i="44"/>
  <c r="AJ847" i="44"/>
  <c r="AF847" i="44"/>
  <c r="AE847" i="44"/>
  <c r="AA847" i="44"/>
  <c r="Z847" i="44"/>
  <c r="V847" i="44"/>
  <c r="W847" i="44" s="1"/>
  <c r="U847" i="44"/>
  <c r="Q847" i="44"/>
  <c r="P847" i="44"/>
  <c r="G847" i="44"/>
  <c r="AU846" i="44"/>
  <c r="AT846" i="44"/>
  <c r="AP846" i="44"/>
  <c r="AQ846" i="44" s="1"/>
  <c r="AR846" i="44" s="1"/>
  <c r="AO846" i="44"/>
  <c r="AK846" i="44"/>
  <c r="AJ846" i="44"/>
  <c r="AF846" i="44"/>
  <c r="AE846" i="44"/>
  <c r="AA846" i="44"/>
  <c r="Z846" i="44"/>
  <c r="V846" i="44"/>
  <c r="U846" i="44"/>
  <c r="Q846" i="44"/>
  <c r="P846" i="44"/>
  <c r="G846" i="44"/>
  <c r="AU845" i="44"/>
  <c r="AV845" i="44" s="1"/>
  <c r="AW845" i="44" s="1"/>
  <c r="AT845" i="44"/>
  <c r="AP845" i="44"/>
  <c r="AO845" i="44"/>
  <c r="AK845" i="44"/>
  <c r="AJ845" i="44"/>
  <c r="AF845" i="44"/>
  <c r="AE845" i="44"/>
  <c r="AA845" i="44"/>
  <c r="Z845" i="44"/>
  <c r="V845" i="44"/>
  <c r="U845" i="44"/>
  <c r="Q845" i="44"/>
  <c r="P845" i="44"/>
  <c r="G845" i="44"/>
  <c r="AU844" i="44"/>
  <c r="AT844" i="44"/>
  <c r="AP844" i="44"/>
  <c r="AO844" i="44"/>
  <c r="AK844" i="44"/>
  <c r="AJ844" i="44"/>
  <c r="AF844" i="44"/>
  <c r="AE844" i="44"/>
  <c r="AA844" i="44"/>
  <c r="Z844" i="44"/>
  <c r="V844" i="44"/>
  <c r="U844" i="44"/>
  <c r="Q844" i="44"/>
  <c r="P844" i="44"/>
  <c r="G844" i="44"/>
  <c r="AU843" i="44"/>
  <c r="AT843" i="44"/>
  <c r="AP843" i="44"/>
  <c r="AO843" i="44"/>
  <c r="AK843" i="44"/>
  <c r="AJ843" i="44"/>
  <c r="AF843" i="44"/>
  <c r="AE843" i="44"/>
  <c r="AA843" i="44"/>
  <c r="AB843" i="44" s="1"/>
  <c r="AC843" i="44" s="1"/>
  <c r="Z843" i="44"/>
  <c r="V843" i="44"/>
  <c r="U843" i="44"/>
  <c r="Q843" i="44"/>
  <c r="P843" i="44"/>
  <c r="G843" i="44"/>
  <c r="AU842" i="44"/>
  <c r="AT842" i="44"/>
  <c r="AP842" i="44"/>
  <c r="AO842" i="44"/>
  <c r="AK842" i="44"/>
  <c r="AJ842" i="44"/>
  <c r="AF842" i="44"/>
  <c r="AE842" i="44"/>
  <c r="AA842" i="44"/>
  <c r="AB842" i="44" s="1"/>
  <c r="AC842" i="44" s="1"/>
  <c r="Z842" i="44"/>
  <c r="V842" i="44"/>
  <c r="U842" i="44"/>
  <c r="Q842" i="44"/>
  <c r="P842" i="44"/>
  <c r="G842" i="44"/>
  <c r="AU841" i="44"/>
  <c r="AT841" i="44"/>
  <c r="AP841" i="44"/>
  <c r="AO841" i="44"/>
  <c r="AK841" i="44"/>
  <c r="AJ841" i="44"/>
  <c r="AF841" i="44"/>
  <c r="AE841" i="44"/>
  <c r="AA841" i="44"/>
  <c r="AB841" i="44" s="1"/>
  <c r="AC841" i="44" s="1"/>
  <c r="Z841" i="44"/>
  <c r="V841" i="44"/>
  <c r="U841" i="44"/>
  <c r="Q841" i="44"/>
  <c r="P841" i="44"/>
  <c r="G841" i="44"/>
  <c r="AU840" i="44"/>
  <c r="AT840" i="44"/>
  <c r="AP840" i="44"/>
  <c r="AO840" i="44"/>
  <c r="AK840" i="44"/>
  <c r="AJ840" i="44"/>
  <c r="AF840" i="44"/>
  <c r="AE840" i="44"/>
  <c r="AA840" i="44"/>
  <c r="AB840" i="44" s="1"/>
  <c r="AC840" i="44" s="1"/>
  <c r="Z840" i="44"/>
  <c r="V840" i="44"/>
  <c r="U840" i="44"/>
  <c r="Q840" i="44"/>
  <c r="P840" i="44"/>
  <c r="G840" i="44"/>
  <c r="AU839" i="44"/>
  <c r="AT839" i="44"/>
  <c r="AP839" i="44"/>
  <c r="AO839" i="44"/>
  <c r="AK839" i="44"/>
  <c r="AJ839" i="44"/>
  <c r="AF839" i="44"/>
  <c r="AE839" i="44"/>
  <c r="AA839" i="44"/>
  <c r="AB839" i="44" s="1"/>
  <c r="AC839" i="44" s="1"/>
  <c r="Z839" i="44"/>
  <c r="V839" i="44"/>
  <c r="U839" i="44"/>
  <c r="Q839" i="44"/>
  <c r="P839" i="44"/>
  <c r="G839" i="44"/>
  <c r="AU838" i="44"/>
  <c r="AT838" i="44"/>
  <c r="AP838" i="44"/>
  <c r="AQ838" i="44" s="1"/>
  <c r="AR838" i="44" s="1"/>
  <c r="AO838" i="44"/>
  <c r="AK838" i="44"/>
  <c r="AJ838" i="44"/>
  <c r="AF838" i="44"/>
  <c r="AE838" i="44"/>
  <c r="AA838" i="44"/>
  <c r="Z838" i="44"/>
  <c r="V838" i="44"/>
  <c r="U838" i="44"/>
  <c r="Q838" i="44"/>
  <c r="P838" i="44"/>
  <c r="G838" i="44"/>
  <c r="AU837" i="44"/>
  <c r="AT837" i="44"/>
  <c r="AP837" i="44"/>
  <c r="AQ837" i="44" s="1"/>
  <c r="AR837" i="44" s="1"/>
  <c r="AO837" i="44"/>
  <c r="AK837" i="44"/>
  <c r="AJ837" i="44"/>
  <c r="AF837" i="44"/>
  <c r="AE837" i="44"/>
  <c r="AA837" i="44"/>
  <c r="AB837" i="44" s="1"/>
  <c r="AC837" i="44" s="1"/>
  <c r="Z837" i="44"/>
  <c r="V837" i="44"/>
  <c r="W837" i="44" s="1"/>
  <c r="Q837" i="44"/>
  <c r="R837" i="44" s="1"/>
  <c r="G837" i="44"/>
  <c r="AU836" i="44"/>
  <c r="AV836" i="44" s="1"/>
  <c r="AW836" i="44" s="1"/>
  <c r="AT836" i="44"/>
  <c r="AP836" i="44"/>
  <c r="AO836" i="44"/>
  <c r="AK836" i="44"/>
  <c r="AJ836" i="44"/>
  <c r="AF836" i="44"/>
  <c r="AE836" i="44"/>
  <c r="AA836" i="44"/>
  <c r="Z836" i="44"/>
  <c r="V836" i="44"/>
  <c r="U836" i="44"/>
  <c r="Q836" i="44"/>
  <c r="P836" i="44"/>
  <c r="G836" i="44"/>
  <c r="AU835" i="44"/>
  <c r="AV835" i="44" s="1"/>
  <c r="AW835" i="44" s="1"/>
  <c r="AT835" i="44"/>
  <c r="AP835" i="44"/>
  <c r="AQ835" i="44" s="1"/>
  <c r="AR835" i="44" s="1"/>
  <c r="AO835" i="44"/>
  <c r="AK835" i="44"/>
  <c r="AJ835" i="44"/>
  <c r="AF835" i="44"/>
  <c r="AE835" i="44"/>
  <c r="AA835" i="44"/>
  <c r="Z835" i="44"/>
  <c r="V835" i="44"/>
  <c r="U835" i="44"/>
  <c r="Q835" i="44"/>
  <c r="P835" i="44"/>
  <c r="G835" i="44"/>
  <c r="AU834" i="44"/>
  <c r="AT834" i="44"/>
  <c r="AP834" i="44"/>
  <c r="AO834" i="44"/>
  <c r="AK834" i="44"/>
  <c r="AJ834" i="44"/>
  <c r="AF834" i="44"/>
  <c r="AE834" i="44"/>
  <c r="AA834" i="44"/>
  <c r="Z834" i="44"/>
  <c r="V834" i="44"/>
  <c r="U834" i="44"/>
  <c r="Q834" i="44"/>
  <c r="P834" i="44"/>
  <c r="G834" i="44"/>
  <c r="AU833" i="44"/>
  <c r="AV833" i="44" s="1"/>
  <c r="AW833" i="44" s="1"/>
  <c r="AT833" i="44"/>
  <c r="AP833" i="44"/>
  <c r="AO833" i="44"/>
  <c r="AK833" i="44"/>
  <c r="AJ833" i="44"/>
  <c r="AF833" i="44"/>
  <c r="AE833" i="44"/>
  <c r="AA833" i="44"/>
  <c r="Z833" i="44"/>
  <c r="V833" i="44"/>
  <c r="U833" i="44"/>
  <c r="Q833" i="44"/>
  <c r="P833" i="44"/>
  <c r="G833" i="44"/>
  <c r="AU832" i="44"/>
  <c r="AT832" i="44"/>
  <c r="AP832" i="44"/>
  <c r="AO832" i="44"/>
  <c r="AK832" i="44"/>
  <c r="AJ832" i="44"/>
  <c r="AF832" i="44"/>
  <c r="AE832" i="44"/>
  <c r="AA832" i="44"/>
  <c r="Z832" i="44"/>
  <c r="V832" i="44"/>
  <c r="W832" i="44" s="1"/>
  <c r="U832" i="44"/>
  <c r="Q832" i="44"/>
  <c r="P832" i="44"/>
  <c r="G832" i="44"/>
  <c r="AU831" i="44"/>
  <c r="AT831" i="44"/>
  <c r="AP831" i="44"/>
  <c r="AQ831" i="44" s="1"/>
  <c r="AR831" i="44" s="1"/>
  <c r="AO831" i="44"/>
  <c r="AK831" i="44"/>
  <c r="AJ831" i="44"/>
  <c r="AF831" i="44"/>
  <c r="AE831" i="44"/>
  <c r="AA831" i="44"/>
  <c r="AB831" i="44" s="1"/>
  <c r="AC831" i="44" s="1"/>
  <c r="Z831" i="44"/>
  <c r="V831" i="44"/>
  <c r="U831" i="44"/>
  <c r="Q831" i="44"/>
  <c r="P831" i="44"/>
  <c r="G831" i="44"/>
  <c r="AU830" i="44"/>
  <c r="AT830" i="44"/>
  <c r="AP830" i="44"/>
  <c r="AO830" i="44"/>
  <c r="AK830" i="44"/>
  <c r="AJ830" i="44"/>
  <c r="AF830" i="44"/>
  <c r="AE830" i="44"/>
  <c r="AA830" i="44"/>
  <c r="Z830" i="44"/>
  <c r="V830" i="44"/>
  <c r="U830" i="44"/>
  <c r="Q830" i="44"/>
  <c r="P830" i="44"/>
  <c r="G830" i="44"/>
  <c r="AU829" i="44"/>
  <c r="AV829" i="44" s="1"/>
  <c r="AW829" i="44" s="1"/>
  <c r="AT829" i="44"/>
  <c r="AP829" i="44"/>
  <c r="AO829" i="44"/>
  <c r="AK829" i="44"/>
  <c r="AJ829" i="44"/>
  <c r="AF829" i="44"/>
  <c r="AE829" i="44"/>
  <c r="AA829" i="44"/>
  <c r="Z829" i="44"/>
  <c r="V829" i="44"/>
  <c r="W829" i="44" s="1"/>
  <c r="U829" i="44"/>
  <c r="Q829" i="44"/>
  <c r="P829" i="44"/>
  <c r="G829" i="44"/>
  <c r="AU828" i="44"/>
  <c r="AV828" i="44" s="1"/>
  <c r="AW828" i="44" s="1"/>
  <c r="AT828" i="44"/>
  <c r="AP828" i="44"/>
  <c r="AO828" i="44"/>
  <c r="AK828" i="44"/>
  <c r="AJ828" i="44"/>
  <c r="AF828" i="44"/>
  <c r="AE828" i="44"/>
  <c r="AA828" i="44"/>
  <c r="Z828" i="44"/>
  <c r="V828" i="44"/>
  <c r="W828" i="44" s="1"/>
  <c r="U828" i="44"/>
  <c r="Q828" i="44"/>
  <c r="P828" i="44"/>
  <c r="G828" i="44"/>
  <c r="AU827" i="44"/>
  <c r="AT827" i="44"/>
  <c r="AP827" i="44"/>
  <c r="AO827" i="44"/>
  <c r="AK827" i="44"/>
  <c r="AJ827" i="44"/>
  <c r="AF827" i="44"/>
  <c r="AE827" i="44"/>
  <c r="AA827" i="44"/>
  <c r="Z827" i="44"/>
  <c r="V827" i="44"/>
  <c r="U827" i="44"/>
  <c r="Q827" i="44"/>
  <c r="P827" i="44"/>
  <c r="G827" i="44"/>
  <c r="AU826" i="44"/>
  <c r="AV826" i="44" s="1"/>
  <c r="AW826" i="44" s="1"/>
  <c r="AT826" i="44"/>
  <c r="AP826" i="44"/>
  <c r="AO826" i="44"/>
  <c r="AK826" i="44"/>
  <c r="AJ826" i="44"/>
  <c r="AF826" i="44"/>
  <c r="AE826" i="44"/>
  <c r="AA826" i="44"/>
  <c r="Z826" i="44"/>
  <c r="V826" i="44"/>
  <c r="U826" i="44"/>
  <c r="Q826" i="44"/>
  <c r="P826" i="44"/>
  <c r="G826" i="44"/>
  <c r="AU825" i="44"/>
  <c r="AT825" i="44"/>
  <c r="AP825" i="44"/>
  <c r="AO825" i="44"/>
  <c r="AK825" i="44"/>
  <c r="AJ825" i="44"/>
  <c r="AF825" i="44"/>
  <c r="AE825" i="44"/>
  <c r="AA825" i="44"/>
  <c r="Z825" i="44"/>
  <c r="V825" i="44"/>
  <c r="U825" i="44"/>
  <c r="Q825" i="44"/>
  <c r="P825" i="44"/>
  <c r="G825" i="44"/>
  <c r="H824" i="44" s="1"/>
  <c r="AU824" i="44"/>
  <c r="AT824" i="44"/>
  <c r="AP824" i="44"/>
  <c r="AO824" i="44"/>
  <c r="AK824" i="44"/>
  <c r="AJ824" i="44"/>
  <c r="AF824" i="44"/>
  <c r="AE824" i="44"/>
  <c r="AA824" i="44"/>
  <c r="Z824" i="44"/>
  <c r="V824" i="44"/>
  <c r="U824" i="44"/>
  <c r="Q824" i="44"/>
  <c r="P824" i="44"/>
  <c r="G824" i="44"/>
  <c r="AQ841" i="44" l="1"/>
  <c r="AR841" i="44" s="1"/>
  <c r="R851" i="44"/>
  <c r="R453" i="45"/>
  <c r="W449" i="45"/>
  <c r="AL856" i="44"/>
  <c r="AM856" i="44" s="1"/>
  <c r="AQ844" i="44"/>
  <c r="AR844" i="44" s="1"/>
  <c r="AV840" i="44"/>
  <c r="AW840" i="44" s="1"/>
  <c r="W459" i="45"/>
  <c r="AQ839" i="44"/>
  <c r="AR839" i="44" s="1"/>
  <c r="R841" i="44"/>
  <c r="AQ843" i="44"/>
  <c r="AR843" i="44" s="1"/>
  <c r="AG850" i="44"/>
  <c r="AH850" i="44" s="1"/>
  <c r="R447" i="45"/>
  <c r="W845" i="44"/>
  <c r="AV847" i="44"/>
  <c r="AW847" i="44" s="1"/>
  <c r="R844" i="44"/>
  <c r="R452" i="45"/>
  <c r="AQ850" i="44"/>
  <c r="AR850" i="44" s="1"/>
  <c r="AQ854" i="44"/>
  <c r="AR854" i="44" s="1"/>
  <c r="AV842" i="44"/>
  <c r="AW842" i="44" s="1"/>
  <c r="W848" i="44"/>
  <c r="W852" i="44"/>
  <c r="AL829" i="44"/>
  <c r="AM829" i="44" s="1"/>
  <c r="I453" i="45"/>
  <c r="R855" i="44"/>
  <c r="AB832" i="44"/>
  <c r="AC832" i="44" s="1"/>
  <c r="AV837" i="44"/>
  <c r="AW837" i="44" s="1"/>
  <c r="AG848" i="44"/>
  <c r="AH848" i="44" s="1"/>
  <c r="W453" i="45"/>
  <c r="AG836" i="44"/>
  <c r="AH836" i="44" s="1"/>
  <c r="AL840" i="44"/>
  <c r="AM840" i="44" s="1"/>
  <c r="AL844" i="44"/>
  <c r="AM844" i="44" s="1"/>
  <c r="AL848" i="44"/>
  <c r="AM848" i="44" s="1"/>
  <c r="AL836" i="44"/>
  <c r="AM836" i="44" s="1"/>
  <c r="R838" i="44"/>
  <c r="R842" i="44"/>
  <c r="AQ852" i="44"/>
  <c r="AR852" i="44" s="1"/>
  <c r="R854" i="44"/>
  <c r="AQ856" i="44"/>
  <c r="AR856" i="44" s="1"/>
  <c r="I454" i="45"/>
  <c r="W458" i="45"/>
  <c r="J851" i="44"/>
  <c r="I450" i="45"/>
  <c r="J454" i="45"/>
  <c r="AQ836" i="44"/>
  <c r="AR836" i="44" s="1"/>
  <c r="W842" i="44"/>
  <c r="W846" i="44"/>
  <c r="W450" i="45"/>
  <c r="AG835" i="44"/>
  <c r="AH835" i="44" s="1"/>
  <c r="AB854" i="44"/>
  <c r="AC854" i="44" s="1"/>
  <c r="AB830" i="44"/>
  <c r="AC830" i="44" s="1"/>
  <c r="J455" i="45"/>
  <c r="W451" i="45"/>
  <c r="W455" i="45"/>
  <c r="AG834" i="44"/>
  <c r="AH834" i="44" s="1"/>
  <c r="R825" i="44"/>
  <c r="AL834" i="44"/>
  <c r="AM834" i="44" s="1"/>
  <c r="R456" i="45"/>
  <c r="R461" i="45"/>
  <c r="AV838" i="44"/>
  <c r="AW838" i="44" s="1"/>
  <c r="W840" i="44"/>
  <c r="W461" i="45"/>
  <c r="AG826" i="44"/>
  <c r="AH826" i="44" s="1"/>
  <c r="AV827" i="44"/>
  <c r="AW827" i="44" s="1"/>
  <c r="AG830" i="44"/>
  <c r="AH830" i="44" s="1"/>
  <c r="R833" i="44"/>
  <c r="AG838" i="44"/>
  <c r="AH838" i="44" s="1"/>
  <c r="AB846" i="44"/>
  <c r="AC846" i="44" s="1"/>
  <c r="AV848" i="44"/>
  <c r="AW848" i="44" s="1"/>
  <c r="W850" i="44"/>
  <c r="R845" i="44"/>
  <c r="AQ847" i="44"/>
  <c r="AR847" i="44" s="1"/>
  <c r="AL851" i="44"/>
  <c r="AM851" i="44" s="1"/>
  <c r="AV856" i="44"/>
  <c r="AW856" i="44" s="1"/>
  <c r="J453" i="45"/>
  <c r="AL830" i="44"/>
  <c r="AM830" i="44" s="1"/>
  <c r="AL842" i="44"/>
  <c r="AM842" i="44" s="1"/>
  <c r="AG846" i="44"/>
  <c r="AH846" i="44" s="1"/>
  <c r="AB850" i="44"/>
  <c r="AC850" i="44" s="1"/>
  <c r="AL855" i="44"/>
  <c r="AM855" i="44" s="1"/>
  <c r="R828" i="44"/>
  <c r="AQ830" i="44"/>
  <c r="AR830" i="44" s="1"/>
  <c r="R853" i="44"/>
  <c r="AQ855" i="44"/>
  <c r="AR855" i="44" s="1"/>
  <c r="AG825" i="44"/>
  <c r="AH825" i="44" s="1"/>
  <c r="AG829" i="44"/>
  <c r="AH829" i="44" s="1"/>
  <c r="AQ834" i="44"/>
  <c r="AR834" i="44" s="1"/>
  <c r="AG837" i="44"/>
  <c r="AH837" i="44" s="1"/>
  <c r="AG841" i="44"/>
  <c r="AH841" i="44" s="1"/>
  <c r="J848" i="44"/>
  <c r="AL850" i="44"/>
  <c r="AM850" i="44" s="1"/>
  <c r="I451" i="45"/>
  <c r="AB824" i="44"/>
  <c r="AL825" i="44"/>
  <c r="AM825" i="44" s="1"/>
  <c r="AV834" i="44"/>
  <c r="AW834" i="44" s="1"/>
  <c r="AG845" i="44"/>
  <c r="AH845" i="44" s="1"/>
  <c r="R848" i="44"/>
  <c r="AB849" i="44"/>
  <c r="AC849" i="44" s="1"/>
  <c r="AL854" i="44"/>
  <c r="AM854" i="44" s="1"/>
  <c r="W447" i="45"/>
  <c r="K447" i="45" s="1"/>
  <c r="J451" i="45"/>
  <c r="W454" i="45"/>
  <c r="R843" i="44"/>
  <c r="R856" i="44"/>
  <c r="AL845" i="44"/>
  <c r="AM845" i="44" s="1"/>
  <c r="I448" i="45"/>
  <c r="AQ833" i="44"/>
  <c r="AR833" i="44" s="1"/>
  <c r="R835" i="44"/>
  <c r="AB836" i="44"/>
  <c r="AC836" i="44" s="1"/>
  <c r="AG840" i="44"/>
  <c r="AH840" i="44" s="1"/>
  <c r="J844" i="44"/>
  <c r="AV825" i="44"/>
  <c r="AW825" i="44" s="1"/>
  <c r="W827" i="44"/>
  <c r="W839" i="44"/>
  <c r="AV841" i="44"/>
  <c r="AW841" i="44" s="1"/>
  <c r="AL849" i="44"/>
  <c r="AM849" i="44" s="1"/>
  <c r="AV854" i="44"/>
  <c r="AW854" i="44" s="1"/>
  <c r="AL824" i="44"/>
  <c r="AM824" i="44" s="1"/>
  <c r="W448" i="45"/>
  <c r="AB856" i="44"/>
  <c r="AC856" i="44" s="1"/>
  <c r="I452" i="45"/>
  <c r="AQ828" i="44"/>
  <c r="AR828" i="44" s="1"/>
  <c r="AV824" i="44"/>
  <c r="AW824" i="44" s="1"/>
  <c r="I830" i="44"/>
  <c r="AQ832" i="44"/>
  <c r="AR832" i="44" s="1"/>
  <c r="R834" i="44"/>
  <c r="W838" i="44"/>
  <c r="AV849" i="44"/>
  <c r="AW849" i="44" s="1"/>
  <c r="R449" i="45"/>
  <c r="K449" i="45" s="1"/>
  <c r="J456" i="45"/>
  <c r="W460" i="45"/>
  <c r="AV832" i="44"/>
  <c r="AW832" i="44" s="1"/>
  <c r="W834" i="44"/>
  <c r="AL839" i="44"/>
  <c r="AM839" i="44" s="1"/>
  <c r="AL843" i="44"/>
  <c r="AM843" i="44" s="1"/>
  <c r="AQ848" i="44"/>
  <c r="AR848" i="44" s="1"/>
  <c r="AB851" i="44"/>
  <c r="AC851" i="44" s="1"/>
  <c r="AL852" i="44"/>
  <c r="AM852" i="44" s="1"/>
  <c r="AB826" i="44"/>
  <c r="AC826" i="44" s="1"/>
  <c r="AB855" i="44"/>
  <c r="AC855" i="44" s="1"/>
  <c r="W456" i="45"/>
  <c r="J829" i="44"/>
  <c r="AL835" i="44"/>
  <c r="AM835" i="44" s="1"/>
  <c r="I841" i="44"/>
  <c r="AV844" i="44"/>
  <c r="AW844" i="44" s="1"/>
  <c r="AQ851" i="44"/>
  <c r="AR851" i="44" s="1"/>
  <c r="AG856" i="44"/>
  <c r="AH856" i="44" s="1"/>
  <c r="R458" i="45"/>
  <c r="AQ826" i="44"/>
  <c r="AR826" i="44" s="1"/>
  <c r="W830" i="44"/>
  <c r="AL833" i="44"/>
  <c r="AM833" i="44" s="1"/>
  <c r="AL841" i="44"/>
  <c r="AM841" i="44" s="1"/>
  <c r="AQ842" i="44"/>
  <c r="AR842" i="44" s="1"/>
  <c r="AV843" i="44"/>
  <c r="AW843" i="44" s="1"/>
  <c r="AB848" i="44"/>
  <c r="AC848" i="44" s="1"/>
  <c r="AG849" i="44"/>
  <c r="AH849" i="44" s="1"/>
  <c r="R448" i="45"/>
  <c r="I824" i="44"/>
  <c r="I829" i="44"/>
  <c r="AG832" i="44"/>
  <c r="AH832" i="44" s="1"/>
  <c r="I845" i="44"/>
  <c r="AB847" i="44"/>
  <c r="AC847" i="44" s="1"/>
  <c r="AV851" i="44"/>
  <c r="AW851" i="44" s="1"/>
  <c r="I844" i="44"/>
  <c r="I847" i="44"/>
  <c r="AG855" i="44"/>
  <c r="AH855" i="44" s="1"/>
  <c r="AG831" i="44"/>
  <c r="AH831" i="44" s="1"/>
  <c r="AL832" i="44"/>
  <c r="AM832" i="44" s="1"/>
  <c r="I836" i="44"/>
  <c r="AB838" i="44"/>
  <c r="AG839" i="44"/>
  <c r="AH839" i="44" s="1"/>
  <c r="AG847" i="44"/>
  <c r="AH847" i="44" s="1"/>
  <c r="I848" i="44"/>
  <c r="I852" i="44"/>
  <c r="I455" i="45"/>
  <c r="R459" i="45"/>
  <c r="I831" i="44"/>
  <c r="J836" i="44"/>
  <c r="R852" i="44"/>
  <c r="I449" i="45"/>
  <c r="J452" i="45"/>
  <c r="R455" i="45"/>
  <c r="AL847" i="44"/>
  <c r="AM847" i="44" s="1"/>
  <c r="AQ849" i="44"/>
  <c r="AR849" i="44" s="1"/>
  <c r="AV850" i="44"/>
  <c r="AW850" i="44" s="1"/>
  <c r="AG854" i="44"/>
  <c r="AH854" i="44" s="1"/>
  <c r="R827" i="44"/>
  <c r="AL831" i="44"/>
  <c r="AM831" i="44" s="1"/>
  <c r="AQ824" i="44"/>
  <c r="AR824" i="44" s="1"/>
  <c r="I826" i="44"/>
  <c r="AB829" i="44"/>
  <c r="AC829" i="44" s="1"/>
  <c r="J835" i="44"/>
  <c r="W836" i="44"/>
  <c r="I838" i="44"/>
  <c r="AQ840" i="44"/>
  <c r="AR840" i="44" s="1"/>
  <c r="I842" i="44"/>
  <c r="W844" i="44"/>
  <c r="AB845" i="44"/>
  <c r="AC845" i="44" s="1"/>
  <c r="W452" i="45"/>
  <c r="AG824" i="44"/>
  <c r="AH824" i="44" s="1"/>
  <c r="I834" i="44"/>
  <c r="I835" i="44"/>
  <c r="J838" i="44"/>
  <c r="AV831" i="44"/>
  <c r="AW831" i="44" s="1"/>
  <c r="AL837" i="44"/>
  <c r="AM837" i="44" s="1"/>
  <c r="J843" i="44"/>
  <c r="AL846" i="44"/>
  <c r="AM846" i="44" s="1"/>
  <c r="AG853" i="44"/>
  <c r="AH853" i="44" s="1"/>
  <c r="W826" i="44"/>
  <c r="I825" i="44"/>
  <c r="AB827" i="44"/>
  <c r="AC827" i="44" s="1"/>
  <c r="AG828" i="44"/>
  <c r="AH828" i="44" s="1"/>
  <c r="W835" i="44"/>
  <c r="AV839" i="44"/>
  <c r="AW839" i="44" s="1"/>
  <c r="I843" i="44"/>
  <c r="AG844" i="44"/>
  <c r="AH844" i="44" s="1"/>
  <c r="R850" i="44"/>
  <c r="W851" i="44"/>
  <c r="AL853" i="44"/>
  <c r="AM853" i="44" s="1"/>
  <c r="AV855" i="44"/>
  <c r="AW855" i="44" s="1"/>
  <c r="I447" i="45"/>
  <c r="I456" i="45"/>
  <c r="I827" i="44"/>
  <c r="I832" i="44"/>
  <c r="I850" i="44"/>
  <c r="J450" i="45"/>
  <c r="J826" i="44"/>
  <c r="AB828" i="44"/>
  <c r="AC828" i="44" s="1"/>
  <c r="I828" i="44"/>
  <c r="J828" i="44"/>
  <c r="K453" i="45"/>
  <c r="AQ825" i="44"/>
  <c r="AR825" i="44" s="1"/>
  <c r="AG827" i="44"/>
  <c r="AH827" i="44" s="1"/>
  <c r="R832" i="44"/>
  <c r="AB835" i="44"/>
  <c r="AC835" i="44" s="1"/>
  <c r="W825" i="44"/>
  <c r="AL827" i="44"/>
  <c r="AM827" i="44" s="1"/>
  <c r="AQ829" i="44"/>
  <c r="AR829" i="44" s="1"/>
  <c r="AV830" i="44"/>
  <c r="AW830" i="44" s="1"/>
  <c r="J834" i="44"/>
  <c r="R840" i="44"/>
  <c r="W841" i="44"/>
  <c r="AG843" i="44"/>
  <c r="AH843" i="44" s="1"/>
  <c r="AQ845" i="44"/>
  <c r="AR845" i="44" s="1"/>
  <c r="AV846" i="44"/>
  <c r="AW846" i="44" s="1"/>
  <c r="I849" i="44"/>
  <c r="AG852" i="44"/>
  <c r="AH852" i="44" s="1"/>
  <c r="AQ853" i="44"/>
  <c r="AR853" i="44" s="1"/>
  <c r="J833" i="44"/>
  <c r="I840" i="44"/>
  <c r="J849" i="44"/>
  <c r="AV853" i="44"/>
  <c r="AW853" i="44" s="1"/>
  <c r="I833" i="44"/>
  <c r="AB825" i="44"/>
  <c r="AC825" i="44" s="1"/>
  <c r="R824" i="44"/>
  <c r="AQ827" i="44"/>
  <c r="AR827" i="44" s="1"/>
  <c r="R831" i="44"/>
  <c r="AB833" i="44"/>
  <c r="AC833" i="44" s="1"/>
  <c r="I839" i="44"/>
  <c r="AG842" i="44"/>
  <c r="AH842" i="44" s="1"/>
  <c r="R847" i="44"/>
  <c r="W849" i="44"/>
  <c r="I851" i="44"/>
  <c r="J839" i="44"/>
  <c r="I846" i="44"/>
  <c r="J448" i="45"/>
  <c r="W824" i="44"/>
  <c r="AL826" i="44"/>
  <c r="AM826" i="44" s="1"/>
  <c r="R830" i="44"/>
  <c r="W831" i="44"/>
  <c r="AG833" i="44"/>
  <c r="AH833" i="44" s="1"/>
  <c r="J846" i="44"/>
  <c r="R457" i="45"/>
  <c r="R460" i="45"/>
  <c r="R454" i="45"/>
  <c r="J447" i="45"/>
  <c r="R451" i="45"/>
  <c r="K450" i="45"/>
  <c r="J449" i="45"/>
  <c r="AC838" i="44"/>
  <c r="AC824" i="44"/>
  <c r="J824" i="44"/>
  <c r="J832" i="44"/>
  <c r="J842" i="44"/>
  <c r="J852" i="44"/>
  <c r="R826" i="44"/>
  <c r="AB834" i="44"/>
  <c r="AC834" i="44" s="1"/>
  <c r="R836" i="44"/>
  <c r="AB844" i="44"/>
  <c r="AC844" i="44" s="1"/>
  <c r="R846" i="44"/>
  <c r="AG851" i="44"/>
  <c r="AH851" i="44" s="1"/>
  <c r="AL838" i="44"/>
  <c r="AM838" i="44" s="1"/>
  <c r="J831" i="44"/>
  <c r="J841" i="44"/>
  <c r="W833" i="44"/>
  <c r="R829" i="44"/>
  <c r="R849" i="44"/>
  <c r="J827" i="44"/>
  <c r="J837" i="44"/>
  <c r="J847" i="44"/>
  <c r="J845" i="44"/>
  <c r="W843" i="44"/>
  <c r="J830" i="44"/>
  <c r="J840" i="44"/>
  <c r="J850" i="44"/>
  <c r="AL828" i="44"/>
  <c r="AM828" i="44" s="1"/>
  <c r="J825" i="44"/>
  <c r="R839" i="44"/>
  <c r="K456" i="45" l="1"/>
  <c r="X851" i="44"/>
  <c r="K825" i="44"/>
  <c r="S847" i="44"/>
  <c r="S840" i="44"/>
  <c r="K844" i="44"/>
  <c r="S832" i="44"/>
  <c r="K832" i="44"/>
  <c r="X825" i="44"/>
  <c r="X835" i="44"/>
  <c r="S842" i="44"/>
  <c r="K827" i="44"/>
  <c r="S825" i="44"/>
  <c r="S852" i="44"/>
  <c r="S831" i="44"/>
  <c r="K824" i="44"/>
  <c r="X847" i="44"/>
  <c r="K852" i="44"/>
  <c r="X848" i="44"/>
  <c r="K835" i="44"/>
  <c r="Y447" i="45"/>
  <c r="X452" i="45"/>
  <c r="S846" i="44"/>
  <c r="X824" i="44"/>
  <c r="S839" i="44"/>
  <c r="S456" i="45"/>
  <c r="X849" i="44"/>
  <c r="K841" i="44"/>
  <c r="S453" i="45"/>
  <c r="S834" i="44"/>
  <c r="K840" i="44"/>
  <c r="S843" i="44"/>
  <c r="X837" i="44"/>
  <c r="K833" i="44"/>
  <c r="X838" i="44"/>
  <c r="X839" i="44"/>
  <c r="X844" i="44"/>
  <c r="S837" i="44"/>
  <c r="S449" i="45"/>
  <c r="X456" i="45"/>
  <c r="S826" i="44"/>
  <c r="X830" i="44"/>
  <c r="S836" i="44"/>
  <c r="S844" i="44"/>
  <c r="X833" i="44"/>
  <c r="X827" i="44"/>
  <c r="T447" i="45"/>
  <c r="S451" i="45"/>
  <c r="S827" i="44"/>
  <c r="X841" i="44"/>
  <c r="S829" i="44"/>
  <c r="AS824" i="44"/>
  <c r="X842" i="44"/>
  <c r="S835" i="44"/>
  <c r="X449" i="45"/>
  <c r="K850" i="44"/>
  <c r="S455" i="45"/>
  <c r="S845" i="44"/>
  <c r="S454" i="45"/>
  <c r="S828" i="44"/>
  <c r="X843" i="44"/>
  <c r="K448" i="45"/>
  <c r="S448" i="45"/>
  <c r="X447" i="45"/>
  <c r="X836" i="44"/>
  <c r="S450" i="45"/>
  <c r="X448" i="45"/>
  <c r="X826" i="44"/>
  <c r="K845" i="44"/>
  <c r="X451" i="45"/>
  <c r="S841" i="44"/>
  <c r="X831" i="44"/>
  <c r="X845" i="44"/>
  <c r="X454" i="45"/>
  <c r="K837" i="44"/>
  <c r="K847" i="44"/>
  <c r="X828" i="44"/>
  <c r="X846" i="44"/>
  <c r="S850" i="44"/>
  <c r="K452" i="45"/>
  <c r="S851" i="44"/>
  <c r="X829" i="44"/>
  <c r="X455" i="45"/>
  <c r="X852" i="44"/>
  <c r="AX824" i="44"/>
  <c r="K831" i="44"/>
  <c r="S848" i="44"/>
  <c r="S849" i="44"/>
  <c r="X834" i="44"/>
  <c r="K455" i="45"/>
  <c r="X832" i="44"/>
  <c r="S452" i="45"/>
  <c r="S830" i="44"/>
  <c r="K838" i="44"/>
  <c r="X850" i="44"/>
  <c r="K848" i="44"/>
  <c r="K830" i="44"/>
  <c r="AD824" i="44"/>
  <c r="S838" i="44"/>
  <c r="S833" i="44"/>
  <c r="X450" i="45"/>
  <c r="X840" i="44"/>
  <c r="K842" i="44"/>
  <c r="K828" i="44"/>
  <c r="S824" i="44"/>
  <c r="S447" i="45"/>
  <c r="X453" i="45"/>
  <c r="K451" i="45"/>
  <c r="K454" i="45"/>
  <c r="K849" i="44"/>
  <c r="K829" i="44"/>
  <c r="T824" i="44"/>
  <c r="K851" i="44"/>
  <c r="K839" i="44"/>
  <c r="K836" i="44"/>
  <c r="K826" i="44"/>
  <c r="K834" i="44"/>
  <c r="K843" i="44"/>
  <c r="Y824" i="44"/>
  <c r="AN824" i="44"/>
  <c r="AI824" i="44"/>
  <c r="K846" i="44"/>
  <c r="M828" i="44" l="1"/>
  <c r="M846" i="44"/>
  <c r="M835" i="44"/>
  <c r="M847" i="44"/>
  <c r="M836" i="44"/>
  <c r="M842" i="44"/>
  <c r="M825" i="44"/>
  <c r="M837" i="44"/>
  <c r="M839" i="44"/>
  <c r="M851" i="44"/>
  <c r="M834" i="44"/>
  <c r="M838" i="44"/>
  <c r="M454" i="45"/>
  <c r="M829" i="44"/>
  <c r="M845" i="44"/>
  <c r="M831" i="44"/>
  <c r="M852" i="44"/>
  <c r="M849" i="44"/>
  <c r="M850" i="44"/>
  <c r="M830" i="44"/>
  <c r="M848" i="44"/>
  <c r="M833" i="44"/>
  <c r="M843" i="44"/>
  <c r="M841" i="44"/>
  <c r="M827" i="44"/>
  <c r="M824" i="44"/>
  <c r="M840" i="44"/>
  <c r="M832" i="44"/>
  <c r="M844" i="44"/>
  <c r="M826" i="44"/>
  <c r="L824" i="44"/>
  <c r="C1" i="44" s="1"/>
  <c r="M451" i="45"/>
  <c r="L447" i="45"/>
  <c r="M447" i="45"/>
  <c r="M453" i="45"/>
  <c r="M449" i="45"/>
  <c r="M452" i="45"/>
  <c r="M455" i="45"/>
  <c r="M450" i="45"/>
  <c r="M456" i="45"/>
  <c r="M448" i="45"/>
  <c r="M10" i="58" l="1"/>
  <c r="M11" i="58"/>
  <c r="M12" i="58"/>
  <c r="M13" i="58"/>
  <c r="M9" i="58"/>
  <c r="B6" i="13"/>
  <c r="B10" i="40"/>
  <c r="B9" i="40"/>
  <c r="AL3" i="56"/>
  <c r="AI3" i="56"/>
  <c r="M155" i="56"/>
  <c r="L155" i="56"/>
  <c r="L156" i="56"/>
  <c r="L157" i="56"/>
  <c r="L158" i="56"/>
  <c r="L159" i="56"/>
  <c r="L160" i="56"/>
  <c r="L161" i="56"/>
  <c r="J155" i="56"/>
  <c r="J156" i="56"/>
  <c r="J157" i="56"/>
  <c r="J158" i="56"/>
  <c r="J159" i="56"/>
  <c r="J160" i="56"/>
  <c r="J161" i="56"/>
  <c r="H155" i="56"/>
  <c r="H156" i="56"/>
  <c r="H157" i="56"/>
  <c r="H158" i="56"/>
  <c r="H159" i="56"/>
  <c r="H160" i="56"/>
  <c r="H161" i="56"/>
  <c r="F155" i="56"/>
  <c r="F156" i="56"/>
  <c r="F157" i="56"/>
  <c r="F158" i="56"/>
  <c r="F159" i="56"/>
  <c r="F160" i="56"/>
  <c r="F161" i="56"/>
  <c r="D155" i="56"/>
  <c r="D156" i="56"/>
  <c r="D157" i="56"/>
  <c r="D158" i="56"/>
  <c r="D159" i="56"/>
  <c r="D160" i="56"/>
  <c r="D161" i="56"/>
  <c r="U157" i="5"/>
  <c r="U156" i="5"/>
  <c r="H129" i="5"/>
  <c r="I156" i="5"/>
  <c r="H23" i="13"/>
  <c r="H22" i="13"/>
  <c r="H21" i="13"/>
  <c r="H20" i="13"/>
  <c r="H18" i="13"/>
  <c r="H17" i="13"/>
  <c r="B23" i="13"/>
  <c r="B22" i="13"/>
  <c r="B21" i="13"/>
  <c r="B20" i="13"/>
  <c r="B18" i="13"/>
  <c r="B17" i="13"/>
  <c r="I6" i="13" l="1"/>
  <c r="B34" i="39" l="1"/>
  <c r="B33" i="39"/>
  <c r="B32" i="39"/>
  <c r="B30" i="39"/>
  <c r="B29" i="39"/>
  <c r="AB80" i="64" l="1"/>
  <c r="F241" i="41" s="1"/>
  <c r="AB79" i="64"/>
  <c r="AB81" i="64" s="1"/>
  <c r="AH80" i="64"/>
  <c r="J246" i="41" s="1"/>
  <c r="AG80" i="64"/>
  <c r="H246" i="41" s="1"/>
  <c r="AF80" i="64"/>
  <c r="F246" i="41" s="1"/>
  <c r="AE80" i="64"/>
  <c r="L241" i="41" s="1"/>
  <c r="AD80" i="64"/>
  <c r="J241" i="41" s="1"/>
  <c r="AC80" i="64"/>
  <c r="H241" i="41" s="1"/>
  <c r="AH79" i="64"/>
  <c r="AH81" i="64" s="1"/>
  <c r="K246" i="41" s="1"/>
  <c r="AG79" i="64"/>
  <c r="AG81" i="64" s="1"/>
  <c r="I246" i="41" s="1"/>
  <c r="AF79" i="64"/>
  <c r="AF81" i="64" s="1"/>
  <c r="G246" i="41" s="1"/>
  <c r="AE79" i="64"/>
  <c r="AE81" i="64" s="1"/>
  <c r="M241" i="41" s="1"/>
  <c r="AD79" i="64"/>
  <c r="AD81" i="64" s="1"/>
  <c r="K241" i="41" s="1"/>
  <c r="AC79" i="64"/>
  <c r="AC81" i="64" s="1"/>
  <c r="I241" i="41" s="1"/>
  <c r="R98" i="64"/>
  <c r="S98" i="64" s="1"/>
  <c r="Q98" i="64"/>
  <c r="P98" i="64"/>
  <c r="M98" i="64"/>
  <c r="K98" i="64"/>
  <c r="I98" i="64"/>
  <c r="R97" i="64"/>
  <c r="S97" i="64" s="1"/>
  <c r="Q97" i="64"/>
  <c r="P97" i="64"/>
  <c r="M97" i="64"/>
  <c r="K97" i="64"/>
  <c r="I97" i="64"/>
  <c r="R96" i="64"/>
  <c r="S96" i="64" s="1"/>
  <c r="Q96" i="64"/>
  <c r="P96" i="64"/>
  <c r="M96" i="64"/>
  <c r="K96" i="64"/>
  <c r="I96" i="64"/>
  <c r="R95" i="64"/>
  <c r="S95" i="64" s="1"/>
  <c r="Q95" i="64"/>
  <c r="P95" i="64"/>
  <c r="M95" i="64"/>
  <c r="K95" i="64"/>
  <c r="I95" i="64"/>
  <c r="R94" i="64"/>
  <c r="S94" i="64" s="1"/>
  <c r="Q94" i="64"/>
  <c r="P94" i="64"/>
  <c r="M94" i="64"/>
  <c r="K94" i="64"/>
  <c r="I94" i="64"/>
  <c r="R93" i="64"/>
  <c r="S93" i="64" s="1"/>
  <c r="Q93" i="64"/>
  <c r="P93" i="64"/>
  <c r="M93" i="64"/>
  <c r="K93" i="64"/>
  <c r="I93" i="64"/>
  <c r="R92" i="64"/>
  <c r="S92" i="64" s="1"/>
  <c r="Q92" i="64"/>
  <c r="P92" i="64"/>
  <c r="M92" i="64"/>
  <c r="K92" i="64"/>
  <c r="I92" i="64"/>
  <c r="R91" i="64"/>
  <c r="S91" i="64" s="1"/>
  <c r="Q91" i="64"/>
  <c r="P91" i="64"/>
  <c r="M91" i="64"/>
  <c r="K91" i="64"/>
  <c r="I91" i="64"/>
  <c r="R90" i="64"/>
  <c r="S90" i="64" s="1"/>
  <c r="Q90" i="64"/>
  <c r="P90" i="64"/>
  <c r="M90" i="64"/>
  <c r="K90" i="64"/>
  <c r="I90" i="64"/>
  <c r="R89" i="64"/>
  <c r="S89" i="64" s="1"/>
  <c r="Q89" i="64"/>
  <c r="P89" i="64"/>
  <c r="M89" i="64"/>
  <c r="K89" i="64"/>
  <c r="I89" i="64"/>
  <c r="R88" i="64"/>
  <c r="S88" i="64" s="1"/>
  <c r="Q88" i="64"/>
  <c r="P88" i="64"/>
  <c r="M88" i="64"/>
  <c r="K88" i="64"/>
  <c r="I88" i="64"/>
  <c r="R87" i="64"/>
  <c r="S87" i="64" s="1"/>
  <c r="Q87" i="64"/>
  <c r="P87" i="64"/>
  <c r="M87" i="64"/>
  <c r="K87" i="64"/>
  <c r="I87" i="64"/>
  <c r="R86" i="64"/>
  <c r="S86" i="64" s="1"/>
  <c r="Q86" i="64"/>
  <c r="P86" i="64"/>
  <c r="M86" i="64"/>
  <c r="K86" i="64"/>
  <c r="I86" i="64"/>
  <c r="R85" i="64"/>
  <c r="S85" i="64" s="1"/>
  <c r="Q85" i="64"/>
  <c r="P85" i="64"/>
  <c r="M85" i="64"/>
  <c r="K85" i="64"/>
  <c r="I85" i="64"/>
  <c r="R84" i="64"/>
  <c r="S84" i="64" s="1"/>
  <c r="Q84" i="64"/>
  <c r="P84" i="64"/>
  <c r="M84" i="64"/>
  <c r="K84" i="64"/>
  <c r="I84" i="64"/>
  <c r="R83" i="64"/>
  <c r="S83" i="64" s="1"/>
  <c r="Q83" i="64"/>
  <c r="P83" i="64"/>
  <c r="M83" i="64"/>
  <c r="K83" i="64"/>
  <c r="I83" i="64"/>
  <c r="R82" i="64"/>
  <c r="S82" i="64" s="1"/>
  <c r="Q82" i="64"/>
  <c r="P82" i="64"/>
  <c r="M82" i="64"/>
  <c r="K82" i="64"/>
  <c r="I82" i="64"/>
  <c r="R81" i="64"/>
  <c r="S81" i="64" s="1"/>
  <c r="Q81" i="64"/>
  <c r="P81" i="64"/>
  <c r="M81" i="64"/>
  <c r="K81" i="64"/>
  <c r="I81" i="64"/>
  <c r="R80" i="64"/>
  <c r="S80" i="64" s="1"/>
  <c r="Q80" i="64"/>
  <c r="P80" i="64"/>
  <c r="M80" i="64"/>
  <c r="K80" i="64"/>
  <c r="I80" i="64"/>
  <c r="AA79" i="64"/>
  <c r="R79" i="64"/>
  <c r="S79" i="64" s="1"/>
  <c r="Q79" i="64"/>
  <c r="P79" i="64"/>
  <c r="M79" i="64"/>
  <c r="K79" i="64"/>
  <c r="I79" i="64"/>
  <c r="H245" i="41"/>
  <c r="G241" i="41"/>
  <c r="AC80" i="63"/>
  <c r="H240" i="41" s="1"/>
  <c r="AD80" i="63"/>
  <c r="J240" i="41" s="1"/>
  <c r="AE80" i="63"/>
  <c r="L240" i="41" s="1"/>
  <c r="AF80" i="63"/>
  <c r="F245" i="41" s="1"/>
  <c r="AG80" i="63"/>
  <c r="AH80" i="63"/>
  <c r="J245" i="41" s="1"/>
  <c r="AB80" i="63"/>
  <c r="F240" i="41" s="1"/>
  <c r="AC79" i="63"/>
  <c r="AC81" i="63" s="1"/>
  <c r="I240" i="41" s="1"/>
  <c r="AD79" i="63"/>
  <c r="AD81" i="63" s="1"/>
  <c r="K240" i="41" s="1"/>
  <c r="AE79" i="63"/>
  <c r="AE81" i="63" s="1"/>
  <c r="M240" i="41" s="1"/>
  <c r="AF79" i="63"/>
  <c r="AF81" i="63" s="1"/>
  <c r="G245" i="41" s="1"/>
  <c r="AG79" i="63"/>
  <c r="AG81" i="63" s="1"/>
  <c r="I245" i="41" s="1"/>
  <c r="AH79" i="63"/>
  <c r="AH81" i="63" s="1"/>
  <c r="K245" i="41" s="1"/>
  <c r="AB79" i="63"/>
  <c r="AB81" i="63" s="1"/>
  <c r="G240" i="41" s="1"/>
  <c r="AA79" i="63"/>
  <c r="Q98" i="63"/>
  <c r="S98" i="63" s="1"/>
  <c r="P98" i="63"/>
  <c r="M98" i="63"/>
  <c r="K98" i="63"/>
  <c r="I98" i="63"/>
  <c r="Q97" i="63"/>
  <c r="R97" i="63" s="1"/>
  <c r="P97" i="63"/>
  <c r="M97" i="63"/>
  <c r="K97" i="63"/>
  <c r="I97" i="63"/>
  <c r="Q96" i="63"/>
  <c r="S96" i="63" s="1"/>
  <c r="P96" i="63"/>
  <c r="M96" i="63"/>
  <c r="K96" i="63"/>
  <c r="I96" i="63"/>
  <c r="Q95" i="63"/>
  <c r="R95" i="63" s="1"/>
  <c r="P95" i="63"/>
  <c r="M95" i="63"/>
  <c r="K95" i="63"/>
  <c r="I95" i="63"/>
  <c r="Q94" i="63"/>
  <c r="S94" i="63" s="1"/>
  <c r="P94" i="63"/>
  <c r="M94" i="63"/>
  <c r="K94" i="63"/>
  <c r="I94" i="63"/>
  <c r="Q93" i="63"/>
  <c r="S93" i="63" s="1"/>
  <c r="P93" i="63"/>
  <c r="M93" i="63"/>
  <c r="K93" i="63"/>
  <c r="I93" i="63"/>
  <c r="Q92" i="63"/>
  <c r="S92" i="63" s="1"/>
  <c r="P92" i="63"/>
  <c r="M92" i="63"/>
  <c r="K92" i="63"/>
  <c r="I92" i="63"/>
  <c r="Q91" i="63"/>
  <c r="S91" i="63" s="1"/>
  <c r="P91" i="63"/>
  <c r="M91" i="63"/>
  <c r="K91" i="63"/>
  <c r="I91" i="63"/>
  <c r="Q90" i="63"/>
  <c r="S90" i="63" s="1"/>
  <c r="P90" i="63"/>
  <c r="M90" i="63"/>
  <c r="K90" i="63"/>
  <c r="I90" i="63"/>
  <c r="Q89" i="63"/>
  <c r="S89" i="63" s="1"/>
  <c r="P89" i="63"/>
  <c r="M89" i="63"/>
  <c r="K89" i="63"/>
  <c r="I89" i="63"/>
  <c r="Q88" i="63"/>
  <c r="S88" i="63" s="1"/>
  <c r="P88" i="63"/>
  <c r="M88" i="63"/>
  <c r="K88" i="63"/>
  <c r="I88" i="63"/>
  <c r="Q87" i="63"/>
  <c r="S87" i="63" s="1"/>
  <c r="P87" i="63"/>
  <c r="M87" i="63"/>
  <c r="K87" i="63"/>
  <c r="I87" i="63"/>
  <c r="Q86" i="63"/>
  <c r="R86" i="63" s="1"/>
  <c r="P86" i="63"/>
  <c r="M86" i="63"/>
  <c r="K86" i="63"/>
  <c r="I86" i="63"/>
  <c r="Q85" i="63"/>
  <c r="R85" i="63" s="1"/>
  <c r="P85" i="63"/>
  <c r="M85" i="63"/>
  <c r="K85" i="63"/>
  <c r="I85" i="63"/>
  <c r="Q84" i="63"/>
  <c r="S84" i="63" s="1"/>
  <c r="P84" i="63"/>
  <c r="M84" i="63"/>
  <c r="K84" i="63"/>
  <c r="I84" i="63"/>
  <c r="Q83" i="63"/>
  <c r="R83" i="63" s="1"/>
  <c r="P83" i="63"/>
  <c r="M83" i="63"/>
  <c r="K83" i="63"/>
  <c r="I83" i="63"/>
  <c r="Q82" i="63"/>
  <c r="S82" i="63" s="1"/>
  <c r="P82" i="63"/>
  <c r="M82" i="63"/>
  <c r="K82" i="63"/>
  <c r="I82" i="63"/>
  <c r="Q81" i="63"/>
  <c r="S81" i="63" s="1"/>
  <c r="P81" i="63"/>
  <c r="M81" i="63"/>
  <c r="K81" i="63"/>
  <c r="I81" i="63"/>
  <c r="Q80" i="63"/>
  <c r="S80" i="63" s="1"/>
  <c r="P80" i="63"/>
  <c r="M80" i="63"/>
  <c r="K80" i="63"/>
  <c r="I80" i="63"/>
  <c r="Q79" i="63"/>
  <c r="S79" i="63" s="1"/>
  <c r="P79" i="63"/>
  <c r="M79" i="63"/>
  <c r="K79" i="63"/>
  <c r="I79" i="63"/>
  <c r="J114" i="25"/>
  <c r="J113" i="25"/>
  <c r="J112" i="25"/>
  <c r="J125" i="24"/>
  <c r="J124" i="24"/>
  <c r="J123" i="24"/>
  <c r="J113" i="24"/>
  <c r="J112" i="24"/>
  <c r="J86" i="15"/>
  <c r="J86" i="22"/>
  <c r="J131" i="23"/>
  <c r="J130" i="23"/>
  <c r="J129" i="23"/>
  <c r="J128" i="23"/>
  <c r="J127" i="23"/>
  <c r="J126" i="23"/>
  <c r="J125" i="23"/>
  <c r="J124" i="23"/>
  <c r="J123" i="23"/>
  <c r="J118" i="23"/>
  <c r="J116" i="23"/>
  <c r="J89" i="23"/>
  <c r="J87" i="23"/>
  <c r="J93" i="23"/>
  <c r="J94" i="23"/>
  <c r="J120" i="23"/>
  <c r="J119" i="23"/>
  <c r="J90" i="23"/>
  <c r="J117" i="23"/>
  <c r="J115" i="23"/>
  <c r="J114" i="23"/>
  <c r="J113" i="23"/>
  <c r="J112" i="23"/>
  <c r="J114" i="22"/>
  <c r="J113" i="22"/>
  <c r="J112" i="22"/>
  <c r="J132" i="15"/>
  <c r="J131" i="15"/>
  <c r="J130" i="15"/>
  <c r="J129" i="15"/>
  <c r="J127" i="15"/>
  <c r="J126" i="15"/>
  <c r="J125" i="15"/>
  <c r="J124" i="15"/>
  <c r="J123" i="15"/>
  <c r="J121" i="15"/>
  <c r="J120" i="15"/>
  <c r="J119" i="15"/>
  <c r="J118" i="15"/>
  <c r="J117" i="15"/>
  <c r="J116" i="15"/>
  <c r="J115" i="15"/>
  <c r="J114" i="15"/>
  <c r="J113" i="15"/>
  <c r="J112" i="15"/>
  <c r="R89" i="63" l="1"/>
  <c r="R82" i="63"/>
  <c r="S97" i="63"/>
  <c r="R81" i="63"/>
  <c r="S83" i="63"/>
  <c r="S86" i="63"/>
  <c r="R92" i="63"/>
  <c r="R80" i="63"/>
  <c r="S95" i="63"/>
  <c r="R98" i="63"/>
  <c r="R84" i="63"/>
  <c r="R87" i="63"/>
  <c r="R90" i="63"/>
  <c r="R79" i="63"/>
  <c r="R93" i="63"/>
  <c r="R96" i="63"/>
  <c r="S85" i="63"/>
  <c r="R88" i="63"/>
  <c r="R91" i="63"/>
  <c r="R94" i="63"/>
  <c r="B112" i="25"/>
  <c r="A112" i="25"/>
  <c r="B36" i="39"/>
  <c r="B35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AV429" i="52"/>
  <c r="AW429" i="52" s="1"/>
  <c r="AQ429" i="52"/>
  <c r="AR429" i="52" s="1"/>
  <c r="AL429" i="52"/>
  <c r="AN427" i="52" s="1"/>
  <c r="AG429" i="52"/>
  <c r="AH429" i="52" s="1"/>
  <c r="AB429" i="52"/>
  <c r="AC429" i="52" s="1"/>
  <c r="W429" i="52"/>
  <c r="R429" i="52"/>
  <c r="S429" i="52" s="1"/>
  <c r="K429" i="52"/>
  <c r="J429" i="52"/>
  <c r="I429" i="52"/>
  <c r="G429" i="52"/>
  <c r="AW428" i="52"/>
  <c r="AV428" i="52"/>
  <c r="AQ428" i="52"/>
  <c r="AR428" i="52" s="1"/>
  <c r="AL428" i="52"/>
  <c r="AM428" i="52" s="1"/>
  <c r="AH428" i="52"/>
  <c r="AG428" i="52"/>
  <c r="AB428" i="52"/>
  <c r="AC428" i="52" s="1"/>
  <c r="W428" i="52"/>
  <c r="X428" i="52" s="1"/>
  <c r="R428" i="52"/>
  <c r="S428" i="52" s="1"/>
  <c r="K428" i="52"/>
  <c r="J428" i="52"/>
  <c r="I428" i="52"/>
  <c r="G428" i="52"/>
  <c r="AX427" i="52"/>
  <c r="AW427" i="52"/>
  <c r="AV427" i="52"/>
  <c r="AQ427" i="52"/>
  <c r="AR427" i="52" s="1"/>
  <c r="AM427" i="52"/>
  <c r="AL427" i="52"/>
  <c r="AG427" i="52"/>
  <c r="AI427" i="52" s="1"/>
  <c r="AD427" i="52"/>
  <c r="AB427" i="52"/>
  <c r="AC427" i="52" s="1"/>
  <c r="W427" i="52"/>
  <c r="X429" i="52" s="1"/>
  <c r="R427" i="52"/>
  <c r="T427" i="52" s="1"/>
  <c r="J427" i="52"/>
  <c r="I427" i="52"/>
  <c r="G427" i="52"/>
  <c r="H427" i="52" s="1"/>
  <c r="P422" i="52"/>
  <c r="U422" i="52" s="1"/>
  <c r="AV429" i="51"/>
  <c r="AW429" i="51" s="1"/>
  <c r="AR429" i="51"/>
  <c r="AQ429" i="51"/>
  <c r="AL429" i="51"/>
  <c r="AM429" i="51" s="1"/>
  <c r="AG429" i="51"/>
  <c r="AH429" i="51" s="1"/>
  <c r="AB429" i="51"/>
  <c r="AC429" i="51" s="1"/>
  <c r="W429" i="51"/>
  <c r="R429" i="51"/>
  <c r="S429" i="51" s="1"/>
  <c r="K429" i="51"/>
  <c r="J429" i="51"/>
  <c r="I429" i="51"/>
  <c r="G429" i="51"/>
  <c r="AW428" i="51"/>
  <c r="AV428" i="51"/>
  <c r="AQ428" i="51"/>
  <c r="AR428" i="51" s="1"/>
  <c r="AL428" i="51"/>
  <c r="AM428" i="51" s="1"/>
  <c r="AG428" i="51"/>
  <c r="AB428" i="51"/>
  <c r="AC428" i="51" s="1"/>
  <c r="W428" i="51"/>
  <c r="X428" i="51" s="1"/>
  <c r="R428" i="51"/>
  <c r="S428" i="51" s="1"/>
  <c r="J428" i="51"/>
  <c r="I428" i="51"/>
  <c r="G428" i="51"/>
  <c r="AX427" i="51"/>
  <c r="AW427" i="51"/>
  <c r="AV427" i="51"/>
  <c r="AR427" i="51"/>
  <c r="AQ427" i="51"/>
  <c r="AS427" i="51" s="1"/>
  <c r="AN427" i="51"/>
  <c r="AM427" i="51"/>
  <c r="AL427" i="51"/>
  <c r="AG427" i="51"/>
  <c r="AH428" i="51" s="1"/>
  <c r="AD427" i="51"/>
  <c r="AB427" i="51"/>
  <c r="AC427" i="51" s="1"/>
  <c r="W427" i="51"/>
  <c r="X429" i="51" s="1"/>
  <c r="T427" i="51"/>
  <c r="R427" i="51"/>
  <c r="K427" i="51" s="1"/>
  <c r="J427" i="51"/>
  <c r="I427" i="51"/>
  <c r="G427" i="51"/>
  <c r="H427" i="51" s="1"/>
  <c r="P422" i="51"/>
  <c r="P423" i="51" s="1"/>
  <c r="AV428" i="50"/>
  <c r="AW428" i="50" s="1"/>
  <c r="AQ428" i="50"/>
  <c r="AR428" i="50" s="1"/>
  <c r="AL428" i="50"/>
  <c r="AM428" i="50" s="1"/>
  <c r="AG428" i="50"/>
  <c r="AH428" i="50" s="1"/>
  <c r="AB428" i="50"/>
  <c r="AC428" i="50" s="1"/>
  <c r="W428" i="50"/>
  <c r="R428" i="50"/>
  <c r="S428" i="50" s="1"/>
  <c r="J428" i="50"/>
  <c r="I428" i="50"/>
  <c r="G428" i="50"/>
  <c r="AX427" i="50"/>
  <c r="AV427" i="50"/>
  <c r="AW427" i="50" s="1"/>
  <c r="AQ427" i="50"/>
  <c r="AR427" i="50" s="1"/>
  <c r="AN427" i="50"/>
  <c r="AL427" i="50"/>
  <c r="AM427" i="50" s="1"/>
  <c r="AG427" i="50"/>
  <c r="AI427" i="50" s="1"/>
  <c r="AB427" i="50"/>
  <c r="AD427" i="50" s="1"/>
  <c r="W427" i="50"/>
  <c r="X428" i="50" s="1"/>
  <c r="R427" i="50"/>
  <c r="K427" i="50" s="1"/>
  <c r="J427" i="50"/>
  <c r="I427" i="50"/>
  <c r="H427" i="50"/>
  <c r="G427" i="50"/>
  <c r="P423" i="50"/>
  <c r="U422" i="50"/>
  <c r="U423" i="50" s="1"/>
  <c r="P422" i="50"/>
  <c r="AV435" i="49"/>
  <c r="AW435" i="49" s="1"/>
  <c r="AQ435" i="49"/>
  <c r="AR435" i="49" s="1"/>
  <c r="AL435" i="49"/>
  <c r="AG435" i="49"/>
  <c r="AH435" i="49" s="1"/>
  <c r="AB435" i="49"/>
  <c r="AC435" i="49" s="1"/>
  <c r="W435" i="49"/>
  <c r="X435" i="49" s="1"/>
  <c r="R435" i="49"/>
  <c r="S435" i="49" s="1"/>
  <c r="K435" i="49"/>
  <c r="J435" i="49"/>
  <c r="I435" i="49"/>
  <c r="G435" i="49"/>
  <c r="AW434" i="49"/>
  <c r="AV434" i="49"/>
  <c r="AQ434" i="49"/>
  <c r="AR434" i="49" s="1"/>
  <c r="AL434" i="49"/>
  <c r="AM434" i="49" s="1"/>
  <c r="AG434" i="49"/>
  <c r="AB434" i="49"/>
  <c r="AC434" i="49" s="1"/>
  <c r="W434" i="49"/>
  <c r="X434" i="49" s="1"/>
  <c r="R434" i="49"/>
  <c r="S434" i="49" s="1"/>
  <c r="K434" i="49"/>
  <c r="J434" i="49"/>
  <c r="I434" i="49"/>
  <c r="G434" i="49"/>
  <c r="AV433" i="49"/>
  <c r="AW433" i="49" s="1"/>
  <c r="AQ433" i="49"/>
  <c r="AR433" i="49" s="1"/>
  <c r="AL433" i="49"/>
  <c r="AM433" i="49" s="1"/>
  <c r="AG433" i="49"/>
  <c r="AH433" i="49" s="1"/>
  <c r="AB433" i="49"/>
  <c r="AC433" i="49" s="1"/>
  <c r="W433" i="49"/>
  <c r="X433" i="49" s="1"/>
  <c r="R433" i="49"/>
  <c r="S433" i="49" s="1"/>
  <c r="J433" i="49"/>
  <c r="I433" i="49"/>
  <c r="G433" i="49"/>
  <c r="AV432" i="49"/>
  <c r="AW432" i="49" s="1"/>
  <c r="AR432" i="49"/>
  <c r="AQ432" i="49"/>
  <c r="AL432" i="49"/>
  <c r="AM432" i="49" s="1"/>
  <c r="AG432" i="49"/>
  <c r="AH432" i="49" s="1"/>
  <c r="AC432" i="49"/>
  <c r="AB432" i="49"/>
  <c r="W432" i="49"/>
  <c r="X432" i="49" s="1"/>
  <c r="R432" i="49"/>
  <c r="S432" i="49" s="1"/>
  <c r="J432" i="49"/>
  <c r="I432" i="49"/>
  <c r="G432" i="49"/>
  <c r="AV431" i="49"/>
  <c r="AW431" i="49" s="1"/>
  <c r="AQ431" i="49"/>
  <c r="AR431" i="49" s="1"/>
  <c r="AL431" i="49"/>
  <c r="AM431" i="49" s="1"/>
  <c r="AG431" i="49"/>
  <c r="AH431" i="49" s="1"/>
  <c r="AB431" i="49"/>
  <c r="AC431" i="49" s="1"/>
  <c r="W431" i="49"/>
  <c r="X431" i="49" s="1"/>
  <c r="R431" i="49"/>
  <c r="S431" i="49" s="1"/>
  <c r="J431" i="49"/>
  <c r="I431" i="49"/>
  <c r="G431" i="49"/>
  <c r="AV430" i="49"/>
  <c r="AW430" i="49" s="1"/>
  <c r="AQ430" i="49"/>
  <c r="AR430" i="49" s="1"/>
  <c r="AM430" i="49"/>
  <c r="AL430" i="49"/>
  <c r="AG430" i="49"/>
  <c r="AH430" i="49" s="1"/>
  <c r="AB430" i="49"/>
  <c r="AC430" i="49" s="1"/>
  <c r="W430" i="49"/>
  <c r="R430" i="49"/>
  <c r="S430" i="49" s="1"/>
  <c r="J430" i="49"/>
  <c r="I430" i="49"/>
  <c r="G430" i="49"/>
  <c r="AV429" i="49"/>
  <c r="AW429" i="49" s="1"/>
  <c r="AQ429" i="49"/>
  <c r="AR429" i="49" s="1"/>
  <c r="AL429" i="49"/>
  <c r="AN427" i="49" s="1"/>
  <c r="AG429" i="49"/>
  <c r="AH429" i="49" s="1"/>
  <c r="AB429" i="49"/>
  <c r="AC429" i="49" s="1"/>
  <c r="W429" i="49"/>
  <c r="X429" i="49" s="1"/>
  <c r="R429" i="49"/>
  <c r="S429" i="49" s="1"/>
  <c r="J429" i="49"/>
  <c r="I429" i="49"/>
  <c r="G429" i="49"/>
  <c r="AV428" i="49"/>
  <c r="AW428" i="49" s="1"/>
  <c r="AQ428" i="49"/>
  <c r="AR428" i="49" s="1"/>
  <c r="AL428" i="49"/>
  <c r="AM435" i="49" s="1"/>
  <c r="AH428" i="49"/>
  <c r="AG428" i="49"/>
  <c r="AB428" i="49"/>
  <c r="AC428" i="49" s="1"/>
  <c r="W428" i="49"/>
  <c r="X428" i="49" s="1"/>
  <c r="R428" i="49"/>
  <c r="J428" i="49"/>
  <c r="I428" i="49"/>
  <c r="G428" i="49"/>
  <c r="AV427" i="49"/>
  <c r="AW427" i="49" s="1"/>
  <c r="AR427" i="49"/>
  <c r="AQ427" i="49"/>
  <c r="AS427" i="49" s="1"/>
  <c r="AM427" i="49"/>
  <c r="AL427" i="49"/>
  <c r="AG427" i="49"/>
  <c r="AH427" i="49" s="1"/>
  <c r="AC427" i="49"/>
  <c r="AB427" i="49"/>
  <c r="W427" i="49"/>
  <c r="Y427" i="49" s="1"/>
  <c r="R427" i="49"/>
  <c r="S428" i="49" s="1"/>
  <c r="J427" i="49"/>
  <c r="I427" i="49"/>
  <c r="G427" i="49"/>
  <c r="H427" i="49" s="1"/>
  <c r="P422" i="49"/>
  <c r="U422" i="49" s="1"/>
  <c r="AV435" i="48"/>
  <c r="AQ435" i="48"/>
  <c r="AR435" i="48" s="1"/>
  <c r="AL435" i="48"/>
  <c r="AG435" i="48"/>
  <c r="AH435" i="48" s="1"/>
  <c r="AB435" i="48"/>
  <c r="AC435" i="48" s="1"/>
  <c r="W435" i="48"/>
  <c r="X435" i="48" s="1"/>
  <c r="R435" i="48"/>
  <c r="S435" i="48" s="1"/>
  <c r="K435" i="48"/>
  <c r="J435" i="48"/>
  <c r="I435" i="48"/>
  <c r="G435" i="48"/>
  <c r="AV434" i="48"/>
  <c r="AW435" i="48" s="1"/>
  <c r="AQ434" i="48"/>
  <c r="AR434" i="48" s="1"/>
  <c r="AL434" i="48"/>
  <c r="AM434" i="48" s="1"/>
  <c r="AG434" i="48"/>
  <c r="AB434" i="48"/>
  <c r="AC434" i="48" s="1"/>
  <c r="W434" i="48"/>
  <c r="X434" i="48" s="1"/>
  <c r="R434" i="48"/>
  <c r="S434" i="48" s="1"/>
  <c r="J434" i="48"/>
  <c r="I434" i="48"/>
  <c r="G434" i="48"/>
  <c r="AV433" i="48"/>
  <c r="K433" i="48" s="1"/>
  <c r="AR433" i="48"/>
  <c r="AQ433" i="48"/>
  <c r="AL433" i="48"/>
  <c r="AM433" i="48" s="1"/>
  <c r="AG433" i="48"/>
  <c r="AB433" i="48"/>
  <c r="AC433" i="48" s="1"/>
  <c r="W433" i="48"/>
  <c r="X433" i="48" s="1"/>
  <c r="R433" i="48"/>
  <c r="S433" i="48" s="1"/>
  <c r="J433" i="48"/>
  <c r="I433" i="48"/>
  <c r="G433" i="48"/>
  <c r="AV432" i="48"/>
  <c r="AW431" i="48" s="1"/>
  <c r="AQ432" i="48"/>
  <c r="K432" i="48" s="1"/>
  <c r="AL432" i="48"/>
  <c r="AM432" i="48" s="1"/>
  <c r="AG432" i="48"/>
  <c r="AH432" i="48" s="1"/>
  <c r="AB432" i="48"/>
  <c r="W432" i="48"/>
  <c r="X432" i="48" s="1"/>
  <c r="R432" i="48"/>
  <c r="S432" i="48" s="1"/>
  <c r="J432" i="48"/>
  <c r="I432" i="48"/>
  <c r="G432" i="48"/>
  <c r="AV431" i="48"/>
  <c r="AQ431" i="48"/>
  <c r="AR431" i="48" s="1"/>
  <c r="AL431" i="48"/>
  <c r="AG431" i="48"/>
  <c r="AH431" i="48" s="1"/>
  <c r="AB431" i="48"/>
  <c r="W431" i="48"/>
  <c r="X431" i="48" s="1"/>
  <c r="R431" i="48"/>
  <c r="S431" i="48" s="1"/>
  <c r="J431" i="48"/>
  <c r="I431" i="48"/>
  <c r="G431" i="48"/>
  <c r="AV430" i="48"/>
  <c r="AW430" i="48" s="1"/>
  <c r="AQ430" i="48"/>
  <c r="AR430" i="48" s="1"/>
  <c r="AL430" i="48"/>
  <c r="K430" i="48" s="1"/>
  <c r="AG430" i="48"/>
  <c r="AH430" i="48" s="1"/>
  <c r="AB430" i="48"/>
  <c r="AC430" i="48" s="1"/>
  <c r="W430" i="48"/>
  <c r="R430" i="48"/>
  <c r="S430" i="48" s="1"/>
  <c r="J430" i="48"/>
  <c r="I430" i="48"/>
  <c r="G430" i="48"/>
  <c r="AV429" i="48"/>
  <c r="AW429" i="48" s="1"/>
  <c r="AQ429" i="48"/>
  <c r="AL429" i="48"/>
  <c r="K429" i="48" s="1"/>
  <c r="AH429" i="48"/>
  <c r="AG429" i="48"/>
  <c r="AB429" i="48"/>
  <c r="AC429" i="48" s="1"/>
  <c r="W429" i="48"/>
  <c r="R429" i="48"/>
  <c r="S429" i="48" s="1"/>
  <c r="J429" i="48"/>
  <c r="I429" i="48"/>
  <c r="G429" i="48"/>
  <c r="AV428" i="48"/>
  <c r="AW428" i="48" s="1"/>
  <c r="AQ428" i="48"/>
  <c r="AS427" i="48" s="1"/>
  <c r="AL428" i="48"/>
  <c r="AM428" i="48" s="1"/>
  <c r="AG428" i="48"/>
  <c r="AH433" i="48" s="1"/>
  <c r="AB428" i="48"/>
  <c r="AC428" i="48" s="1"/>
  <c r="W428" i="48"/>
  <c r="X428" i="48" s="1"/>
  <c r="R428" i="48"/>
  <c r="J428" i="48"/>
  <c r="I428" i="48"/>
  <c r="G428" i="48"/>
  <c r="AV427" i="48"/>
  <c r="AX427" i="48" s="1"/>
  <c r="AQ427" i="48"/>
  <c r="AL427" i="48"/>
  <c r="AM435" i="48" s="1"/>
  <c r="AG427" i="48"/>
  <c r="AI427" i="48" s="1"/>
  <c r="AD427" i="48"/>
  <c r="AB427" i="48"/>
  <c r="W427" i="48"/>
  <c r="X430" i="48" s="1"/>
  <c r="R427" i="48"/>
  <c r="S428" i="48" s="1"/>
  <c r="J427" i="48"/>
  <c r="I427" i="48"/>
  <c r="G427" i="48"/>
  <c r="H427" i="48" s="1"/>
  <c r="P422" i="48"/>
  <c r="U422" i="48" s="1"/>
  <c r="P422" i="47"/>
  <c r="P423" i="47" s="1"/>
  <c r="AV429" i="46"/>
  <c r="AW429" i="46" s="1"/>
  <c r="AQ429" i="46"/>
  <c r="AR429" i="46" s="1"/>
  <c r="AL429" i="46"/>
  <c r="AM429" i="46" s="1"/>
  <c r="AG429" i="46"/>
  <c r="AH429" i="46" s="1"/>
  <c r="AB429" i="46"/>
  <c r="AC429" i="46" s="1"/>
  <c r="W429" i="46"/>
  <c r="X429" i="46" s="1"/>
  <c r="R429" i="46"/>
  <c r="S429" i="46" s="1"/>
  <c r="K429" i="46"/>
  <c r="J429" i="46"/>
  <c r="I429" i="46"/>
  <c r="G429" i="46"/>
  <c r="AW428" i="46"/>
  <c r="AV428" i="46"/>
  <c r="AQ428" i="46"/>
  <c r="AR428" i="46" s="1"/>
  <c r="AL428" i="46"/>
  <c r="AM428" i="46" s="1"/>
  <c r="AG428" i="46"/>
  <c r="AB428" i="46"/>
  <c r="AC428" i="46" s="1"/>
  <c r="W428" i="46"/>
  <c r="X428" i="46" s="1"/>
  <c r="R428" i="46"/>
  <c r="S428" i="46" s="1"/>
  <c r="K428" i="46"/>
  <c r="M428" i="46" s="1"/>
  <c r="J428" i="46"/>
  <c r="I428" i="46"/>
  <c r="G428" i="46"/>
  <c r="AX427" i="46"/>
  <c r="AW427" i="46"/>
  <c r="AV427" i="46"/>
  <c r="AQ427" i="46"/>
  <c r="AS427" i="46" s="1"/>
  <c r="AL427" i="46"/>
  <c r="AM427" i="46" s="1"/>
  <c r="AG427" i="46"/>
  <c r="AH428" i="46" s="1"/>
  <c r="AB427" i="46"/>
  <c r="AC427" i="46" s="1"/>
  <c r="W427" i="46"/>
  <c r="Y427" i="46" s="1"/>
  <c r="R427" i="46"/>
  <c r="K427" i="46" s="1"/>
  <c r="J427" i="46"/>
  <c r="I427" i="46"/>
  <c r="G427" i="46"/>
  <c r="H427" i="46" s="1"/>
  <c r="P422" i="46"/>
  <c r="P423" i="46" s="1"/>
  <c r="AV436" i="45"/>
  <c r="AQ436" i="45"/>
  <c r="AR436" i="45" s="1"/>
  <c r="AL436" i="45"/>
  <c r="AM436" i="45" s="1"/>
  <c r="AG436" i="45"/>
  <c r="AB436" i="45"/>
  <c r="AC436" i="45" s="1"/>
  <c r="W436" i="45"/>
  <c r="R436" i="45"/>
  <c r="S436" i="45" s="1"/>
  <c r="K436" i="45"/>
  <c r="J436" i="45"/>
  <c r="I436" i="45"/>
  <c r="G436" i="45"/>
  <c r="AV435" i="45"/>
  <c r="K435" i="45" s="1"/>
  <c r="AQ435" i="45"/>
  <c r="AR435" i="45" s="1"/>
  <c r="AL435" i="45"/>
  <c r="AM435" i="45" s="1"/>
  <c r="AG435" i="45"/>
  <c r="AB435" i="45"/>
  <c r="AC435" i="45" s="1"/>
  <c r="W435" i="45"/>
  <c r="X435" i="45" s="1"/>
  <c r="R435" i="45"/>
  <c r="S435" i="45" s="1"/>
  <c r="J435" i="45"/>
  <c r="I435" i="45"/>
  <c r="G435" i="45"/>
  <c r="AV434" i="45"/>
  <c r="AW434" i="45" s="1"/>
  <c r="AQ434" i="45"/>
  <c r="AL434" i="45"/>
  <c r="AM434" i="45" s="1"/>
  <c r="AG434" i="45"/>
  <c r="AH434" i="45" s="1"/>
  <c r="AB434" i="45"/>
  <c r="W434" i="45"/>
  <c r="X434" i="45" s="1"/>
  <c r="R434" i="45"/>
  <c r="J434" i="45"/>
  <c r="I434" i="45"/>
  <c r="G434" i="45"/>
  <c r="AV433" i="45"/>
  <c r="AW433" i="45" s="1"/>
  <c r="AQ433" i="45"/>
  <c r="AR433" i="45" s="1"/>
  <c r="AL433" i="45"/>
  <c r="AM433" i="45" s="1"/>
  <c r="AG433" i="45"/>
  <c r="AH433" i="45" s="1"/>
  <c r="AB433" i="45"/>
  <c r="W433" i="45"/>
  <c r="X433" i="45" s="1"/>
  <c r="R433" i="45"/>
  <c r="S433" i="45" s="1"/>
  <c r="J433" i="45"/>
  <c r="I433" i="45"/>
  <c r="G433" i="45"/>
  <c r="AW432" i="45"/>
  <c r="AV432" i="45"/>
  <c r="AQ432" i="45"/>
  <c r="AR432" i="45" s="1"/>
  <c r="AL432" i="45"/>
  <c r="AG432" i="45"/>
  <c r="AH432" i="45" s="1"/>
  <c r="AB432" i="45"/>
  <c r="AC432" i="45" s="1"/>
  <c r="W432" i="45"/>
  <c r="R432" i="45"/>
  <c r="S432" i="45" s="1"/>
  <c r="J432" i="45"/>
  <c r="I432" i="45"/>
  <c r="G432" i="45"/>
  <c r="AV431" i="45"/>
  <c r="AW431" i="45" s="1"/>
  <c r="AQ431" i="45"/>
  <c r="AR431" i="45" s="1"/>
  <c r="AL431" i="45"/>
  <c r="AM428" i="45" s="1"/>
  <c r="AG431" i="45"/>
  <c r="AH431" i="45" s="1"/>
  <c r="AB431" i="45"/>
  <c r="AC431" i="45" s="1"/>
  <c r="W431" i="45"/>
  <c r="R431" i="45"/>
  <c r="S431" i="45" s="1"/>
  <c r="J431" i="45"/>
  <c r="I431" i="45"/>
  <c r="G431" i="45"/>
  <c r="AV430" i="45"/>
  <c r="AW430" i="45" s="1"/>
  <c r="AQ430" i="45"/>
  <c r="AL430" i="45"/>
  <c r="AM430" i="45" s="1"/>
  <c r="AG430" i="45"/>
  <c r="AB430" i="45"/>
  <c r="AC430" i="45" s="1"/>
  <c r="W430" i="45"/>
  <c r="X430" i="45" s="1"/>
  <c r="R430" i="45"/>
  <c r="J430" i="45"/>
  <c r="I430" i="45"/>
  <c r="G430" i="45"/>
  <c r="AV429" i="45"/>
  <c r="AW429" i="45" s="1"/>
  <c r="AQ429" i="45"/>
  <c r="AR429" i="45" s="1"/>
  <c r="AL429" i="45"/>
  <c r="AM429" i="45" s="1"/>
  <c r="AG429" i="45"/>
  <c r="AH435" i="45" s="1"/>
  <c r="AB429" i="45"/>
  <c r="AC429" i="45" s="1"/>
  <c r="W429" i="45"/>
  <c r="X429" i="45" s="1"/>
  <c r="R429" i="45"/>
  <c r="J429" i="45"/>
  <c r="I429" i="45"/>
  <c r="G429" i="45"/>
  <c r="AV428" i="45"/>
  <c r="AW428" i="45" s="1"/>
  <c r="AQ428" i="45"/>
  <c r="AR428" i="45" s="1"/>
  <c r="AL428" i="45"/>
  <c r="AG428" i="45"/>
  <c r="AH428" i="45" s="1"/>
  <c r="AC428" i="45"/>
  <c r="AB428" i="45"/>
  <c r="W428" i="45"/>
  <c r="X428" i="45" s="1"/>
  <c r="R428" i="45"/>
  <c r="S428" i="45" s="1"/>
  <c r="J428" i="45"/>
  <c r="I428" i="45"/>
  <c r="G428" i="45"/>
  <c r="AV427" i="45"/>
  <c r="AX427" i="45" s="1"/>
  <c r="AQ427" i="45"/>
  <c r="AS427" i="45" s="1"/>
  <c r="AL427" i="45"/>
  <c r="AN427" i="45" s="1"/>
  <c r="AG427" i="45"/>
  <c r="AH427" i="45" s="1"/>
  <c r="AB427" i="45"/>
  <c r="AD427" i="45" s="1"/>
  <c r="W427" i="45"/>
  <c r="X432" i="45" s="1"/>
  <c r="R427" i="45"/>
  <c r="S430" i="45" s="1"/>
  <c r="J427" i="45"/>
  <c r="I427" i="45"/>
  <c r="G427" i="45"/>
  <c r="H427" i="45" s="1"/>
  <c r="P423" i="45"/>
  <c r="P422" i="45"/>
  <c r="U422" i="45" s="1"/>
  <c r="AV813" i="44"/>
  <c r="AQ813" i="44"/>
  <c r="AL813" i="44"/>
  <c r="AG813" i="44"/>
  <c r="AB813" i="44"/>
  <c r="W813" i="44"/>
  <c r="R813" i="44"/>
  <c r="K813" i="44"/>
  <c r="J813" i="44"/>
  <c r="I813" i="44"/>
  <c r="G813" i="44"/>
  <c r="AV812" i="44"/>
  <c r="AQ812" i="44"/>
  <c r="AL812" i="44"/>
  <c r="AG812" i="44"/>
  <c r="AH812" i="44" s="1"/>
  <c r="AB812" i="44"/>
  <c r="W812" i="44"/>
  <c r="R812" i="44"/>
  <c r="S812" i="44" s="1"/>
  <c r="K812" i="44"/>
  <c r="J812" i="44"/>
  <c r="I812" i="44"/>
  <c r="G812" i="44"/>
  <c r="AV811" i="44"/>
  <c r="K811" i="44" s="1"/>
  <c r="AQ811" i="44"/>
  <c r="AL811" i="44"/>
  <c r="AG811" i="44"/>
  <c r="AB811" i="44"/>
  <c r="W811" i="44"/>
  <c r="R811" i="44"/>
  <c r="J811" i="44"/>
  <c r="I811" i="44"/>
  <c r="G811" i="44"/>
  <c r="AV810" i="44"/>
  <c r="AQ810" i="44"/>
  <c r="AL810" i="44"/>
  <c r="AG810" i="44"/>
  <c r="AH810" i="44" s="1"/>
  <c r="AB810" i="44"/>
  <c r="AC810" i="44" s="1"/>
  <c r="W810" i="44"/>
  <c r="X810" i="44" s="1"/>
  <c r="R810" i="44"/>
  <c r="J810" i="44"/>
  <c r="I810" i="44"/>
  <c r="G810" i="44"/>
  <c r="AV809" i="44"/>
  <c r="AQ809" i="44"/>
  <c r="K809" i="44" s="1"/>
  <c r="AL809" i="44"/>
  <c r="AG809" i="44"/>
  <c r="AB809" i="44"/>
  <c r="W809" i="44"/>
  <c r="R809" i="44"/>
  <c r="J809" i="44"/>
  <c r="I809" i="44"/>
  <c r="G809" i="44"/>
  <c r="AV808" i="44"/>
  <c r="AQ808" i="44"/>
  <c r="AL808" i="44"/>
  <c r="AG808" i="44"/>
  <c r="AB808" i="44"/>
  <c r="W808" i="44"/>
  <c r="R808" i="44"/>
  <c r="J808" i="44"/>
  <c r="I808" i="44"/>
  <c r="G808" i="44"/>
  <c r="AV807" i="44"/>
  <c r="AQ807" i="44"/>
  <c r="AL807" i="44"/>
  <c r="K807" i="44" s="1"/>
  <c r="AG807" i="44"/>
  <c r="AB807" i="44"/>
  <c r="W807" i="44"/>
  <c r="R807" i="44"/>
  <c r="S807" i="44" s="1"/>
  <c r="J807" i="44"/>
  <c r="I807" i="44"/>
  <c r="G807" i="44"/>
  <c r="AV806" i="44"/>
  <c r="AW806" i="44" s="1"/>
  <c r="AQ806" i="44"/>
  <c r="AL806" i="44"/>
  <c r="AM808" i="44" s="1"/>
  <c r="AG806" i="44"/>
  <c r="AB806" i="44"/>
  <c r="W806" i="44"/>
  <c r="R806" i="44"/>
  <c r="J806" i="44"/>
  <c r="I806" i="44"/>
  <c r="G806" i="44"/>
  <c r="AV805" i="44"/>
  <c r="AQ805" i="44"/>
  <c r="AL805" i="44"/>
  <c r="AG805" i="44"/>
  <c r="K805" i="44" s="1"/>
  <c r="AB805" i="44"/>
  <c r="W805" i="44"/>
  <c r="R805" i="44"/>
  <c r="S805" i="44" s="1"/>
  <c r="J805" i="44"/>
  <c r="I805" i="44"/>
  <c r="G805" i="44"/>
  <c r="AV804" i="44"/>
  <c r="AW804" i="44" s="1"/>
  <c r="AQ804" i="44"/>
  <c r="AL804" i="44"/>
  <c r="AG804" i="44"/>
  <c r="AB804" i="44"/>
  <c r="W804" i="44"/>
  <c r="R804" i="44"/>
  <c r="J804" i="44"/>
  <c r="I804" i="44"/>
  <c r="G804" i="44"/>
  <c r="AV803" i="44"/>
  <c r="AQ803" i="44"/>
  <c r="AL803" i="44"/>
  <c r="AH803" i="44"/>
  <c r="AG803" i="44"/>
  <c r="AB803" i="44"/>
  <c r="K803" i="44" s="1"/>
  <c r="W803" i="44"/>
  <c r="R803" i="44"/>
  <c r="S803" i="44" s="1"/>
  <c r="J803" i="44"/>
  <c r="I803" i="44"/>
  <c r="G803" i="44"/>
  <c r="AV802" i="44"/>
  <c r="AQ802" i="44"/>
  <c r="AL802" i="44"/>
  <c r="AG802" i="44"/>
  <c r="AB802" i="44"/>
  <c r="AC804" i="44" s="1"/>
  <c r="W802" i="44"/>
  <c r="R802" i="44"/>
  <c r="J802" i="44"/>
  <c r="I802" i="44"/>
  <c r="G802" i="44"/>
  <c r="AV801" i="44"/>
  <c r="AQ801" i="44"/>
  <c r="AL801" i="44"/>
  <c r="AG801" i="44"/>
  <c r="AH801" i="44" s="1"/>
  <c r="AB801" i="44"/>
  <c r="AC801" i="44" s="1"/>
  <c r="W801" i="44"/>
  <c r="K801" i="44" s="1"/>
  <c r="R801" i="44"/>
  <c r="J801" i="44"/>
  <c r="I801" i="44"/>
  <c r="G801" i="44"/>
  <c r="AV800" i="44"/>
  <c r="AQ800" i="44"/>
  <c r="AL800" i="44"/>
  <c r="AG800" i="44"/>
  <c r="AB800" i="44"/>
  <c r="W800" i="44"/>
  <c r="R800" i="44"/>
  <c r="K800" i="44" s="1"/>
  <c r="J800" i="44"/>
  <c r="I800" i="44"/>
  <c r="G800" i="44"/>
  <c r="AV799" i="44"/>
  <c r="AQ799" i="44"/>
  <c r="AL799" i="44"/>
  <c r="AG799" i="44"/>
  <c r="AH799" i="44" s="1"/>
  <c r="AB799" i="44"/>
  <c r="AC799" i="44" s="1"/>
  <c r="W799" i="44"/>
  <c r="R799" i="44"/>
  <c r="K799" i="44" s="1"/>
  <c r="J799" i="44"/>
  <c r="I799" i="44"/>
  <c r="G799" i="44"/>
  <c r="AV798" i="44"/>
  <c r="AQ798" i="44"/>
  <c r="AL798" i="44"/>
  <c r="AG798" i="44"/>
  <c r="AB798" i="44"/>
  <c r="W798" i="44"/>
  <c r="R798" i="44"/>
  <c r="S800" i="44" s="1"/>
  <c r="J798" i="44"/>
  <c r="I798" i="44"/>
  <c r="G798" i="44"/>
  <c r="AV797" i="44"/>
  <c r="AW797" i="44" s="1"/>
  <c r="AQ797" i="44"/>
  <c r="AL797" i="44"/>
  <c r="AM797" i="44" s="1"/>
  <c r="AG797" i="44"/>
  <c r="AB797" i="44"/>
  <c r="W797" i="44"/>
  <c r="R797" i="44"/>
  <c r="K797" i="44"/>
  <c r="J797" i="44"/>
  <c r="I797" i="44"/>
  <c r="G797" i="44"/>
  <c r="AV796" i="44"/>
  <c r="AQ796" i="44"/>
  <c r="AL796" i="44"/>
  <c r="AG796" i="44"/>
  <c r="AH796" i="44" s="1"/>
  <c r="AB796" i="44"/>
  <c r="W796" i="44"/>
  <c r="R796" i="44"/>
  <c r="S796" i="44" s="1"/>
  <c r="K796" i="44"/>
  <c r="J796" i="44"/>
  <c r="I796" i="44"/>
  <c r="G796" i="44"/>
  <c r="AV795" i="44"/>
  <c r="AQ795" i="44"/>
  <c r="AL795" i="44"/>
  <c r="AG795" i="44"/>
  <c r="AB795" i="44"/>
  <c r="W795" i="44"/>
  <c r="R795" i="44"/>
  <c r="K795" i="44"/>
  <c r="J795" i="44"/>
  <c r="I795" i="44"/>
  <c r="G795" i="44"/>
  <c r="AV794" i="44"/>
  <c r="AQ794" i="44"/>
  <c r="AL794" i="44"/>
  <c r="AG794" i="44"/>
  <c r="AH794" i="44" s="1"/>
  <c r="AB794" i="44"/>
  <c r="W794" i="44"/>
  <c r="R794" i="44"/>
  <c r="S794" i="44" s="1"/>
  <c r="K794" i="44"/>
  <c r="J794" i="44"/>
  <c r="I794" i="44"/>
  <c r="G794" i="44"/>
  <c r="AV793" i="44"/>
  <c r="AQ793" i="44"/>
  <c r="AL793" i="44"/>
  <c r="AG793" i="44"/>
  <c r="AB793" i="44"/>
  <c r="W793" i="44"/>
  <c r="R793" i="44"/>
  <c r="K793" i="44"/>
  <c r="J793" i="44"/>
  <c r="I793" i="44"/>
  <c r="G793" i="44"/>
  <c r="H786" i="44" s="1"/>
  <c r="AV792" i="44"/>
  <c r="AQ792" i="44"/>
  <c r="AL792" i="44"/>
  <c r="AG792" i="44"/>
  <c r="AH792" i="44" s="1"/>
  <c r="AB792" i="44"/>
  <c r="AC792" i="44" s="1"/>
  <c r="W792" i="44"/>
  <c r="X792" i="44" s="1"/>
  <c r="R792" i="44"/>
  <c r="K792" i="44"/>
  <c r="J792" i="44"/>
  <c r="I792" i="44"/>
  <c r="G792" i="44"/>
  <c r="AV791" i="44"/>
  <c r="K791" i="44" s="1"/>
  <c r="AQ791" i="44"/>
  <c r="AL791" i="44"/>
  <c r="AG791" i="44"/>
  <c r="AB791" i="44"/>
  <c r="W791" i="44"/>
  <c r="R791" i="44"/>
  <c r="S791" i="44" s="1"/>
  <c r="J791" i="44"/>
  <c r="I791" i="44"/>
  <c r="G791" i="44"/>
  <c r="AV790" i="44"/>
  <c r="AW812" i="44" s="1"/>
  <c r="AQ790" i="44"/>
  <c r="AL790" i="44"/>
  <c r="AG790" i="44"/>
  <c r="AB790" i="44"/>
  <c r="W790" i="44"/>
  <c r="R790" i="44"/>
  <c r="J790" i="44"/>
  <c r="I790" i="44"/>
  <c r="G790" i="44"/>
  <c r="AV789" i="44"/>
  <c r="AQ789" i="44"/>
  <c r="K789" i="44" s="1"/>
  <c r="AL789" i="44"/>
  <c r="AG789" i="44"/>
  <c r="AB789" i="44"/>
  <c r="W789" i="44"/>
  <c r="R789" i="44"/>
  <c r="S789" i="44" s="1"/>
  <c r="J789" i="44"/>
  <c r="I789" i="44"/>
  <c r="G789" i="44"/>
  <c r="AV788" i="44"/>
  <c r="AW788" i="44" s="1"/>
  <c r="AQ788" i="44"/>
  <c r="AL788" i="44"/>
  <c r="AG788" i="44"/>
  <c r="AB788" i="44"/>
  <c r="W788" i="44"/>
  <c r="R788" i="44"/>
  <c r="J788" i="44"/>
  <c r="I788" i="44"/>
  <c r="G788" i="44"/>
  <c r="AV787" i="44"/>
  <c r="AQ787" i="44"/>
  <c r="AL787" i="44"/>
  <c r="K787" i="44" s="1"/>
  <c r="AG787" i="44"/>
  <c r="AH787" i="44" s="1"/>
  <c r="AB787" i="44"/>
  <c r="W787" i="44"/>
  <c r="R787" i="44"/>
  <c r="S787" i="44" s="1"/>
  <c r="J787" i="44"/>
  <c r="I787" i="44"/>
  <c r="G787" i="44"/>
  <c r="AV786" i="44"/>
  <c r="AQ786" i="44"/>
  <c r="AL786" i="44"/>
  <c r="AG786" i="44"/>
  <c r="AB786" i="44"/>
  <c r="W786" i="44"/>
  <c r="R786" i="44"/>
  <c r="J786" i="44"/>
  <c r="I786" i="44"/>
  <c r="G786" i="44"/>
  <c r="P781" i="44"/>
  <c r="P782" i="44" s="1"/>
  <c r="AC157" i="6"/>
  <c r="S157" i="6"/>
  <c r="T157" i="6" s="1"/>
  <c r="M157" i="6"/>
  <c r="N157" i="6" s="1"/>
  <c r="F157" i="6"/>
  <c r="AL157" i="6" s="1"/>
  <c r="AL156" i="6"/>
  <c r="AC156" i="6"/>
  <c r="AD156" i="6" s="1"/>
  <c r="S156" i="6"/>
  <c r="T156" i="6" s="1"/>
  <c r="M156" i="6"/>
  <c r="N156" i="6" s="1"/>
  <c r="F156" i="6"/>
  <c r="AJ156" i="6" s="1"/>
  <c r="AL155" i="6"/>
  <c r="AJ155" i="6"/>
  <c r="AC155" i="6"/>
  <c r="AD155" i="6" s="1"/>
  <c r="S155" i="6"/>
  <c r="T155" i="6" s="1"/>
  <c r="M155" i="6"/>
  <c r="N155" i="6" s="1"/>
  <c r="F155" i="6"/>
  <c r="AH155" i="6" s="1"/>
  <c r="AL154" i="6"/>
  <c r="AJ154" i="6"/>
  <c r="AH154" i="6"/>
  <c r="AC154" i="6"/>
  <c r="AD154" i="6" s="1"/>
  <c r="S154" i="6"/>
  <c r="T154" i="6" s="1"/>
  <c r="M154" i="6"/>
  <c r="N154" i="6" s="1"/>
  <c r="F154" i="6"/>
  <c r="AF154" i="6" s="1"/>
  <c r="AL153" i="6"/>
  <c r="AJ153" i="6"/>
  <c r="AH153" i="6"/>
  <c r="AF153" i="6"/>
  <c r="AC153" i="6"/>
  <c r="AD153" i="6" s="1"/>
  <c r="S153" i="6"/>
  <c r="T153" i="6" s="1"/>
  <c r="M153" i="6"/>
  <c r="N153" i="6" s="1"/>
  <c r="F153" i="6"/>
  <c r="AB153" i="6" s="1"/>
  <c r="AL152" i="6"/>
  <c r="AJ152" i="6"/>
  <c r="AH152" i="6"/>
  <c r="AF152" i="6"/>
  <c r="AD152" i="6"/>
  <c r="AC152" i="6"/>
  <c r="S152" i="6"/>
  <c r="T152" i="6" s="1"/>
  <c r="M152" i="6"/>
  <c r="N152" i="6" s="1"/>
  <c r="F152" i="6"/>
  <c r="Z152" i="6" s="1"/>
  <c r="AC151" i="6"/>
  <c r="S151" i="6"/>
  <c r="M151" i="6"/>
  <c r="B151" i="6"/>
  <c r="AL157" i="7"/>
  <c r="AC157" i="7"/>
  <c r="AD157" i="7" s="1"/>
  <c r="S157" i="7"/>
  <c r="T157" i="7" s="1"/>
  <c r="M157" i="7"/>
  <c r="N157" i="7" s="1"/>
  <c r="F157" i="7"/>
  <c r="AJ157" i="7" s="1"/>
  <c r="AL156" i="7"/>
  <c r="AJ156" i="7"/>
  <c r="AC156" i="7"/>
  <c r="AD156" i="7" s="1"/>
  <c r="S156" i="7"/>
  <c r="T156" i="7" s="1"/>
  <c r="M156" i="7"/>
  <c r="N156" i="7" s="1"/>
  <c r="F156" i="7"/>
  <c r="AH156" i="7" s="1"/>
  <c r="AL155" i="7"/>
  <c r="AJ155" i="7"/>
  <c r="AH155" i="7"/>
  <c r="AC155" i="7"/>
  <c r="AD155" i="7" s="1"/>
  <c r="S155" i="7"/>
  <c r="T155" i="7" s="1"/>
  <c r="M155" i="7"/>
  <c r="N155" i="7" s="1"/>
  <c r="F155" i="7"/>
  <c r="AF155" i="7" s="1"/>
  <c r="AL154" i="7"/>
  <c r="AJ154" i="7"/>
  <c r="AH154" i="7"/>
  <c r="AF154" i="7"/>
  <c r="AC154" i="7"/>
  <c r="AD154" i="7" s="1"/>
  <c r="S154" i="7"/>
  <c r="T154" i="7" s="1"/>
  <c r="M154" i="7"/>
  <c r="N154" i="7" s="1"/>
  <c r="F154" i="7"/>
  <c r="AB154" i="7" s="1"/>
  <c r="AL153" i="7"/>
  <c r="AJ153" i="7"/>
  <c r="AH153" i="7"/>
  <c r="AF153" i="7"/>
  <c r="AD153" i="7"/>
  <c r="AC153" i="7"/>
  <c r="S153" i="7"/>
  <c r="T153" i="7" s="1"/>
  <c r="M153" i="7"/>
  <c r="N153" i="7" s="1"/>
  <c r="F153" i="7"/>
  <c r="AB153" i="7" s="1"/>
  <c r="AC152" i="7"/>
  <c r="F152" i="7" s="1"/>
  <c r="S152" i="7"/>
  <c r="T152" i="7" s="1"/>
  <c r="M152" i="7"/>
  <c r="N152" i="7" s="1"/>
  <c r="AC151" i="7"/>
  <c r="F151" i="7" s="1"/>
  <c r="S151" i="7"/>
  <c r="M151" i="7"/>
  <c r="B151" i="7"/>
  <c r="U151" i="5"/>
  <c r="U152" i="5"/>
  <c r="U153" i="5"/>
  <c r="U154" i="5"/>
  <c r="U155" i="5"/>
  <c r="U150" i="5"/>
  <c r="U149" i="5"/>
  <c r="Z422" i="52" l="1"/>
  <c r="U423" i="52"/>
  <c r="X427" i="52"/>
  <c r="Y427" i="52"/>
  <c r="P423" i="52"/>
  <c r="AH427" i="52"/>
  <c r="AM429" i="52"/>
  <c r="K427" i="52"/>
  <c r="AS427" i="52"/>
  <c r="S427" i="52"/>
  <c r="M429" i="51"/>
  <c r="U422" i="51"/>
  <c r="S427" i="51"/>
  <c r="X427" i="51"/>
  <c r="K428" i="51"/>
  <c r="M428" i="51" s="1"/>
  <c r="Y427" i="51"/>
  <c r="AH427" i="51"/>
  <c r="AI427" i="51"/>
  <c r="Z422" i="50"/>
  <c r="K428" i="50"/>
  <c r="M428" i="50" s="1"/>
  <c r="Y427" i="50"/>
  <c r="AC427" i="50"/>
  <c r="S427" i="50"/>
  <c r="T427" i="50"/>
  <c r="X427" i="50"/>
  <c r="AH427" i="50"/>
  <c r="AS427" i="50"/>
  <c r="U423" i="49"/>
  <c r="Z422" i="49"/>
  <c r="K427" i="49"/>
  <c r="K433" i="49"/>
  <c r="AX427" i="49"/>
  <c r="K432" i="49"/>
  <c r="S427" i="49"/>
  <c r="K431" i="49"/>
  <c r="T427" i="49"/>
  <c r="K430" i="49"/>
  <c r="K429" i="49"/>
  <c r="X427" i="49"/>
  <c r="K428" i="49"/>
  <c r="M428" i="49" s="1"/>
  <c r="P423" i="49"/>
  <c r="AH434" i="49"/>
  <c r="AM429" i="49"/>
  <c r="AM428" i="49"/>
  <c r="AI427" i="49"/>
  <c r="X430" i="49"/>
  <c r="AD427" i="49"/>
  <c r="U423" i="48"/>
  <c r="Z422" i="48"/>
  <c r="AN427" i="48"/>
  <c r="AW433" i="48"/>
  <c r="AW432" i="48"/>
  <c r="AM427" i="48"/>
  <c r="AM430" i="48"/>
  <c r="AR432" i="48"/>
  <c r="AR429" i="48"/>
  <c r="K434" i="48"/>
  <c r="M434" i="48" s="1"/>
  <c r="AW427" i="48"/>
  <c r="S427" i="48"/>
  <c r="Y427" i="48"/>
  <c r="AM431" i="48"/>
  <c r="AM429" i="48"/>
  <c r="AR427" i="48"/>
  <c r="K427" i="48"/>
  <c r="K431" i="48"/>
  <c r="T427" i="48"/>
  <c r="X427" i="48"/>
  <c r="P423" i="48"/>
  <c r="AR428" i="48"/>
  <c r="K428" i="48"/>
  <c r="AC427" i="48"/>
  <c r="AC432" i="48"/>
  <c r="AH434" i="48"/>
  <c r="AH427" i="48"/>
  <c r="AH428" i="48"/>
  <c r="AW434" i="48"/>
  <c r="X429" i="48"/>
  <c r="AC431" i="48"/>
  <c r="U422" i="47"/>
  <c r="L427" i="46"/>
  <c r="M427" i="46"/>
  <c r="M429" i="46"/>
  <c r="S427" i="46"/>
  <c r="U422" i="46"/>
  <c r="T427" i="46"/>
  <c r="AD427" i="46"/>
  <c r="AH427" i="46"/>
  <c r="AI427" i="46"/>
  <c r="AR427" i="46"/>
  <c r="X427" i="46"/>
  <c r="AN427" i="46"/>
  <c r="U423" i="45"/>
  <c r="Z422" i="45"/>
  <c r="AH430" i="45"/>
  <c r="AM432" i="45"/>
  <c r="AR434" i="45"/>
  <c r="AW436" i="45"/>
  <c r="AH429" i="45"/>
  <c r="AM431" i="45"/>
  <c r="AW435" i="45"/>
  <c r="AM427" i="45"/>
  <c r="K434" i="45"/>
  <c r="AW427" i="45"/>
  <c r="K433" i="45"/>
  <c r="K432" i="45"/>
  <c r="AR427" i="45"/>
  <c r="K427" i="45"/>
  <c r="S434" i="45"/>
  <c r="K430" i="45"/>
  <c r="M430" i="45" s="1"/>
  <c r="K429" i="45"/>
  <c r="X427" i="45"/>
  <c r="K428" i="45"/>
  <c r="AI427" i="45"/>
  <c r="AR430" i="45"/>
  <c r="S427" i="45"/>
  <c r="K431" i="45"/>
  <c r="X436" i="45"/>
  <c r="T427" i="45"/>
  <c r="Y427" i="45"/>
  <c r="AC434" i="45"/>
  <c r="AH436" i="45"/>
  <c r="S429" i="45"/>
  <c r="X431" i="45"/>
  <c r="AC433" i="45"/>
  <c r="AC427" i="45"/>
  <c r="AR788" i="44"/>
  <c r="K788" i="44"/>
  <c r="AM792" i="44"/>
  <c r="AR799" i="44"/>
  <c r="X812" i="44"/>
  <c r="AW799" i="44"/>
  <c r="AC812" i="44"/>
  <c r="AR801" i="44"/>
  <c r="AR810" i="44"/>
  <c r="X789" i="44"/>
  <c r="AW792" i="44"/>
  <c r="AW801" i="44"/>
  <c r="AM803" i="44"/>
  <c r="AR812" i="44"/>
  <c r="AM796" i="44"/>
  <c r="AC807" i="44"/>
  <c r="X809" i="44"/>
  <c r="AC809" i="44"/>
  <c r="AR797" i="44"/>
  <c r="X801" i="44"/>
  <c r="AR806" i="44"/>
  <c r="AM799" i="44"/>
  <c r="X787" i="44"/>
  <c r="AC794" i="44"/>
  <c r="AM801" i="44"/>
  <c r="AC803" i="44"/>
  <c r="X796" i="44"/>
  <c r="X805" i="44"/>
  <c r="AM812" i="44"/>
  <c r="AC789" i="44"/>
  <c r="K798" i="44"/>
  <c r="S798" i="44"/>
  <c r="X807" i="44"/>
  <c r="AH789" i="44"/>
  <c r="X798" i="44"/>
  <c r="S809" i="44"/>
  <c r="AC791" i="44"/>
  <c r="AC798" i="44"/>
  <c r="AM805" i="44"/>
  <c r="AW787" i="44"/>
  <c r="AW796" i="44"/>
  <c r="X800" i="44"/>
  <c r="S811" i="44"/>
  <c r="AR789" i="44"/>
  <c r="AC800" i="44"/>
  <c r="X811" i="44"/>
  <c r="S801" i="44"/>
  <c r="X793" i="44"/>
  <c r="AR798" i="44"/>
  <c r="AC811" i="44"/>
  <c r="X803" i="44"/>
  <c r="AM800" i="44"/>
  <c r="AH811" i="44"/>
  <c r="S788" i="44"/>
  <c r="AW791" i="44"/>
  <c r="AR800" i="44"/>
  <c r="S813" i="44"/>
  <c r="AH807" i="44"/>
  <c r="X788" i="44"/>
  <c r="AM793" i="44"/>
  <c r="AC795" i="44"/>
  <c r="AW800" i="44"/>
  <c r="AM802" i="44"/>
  <c r="S806" i="44"/>
  <c r="AW809" i="44"/>
  <c r="X813" i="44"/>
  <c r="AM809" i="44"/>
  <c r="AC788" i="44"/>
  <c r="S790" i="44"/>
  <c r="AR793" i="44"/>
  <c r="AH795" i="44"/>
  <c r="S797" i="44"/>
  <c r="AR802" i="44"/>
  <c r="X806" i="44"/>
  <c r="AC813" i="44"/>
  <c r="K806" i="44"/>
  <c r="AM806" i="44"/>
  <c r="AR790" i="44"/>
  <c r="K790" i="44"/>
  <c r="M799" i="44" s="1"/>
  <c r="AW790" i="44"/>
  <c r="K808" i="44"/>
  <c r="AR808" i="44"/>
  <c r="AW808" i="44"/>
  <c r="AC796" i="44"/>
  <c r="K810" i="44"/>
  <c r="AW810" i="44"/>
  <c r="AR794" i="44"/>
  <c r="AM787" i="44"/>
  <c r="M800" i="44"/>
  <c r="AH805" i="44"/>
  <c r="AR787" i="44"/>
  <c r="AR796" i="44"/>
  <c r="AW803" i="44"/>
  <c r="AH798" i="44"/>
  <c r="AR805" i="44"/>
  <c r="S793" i="44"/>
  <c r="AM798" i="44"/>
  <c r="AW805" i="44"/>
  <c r="AH809" i="44"/>
  <c r="X802" i="44"/>
  <c r="AR807" i="44"/>
  <c r="AC793" i="44"/>
  <c r="S795" i="44"/>
  <c r="AW798" i="44"/>
  <c r="K802" i="44"/>
  <c r="M802" i="44" s="1"/>
  <c r="AC802" i="44"/>
  <c r="S804" i="44"/>
  <c r="AW807" i="44"/>
  <c r="AC805" i="44"/>
  <c r="X795" i="44"/>
  <c r="AH802" i="44"/>
  <c r="AM811" i="44"/>
  <c r="AN786" i="44"/>
  <c r="X790" i="44"/>
  <c r="AM795" i="44"/>
  <c r="AW802" i="44"/>
  <c r="K804" i="44"/>
  <c r="AH804" i="44"/>
  <c r="S808" i="44"/>
  <c r="AW811" i="44"/>
  <c r="AH813" i="44"/>
  <c r="AR811" i="44"/>
  <c r="AR791" i="44"/>
  <c r="AR792" i="44"/>
  <c r="AS786" i="44"/>
  <c r="AR786" i="44"/>
  <c r="K786" i="44"/>
  <c r="AC790" i="44"/>
  <c r="AR795" i="44"/>
  <c r="AC797" i="44"/>
  <c r="S799" i="44"/>
  <c r="AM804" i="44"/>
  <c r="X808" i="44"/>
  <c r="AM813" i="44"/>
  <c r="X794" i="44"/>
  <c r="AM810" i="44"/>
  <c r="AC787" i="44"/>
  <c r="AM794" i="44"/>
  <c r="X791" i="44"/>
  <c r="AR803" i="44"/>
  <c r="AH791" i="44"/>
  <c r="M807" i="44"/>
  <c r="AM791" i="44"/>
  <c r="AM807" i="44"/>
  <c r="AW789" i="44"/>
  <c r="AH800" i="44"/>
  <c r="AH793" i="44"/>
  <c r="AR809" i="44"/>
  <c r="X797" i="44"/>
  <c r="AW813" i="44"/>
  <c r="AM788" i="44"/>
  <c r="AH790" i="44"/>
  <c r="S792" i="44"/>
  <c r="AW795" i="44"/>
  <c r="AH797" i="44"/>
  <c r="X799" i="44"/>
  <c r="AR804" i="44"/>
  <c r="AH806" i="44"/>
  <c r="AC808" i="44"/>
  <c r="S810" i="44"/>
  <c r="AR813" i="44"/>
  <c r="U781" i="44"/>
  <c r="S786" i="44"/>
  <c r="X786" i="44"/>
  <c r="AD786" i="44"/>
  <c r="Y786" i="44"/>
  <c r="AH786" i="44"/>
  <c r="AI786" i="44"/>
  <c r="AX786" i="44"/>
  <c r="AH788" i="44"/>
  <c r="AM790" i="44"/>
  <c r="AW794" i="44"/>
  <c r="S802" i="44"/>
  <c r="X804" i="44"/>
  <c r="AC806" i="44"/>
  <c r="AH808" i="44"/>
  <c r="AW786" i="44"/>
  <c r="T786" i="44"/>
  <c r="AC786" i="44"/>
  <c r="AM786" i="44"/>
  <c r="AM789" i="44"/>
  <c r="AW793" i="44"/>
  <c r="L157" i="6"/>
  <c r="F151" i="6"/>
  <c r="L154" i="6"/>
  <c r="L153" i="6"/>
  <c r="R155" i="6"/>
  <c r="P153" i="6"/>
  <c r="V157" i="6"/>
  <c r="P152" i="6"/>
  <c r="X157" i="6"/>
  <c r="R152" i="6"/>
  <c r="V155" i="6"/>
  <c r="Z157" i="6"/>
  <c r="V154" i="6"/>
  <c r="X155" i="6"/>
  <c r="Z156" i="6"/>
  <c r="AB157" i="6"/>
  <c r="R157" i="6"/>
  <c r="R154" i="6"/>
  <c r="R153" i="6"/>
  <c r="V156" i="6"/>
  <c r="X156" i="6"/>
  <c r="V153" i="6"/>
  <c r="X154" i="6"/>
  <c r="Z155" i="6"/>
  <c r="AB156" i="6"/>
  <c r="J155" i="6"/>
  <c r="L156" i="6"/>
  <c r="L152" i="6"/>
  <c r="R156" i="6"/>
  <c r="P154" i="6"/>
  <c r="V152" i="6"/>
  <c r="Z154" i="6"/>
  <c r="X152" i="6"/>
  <c r="AB154" i="6"/>
  <c r="AH157" i="6"/>
  <c r="AB152" i="6"/>
  <c r="AF155" i="6"/>
  <c r="AH156" i="6"/>
  <c r="AJ157" i="6"/>
  <c r="J157" i="6"/>
  <c r="J156" i="6"/>
  <c r="J154" i="6"/>
  <c r="L155" i="6"/>
  <c r="J153" i="6"/>
  <c r="P157" i="6"/>
  <c r="J152" i="6"/>
  <c r="P156" i="6"/>
  <c r="P155" i="6"/>
  <c r="X153" i="6"/>
  <c r="AB155" i="6"/>
  <c r="AD157" i="6"/>
  <c r="Z153" i="6"/>
  <c r="AF157" i="6"/>
  <c r="AF156" i="6"/>
  <c r="Z151" i="7"/>
  <c r="X151" i="7"/>
  <c r="V151" i="7"/>
  <c r="R151" i="7"/>
  <c r="P151" i="7"/>
  <c r="L151" i="7"/>
  <c r="G151" i="7"/>
  <c r="AJ151" i="7"/>
  <c r="AH151" i="7"/>
  <c r="AB151" i="7"/>
  <c r="J151" i="7"/>
  <c r="AL151" i="7"/>
  <c r="AF151" i="7"/>
  <c r="T151" i="7"/>
  <c r="AB152" i="7"/>
  <c r="Z152" i="7"/>
  <c r="X152" i="7"/>
  <c r="V152" i="7"/>
  <c r="R152" i="7"/>
  <c r="P152" i="7"/>
  <c r="L152" i="7"/>
  <c r="J152" i="7"/>
  <c r="AL152" i="7"/>
  <c r="AH152" i="7"/>
  <c r="AJ152" i="7"/>
  <c r="AF152" i="7"/>
  <c r="N151" i="7"/>
  <c r="J156" i="7"/>
  <c r="J155" i="7"/>
  <c r="AD152" i="7"/>
  <c r="J157" i="7"/>
  <c r="J154" i="7"/>
  <c r="L155" i="7"/>
  <c r="J153" i="7"/>
  <c r="L154" i="7"/>
  <c r="P157" i="7"/>
  <c r="AD151" i="7"/>
  <c r="L157" i="7"/>
  <c r="L156" i="7"/>
  <c r="L153" i="7"/>
  <c r="P156" i="7"/>
  <c r="R157" i="7"/>
  <c r="P155" i="7"/>
  <c r="R156" i="7"/>
  <c r="P154" i="7"/>
  <c r="R155" i="7"/>
  <c r="P153" i="7"/>
  <c r="R154" i="7"/>
  <c r="V157" i="7"/>
  <c r="R153" i="7"/>
  <c r="V156" i="7"/>
  <c r="X157" i="7"/>
  <c r="V155" i="7"/>
  <c r="X156" i="7"/>
  <c r="Z157" i="7"/>
  <c r="V154" i="7"/>
  <c r="X155" i="7"/>
  <c r="Z156" i="7"/>
  <c r="AB157" i="7"/>
  <c r="V153" i="7"/>
  <c r="X154" i="7"/>
  <c r="Z155" i="7"/>
  <c r="AB156" i="7"/>
  <c r="X153" i="7"/>
  <c r="Z154" i="7"/>
  <c r="AB155" i="7"/>
  <c r="Z153" i="7"/>
  <c r="AF157" i="7"/>
  <c r="AF156" i="7"/>
  <c r="AH157" i="7"/>
  <c r="L427" i="52" l="1"/>
  <c r="M427" i="52"/>
  <c r="M428" i="52"/>
  <c r="M429" i="52"/>
  <c r="Z423" i="52"/>
  <c r="AE422" i="52"/>
  <c r="M427" i="51"/>
  <c r="U423" i="51"/>
  <c r="Z422" i="51"/>
  <c r="L427" i="51"/>
  <c r="Z423" i="50"/>
  <c r="AE422" i="50"/>
  <c r="L427" i="50"/>
  <c r="M427" i="50"/>
  <c r="M432" i="49"/>
  <c r="M427" i="49"/>
  <c r="L427" i="49"/>
  <c r="Z423" i="49"/>
  <c r="AE422" i="49"/>
  <c r="M430" i="49"/>
  <c r="M431" i="49"/>
  <c r="M433" i="49"/>
  <c r="M429" i="49"/>
  <c r="M435" i="49"/>
  <c r="M434" i="49"/>
  <c r="M428" i="48"/>
  <c r="M432" i="48"/>
  <c r="M431" i="48"/>
  <c r="Z423" i="48"/>
  <c r="AE422" i="48"/>
  <c r="L427" i="48"/>
  <c r="M427" i="48"/>
  <c r="M433" i="48"/>
  <c r="M429" i="48"/>
  <c r="M435" i="48"/>
  <c r="M430" i="48"/>
  <c r="U423" i="47"/>
  <c r="Z422" i="47"/>
  <c r="U423" i="46"/>
  <c r="Z422" i="46"/>
  <c r="M427" i="45"/>
  <c r="L427" i="45"/>
  <c r="M432" i="45"/>
  <c r="M434" i="45"/>
  <c r="M433" i="45"/>
  <c r="M431" i="45"/>
  <c r="Z423" i="45"/>
  <c r="AE422" i="45"/>
  <c r="M428" i="45"/>
  <c r="M435" i="45"/>
  <c r="M429" i="45"/>
  <c r="M436" i="45"/>
  <c r="M798" i="44"/>
  <c r="M804" i="44"/>
  <c r="M795" i="44"/>
  <c r="M794" i="44"/>
  <c r="M808" i="44"/>
  <c r="Z781" i="44"/>
  <c r="U782" i="44"/>
  <c r="M805" i="44"/>
  <c r="M790" i="44"/>
  <c r="M793" i="44"/>
  <c r="M789" i="44"/>
  <c r="M806" i="44"/>
  <c r="M812" i="44"/>
  <c r="M809" i="44"/>
  <c r="M792" i="44"/>
  <c r="M801" i="44"/>
  <c r="M788" i="44"/>
  <c r="M787" i="44"/>
  <c r="M810" i="44"/>
  <c r="M803" i="44"/>
  <c r="M796" i="44"/>
  <c r="M786" i="44"/>
  <c r="L786" i="44"/>
  <c r="M813" i="44"/>
  <c r="M811" i="44"/>
  <c r="M791" i="44"/>
  <c r="M797" i="44"/>
  <c r="AB151" i="6"/>
  <c r="T151" i="6"/>
  <c r="J151" i="6"/>
  <c r="AJ151" i="6"/>
  <c r="AH151" i="6"/>
  <c r="Z151" i="6"/>
  <c r="X151" i="6"/>
  <c r="V151" i="6"/>
  <c r="G151" i="6"/>
  <c r="AL151" i="6"/>
  <c r="P151" i="6"/>
  <c r="L151" i="6"/>
  <c r="R151" i="6"/>
  <c r="AF151" i="6"/>
  <c r="N151" i="6"/>
  <c r="AD151" i="6"/>
  <c r="AJ422" i="52" l="1"/>
  <c r="AE423" i="52"/>
  <c r="AE422" i="51"/>
  <c r="Z423" i="51"/>
  <c r="AE423" i="50"/>
  <c r="AJ422" i="50"/>
  <c r="AE423" i="49"/>
  <c r="AJ422" i="49"/>
  <c r="AE423" i="48"/>
  <c r="AJ422" i="48"/>
  <c r="Z423" i="47"/>
  <c r="AE422" i="47"/>
  <c r="Z423" i="46"/>
  <c r="AE422" i="46"/>
  <c r="AE423" i="45"/>
  <c r="AJ422" i="45"/>
  <c r="Z782" i="44"/>
  <c r="AE781" i="44"/>
  <c r="AJ423" i="52" l="1"/>
  <c r="AO422" i="52"/>
  <c r="AE423" i="51"/>
  <c r="AJ422" i="51"/>
  <c r="AJ423" i="50"/>
  <c r="AO422" i="50"/>
  <c r="AJ423" i="49"/>
  <c r="AO422" i="49"/>
  <c r="AJ423" i="48"/>
  <c r="AO422" i="48"/>
  <c r="AE423" i="47"/>
  <c r="AJ422" i="47"/>
  <c r="AJ422" i="46"/>
  <c r="AE423" i="46"/>
  <c r="AJ423" i="45"/>
  <c r="AO422" i="45"/>
  <c r="AE782" i="44"/>
  <c r="AJ781" i="44"/>
  <c r="AO423" i="52" l="1"/>
  <c r="AT422" i="52"/>
  <c r="AT423" i="52" s="1"/>
  <c r="AJ423" i="51"/>
  <c r="AO422" i="51"/>
  <c r="AO423" i="50"/>
  <c r="AT422" i="50"/>
  <c r="AT423" i="50" s="1"/>
  <c r="AO423" i="49"/>
  <c r="AT422" i="49"/>
  <c r="AT423" i="49" s="1"/>
  <c r="AO423" i="48"/>
  <c r="AT422" i="48"/>
  <c r="AT423" i="48" s="1"/>
  <c r="AJ423" i="47"/>
  <c r="AO422" i="47"/>
  <c r="AJ423" i="46"/>
  <c r="AO422" i="46"/>
  <c r="AT422" i="45"/>
  <c r="AT423" i="45" s="1"/>
  <c r="AO423" i="45"/>
  <c r="AJ782" i="44"/>
  <c r="AO781" i="44"/>
  <c r="AO423" i="51" l="1"/>
  <c r="AT422" i="51"/>
  <c r="AT423" i="51" s="1"/>
  <c r="AO423" i="47"/>
  <c r="AT422" i="47"/>
  <c r="AT423" i="47" s="1"/>
  <c r="AO423" i="46"/>
  <c r="AT422" i="46"/>
  <c r="AT423" i="46" s="1"/>
  <c r="AO782" i="44"/>
  <c r="AT781" i="44"/>
  <c r="AT782" i="44" s="1"/>
  <c r="I11" i="39" l="1"/>
  <c r="B241" i="41" l="1"/>
  <c r="B240" i="41"/>
  <c r="N148" i="56"/>
  <c r="M148" i="56"/>
  <c r="L148" i="56"/>
  <c r="L149" i="56"/>
  <c r="L150" i="56"/>
  <c r="L151" i="56"/>
  <c r="L152" i="56"/>
  <c r="L153" i="56"/>
  <c r="L154" i="56"/>
  <c r="J148" i="56"/>
  <c r="J149" i="56"/>
  <c r="J150" i="56"/>
  <c r="J151" i="56"/>
  <c r="J152" i="56"/>
  <c r="J153" i="56"/>
  <c r="J154" i="56"/>
  <c r="H148" i="56"/>
  <c r="H149" i="56"/>
  <c r="H150" i="56"/>
  <c r="H151" i="56"/>
  <c r="H152" i="56"/>
  <c r="H153" i="56"/>
  <c r="H154" i="56"/>
  <c r="F148" i="56"/>
  <c r="F149" i="56"/>
  <c r="F150" i="56"/>
  <c r="F151" i="56"/>
  <c r="F152" i="56"/>
  <c r="F153" i="56"/>
  <c r="F154" i="56"/>
  <c r="D148" i="56"/>
  <c r="D149" i="56"/>
  <c r="D150" i="56"/>
  <c r="D151" i="56"/>
  <c r="D152" i="56"/>
  <c r="D153" i="56"/>
  <c r="D154" i="56"/>
  <c r="M121" i="62"/>
  <c r="M120" i="62"/>
  <c r="M119" i="62"/>
  <c r="M118" i="62"/>
  <c r="M117" i="62"/>
  <c r="M113" i="62"/>
  <c r="M112" i="62"/>
  <c r="M111" i="62"/>
  <c r="M110" i="62"/>
  <c r="M109" i="62"/>
  <c r="M114" i="62" s="1"/>
  <c r="K114" i="62" s="1"/>
  <c r="M105" i="62"/>
  <c r="M104" i="62"/>
  <c r="M103" i="62"/>
  <c r="M102" i="62"/>
  <c r="M101" i="62"/>
  <c r="K106" i="19"/>
  <c r="K98" i="19"/>
  <c r="M113" i="19"/>
  <c r="M112" i="19"/>
  <c r="M111" i="19"/>
  <c r="M110" i="19"/>
  <c r="M109" i="19"/>
  <c r="M105" i="19"/>
  <c r="M104" i="19"/>
  <c r="M103" i="19"/>
  <c r="M102" i="19"/>
  <c r="M101" i="19"/>
  <c r="M106" i="19" s="1"/>
  <c r="M97" i="19"/>
  <c r="M96" i="19"/>
  <c r="M95" i="19"/>
  <c r="M94" i="19"/>
  <c r="M93" i="19"/>
  <c r="K74" i="20"/>
  <c r="K50" i="20"/>
  <c r="K38" i="20"/>
  <c r="M74" i="20"/>
  <c r="M71" i="20"/>
  <c r="M70" i="20"/>
  <c r="M69" i="20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46" i="20"/>
  <c r="M45" i="20"/>
  <c r="M106" i="62" l="1"/>
  <c r="K106" i="62" s="1"/>
  <c r="M122" i="62"/>
  <c r="K122" i="62" s="1"/>
  <c r="M114" i="19"/>
  <c r="K114" i="19" s="1"/>
  <c r="M98" i="19"/>
  <c r="M50" i="20"/>
  <c r="P515" i="44" l="1"/>
  <c r="F218" i="41" l="1"/>
  <c r="M229" i="41"/>
  <c r="K229" i="41"/>
  <c r="AC55" i="63"/>
  <c r="AC57" i="63" s="1"/>
  <c r="I229" i="41" s="1"/>
  <c r="AD55" i="63"/>
  <c r="AD57" i="63" s="1"/>
  <c r="AE55" i="63"/>
  <c r="AE57" i="63" s="1"/>
  <c r="AF55" i="63"/>
  <c r="AF57" i="63" s="1"/>
  <c r="G234" i="41" s="1"/>
  <c r="AG55" i="63"/>
  <c r="AG57" i="63" s="1"/>
  <c r="I234" i="41" s="1"/>
  <c r="AH55" i="63"/>
  <c r="AH57" i="63" s="1"/>
  <c r="K234" i="41" s="1"/>
  <c r="AC56" i="63"/>
  <c r="H229" i="41" s="1"/>
  <c r="AD56" i="63"/>
  <c r="J229" i="41" s="1"/>
  <c r="AE56" i="63"/>
  <c r="L229" i="41" s="1"/>
  <c r="AF56" i="63"/>
  <c r="F234" i="41" s="1"/>
  <c r="AG56" i="63"/>
  <c r="H234" i="41" s="1"/>
  <c r="AH56" i="63"/>
  <c r="J234" i="41" s="1"/>
  <c r="AB56" i="63"/>
  <c r="F229" i="41" s="1"/>
  <c r="AC31" i="63"/>
  <c r="AC33" i="63" s="1"/>
  <c r="AD31" i="63"/>
  <c r="AE31" i="63"/>
  <c r="AE33" i="63" s="1"/>
  <c r="AF31" i="63"/>
  <c r="AF33" i="63" s="1"/>
  <c r="AG31" i="63"/>
  <c r="AG33" i="63" s="1"/>
  <c r="AH31" i="63"/>
  <c r="AH33" i="63" s="1"/>
  <c r="AC32" i="63"/>
  <c r="AD32" i="63"/>
  <c r="AE32" i="63"/>
  <c r="AF32" i="63"/>
  <c r="AG32" i="63"/>
  <c r="AH32" i="63"/>
  <c r="AD33" i="63"/>
  <c r="AB31" i="63"/>
  <c r="AC31" i="64"/>
  <c r="AC33" i="64" s="1"/>
  <c r="AD31" i="64"/>
  <c r="AE31" i="64"/>
  <c r="AF31" i="64"/>
  <c r="AF33" i="64" s="1"/>
  <c r="AG31" i="64"/>
  <c r="AG33" i="64" s="1"/>
  <c r="AH31" i="64"/>
  <c r="AH33" i="64" s="1"/>
  <c r="AC32" i="64"/>
  <c r="AD32" i="64"/>
  <c r="AE32" i="64"/>
  <c r="AF32" i="64"/>
  <c r="AG32" i="64"/>
  <c r="AH32" i="64"/>
  <c r="AD33" i="64"/>
  <c r="AE33" i="64"/>
  <c r="AB32" i="64"/>
  <c r="AC55" i="64"/>
  <c r="AC57" i="64" s="1"/>
  <c r="I230" i="41" s="1"/>
  <c r="AD55" i="64"/>
  <c r="AD57" i="64" s="1"/>
  <c r="K230" i="41" s="1"/>
  <c r="AE55" i="64"/>
  <c r="AE57" i="64" s="1"/>
  <c r="M230" i="41" s="1"/>
  <c r="AF55" i="64"/>
  <c r="AF57" i="64" s="1"/>
  <c r="G235" i="41" s="1"/>
  <c r="AG55" i="64"/>
  <c r="AG57" i="64" s="1"/>
  <c r="I235" i="41" s="1"/>
  <c r="AH55" i="64"/>
  <c r="AH57" i="64" s="1"/>
  <c r="K235" i="41" s="1"/>
  <c r="AC56" i="64"/>
  <c r="H230" i="41" s="1"/>
  <c r="AD56" i="64"/>
  <c r="J230" i="41" s="1"/>
  <c r="AE56" i="64"/>
  <c r="L230" i="41" s="1"/>
  <c r="AF56" i="64"/>
  <c r="F235" i="41" s="1"/>
  <c r="AG56" i="64"/>
  <c r="H235" i="41" s="1"/>
  <c r="AH56" i="64"/>
  <c r="J235" i="41" s="1"/>
  <c r="AB55" i="64"/>
  <c r="AB57" i="64" s="1"/>
  <c r="G230" i="41" s="1"/>
  <c r="AB56" i="64"/>
  <c r="F230" i="41" s="1"/>
  <c r="R74" i="64"/>
  <c r="S74" i="64" s="1"/>
  <c r="Q74" i="64"/>
  <c r="P74" i="64"/>
  <c r="M74" i="64"/>
  <c r="K74" i="64"/>
  <c r="I74" i="64"/>
  <c r="R73" i="64"/>
  <c r="S73" i="64" s="1"/>
  <c r="Q73" i="64"/>
  <c r="P73" i="64"/>
  <c r="M73" i="64"/>
  <c r="K73" i="64"/>
  <c r="I73" i="64"/>
  <c r="R72" i="64"/>
  <c r="S72" i="64" s="1"/>
  <c r="Q72" i="64"/>
  <c r="P72" i="64"/>
  <c r="M72" i="64"/>
  <c r="K72" i="64"/>
  <c r="I72" i="64"/>
  <c r="R71" i="64"/>
  <c r="S71" i="64" s="1"/>
  <c r="Q71" i="64"/>
  <c r="P71" i="64"/>
  <c r="M71" i="64"/>
  <c r="K71" i="64"/>
  <c r="I71" i="64"/>
  <c r="R70" i="64"/>
  <c r="S70" i="64" s="1"/>
  <c r="Q70" i="64"/>
  <c r="P70" i="64"/>
  <c r="M70" i="64"/>
  <c r="K70" i="64"/>
  <c r="I70" i="64"/>
  <c r="R69" i="64"/>
  <c r="S69" i="64" s="1"/>
  <c r="Q69" i="64"/>
  <c r="P69" i="64"/>
  <c r="M69" i="64"/>
  <c r="K69" i="64"/>
  <c r="I69" i="64"/>
  <c r="R68" i="64"/>
  <c r="S68" i="64" s="1"/>
  <c r="Q68" i="64"/>
  <c r="P68" i="64"/>
  <c r="M68" i="64"/>
  <c r="K68" i="64"/>
  <c r="I68" i="64"/>
  <c r="R67" i="64"/>
  <c r="S67" i="64" s="1"/>
  <c r="Q67" i="64"/>
  <c r="P67" i="64"/>
  <c r="M67" i="64"/>
  <c r="K67" i="64"/>
  <c r="I67" i="64"/>
  <c r="R66" i="64"/>
  <c r="S66" i="64" s="1"/>
  <c r="Q66" i="64"/>
  <c r="P66" i="64"/>
  <c r="M66" i="64"/>
  <c r="K66" i="64"/>
  <c r="I66" i="64"/>
  <c r="R65" i="64"/>
  <c r="S65" i="64" s="1"/>
  <c r="Q65" i="64"/>
  <c r="P65" i="64"/>
  <c r="M65" i="64"/>
  <c r="K65" i="64"/>
  <c r="I65" i="64"/>
  <c r="R64" i="64"/>
  <c r="S64" i="64" s="1"/>
  <c r="Q64" i="64"/>
  <c r="P64" i="64"/>
  <c r="M64" i="64"/>
  <c r="K64" i="64"/>
  <c r="I64" i="64"/>
  <c r="R63" i="64"/>
  <c r="S63" i="64" s="1"/>
  <c r="Q63" i="64"/>
  <c r="P63" i="64"/>
  <c r="M63" i="64"/>
  <c r="K63" i="64"/>
  <c r="I63" i="64"/>
  <c r="R62" i="64"/>
  <c r="S62" i="64" s="1"/>
  <c r="Q62" i="64"/>
  <c r="P62" i="64"/>
  <c r="M62" i="64"/>
  <c r="K62" i="64"/>
  <c r="I62" i="64"/>
  <c r="R61" i="64"/>
  <c r="S61" i="64" s="1"/>
  <c r="Q61" i="64"/>
  <c r="P61" i="64"/>
  <c r="M61" i="64"/>
  <c r="K61" i="64"/>
  <c r="I61" i="64"/>
  <c r="R60" i="64"/>
  <c r="S60" i="64" s="1"/>
  <c r="Q60" i="64"/>
  <c r="P60" i="64"/>
  <c r="M60" i="64"/>
  <c r="K60" i="64"/>
  <c r="I60" i="64"/>
  <c r="R59" i="64"/>
  <c r="S59" i="64" s="1"/>
  <c r="Q59" i="64"/>
  <c r="P59" i="64"/>
  <c r="M59" i="64"/>
  <c r="K59" i="64"/>
  <c r="I59" i="64"/>
  <c r="R58" i="64"/>
  <c r="S58" i="64" s="1"/>
  <c r="Q58" i="64"/>
  <c r="P58" i="64"/>
  <c r="M58" i="64"/>
  <c r="K58" i="64"/>
  <c r="I58" i="64"/>
  <c r="R57" i="64"/>
  <c r="S57" i="64" s="1"/>
  <c r="Q57" i="64"/>
  <c r="P57" i="64"/>
  <c r="M57" i="64"/>
  <c r="K57" i="64"/>
  <c r="I57" i="64"/>
  <c r="R56" i="64"/>
  <c r="S56" i="64" s="1"/>
  <c r="Q56" i="64"/>
  <c r="P56" i="64"/>
  <c r="M56" i="64"/>
  <c r="K56" i="64"/>
  <c r="I56" i="64"/>
  <c r="AA55" i="64"/>
  <c r="R55" i="64"/>
  <c r="S55" i="64" s="1"/>
  <c r="Q55" i="64"/>
  <c r="P55" i="64"/>
  <c r="M55" i="64"/>
  <c r="K55" i="64"/>
  <c r="I55" i="64"/>
  <c r="AB32" i="63"/>
  <c r="AB55" i="63"/>
  <c r="AA55" i="63"/>
  <c r="Q74" i="63"/>
  <c r="S74" i="63" s="1"/>
  <c r="P74" i="63"/>
  <c r="M74" i="63"/>
  <c r="K74" i="63"/>
  <c r="I74" i="63"/>
  <c r="Q73" i="63"/>
  <c r="S73" i="63" s="1"/>
  <c r="P73" i="63"/>
  <c r="M73" i="63"/>
  <c r="K73" i="63"/>
  <c r="I73" i="63"/>
  <c r="Q72" i="63"/>
  <c r="S72" i="63" s="1"/>
  <c r="P72" i="63"/>
  <c r="M72" i="63"/>
  <c r="K72" i="63"/>
  <c r="I72" i="63"/>
  <c r="Q71" i="63"/>
  <c r="S71" i="63" s="1"/>
  <c r="P71" i="63"/>
  <c r="M71" i="63"/>
  <c r="K71" i="63"/>
  <c r="I71" i="63"/>
  <c r="Q70" i="63"/>
  <c r="S70" i="63" s="1"/>
  <c r="P70" i="63"/>
  <c r="M70" i="63"/>
  <c r="K70" i="63"/>
  <c r="I70" i="63"/>
  <c r="Q69" i="63"/>
  <c r="S69" i="63" s="1"/>
  <c r="P69" i="63"/>
  <c r="M69" i="63"/>
  <c r="K69" i="63"/>
  <c r="I69" i="63"/>
  <c r="Q68" i="63"/>
  <c r="S68" i="63" s="1"/>
  <c r="P68" i="63"/>
  <c r="M68" i="63"/>
  <c r="K68" i="63"/>
  <c r="I68" i="63"/>
  <c r="Q67" i="63"/>
  <c r="S67" i="63" s="1"/>
  <c r="P67" i="63"/>
  <c r="M67" i="63"/>
  <c r="K67" i="63"/>
  <c r="I67" i="63"/>
  <c r="Q66" i="63"/>
  <c r="S66" i="63" s="1"/>
  <c r="P66" i="63"/>
  <c r="M66" i="63"/>
  <c r="K66" i="63"/>
  <c r="I66" i="63"/>
  <c r="Q65" i="63"/>
  <c r="S65" i="63" s="1"/>
  <c r="P65" i="63"/>
  <c r="M65" i="63"/>
  <c r="K65" i="63"/>
  <c r="I65" i="63"/>
  <c r="Q64" i="63"/>
  <c r="S64" i="63" s="1"/>
  <c r="P64" i="63"/>
  <c r="M64" i="63"/>
  <c r="K64" i="63"/>
  <c r="I64" i="63"/>
  <c r="Q63" i="63"/>
  <c r="R63" i="63" s="1"/>
  <c r="P63" i="63"/>
  <c r="M63" i="63"/>
  <c r="K63" i="63"/>
  <c r="I63" i="63"/>
  <c r="Q62" i="63"/>
  <c r="S62" i="63" s="1"/>
  <c r="P62" i="63"/>
  <c r="M62" i="63"/>
  <c r="K62" i="63"/>
  <c r="I62" i="63"/>
  <c r="Q61" i="63"/>
  <c r="S61" i="63" s="1"/>
  <c r="P61" i="63"/>
  <c r="M61" i="63"/>
  <c r="K61" i="63"/>
  <c r="I61" i="63"/>
  <c r="Q60" i="63"/>
  <c r="R60" i="63" s="1"/>
  <c r="P60" i="63"/>
  <c r="M60" i="63"/>
  <c r="K60" i="63"/>
  <c r="I60" i="63"/>
  <c r="Q59" i="63"/>
  <c r="S59" i="63" s="1"/>
  <c r="P59" i="63"/>
  <c r="M59" i="63"/>
  <c r="K59" i="63"/>
  <c r="I59" i="63"/>
  <c r="Q58" i="63"/>
  <c r="S58" i="63" s="1"/>
  <c r="P58" i="63"/>
  <c r="M58" i="63"/>
  <c r="K58" i="63"/>
  <c r="I58" i="63"/>
  <c r="Q57" i="63"/>
  <c r="S57" i="63" s="1"/>
  <c r="P57" i="63"/>
  <c r="M57" i="63"/>
  <c r="K57" i="63"/>
  <c r="I57" i="63"/>
  <c r="Q56" i="63"/>
  <c r="S56" i="63" s="1"/>
  <c r="P56" i="63"/>
  <c r="M56" i="63"/>
  <c r="K56" i="63"/>
  <c r="I56" i="63"/>
  <c r="Q55" i="63"/>
  <c r="S55" i="63" s="1"/>
  <c r="P55" i="63"/>
  <c r="M55" i="63"/>
  <c r="K55" i="63"/>
  <c r="I55" i="63"/>
  <c r="J88" i="25"/>
  <c r="J87" i="25"/>
  <c r="J86" i="25"/>
  <c r="J99" i="24"/>
  <c r="J86" i="24"/>
  <c r="J98" i="24"/>
  <c r="J97" i="24"/>
  <c r="J87" i="24"/>
  <c r="J106" i="23"/>
  <c r="J105" i="23"/>
  <c r="J104" i="23"/>
  <c r="J103" i="23"/>
  <c r="J102" i="23"/>
  <c r="J100" i="23"/>
  <c r="J99" i="23"/>
  <c r="J98" i="23"/>
  <c r="J97" i="23"/>
  <c r="AB57" i="63" l="1"/>
  <c r="G229" i="41" s="1"/>
  <c r="R58" i="63"/>
  <c r="S60" i="63"/>
  <c r="S63" i="63"/>
  <c r="R66" i="63"/>
  <c r="R61" i="63"/>
  <c r="R64" i="63"/>
  <c r="R67" i="63"/>
  <c r="R70" i="63"/>
  <c r="R73" i="63"/>
  <c r="R57" i="63"/>
  <c r="R59" i="63"/>
  <c r="R62" i="63"/>
  <c r="R65" i="63"/>
  <c r="R68" i="63"/>
  <c r="R71" i="63"/>
  <c r="R56" i="63"/>
  <c r="R74" i="63"/>
  <c r="R55" i="63"/>
  <c r="R69" i="63"/>
  <c r="R72" i="63"/>
  <c r="J91" i="23"/>
  <c r="J88" i="23"/>
  <c r="J86" i="23"/>
  <c r="J88" i="22"/>
  <c r="J87" i="22"/>
  <c r="J102" i="15"/>
  <c r="J105" i="15"/>
  <c r="J104" i="15"/>
  <c r="J103" i="15"/>
  <c r="J101" i="15"/>
  <c r="J100" i="15"/>
  <c r="J99" i="15"/>
  <c r="J98" i="15"/>
  <c r="J97" i="15"/>
  <c r="J93" i="15"/>
  <c r="J92" i="15"/>
  <c r="J94" i="15"/>
  <c r="J95" i="15"/>
  <c r="J91" i="15"/>
  <c r="J90" i="15"/>
  <c r="J89" i="15"/>
  <c r="J88" i="15"/>
  <c r="J87" i="15"/>
  <c r="C229" i="41"/>
  <c r="M141" i="56"/>
  <c r="L139" i="56"/>
  <c r="L140" i="56"/>
  <c r="L141" i="56"/>
  <c r="L142" i="56"/>
  <c r="L143" i="56"/>
  <c r="L144" i="56"/>
  <c r="L145" i="56"/>
  <c r="L146" i="56"/>
  <c r="L147" i="56"/>
  <c r="J139" i="56"/>
  <c r="J140" i="56"/>
  <c r="J141" i="56"/>
  <c r="J142" i="56"/>
  <c r="J143" i="56"/>
  <c r="J144" i="56"/>
  <c r="J145" i="56"/>
  <c r="J146" i="56"/>
  <c r="J147" i="56"/>
  <c r="H139" i="56"/>
  <c r="H140" i="56"/>
  <c r="H141" i="56"/>
  <c r="H142" i="56"/>
  <c r="H143" i="56"/>
  <c r="H144" i="56"/>
  <c r="H145" i="56"/>
  <c r="H146" i="56"/>
  <c r="H147" i="56"/>
  <c r="F139" i="56"/>
  <c r="F140" i="56"/>
  <c r="F141" i="56"/>
  <c r="F142" i="56"/>
  <c r="F143" i="56"/>
  <c r="F144" i="56"/>
  <c r="F145" i="56"/>
  <c r="F146" i="56"/>
  <c r="F147" i="56"/>
  <c r="D141" i="56"/>
  <c r="D142" i="56"/>
  <c r="D143" i="56"/>
  <c r="D144" i="56"/>
  <c r="D145" i="56"/>
  <c r="D146" i="56"/>
  <c r="D147" i="56"/>
  <c r="B86" i="25"/>
  <c r="A86" i="25"/>
  <c r="AV409" i="52"/>
  <c r="AQ409" i="52"/>
  <c r="AR409" i="52" s="1"/>
  <c r="AL409" i="52"/>
  <c r="AM409" i="52" s="1"/>
  <c r="AG409" i="52"/>
  <c r="AH409" i="52" s="1"/>
  <c r="AB409" i="52"/>
  <c r="AC409" i="52" s="1"/>
  <c r="W409" i="52"/>
  <c r="R409" i="52"/>
  <c r="S409" i="52" s="1"/>
  <c r="J409" i="52"/>
  <c r="I409" i="52"/>
  <c r="G409" i="52"/>
  <c r="AW408" i="52"/>
  <c r="AV408" i="52"/>
  <c r="AQ408" i="52"/>
  <c r="AR408" i="52" s="1"/>
  <c r="AL408" i="52"/>
  <c r="AM408" i="52" s="1"/>
  <c r="AG408" i="52"/>
  <c r="AH408" i="52" s="1"/>
  <c r="AB408" i="52"/>
  <c r="AC408" i="52" s="1"/>
  <c r="W408" i="52"/>
  <c r="X408" i="52" s="1"/>
  <c r="R408" i="52"/>
  <c r="S408" i="52" s="1"/>
  <c r="J408" i="52"/>
  <c r="I408" i="52"/>
  <c r="G408" i="52"/>
  <c r="AX407" i="52"/>
  <c r="AW407" i="52"/>
  <c r="AV407" i="52"/>
  <c r="AW409" i="52" s="1"/>
  <c r="AQ407" i="52"/>
  <c r="AR407" i="52" s="1"/>
  <c r="AL407" i="52"/>
  <c r="AM407" i="52" s="1"/>
  <c r="AG407" i="52"/>
  <c r="AH407" i="52" s="1"/>
  <c r="AD407" i="52"/>
  <c r="AB407" i="52"/>
  <c r="AC407" i="52" s="1"/>
  <c r="W407" i="52"/>
  <c r="Y407" i="52" s="1"/>
  <c r="R407" i="52"/>
  <c r="K407" i="52" s="1"/>
  <c r="J407" i="52"/>
  <c r="I407" i="52"/>
  <c r="G407" i="52"/>
  <c r="H407" i="52" s="1"/>
  <c r="P402" i="52"/>
  <c r="U402" i="52" s="1"/>
  <c r="AV409" i="51"/>
  <c r="AW409" i="51" s="1"/>
  <c r="AQ409" i="51"/>
  <c r="AR409" i="51" s="1"/>
  <c r="AL409" i="51"/>
  <c r="AM409" i="51" s="1"/>
  <c r="AG409" i="51"/>
  <c r="AH409" i="51" s="1"/>
  <c r="AB409" i="51"/>
  <c r="AC409" i="51" s="1"/>
  <c r="W409" i="51"/>
  <c r="R409" i="51"/>
  <c r="S409" i="51" s="1"/>
  <c r="J409" i="51"/>
  <c r="I409" i="51"/>
  <c r="G409" i="51"/>
  <c r="AW408" i="51"/>
  <c r="AV408" i="51"/>
  <c r="AQ408" i="51"/>
  <c r="AR408" i="51" s="1"/>
  <c r="AL408" i="51"/>
  <c r="AN407" i="51" s="1"/>
  <c r="AH408" i="51"/>
  <c r="AG408" i="51"/>
  <c r="AB408" i="51"/>
  <c r="AC408" i="51" s="1"/>
  <c r="W408" i="51"/>
  <c r="X408" i="51" s="1"/>
  <c r="R408" i="51"/>
  <c r="S408" i="51" s="1"/>
  <c r="J408" i="51"/>
  <c r="I408" i="51"/>
  <c r="G408" i="51"/>
  <c r="AX407" i="51"/>
  <c r="AW407" i="51"/>
  <c r="AV407" i="51"/>
  <c r="AQ407" i="51"/>
  <c r="AR407" i="51" s="1"/>
  <c r="AM407" i="51"/>
  <c r="AL407" i="51"/>
  <c r="AG407" i="51"/>
  <c r="AI407" i="51" s="1"/>
  <c r="AD407" i="51"/>
  <c r="AB407" i="51"/>
  <c r="AC407" i="51" s="1"/>
  <c r="W407" i="51"/>
  <c r="Y407" i="51" s="1"/>
  <c r="R407" i="51"/>
  <c r="K407" i="51" s="1"/>
  <c r="J407" i="51"/>
  <c r="I407" i="51"/>
  <c r="G407" i="51"/>
  <c r="H407" i="51" s="1"/>
  <c r="P402" i="51"/>
  <c r="U402" i="51" s="1"/>
  <c r="AV408" i="50"/>
  <c r="AW408" i="50" s="1"/>
  <c r="AQ408" i="50"/>
  <c r="AR408" i="50" s="1"/>
  <c r="AL408" i="50"/>
  <c r="AM408" i="50" s="1"/>
  <c r="AG408" i="50"/>
  <c r="AH408" i="50" s="1"/>
  <c r="AB408" i="50"/>
  <c r="AC408" i="50" s="1"/>
  <c r="X408" i="50"/>
  <c r="W408" i="50"/>
  <c r="R408" i="50"/>
  <c r="S408" i="50" s="1"/>
  <c r="J408" i="50"/>
  <c r="I408" i="50"/>
  <c r="G408" i="50"/>
  <c r="AX407" i="50"/>
  <c r="AV407" i="50"/>
  <c r="AW407" i="50" s="1"/>
  <c r="AQ407" i="50"/>
  <c r="AS407" i="50" s="1"/>
  <c r="AL407" i="50"/>
  <c r="AN407" i="50" s="1"/>
  <c r="AG407" i="50"/>
  <c r="AI407" i="50" s="1"/>
  <c r="AB407" i="50"/>
  <c r="AD407" i="50" s="1"/>
  <c r="W407" i="50"/>
  <c r="Y407" i="50" s="1"/>
  <c r="R407" i="50"/>
  <c r="K407" i="50" s="1"/>
  <c r="J407" i="50"/>
  <c r="I407" i="50"/>
  <c r="G407" i="50"/>
  <c r="H407" i="50" s="1"/>
  <c r="P403" i="50"/>
  <c r="U402" i="50"/>
  <c r="U403" i="50" s="1"/>
  <c r="P402" i="50"/>
  <c r="AV416" i="49"/>
  <c r="AW416" i="49" s="1"/>
  <c r="AQ416" i="49"/>
  <c r="AR416" i="49" s="1"/>
  <c r="AL416" i="49"/>
  <c r="AM416" i="49" s="1"/>
  <c r="AG416" i="49"/>
  <c r="AH416" i="49" s="1"/>
  <c r="AB416" i="49"/>
  <c r="AC416" i="49" s="1"/>
  <c r="W416" i="49"/>
  <c r="R416" i="49"/>
  <c r="S416" i="49" s="1"/>
  <c r="J416" i="49"/>
  <c r="I416" i="49"/>
  <c r="G416" i="49"/>
  <c r="AV415" i="49"/>
  <c r="AQ415" i="49"/>
  <c r="AR415" i="49" s="1"/>
  <c r="AL415" i="49"/>
  <c r="AM415" i="49" s="1"/>
  <c r="AG415" i="49"/>
  <c r="AH415" i="49" s="1"/>
  <c r="AB415" i="49"/>
  <c r="AC415" i="49" s="1"/>
  <c r="W415" i="49"/>
  <c r="X415" i="49" s="1"/>
  <c r="R415" i="49"/>
  <c r="S415" i="49" s="1"/>
  <c r="J415" i="49"/>
  <c r="I415" i="49"/>
  <c r="G415" i="49"/>
  <c r="AV414" i="49"/>
  <c r="AW414" i="49" s="1"/>
  <c r="AQ414" i="49"/>
  <c r="AR414" i="49" s="1"/>
  <c r="AL414" i="49"/>
  <c r="AM414" i="49" s="1"/>
  <c r="AG414" i="49"/>
  <c r="AH414" i="49" s="1"/>
  <c r="AB414" i="49"/>
  <c r="AC414" i="49" s="1"/>
  <c r="W414" i="49"/>
  <c r="X414" i="49" s="1"/>
  <c r="S414" i="49"/>
  <c r="R414" i="49"/>
  <c r="J414" i="49"/>
  <c r="I414" i="49"/>
  <c r="G414" i="49"/>
  <c r="AL413" i="49"/>
  <c r="AM413" i="49" s="1"/>
  <c r="AG413" i="49"/>
  <c r="AB413" i="49"/>
  <c r="AC413" i="49" s="1"/>
  <c r="W413" i="49"/>
  <c r="X413" i="49" s="1"/>
  <c r="R413" i="49"/>
  <c r="S413" i="49" s="1"/>
  <c r="K413" i="49"/>
  <c r="J413" i="49"/>
  <c r="I413" i="49"/>
  <c r="G413" i="49"/>
  <c r="AV412" i="49"/>
  <c r="AW412" i="49" s="1"/>
  <c r="AQ412" i="49"/>
  <c r="AR412" i="49" s="1"/>
  <c r="AL412" i="49"/>
  <c r="AM412" i="49" s="1"/>
  <c r="AG412" i="49"/>
  <c r="K412" i="49" s="1"/>
  <c r="AB412" i="49"/>
  <c r="AC412" i="49" s="1"/>
  <c r="W412" i="49"/>
  <c r="X412" i="49" s="1"/>
  <c r="R412" i="49"/>
  <c r="S412" i="49" s="1"/>
  <c r="J412" i="49"/>
  <c r="I412" i="49"/>
  <c r="G412" i="49"/>
  <c r="AV411" i="49"/>
  <c r="AW411" i="49" s="1"/>
  <c r="AQ411" i="49"/>
  <c r="AR411" i="49" s="1"/>
  <c r="AL411" i="49"/>
  <c r="AM411" i="49" s="1"/>
  <c r="AG411" i="49"/>
  <c r="K411" i="49" s="1"/>
  <c r="AB411" i="49"/>
  <c r="W411" i="49"/>
  <c r="X411" i="49" s="1"/>
  <c r="R411" i="49"/>
  <c r="S411" i="49" s="1"/>
  <c r="J411" i="49"/>
  <c r="I411" i="49"/>
  <c r="G411" i="49"/>
  <c r="AV410" i="49"/>
  <c r="AQ410" i="49"/>
  <c r="AR410" i="49" s="1"/>
  <c r="AL410" i="49"/>
  <c r="AM410" i="49" s="1"/>
  <c r="AG410" i="49"/>
  <c r="AH410" i="49" s="1"/>
  <c r="AB410" i="49"/>
  <c r="K410" i="49" s="1"/>
  <c r="W410" i="49"/>
  <c r="X410" i="49" s="1"/>
  <c r="R410" i="49"/>
  <c r="S410" i="49" s="1"/>
  <c r="J410" i="49"/>
  <c r="I410" i="49"/>
  <c r="G410" i="49"/>
  <c r="AV409" i="49"/>
  <c r="AW409" i="49" s="1"/>
  <c r="AQ409" i="49"/>
  <c r="AR409" i="49" s="1"/>
  <c r="AL409" i="49"/>
  <c r="AM409" i="49" s="1"/>
  <c r="AG409" i="49"/>
  <c r="AH409" i="49" s="1"/>
  <c r="AB409" i="49"/>
  <c r="K409" i="49" s="1"/>
  <c r="W409" i="49"/>
  <c r="R409" i="49"/>
  <c r="S409" i="49" s="1"/>
  <c r="J409" i="49"/>
  <c r="I409" i="49"/>
  <c r="G409" i="49"/>
  <c r="AV408" i="49"/>
  <c r="AW408" i="49" s="1"/>
  <c r="AR408" i="49"/>
  <c r="AQ408" i="49"/>
  <c r="AL408" i="49"/>
  <c r="AM408" i="49" s="1"/>
  <c r="AG408" i="49"/>
  <c r="AH408" i="49" s="1"/>
  <c r="AB408" i="49"/>
  <c r="AC408" i="49" s="1"/>
  <c r="W408" i="49"/>
  <c r="K408" i="49" s="1"/>
  <c r="R408" i="49"/>
  <c r="S408" i="49" s="1"/>
  <c r="J408" i="49"/>
  <c r="I408" i="49"/>
  <c r="G408" i="49"/>
  <c r="AV407" i="49"/>
  <c r="AX407" i="49" s="1"/>
  <c r="AS407" i="49"/>
  <c r="AQ407" i="49"/>
  <c r="AR407" i="49" s="1"/>
  <c r="AL407" i="49"/>
  <c r="AN407" i="49" s="1"/>
  <c r="AG407" i="49"/>
  <c r="AI407" i="49" s="1"/>
  <c r="AB407" i="49"/>
  <c r="AC407" i="49" s="1"/>
  <c r="W407" i="49"/>
  <c r="Y407" i="49" s="1"/>
  <c r="R407" i="49"/>
  <c r="T407" i="49" s="1"/>
  <c r="K407" i="49"/>
  <c r="J407" i="49"/>
  <c r="I407" i="49"/>
  <c r="G407" i="49"/>
  <c r="H407" i="49" s="1"/>
  <c r="P402" i="49"/>
  <c r="P403" i="49" s="1"/>
  <c r="AV415" i="48"/>
  <c r="AW415" i="48" s="1"/>
  <c r="K415" i="48"/>
  <c r="J415" i="48"/>
  <c r="I415" i="48"/>
  <c r="G415" i="48"/>
  <c r="AV414" i="48"/>
  <c r="AW414" i="48" s="1"/>
  <c r="AR414" i="48"/>
  <c r="AQ414" i="48"/>
  <c r="AL414" i="48"/>
  <c r="AM414" i="48" s="1"/>
  <c r="AG414" i="48"/>
  <c r="AH414" i="48" s="1"/>
  <c r="AB414" i="48"/>
  <c r="AC414" i="48" s="1"/>
  <c r="W414" i="48"/>
  <c r="K414" i="48" s="1"/>
  <c r="S414" i="48"/>
  <c r="R414" i="48"/>
  <c r="J414" i="48"/>
  <c r="I414" i="48"/>
  <c r="G414" i="48"/>
  <c r="AV413" i="48"/>
  <c r="AW413" i="48" s="1"/>
  <c r="AQ413" i="48"/>
  <c r="AR413" i="48" s="1"/>
  <c r="AL413" i="48"/>
  <c r="AM412" i="48" s="1"/>
  <c r="AG413" i="48"/>
  <c r="AH413" i="48" s="1"/>
  <c r="AB413" i="48"/>
  <c r="AC413" i="48" s="1"/>
  <c r="W413" i="48"/>
  <c r="X413" i="48" s="1"/>
  <c r="R413" i="48"/>
  <c r="K413" i="48" s="1"/>
  <c r="J413" i="48"/>
  <c r="I413" i="48"/>
  <c r="G413" i="48"/>
  <c r="AV412" i="48"/>
  <c r="AW412" i="48" s="1"/>
  <c r="AQ412" i="48"/>
  <c r="AR408" i="48" s="1"/>
  <c r="AL412" i="48"/>
  <c r="AG412" i="48"/>
  <c r="AH412" i="48" s="1"/>
  <c r="AB412" i="48"/>
  <c r="AC412" i="48" s="1"/>
  <c r="W412" i="48"/>
  <c r="X412" i="48" s="1"/>
  <c r="R412" i="48"/>
  <c r="K412" i="48" s="1"/>
  <c r="M412" i="48" s="1"/>
  <c r="J412" i="48"/>
  <c r="I412" i="48"/>
  <c r="G412" i="48"/>
  <c r="AV411" i="48"/>
  <c r="AQ411" i="48"/>
  <c r="AR411" i="48" s="1"/>
  <c r="AL411" i="48"/>
  <c r="AM411" i="48" s="1"/>
  <c r="AG411" i="48"/>
  <c r="AH411" i="48" s="1"/>
  <c r="AB411" i="48"/>
  <c r="AC411" i="48" s="1"/>
  <c r="W411" i="48"/>
  <c r="X411" i="48" s="1"/>
  <c r="R411" i="48"/>
  <c r="S411" i="48" s="1"/>
  <c r="K411" i="48"/>
  <c r="J411" i="48"/>
  <c r="I411" i="48"/>
  <c r="G411" i="48"/>
  <c r="AV410" i="48"/>
  <c r="AQ410" i="48"/>
  <c r="AR407" i="48" s="1"/>
  <c r="AL410" i="48"/>
  <c r="AM410" i="48" s="1"/>
  <c r="AG410" i="48"/>
  <c r="AB410" i="48"/>
  <c r="AC410" i="48" s="1"/>
  <c r="W410" i="48"/>
  <c r="X410" i="48" s="1"/>
  <c r="R410" i="48"/>
  <c r="S410" i="48" s="1"/>
  <c r="K410" i="48"/>
  <c r="M410" i="48" s="1"/>
  <c r="J410" i="48"/>
  <c r="I410" i="48"/>
  <c r="G410" i="48"/>
  <c r="AV409" i="48"/>
  <c r="AW407" i="48" s="1"/>
  <c r="AQ409" i="48"/>
  <c r="AL409" i="48"/>
  <c r="AM409" i="48" s="1"/>
  <c r="AG409" i="48"/>
  <c r="AH409" i="48" s="1"/>
  <c r="AB409" i="48"/>
  <c r="AC409" i="48" s="1"/>
  <c r="W409" i="48"/>
  <c r="X409" i="48" s="1"/>
  <c r="R409" i="48"/>
  <c r="S409" i="48" s="1"/>
  <c r="K409" i="48"/>
  <c r="J409" i="48"/>
  <c r="I409" i="48"/>
  <c r="G409" i="48"/>
  <c r="AV408" i="48"/>
  <c r="AQ408" i="48"/>
  <c r="AR409" i="48" s="1"/>
  <c r="AL408" i="48"/>
  <c r="AM408" i="48" s="1"/>
  <c r="AG408" i="48"/>
  <c r="AH408" i="48" s="1"/>
  <c r="AB408" i="48"/>
  <c r="AC408" i="48" s="1"/>
  <c r="W408" i="48"/>
  <c r="X408" i="48" s="1"/>
  <c r="R408" i="48"/>
  <c r="S408" i="48" s="1"/>
  <c r="K408" i="48"/>
  <c r="M408" i="48" s="1"/>
  <c r="J408" i="48"/>
  <c r="I408" i="48"/>
  <c r="G408" i="48"/>
  <c r="AV407" i="48"/>
  <c r="AX407" i="48" s="1"/>
  <c r="AQ407" i="48"/>
  <c r="AL407" i="48"/>
  <c r="AN407" i="48" s="1"/>
  <c r="AG407" i="48"/>
  <c r="AH410" i="48" s="1"/>
  <c r="AB407" i="48"/>
  <c r="AC407" i="48" s="1"/>
  <c r="W407" i="48"/>
  <c r="K407" i="48" s="1"/>
  <c r="S407" i="48"/>
  <c r="R407" i="48"/>
  <c r="J407" i="48"/>
  <c r="I407" i="48"/>
  <c r="G407" i="48"/>
  <c r="H407" i="48" s="1"/>
  <c r="P403" i="48"/>
  <c r="P402" i="48"/>
  <c r="U402" i="48" s="1"/>
  <c r="P402" i="47"/>
  <c r="P403" i="47" s="1"/>
  <c r="AV409" i="46"/>
  <c r="AQ409" i="46"/>
  <c r="AR409" i="46" s="1"/>
  <c r="AL409" i="46"/>
  <c r="AM409" i="46" s="1"/>
  <c r="AH409" i="46"/>
  <c r="AG409" i="46"/>
  <c r="AB409" i="46"/>
  <c r="AC409" i="46" s="1"/>
  <c r="W409" i="46"/>
  <c r="R409" i="46"/>
  <c r="S409" i="46" s="1"/>
  <c r="K409" i="46"/>
  <c r="J409" i="46"/>
  <c r="I409" i="46"/>
  <c r="G409" i="46"/>
  <c r="AW408" i="46"/>
  <c r="AV408" i="46"/>
  <c r="AQ408" i="46"/>
  <c r="AR408" i="46" s="1"/>
  <c r="AL408" i="46"/>
  <c r="AM408" i="46" s="1"/>
  <c r="AG408" i="46"/>
  <c r="AH408" i="46" s="1"/>
  <c r="AB408" i="46"/>
  <c r="AC408" i="46" s="1"/>
  <c r="W408" i="46"/>
  <c r="X408" i="46" s="1"/>
  <c r="R408" i="46"/>
  <c r="S408" i="46" s="1"/>
  <c r="J408" i="46"/>
  <c r="I408" i="46"/>
  <c r="G408" i="46"/>
  <c r="AX407" i="46"/>
  <c r="AW407" i="46"/>
  <c r="AV407" i="46"/>
  <c r="AW409" i="46" s="1"/>
  <c r="AQ407" i="46"/>
  <c r="AS407" i="46" s="1"/>
  <c r="AL407" i="46"/>
  <c r="AM407" i="46" s="1"/>
  <c r="AG407" i="46"/>
  <c r="AI407" i="46" s="1"/>
  <c r="AD407" i="46"/>
  <c r="AB407" i="46"/>
  <c r="AC407" i="46" s="1"/>
  <c r="W407" i="46"/>
  <c r="X409" i="46" s="1"/>
  <c r="R407" i="46"/>
  <c r="T407" i="46" s="1"/>
  <c r="J407" i="46"/>
  <c r="I407" i="46"/>
  <c r="G407" i="46"/>
  <c r="H407" i="46" s="1"/>
  <c r="P402" i="46"/>
  <c r="U402" i="46" s="1"/>
  <c r="AV415" i="45"/>
  <c r="AW415" i="45" s="1"/>
  <c r="AQ415" i="45"/>
  <c r="AR415" i="45" s="1"/>
  <c r="AL415" i="45"/>
  <c r="AG415" i="45"/>
  <c r="AH415" i="45" s="1"/>
  <c r="AB415" i="45"/>
  <c r="AD407" i="45" s="1"/>
  <c r="W415" i="45"/>
  <c r="X415" i="45" s="1"/>
  <c r="R415" i="45"/>
  <c r="S415" i="45" s="1"/>
  <c r="K415" i="45"/>
  <c r="J415" i="45"/>
  <c r="I415" i="45"/>
  <c r="G415" i="45"/>
  <c r="AV414" i="45"/>
  <c r="AQ414" i="45"/>
  <c r="AR414" i="45" s="1"/>
  <c r="AL414" i="45"/>
  <c r="AM414" i="45" s="1"/>
  <c r="AG414" i="45"/>
  <c r="AH414" i="45" s="1"/>
  <c r="AB414" i="45"/>
  <c r="AC414" i="45" s="1"/>
  <c r="W414" i="45"/>
  <c r="X414" i="45" s="1"/>
  <c r="R414" i="45"/>
  <c r="S414" i="45" s="1"/>
  <c r="K414" i="45"/>
  <c r="J414" i="45"/>
  <c r="I414" i="45"/>
  <c r="G414" i="45"/>
  <c r="AV413" i="45"/>
  <c r="K413" i="45" s="1"/>
  <c r="AQ413" i="45"/>
  <c r="AR413" i="45" s="1"/>
  <c r="AL413" i="45"/>
  <c r="AM413" i="45" s="1"/>
  <c r="AG413" i="45"/>
  <c r="AB413" i="45"/>
  <c r="AC413" i="45" s="1"/>
  <c r="W413" i="45"/>
  <c r="X413" i="45" s="1"/>
  <c r="R413" i="45"/>
  <c r="S413" i="45" s="1"/>
  <c r="J413" i="45"/>
  <c r="I413" i="45"/>
  <c r="G413" i="45"/>
  <c r="AW412" i="45"/>
  <c r="AV412" i="45"/>
  <c r="K412" i="45" s="1"/>
  <c r="AR412" i="45"/>
  <c r="AQ412" i="45"/>
  <c r="AL412" i="45"/>
  <c r="AM412" i="45" s="1"/>
  <c r="AG412" i="45"/>
  <c r="AH412" i="45" s="1"/>
  <c r="AB412" i="45"/>
  <c r="AC412" i="45" s="1"/>
  <c r="W412" i="45"/>
  <c r="X412" i="45" s="1"/>
  <c r="R412" i="45"/>
  <c r="S412" i="45" s="1"/>
  <c r="J412" i="45"/>
  <c r="I412" i="45"/>
  <c r="G412" i="45"/>
  <c r="AV411" i="45"/>
  <c r="AW411" i="45" s="1"/>
  <c r="AQ411" i="45"/>
  <c r="K411" i="45" s="1"/>
  <c r="AL411" i="45"/>
  <c r="AM411" i="45" s="1"/>
  <c r="AG411" i="45"/>
  <c r="AH411" i="45" s="1"/>
  <c r="AB411" i="45"/>
  <c r="W411" i="45"/>
  <c r="X411" i="45" s="1"/>
  <c r="R411" i="45"/>
  <c r="S411" i="45" s="1"/>
  <c r="J411" i="45"/>
  <c r="I411" i="45"/>
  <c r="G411" i="45"/>
  <c r="AV410" i="45"/>
  <c r="AW410" i="45" s="1"/>
  <c r="AQ410" i="45"/>
  <c r="K410" i="45" s="1"/>
  <c r="AM410" i="45"/>
  <c r="AL410" i="45"/>
  <c r="AG410" i="45"/>
  <c r="AH410" i="45" s="1"/>
  <c r="AB410" i="45"/>
  <c r="AC410" i="45" s="1"/>
  <c r="W410" i="45"/>
  <c r="X410" i="45" s="1"/>
  <c r="R410" i="45"/>
  <c r="S410" i="45" s="1"/>
  <c r="J410" i="45"/>
  <c r="I410" i="45"/>
  <c r="G410" i="45"/>
  <c r="AV409" i="45"/>
  <c r="AW409" i="45" s="1"/>
  <c r="AQ409" i="45"/>
  <c r="AR409" i="45" s="1"/>
  <c r="AL409" i="45"/>
  <c r="AM409" i="45" s="1"/>
  <c r="AG409" i="45"/>
  <c r="AB409" i="45"/>
  <c r="AC409" i="45" s="1"/>
  <c r="W409" i="45"/>
  <c r="R409" i="45"/>
  <c r="S409" i="45" s="1"/>
  <c r="J409" i="45"/>
  <c r="I409" i="45"/>
  <c r="G409" i="45"/>
  <c r="AV408" i="45"/>
  <c r="AW408" i="45" s="1"/>
  <c r="AQ408" i="45"/>
  <c r="AR408" i="45" s="1"/>
  <c r="AL408" i="45"/>
  <c r="AM415" i="45" s="1"/>
  <c r="AH408" i="45"/>
  <c r="AG408" i="45"/>
  <c r="AB408" i="45"/>
  <c r="AC408" i="45" s="1"/>
  <c r="W408" i="45"/>
  <c r="X408" i="45" s="1"/>
  <c r="R408" i="45"/>
  <c r="S408" i="45" s="1"/>
  <c r="J408" i="45"/>
  <c r="I408" i="45"/>
  <c r="G408" i="45"/>
  <c r="AV407" i="45"/>
  <c r="AX407" i="45" s="1"/>
  <c r="AQ407" i="45"/>
  <c r="AS407" i="45" s="1"/>
  <c r="AM407" i="45"/>
  <c r="AL407" i="45"/>
  <c r="AG407" i="45"/>
  <c r="AH409" i="45" s="1"/>
  <c r="AB407" i="45"/>
  <c r="AC407" i="45" s="1"/>
  <c r="W407" i="45"/>
  <c r="X409" i="45" s="1"/>
  <c r="R407" i="45"/>
  <c r="T407" i="45" s="1"/>
  <c r="J407" i="45"/>
  <c r="I407" i="45"/>
  <c r="G407" i="45"/>
  <c r="H407" i="45" s="1"/>
  <c r="P402" i="45"/>
  <c r="U402" i="45" s="1"/>
  <c r="AV775" i="44"/>
  <c r="AQ775" i="44"/>
  <c r="AL775" i="44"/>
  <c r="AG775" i="44"/>
  <c r="AB775" i="44"/>
  <c r="W775" i="44"/>
  <c r="R775" i="44"/>
  <c r="J775" i="44"/>
  <c r="I775" i="44"/>
  <c r="G775" i="44"/>
  <c r="AV774" i="44"/>
  <c r="AQ774" i="44"/>
  <c r="AL774" i="44"/>
  <c r="AG774" i="44"/>
  <c r="AB774" i="44"/>
  <c r="W774" i="44"/>
  <c r="R774" i="44"/>
  <c r="J774" i="44"/>
  <c r="I774" i="44"/>
  <c r="G774" i="44"/>
  <c r="AV773" i="44"/>
  <c r="AQ773" i="44"/>
  <c r="AL773" i="44"/>
  <c r="AG773" i="44"/>
  <c r="AB773" i="44"/>
  <c r="W773" i="44"/>
  <c r="R773" i="44"/>
  <c r="J773" i="44"/>
  <c r="I773" i="44"/>
  <c r="G773" i="44"/>
  <c r="AV772" i="44"/>
  <c r="AQ772" i="44"/>
  <c r="AL772" i="44"/>
  <c r="AG772" i="44"/>
  <c r="AB772" i="44"/>
  <c r="W772" i="44"/>
  <c r="R772" i="44"/>
  <c r="J772" i="44"/>
  <c r="I772" i="44"/>
  <c r="G772" i="44"/>
  <c r="AV771" i="44"/>
  <c r="AQ771" i="44"/>
  <c r="AL771" i="44"/>
  <c r="AG771" i="44"/>
  <c r="AB771" i="44"/>
  <c r="W771" i="44"/>
  <c r="R771" i="44"/>
  <c r="J771" i="44"/>
  <c r="I771" i="44"/>
  <c r="G771" i="44"/>
  <c r="AV770" i="44"/>
  <c r="AQ770" i="44"/>
  <c r="AL770" i="44"/>
  <c r="AG770" i="44"/>
  <c r="AB770" i="44"/>
  <c r="W770" i="44"/>
  <c r="R770" i="44"/>
  <c r="J770" i="44"/>
  <c r="I770" i="44"/>
  <c r="G770" i="44"/>
  <c r="AV769" i="44"/>
  <c r="AQ769" i="44"/>
  <c r="AL769" i="44"/>
  <c r="AG769" i="44"/>
  <c r="AB769" i="44"/>
  <c r="W769" i="44"/>
  <c r="R769" i="44"/>
  <c r="J769" i="44"/>
  <c r="I769" i="44"/>
  <c r="G769" i="44"/>
  <c r="AV768" i="44"/>
  <c r="AQ768" i="44"/>
  <c r="AL768" i="44"/>
  <c r="AG768" i="44"/>
  <c r="AB768" i="44"/>
  <c r="W768" i="44"/>
  <c r="R768" i="44"/>
  <c r="J768" i="44"/>
  <c r="I768" i="44"/>
  <c r="G768" i="44"/>
  <c r="AV767" i="44"/>
  <c r="AQ767" i="44"/>
  <c r="AL767" i="44"/>
  <c r="AG767" i="44"/>
  <c r="AB767" i="44"/>
  <c r="W767" i="44"/>
  <c r="R767" i="44"/>
  <c r="J767" i="44"/>
  <c r="I767" i="44"/>
  <c r="G767" i="44"/>
  <c r="AV766" i="44"/>
  <c r="AQ766" i="44"/>
  <c r="AL766" i="44"/>
  <c r="AG766" i="44"/>
  <c r="AB766" i="44"/>
  <c r="W766" i="44"/>
  <c r="R766" i="44"/>
  <c r="J766" i="44"/>
  <c r="I766" i="44"/>
  <c r="G766" i="44"/>
  <c r="AV765" i="44"/>
  <c r="AQ765" i="44"/>
  <c r="AL765" i="44"/>
  <c r="AG765" i="44"/>
  <c r="AB765" i="44"/>
  <c r="W765" i="44"/>
  <c r="R765" i="44"/>
  <c r="J765" i="44"/>
  <c r="I765" i="44"/>
  <c r="G765" i="44"/>
  <c r="AV764" i="44"/>
  <c r="AQ764" i="44"/>
  <c r="AL764" i="44"/>
  <c r="AG764" i="44"/>
  <c r="AB764" i="44"/>
  <c r="W764" i="44"/>
  <c r="R764" i="44"/>
  <c r="J764" i="44"/>
  <c r="I764" i="44"/>
  <c r="G764" i="44"/>
  <c r="AV763" i="44"/>
  <c r="AQ763" i="44"/>
  <c r="AL763" i="44"/>
  <c r="AG763" i="44"/>
  <c r="AB763" i="44"/>
  <c r="W763" i="44"/>
  <c r="R763" i="44"/>
  <c r="J763" i="44"/>
  <c r="I763" i="44"/>
  <c r="G763" i="44"/>
  <c r="AV762" i="44"/>
  <c r="AQ762" i="44"/>
  <c r="AL762" i="44"/>
  <c r="AG762" i="44"/>
  <c r="AB762" i="44"/>
  <c r="W762" i="44"/>
  <c r="R762" i="44"/>
  <c r="J762" i="44"/>
  <c r="I762" i="44"/>
  <c r="G762" i="44"/>
  <c r="AV761" i="44"/>
  <c r="AQ761" i="44"/>
  <c r="AL761" i="44"/>
  <c r="AG761" i="44"/>
  <c r="AB761" i="44"/>
  <c r="W761" i="44"/>
  <c r="R761" i="44"/>
  <c r="J761" i="44"/>
  <c r="I761" i="44"/>
  <c r="G761" i="44"/>
  <c r="AV760" i="44"/>
  <c r="AQ760" i="44"/>
  <c r="AL760" i="44"/>
  <c r="AG760" i="44"/>
  <c r="AB760" i="44"/>
  <c r="W760" i="44"/>
  <c r="R760" i="44"/>
  <c r="J760" i="44"/>
  <c r="I760" i="44"/>
  <c r="G760" i="44"/>
  <c r="AV759" i="44"/>
  <c r="AQ759" i="44"/>
  <c r="AL759" i="44"/>
  <c r="AG759" i="44"/>
  <c r="AB759" i="44"/>
  <c r="W759" i="44"/>
  <c r="R759" i="44"/>
  <c r="J759" i="44"/>
  <c r="I759" i="44"/>
  <c r="G759" i="44"/>
  <c r="AV758" i="44"/>
  <c r="AQ758" i="44"/>
  <c r="AL758" i="44"/>
  <c r="AG758" i="44"/>
  <c r="AB758" i="44"/>
  <c r="W758" i="44"/>
  <c r="R758" i="44"/>
  <c r="J758" i="44"/>
  <c r="I758" i="44"/>
  <c r="G758" i="44"/>
  <c r="AV757" i="44"/>
  <c r="AQ757" i="44"/>
  <c r="AL757" i="44"/>
  <c r="AG757" i="44"/>
  <c r="AB757" i="44"/>
  <c r="W757" i="44"/>
  <c r="R757" i="44"/>
  <c r="J757" i="44"/>
  <c r="I757" i="44"/>
  <c r="G757" i="44"/>
  <c r="AV756" i="44"/>
  <c r="AQ756" i="44"/>
  <c r="AL756" i="44"/>
  <c r="AG756" i="44"/>
  <c r="AB756" i="44"/>
  <c r="W756" i="44"/>
  <c r="R756" i="44"/>
  <c r="J756" i="44"/>
  <c r="I756" i="44"/>
  <c r="G756" i="44"/>
  <c r="AV755" i="44"/>
  <c r="AQ755" i="44"/>
  <c r="AL755" i="44"/>
  <c r="AG755" i="44"/>
  <c r="AB755" i="44"/>
  <c r="W755" i="44"/>
  <c r="R755" i="44"/>
  <c r="J755" i="44"/>
  <c r="I755" i="44"/>
  <c r="G755" i="44"/>
  <c r="AV754" i="44"/>
  <c r="AQ754" i="44"/>
  <c r="AL754" i="44"/>
  <c r="AG754" i="44"/>
  <c r="AB754" i="44"/>
  <c r="W754" i="44"/>
  <c r="R754" i="44"/>
  <c r="J754" i="44"/>
  <c r="I754" i="44"/>
  <c r="G754" i="44"/>
  <c r="AV753" i="44"/>
  <c r="AQ753" i="44"/>
  <c r="AL753" i="44"/>
  <c r="AG753" i="44"/>
  <c r="AB753" i="44"/>
  <c r="W753" i="44"/>
  <c r="R753" i="44"/>
  <c r="J753" i="44"/>
  <c r="I753" i="44"/>
  <c r="G753" i="44"/>
  <c r="AV752" i="44"/>
  <c r="AQ752" i="44"/>
  <c r="AL752" i="44"/>
  <c r="AG752" i="44"/>
  <c r="AB752" i="44"/>
  <c r="W752" i="44"/>
  <c r="R752" i="44"/>
  <c r="J752" i="44"/>
  <c r="I752" i="44"/>
  <c r="G752" i="44"/>
  <c r="AV751" i="44"/>
  <c r="AQ751" i="44"/>
  <c r="AL751" i="44"/>
  <c r="AG751" i="44"/>
  <c r="AB751" i="44"/>
  <c r="W751" i="44"/>
  <c r="R751" i="44"/>
  <c r="J751" i="44"/>
  <c r="I751" i="44"/>
  <c r="G751" i="44"/>
  <c r="AV750" i="44"/>
  <c r="AQ750" i="44"/>
  <c r="AL750" i="44"/>
  <c r="AG750" i="44"/>
  <c r="AB750" i="44"/>
  <c r="W750" i="44"/>
  <c r="R750" i="44"/>
  <c r="J750" i="44"/>
  <c r="I750" i="44"/>
  <c r="G750" i="44"/>
  <c r="AV749" i="44"/>
  <c r="AQ749" i="44"/>
  <c r="AL749" i="44"/>
  <c r="AG749" i="44"/>
  <c r="AB749" i="44"/>
  <c r="W749" i="44"/>
  <c r="R749" i="44"/>
  <c r="J749" i="44"/>
  <c r="I749" i="44"/>
  <c r="G749" i="44"/>
  <c r="AV748" i="44"/>
  <c r="AQ748" i="44"/>
  <c r="AL748" i="44"/>
  <c r="AG748" i="44"/>
  <c r="AB748" i="44"/>
  <c r="W748" i="44"/>
  <c r="R748" i="44"/>
  <c r="J748" i="44"/>
  <c r="I748" i="44"/>
  <c r="G748" i="44"/>
  <c r="AC150" i="6"/>
  <c r="S150" i="6"/>
  <c r="M150" i="6"/>
  <c r="AC149" i="6"/>
  <c r="S149" i="6"/>
  <c r="M149" i="6"/>
  <c r="AC148" i="6"/>
  <c r="S148" i="6"/>
  <c r="T148" i="6" s="1"/>
  <c r="M148" i="6"/>
  <c r="N148" i="6" s="1"/>
  <c r="F148" i="6"/>
  <c r="AH148" i="6" s="1"/>
  <c r="AC147" i="6"/>
  <c r="AD147" i="6" s="1"/>
  <c r="S147" i="6"/>
  <c r="T147" i="6" s="1"/>
  <c r="M147" i="6"/>
  <c r="N147" i="6" s="1"/>
  <c r="F147" i="6"/>
  <c r="AF147" i="6" s="1"/>
  <c r="AL146" i="6"/>
  <c r="AC146" i="6"/>
  <c r="AD146" i="6" s="1"/>
  <c r="S146" i="6"/>
  <c r="M146" i="6"/>
  <c r="N146" i="6" s="1"/>
  <c r="F146" i="6"/>
  <c r="AB146" i="6" s="1"/>
  <c r="AL145" i="6"/>
  <c r="AJ145" i="6"/>
  <c r="AC145" i="6"/>
  <c r="S145" i="6"/>
  <c r="T145" i="6" s="1"/>
  <c r="M145" i="6"/>
  <c r="N145" i="6" s="1"/>
  <c r="F145" i="6"/>
  <c r="AB145" i="6" s="1"/>
  <c r="AL144" i="6"/>
  <c r="AJ144" i="6"/>
  <c r="AH144" i="6"/>
  <c r="AC144" i="6"/>
  <c r="AD144" i="6" s="1"/>
  <c r="S144" i="6"/>
  <c r="M144" i="6"/>
  <c r="N144" i="6" s="1"/>
  <c r="F144" i="6"/>
  <c r="AB144" i="6" s="1"/>
  <c r="B144" i="6"/>
  <c r="AC150" i="7"/>
  <c r="S150" i="7"/>
  <c r="M150" i="7"/>
  <c r="AC149" i="7"/>
  <c r="S149" i="7"/>
  <c r="M149" i="7"/>
  <c r="AC148" i="7"/>
  <c r="AD148" i="7" s="1"/>
  <c r="S148" i="7"/>
  <c r="T148" i="7" s="1"/>
  <c r="M148" i="7"/>
  <c r="N148" i="7" s="1"/>
  <c r="F148" i="7"/>
  <c r="AH148" i="7" s="1"/>
  <c r="AC147" i="7"/>
  <c r="AD147" i="7" s="1"/>
  <c r="S147" i="7"/>
  <c r="M147" i="7"/>
  <c r="N147" i="7" s="1"/>
  <c r="F147" i="7"/>
  <c r="AF147" i="7" s="1"/>
  <c r="AL146" i="7"/>
  <c r="AC146" i="7"/>
  <c r="AD146" i="7" s="1"/>
  <c r="S146" i="7"/>
  <c r="T146" i="7" s="1"/>
  <c r="M146" i="7"/>
  <c r="F146" i="7"/>
  <c r="V146" i="7" s="1"/>
  <c r="AC145" i="7"/>
  <c r="S145" i="7"/>
  <c r="M145" i="7"/>
  <c r="AC144" i="7"/>
  <c r="F144" i="7" s="1"/>
  <c r="S144" i="7"/>
  <c r="T144" i="7" s="1"/>
  <c r="M144" i="7"/>
  <c r="N144" i="7" s="1"/>
  <c r="B144" i="7"/>
  <c r="U143" i="5"/>
  <c r="U144" i="5"/>
  <c r="U145" i="5"/>
  <c r="U146" i="5"/>
  <c r="U147" i="5"/>
  <c r="U148" i="5"/>
  <c r="U142" i="5"/>
  <c r="K750" i="44" l="1"/>
  <c r="AH749" i="44"/>
  <c r="AM770" i="44"/>
  <c r="K758" i="44"/>
  <c r="AC756" i="44"/>
  <c r="AH768" i="44"/>
  <c r="AW766" i="44"/>
  <c r="K761" i="44"/>
  <c r="AC755" i="44"/>
  <c r="AC757" i="44"/>
  <c r="AW753" i="44"/>
  <c r="AC760" i="44"/>
  <c r="AC764" i="44"/>
  <c r="S754" i="44"/>
  <c r="S764" i="44"/>
  <c r="K766" i="44"/>
  <c r="AC772" i="44"/>
  <c r="S773" i="44"/>
  <c r="K759" i="44"/>
  <c r="K754" i="44"/>
  <c r="AM760" i="44"/>
  <c r="AC749" i="44"/>
  <c r="K753" i="44"/>
  <c r="AM768" i="44"/>
  <c r="AH757" i="44"/>
  <c r="K748" i="44"/>
  <c r="AW755" i="44"/>
  <c r="AC765" i="44"/>
  <c r="K755" i="44"/>
  <c r="AR751" i="44"/>
  <c r="X755" i="44"/>
  <c r="AR761" i="44"/>
  <c r="AH752" i="44"/>
  <c r="AC766" i="44"/>
  <c r="H748" i="44"/>
  <c r="AW771" i="44"/>
  <c r="AW773" i="44"/>
  <c r="AW772" i="44"/>
  <c r="AC773" i="44"/>
  <c r="AH759" i="44"/>
  <c r="K769" i="44"/>
  <c r="AM755" i="44"/>
  <c r="AH763" i="44"/>
  <c r="AW763" i="44"/>
  <c r="AW752" i="44"/>
  <c r="K760" i="44"/>
  <c r="K762" i="44"/>
  <c r="S765" i="44"/>
  <c r="X764" i="44"/>
  <c r="X760" i="44"/>
  <c r="X762" i="44"/>
  <c r="K764" i="44"/>
  <c r="U403" i="52"/>
  <c r="Z402" i="52"/>
  <c r="S407" i="52"/>
  <c r="T407" i="52"/>
  <c r="K409" i="52"/>
  <c r="X407" i="52"/>
  <c r="K408" i="52"/>
  <c r="M408" i="52" s="1"/>
  <c r="P403" i="52"/>
  <c r="X409" i="52"/>
  <c r="AI407" i="52"/>
  <c r="AN407" i="52"/>
  <c r="AS407" i="52"/>
  <c r="Z402" i="51"/>
  <c r="U403" i="51"/>
  <c r="T407" i="51"/>
  <c r="K409" i="51"/>
  <c r="X407" i="51"/>
  <c r="K408" i="51"/>
  <c r="M408" i="51" s="1"/>
  <c r="P403" i="51"/>
  <c r="S407" i="51"/>
  <c r="X409" i="51"/>
  <c r="AH407" i="51"/>
  <c r="AM408" i="51"/>
  <c r="AS407" i="51"/>
  <c r="M407" i="50"/>
  <c r="Z402" i="50"/>
  <c r="S407" i="50"/>
  <c r="T407" i="50"/>
  <c r="X407" i="50"/>
  <c r="K408" i="50"/>
  <c r="M408" i="50" s="1"/>
  <c r="AC407" i="50"/>
  <c r="AH407" i="50"/>
  <c r="AR407" i="50"/>
  <c r="AM407" i="50"/>
  <c r="K415" i="49"/>
  <c r="AD407" i="49"/>
  <c r="X409" i="49"/>
  <c r="AC411" i="49"/>
  <c r="AH413" i="49"/>
  <c r="AW415" i="49"/>
  <c r="X408" i="49"/>
  <c r="AC410" i="49"/>
  <c r="AH412" i="49"/>
  <c r="AH407" i="49"/>
  <c r="AC409" i="49"/>
  <c r="AH411" i="49"/>
  <c r="K416" i="49"/>
  <c r="M416" i="49" s="1"/>
  <c r="AM407" i="49"/>
  <c r="K414" i="49"/>
  <c r="M409" i="49" s="1"/>
  <c r="AW410" i="49"/>
  <c r="X416" i="49"/>
  <c r="AW407" i="49"/>
  <c r="U402" i="49"/>
  <c r="S407" i="49"/>
  <c r="X407" i="49"/>
  <c r="Z402" i="48"/>
  <c r="U403" i="48"/>
  <c r="M414" i="48"/>
  <c r="M407" i="48"/>
  <c r="L407" i="48"/>
  <c r="M415" i="48"/>
  <c r="M409" i="48"/>
  <c r="M411" i="48"/>
  <c r="M413" i="48"/>
  <c r="AH407" i="48"/>
  <c r="AM413" i="48"/>
  <c r="S413" i="48"/>
  <c r="X407" i="48"/>
  <c r="AI407" i="48"/>
  <c r="AM407" i="48"/>
  <c r="T407" i="48"/>
  <c r="AR410" i="48"/>
  <c r="AR412" i="48"/>
  <c r="AW411" i="48"/>
  <c r="X414" i="48"/>
  <c r="Y407" i="48"/>
  <c r="AD407" i="48"/>
  <c r="AS407" i="48"/>
  <c r="AW410" i="48"/>
  <c r="AW409" i="48"/>
  <c r="AW408" i="48"/>
  <c r="S412" i="48"/>
  <c r="U402" i="47"/>
  <c r="Z402" i="46"/>
  <c r="U403" i="46"/>
  <c r="X407" i="46"/>
  <c r="K408" i="46"/>
  <c r="Y407" i="46"/>
  <c r="P403" i="46"/>
  <c r="AH407" i="46"/>
  <c r="AN407" i="46"/>
  <c r="AR407" i="46"/>
  <c r="S407" i="46"/>
  <c r="K407" i="46"/>
  <c r="Z402" i="45"/>
  <c r="U403" i="45"/>
  <c r="AW413" i="45"/>
  <c r="K409" i="45"/>
  <c r="K408" i="45"/>
  <c r="M408" i="45" s="1"/>
  <c r="Y407" i="45"/>
  <c r="P403" i="45"/>
  <c r="X407" i="45"/>
  <c r="AC415" i="45"/>
  <c r="AW414" i="45"/>
  <c r="AN407" i="45"/>
  <c r="AR411" i="45"/>
  <c r="AM408" i="45"/>
  <c r="AR410" i="45"/>
  <c r="AR407" i="45"/>
  <c r="K407" i="45"/>
  <c r="AW407" i="45"/>
  <c r="S407" i="45"/>
  <c r="AC411" i="45"/>
  <c r="AH413" i="45"/>
  <c r="AH407" i="45"/>
  <c r="AI407" i="45"/>
  <c r="AR767" i="44"/>
  <c r="AM751" i="44"/>
  <c r="AR774" i="44"/>
  <c r="AR754" i="44"/>
  <c r="AR763" i="44"/>
  <c r="AS748" i="44"/>
  <c r="AW754" i="44"/>
  <c r="AH772" i="44"/>
  <c r="S750" i="44"/>
  <c r="AM756" i="44"/>
  <c r="AR762" i="44"/>
  <c r="AW751" i="44"/>
  <c r="AR756" i="44"/>
  <c r="AW762" i="44"/>
  <c r="AC769" i="44"/>
  <c r="AH753" i="44"/>
  <c r="S755" i="44"/>
  <c r="AC758" i="44"/>
  <c r="AH761" i="44"/>
  <c r="AM764" i="44"/>
  <c r="K771" i="44"/>
  <c r="AH774" i="44"/>
  <c r="AM762" i="44"/>
  <c r="AM767" i="44"/>
  <c r="S753" i="44"/>
  <c r="S774" i="44"/>
  <c r="AR748" i="44"/>
  <c r="AM759" i="44"/>
  <c r="AW767" i="44"/>
  <c r="X750" i="44"/>
  <c r="X761" i="44"/>
  <c r="X774" i="44"/>
  <c r="AC750" i="44"/>
  <c r="AC753" i="44"/>
  <c r="X758" i="44"/>
  <c r="AW759" i="44"/>
  <c r="AC761" i="44"/>
  <c r="AH764" i="44"/>
  <c r="AH769" i="44"/>
  <c r="AR772" i="44"/>
  <c r="AC774" i="44"/>
  <c r="AM753" i="44"/>
  <c r="AR764" i="44"/>
  <c r="K768" i="44"/>
  <c r="AM769" i="44"/>
  <c r="S771" i="44"/>
  <c r="AM774" i="44"/>
  <c r="X773" i="44"/>
  <c r="K773" i="44"/>
  <c r="AR771" i="44"/>
  <c r="AN748" i="44"/>
  <c r="AR770" i="44"/>
  <c r="AH756" i="44"/>
  <c r="AW770" i="44"/>
  <c r="S761" i="44"/>
  <c r="AW756" i="44"/>
  <c r="X753" i="44"/>
  <c r="S758" i="44"/>
  <c r="AR759" i="44"/>
  <c r="S766" i="44"/>
  <c r="K749" i="44"/>
  <c r="AM750" i="44"/>
  <c r="K752" i="44"/>
  <c r="AR753" i="44"/>
  <c r="AH758" i="44"/>
  <c r="AM761" i="44"/>
  <c r="S763" i="44"/>
  <c r="S768" i="44"/>
  <c r="AR769" i="44"/>
  <c r="X771" i="44"/>
  <c r="S769" i="44"/>
  <c r="X769" i="44"/>
  <c r="S752" i="44"/>
  <c r="K757" i="44"/>
  <c r="AM758" i="44"/>
  <c r="AW764" i="44"/>
  <c r="AH766" i="44"/>
  <c r="X768" i="44"/>
  <c r="AW769" i="44"/>
  <c r="AC771" i="44"/>
  <c r="AR750" i="44"/>
  <c r="X752" i="44"/>
  <c r="S757" i="44"/>
  <c r="AR758" i="44"/>
  <c r="X763" i="44"/>
  <c r="AM766" i="44"/>
  <c r="AH771" i="44"/>
  <c r="AW774" i="44"/>
  <c r="X749" i="44"/>
  <c r="AW750" i="44"/>
  <c r="AC752" i="44"/>
  <c r="AH755" i="44"/>
  <c r="X757" i="44"/>
  <c r="AW758" i="44"/>
  <c r="S760" i="44"/>
  <c r="AW761" i="44"/>
  <c r="AC763" i="44"/>
  <c r="AR766" i="44"/>
  <c r="AM771" i="44"/>
  <c r="AR755" i="44"/>
  <c r="AM763" i="44"/>
  <c r="AH760" i="44"/>
  <c r="X765" i="44"/>
  <c r="S770" i="44"/>
  <c r="K770" i="44"/>
  <c r="AH773" i="44"/>
  <c r="S775" i="44"/>
  <c r="X766" i="44"/>
  <c r="X775" i="44"/>
  <c r="AM749" i="44"/>
  <c r="AR752" i="44"/>
  <c r="AR768" i="44"/>
  <c r="X770" i="44"/>
  <c r="AM773" i="44"/>
  <c r="X748" i="44"/>
  <c r="AR749" i="44"/>
  <c r="K751" i="44"/>
  <c r="X754" i="44"/>
  <c r="AM757" i="44"/>
  <c r="S762" i="44"/>
  <c r="S767" i="44"/>
  <c r="AW768" i="44"/>
  <c r="AC770" i="44"/>
  <c r="AR773" i="44"/>
  <c r="AC775" i="44"/>
  <c r="K775" i="44"/>
  <c r="Y748" i="44"/>
  <c r="AW749" i="44"/>
  <c r="S751" i="44"/>
  <c r="AC754" i="44"/>
  <c r="AR757" i="44"/>
  <c r="S759" i="44"/>
  <c r="AR760" i="44"/>
  <c r="AH765" i="44"/>
  <c r="X767" i="44"/>
  <c r="AH775" i="44"/>
  <c r="AC768" i="44"/>
  <c r="X751" i="44"/>
  <c r="AH754" i="44"/>
  <c r="S756" i="44"/>
  <c r="AW757" i="44"/>
  <c r="X759" i="44"/>
  <c r="AW760" i="44"/>
  <c r="AM765" i="44"/>
  <c r="AC767" i="44"/>
  <c r="K772" i="44"/>
  <c r="AM775" i="44"/>
  <c r="AI748" i="44"/>
  <c r="AC751" i="44"/>
  <c r="AM754" i="44"/>
  <c r="X756" i="44"/>
  <c r="AC759" i="44"/>
  <c r="AC762" i="44"/>
  <c r="AR765" i="44"/>
  <c r="K767" i="44"/>
  <c r="S772" i="44"/>
  <c r="AR775" i="44"/>
  <c r="AM748" i="44"/>
  <c r="AH751" i="44"/>
  <c r="K756" i="44"/>
  <c r="AH762" i="44"/>
  <c r="AH767" i="44"/>
  <c r="X772" i="44"/>
  <c r="AW775" i="44"/>
  <c r="AW748" i="44"/>
  <c r="K774" i="44"/>
  <c r="AX748" i="44"/>
  <c r="S748" i="44"/>
  <c r="T748" i="44"/>
  <c r="AW765" i="44"/>
  <c r="AC748" i="44"/>
  <c r="S749" i="44"/>
  <c r="AD748" i="44"/>
  <c r="K765" i="44"/>
  <c r="AH748" i="44"/>
  <c r="K763" i="44"/>
  <c r="AH750" i="44"/>
  <c r="AM752" i="44"/>
  <c r="AH770" i="44"/>
  <c r="AM772" i="44"/>
  <c r="AD145" i="6"/>
  <c r="AF146" i="6"/>
  <c r="AH147" i="6"/>
  <c r="AJ148" i="6"/>
  <c r="AF145" i="6"/>
  <c r="AH146" i="6"/>
  <c r="AJ147" i="6"/>
  <c r="AL148" i="6"/>
  <c r="F150" i="6"/>
  <c r="AF144" i="6"/>
  <c r="AH145" i="6"/>
  <c r="AJ146" i="6"/>
  <c r="AL147" i="6"/>
  <c r="F149" i="6"/>
  <c r="R148" i="6"/>
  <c r="P145" i="6"/>
  <c r="R146" i="6"/>
  <c r="P144" i="6"/>
  <c r="R145" i="6"/>
  <c r="V148" i="6"/>
  <c r="P146" i="6"/>
  <c r="R144" i="6"/>
  <c r="T146" i="6"/>
  <c r="V147" i="6"/>
  <c r="X148" i="6"/>
  <c r="V146" i="6"/>
  <c r="X147" i="6"/>
  <c r="Z148" i="6"/>
  <c r="J147" i="6"/>
  <c r="J148" i="6"/>
  <c r="T144" i="6"/>
  <c r="V145" i="6"/>
  <c r="X146" i="6"/>
  <c r="Z147" i="6"/>
  <c r="AB148" i="6"/>
  <c r="V144" i="6"/>
  <c r="X145" i="6"/>
  <c r="Z146" i="6"/>
  <c r="AB147" i="6"/>
  <c r="L146" i="6"/>
  <c r="L148" i="6"/>
  <c r="J146" i="6"/>
  <c r="L147" i="6"/>
  <c r="J145" i="6"/>
  <c r="J144" i="6"/>
  <c r="L145" i="6"/>
  <c r="P148" i="6"/>
  <c r="L144" i="6"/>
  <c r="P147" i="6"/>
  <c r="R147" i="6"/>
  <c r="X144" i="6"/>
  <c r="Z145" i="6"/>
  <c r="AD148" i="6"/>
  <c r="Z144" i="6"/>
  <c r="AF148" i="6"/>
  <c r="AB144" i="7"/>
  <c r="Z144" i="7"/>
  <c r="AH144" i="7"/>
  <c r="X144" i="7"/>
  <c r="V144" i="7"/>
  <c r="AL144" i="7"/>
  <c r="AJ144" i="7"/>
  <c r="R144" i="7"/>
  <c r="P144" i="7"/>
  <c r="L144" i="7"/>
  <c r="J144" i="7"/>
  <c r="G144" i="7"/>
  <c r="AF144" i="7"/>
  <c r="N150" i="7"/>
  <c r="N149" i="7"/>
  <c r="N145" i="7"/>
  <c r="T149" i="7"/>
  <c r="AD150" i="7"/>
  <c r="AF146" i="7"/>
  <c r="AH147" i="7"/>
  <c r="AJ148" i="7"/>
  <c r="AD144" i="7"/>
  <c r="AH146" i="7"/>
  <c r="AJ147" i="7"/>
  <c r="AL148" i="7"/>
  <c r="F150" i="7"/>
  <c r="AJ146" i="7"/>
  <c r="AL147" i="7"/>
  <c r="F149" i="7"/>
  <c r="F145" i="7"/>
  <c r="J146" i="7"/>
  <c r="L147" i="7"/>
  <c r="L146" i="7"/>
  <c r="P148" i="7"/>
  <c r="P146" i="7"/>
  <c r="R147" i="7"/>
  <c r="R146" i="7"/>
  <c r="T147" i="7"/>
  <c r="V148" i="7"/>
  <c r="V147" i="7"/>
  <c r="X148" i="7"/>
  <c r="X146" i="7"/>
  <c r="Z147" i="7"/>
  <c r="AB148" i="7"/>
  <c r="J148" i="7"/>
  <c r="R148" i="7"/>
  <c r="Z148" i="7"/>
  <c r="Z146" i="7"/>
  <c r="AB146" i="7"/>
  <c r="J147" i="7"/>
  <c r="N146" i="7"/>
  <c r="X147" i="7"/>
  <c r="AB147" i="7"/>
  <c r="AF148" i="7"/>
  <c r="L148" i="7"/>
  <c r="P147" i="7"/>
  <c r="M748" i="44" l="1"/>
  <c r="M765" i="44"/>
  <c r="M409" i="52"/>
  <c r="M407" i="52"/>
  <c r="L407" i="52"/>
  <c r="Z403" i="52"/>
  <c r="AE402" i="52"/>
  <c r="M409" i="51"/>
  <c r="M407" i="51"/>
  <c r="L407" i="51"/>
  <c r="Z403" i="51"/>
  <c r="AE402" i="51"/>
  <c r="Z403" i="50"/>
  <c r="AE402" i="50"/>
  <c r="L407" i="50"/>
  <c r="M415" i="49"/>
  <c r="M412" i="49"/>
  <c r="M410" i="49"/>
  <c r="M408" i="49"/>
  <c r="U403" i="49"/>
  <c r="Z402" i="49"/>
  <c r="L407" i="49"/>
  <c r="M407" i="49"/>
  <c r="M414" i="49"/>
  <c r="M411" i="49"/>
  <c r="M413" i="49"/>
  <c r="AE402" i="48"/>
  <c r="Z403" i="48"/>
  <c r="U403" i="47"/>
  <c r="Z402" i="47"/>
  <c r="L407" i="46"/>
  <c r="M407" i="46"/>
  <c r="M409" i="46"/>
  <c r="M408" i="46"/>
  <c r="AE402" i="46"/>
  <c r="Z403" i="46"/>
  <c r="M410" i="45"/>
  <c r="Z403" i="45"/>
  <c r="AE402" i="45"/>
  <c r="M413" i="45"/>
  <c r="L407" i="45"/>
  <c r="M407" i="45"/>
  <c r="M411" i="45"/>
  <c r="M409" i="45"/>
  <c r="M412" i="45"/>
  <c r="M414" i="45"/>
  <c r="M415" i="45"/>
  <c r="M757" i="44"/>
  <c r="M771" i="44"/>
  <c r="M762" i="44"/>
  <c r="M755" i="44"/>
  <c r="M749" i="44"/>
  <c r="M754" i="44"/>
  <c r="M761" i="44"/>
  <c r="M770" i="44"/>
  <c r="M773" i="44"/>
  <c r="M751" i="44"/>
  <c r="M763" i="44"/>
  <c r="M769" i="44"/>
  <c r="M756" i="44"/>
  <c r="M766" i="44"/>
  <c r="M767" i="44"/>
  <c r="M752" i="44"/>
  <c r="M768" i="44"/>
  <c r="M759" i="44"/>
  <c r="M750" i="44"/>
  <c r="M774" i="44"/>
  <c r="M772" i="44"/>
  <c r="M775" i="44"/>
  <c r="M764" i="44"/>
  <c r="M753" i="44"/>
  <c r="M758" i="44"/>
  <c r="L748" i="44"/>
  <c r="M760" i="44"/>
  <c r="AJ149" i="6"/>
  <c r="AH149" i="6"/>
  <c r="AF149" i="6"/>
  <c r="J149" i="6"/>
  <c r="AB149" i="6"/>
  <c r="Z149" i="6"/>
  <c r="V149" i="6"/>
  <c r="R149" i="6"/>
  <c r="X149" i="6"/>
  <c r="L149" i="6"/>
  <c r="AL149" i="6"/>
  <c r="P149" i="6"/>
  <c r="AL150" i="6"/>
  <c r="AJ150" i="6"/>
  <c r="AH150" i="6"/>
  <c r="V150" i="6"/>
  <c r="R150" i="6"/>
  <c r="P150" i="6"/>
  <c r="L150" i="6"/>
  <c r="AF150" i="6"/>
  <c r="AD150" i="6"/>
  <c r="AB150" i="6"/>
  <c r="Z150" i="6"/>
  <c r="X150" i="6"/>
  <c r="J150" i="6"/>
  <c r="G144" i="6"/>
  <c r="T150" i="6"/>
  <c r="N150" i="6"/>
  <c r="AD149" i="6"/>
  <c r="T149" i="6"/>
  <c r="N149" i="6"/>
  <c r="AJ149" i="7"/>
  <c r="L149" i="7"/>
  <c r="J149" i="7"/>
  <c r="AH149" i="7"/>
  <c r="AF149" i="7"/>
  <c r="AD149" i="7"/>
  <c r="AB149" i="7"/>
  <c r="Z149" i="7"/>
  <c r="X149" i="7"/>
  <c r="V149" i="7"/>
  <c r="R149" i="7"/>
  <c r="P149" i="7"/>
  <c r="AL149" i="7"/>
  <c r="X145" i="7"/>
  <c r="AB145" i="7"/>
  <c r="Z145" i="7"/>
  <c r="V145" i="7"/>
  <c r="T145" i="7"/>
  <c r="AL145" i="7"/>
  <c r="R145" i="7"/>
  <c r="P145" i="7"/>
  <c r="L145" i="7"/>
  <c r="J145" i="7"/>
  <c r="AJ145" i="7"/>
  <c r="AH145" i="7"/>
  <c r="AF145" i="7"/>
  <c r="AD145" i="7"/>
  <c r="AL150" i="7"/>
  <c r="AJ150" i="7"/>
  <c r="AH150" i="7"/>
  <c r="AF150" i="7"/>
  <c r="AB150" i="7"/>
  <c r="Z150" i="7"/>
  <c r="X150" i="7"/>
  <c r="V150" i="7"/>
  <c r="T150" i="7"/>
  <c r="L150" i="7"/>
  <c r="R150" i="7"/>
  <c r="P150" i="7"/>
  <c r="J150" i="7"/>
  <c r="AE403" i="52" l="1"/>
  <c r="AJ402" i="52"/>
  <c r="AE403" i="51"/>
  <c r="AJ402" i="51"/>
  <c r="AE403" i="50"/>
  <c r="AJ402" i="50"/>
  <c r="AE402" i="49"/>
  <c r="Z403" i="49"/>
  <c r="AE403" i="48"/>
  <c r="AJ402" i="48"/>
  <c r="Z403" i="47"/>
  <c r="AE402" i="47"/>
  <c r="AE403" i="46"/>
  <c r="AJ402" i="46"/>
  <c r="AE403" i="45"/>
  <c r="AJ402" i="45"/>
  <c r="AJ403" i="52" l="1"/>
  <c r="AO402" i="52"/>
  <c r="AJ403" i="51"/>
  <c r="AO402" i="51"/>
  <c r="AJ403" i="50"/>
  <c r="AO402" i="50"/>
  <c r="AJ402" i="49"/>
  <c r="AE403" i="49"/>
  <c r="AO402" i="48"/>
  <c r="AJ403" i="48"/>
  <c r="AE403" i="47"/>
  <c r="AJ402" i="47"/>
  <c r="AJ403" i="46"/>
  <c r="AO402" i="46"/>
  <c r="AJ403" i="45"/>
  <c r="AO402" i="45"/>
  <c r="AO403" i="52" l="1"/>
  <c r="AT402" i="52"/>
  <c r="AT403" i="52" s="1"/>
  <c r="AO403" i="51"/>
  <c r="AT402" i="51"/>
  <c r="AT403" i="51" s="1"/>
  <c r="AO403" i="50"/>
  <c r="AT402" i="50"/>
  <c r="AT403" i="50" s="1"/>
  <c r="AO402" i="49"/>
  <c r="AJ403" i="49"/>
  <c r="AT402" i="48"/>
  <c r="AT403" i="48" s="1"/>
  <c r="AO403" i="48"/>
  <c r="AJ403" i="47"/>
  <c r="AO402" i="47"/>
  <c r="AO403" i="46"/>
  <c r="AT402" i="46"/>
  <c r="AT403" i="46" s="1"/>
  <c r="AO403" i="45"/>
  <c r="AT402" i="45"/>
  <c r="AT403" i="45" s="1"/>
  <c r="AT402" i="49" l="1"/>
  <c r="AT403" i="49" s="1"/>
  <c r="AO403" i="49"/>
  <c r="AO403" i="47"/>
  <c r="AT402" i="47"/>
  <c r="AT403" i="47" s="1"/>
  <c r="K86" i="62" l="1"/>
  <c r="M93" i="62"/>
  <c r="M92" i="62"/>
  <c r="M91" i="62"/>
  <c r="M90" i="62"/>
  <c r="M89" i="62"/>
  <c r="M94" i="62" s="1"/>
  <c r="K94" i="62" s="1"/>
  <c r="M85" i="62"/>
  <c r="M84" i="62"/>
  <c r="M83" i="62"/>
  <c r="M82" i="62"/>
  <c r="M81" i="62"/>
  <c r="M86" i="62" s="1"/>
  <c r="M77" i="62"/>
  <c r="M76" i="62"/>
  <c r="M75" i="62"/>
  <c r="M74" i="62"/>
  <c r="M73" i="62"/>
  <c r="K86" i="19"/>
  <c r="K78" i="19"/>
  <c r="K70" i="19"/>
  <c r="M85" i="19"/>
  <c r="M84" i="19"/>
  <c r="M83" i="19"/>
  <c r="M82" i="19"/>
  <c r="M81" i="19"/>
  <c r="M77" i="19"/>
  <c r="M76" i="19"/>
  <c r="M75" i="19"/>
  <c r="M74" i="19"/>
  <c r="M73" i="19"/>
  <c r="M78" i="19" s="1"/>
  <c r="M69" i="19"/>
  <c r="M68" i="19"/>
  <c r="M67" i="19"/>
  <c r="M66" i="19"/>
  <c r="M65" i="19"/>
  <c r="M78" i="62" l="1"/>
  <c r="K78" i="62" s="1"/>
  <c r="M86" i="19"/>
  <c r="M70" i="19"/>
  <c r="C218" i="41" l="1"/>
  <c r="C219" i="41"/>
  <c r="C208" i="41"/>
  <c r="C207" i="41"/>
  <c r="J224" i="41"/>
  <c r="J223" i="41"/>
  <c r="I224" i="41"/>
  <c r="I223" i="41"/>
  <c r="H224" i="41"/>
  <c r="H223" i="41"/>
  <c r="G224" i="41"/>
  <c r="F224" i="41"/>
  <c r="F223" i="41"/>
  <c r="M219" i="41"/>
  <c r="M218" i="41"/>
  <c r="L219" i="41"/>
  <c r="L218" i="41"/>
  <c r="K219" i="41"/>
  <c r="K218" i="41"/>
  <c r="J219" i="41"/>
  <c r="J218" i="41"/>
  <c r="I219" i="41"/>
  <c r="I218" i="41"/>
  <c r="H219" i="41"/>
  <c r="H218" i="41"/>
  <c r="G219" i="41"/>
  <c r="F219" i="41"/>
  <c r="L133" i="56"/>
  <c r="L134" i="56"/>
  <c r="L135" i="56"/>
  <c r="L136" i="56"/>
  <c r="L137" i="56"/>
  <c r="L138" i="56"/>
  <c r="J133" i="56"/>
  <c r="J134" i="56"/>
  <c r="J135" i="56"/>
  <c r="J136" i="56"/>
  <c r="J137" i="56"/>
  <c r="J138" i="56"/>
  <c r="H133" i="56"/>
  <c r="H134" i="56"/>
  <c r="H135" i="56"/>
  <c r="H136" i="56"/>
  <c r="H137" i="56"/>
  <c r="H138" i="56"/>
  <c r="F134" i="56"/>
  <c r="F135" i="56"/>
  <c r="F136" i="56"/>
  <c r="F137" i="56"/>
  <c r="F138" i="56"/>
  <c r="D134" i="56"/>
  <c r="D135" i="56"/>
  <c r="D136" i="56"/>
  <c r="D137" i="56"/>
  <c r="D138" i="56"/>
  <c r="D139" i="56"/>
  <c r="D140" i="56"/>
  <c r="AB31" i="64"/>
  <c r="AB33" i="64" s="1"/>
  <c r="K224" i="41"/>
  <c r="R50" i="64"/>
  <c r="S50" i="64" s="1"/>
  <c r="Q50" i="64"/>
  <c r="P50" i="64"/>
  <c r="M50" i="64"/>
  <c r="K50" i="64"/>
  <c r="I50" i="64"/>
  <c r="R49" i="64"/>
  <c r="S49" i="64" s="1"/>
  <c r="Q49" i="64"/>
  <c r="P49" i="64"/>
  <c r="M49" i="64"/>
  <c r="K49" i="64"/>
  <c r="I49" i="64"/>
  <c r="R48" i="64"/>
  <c r="S48" i="64" s="1"/>
  <c r="Q48" i="64"/>
  <c r="P48" i="64"/>
  <c r="M48" i="64"/>
  <c r="K48" i="64"/>
  <c r="I48" i="64"/>
  <c r="R47" i="64"/>
  <c r="S47" i="64" s="1"/>
  <c r="Q47" i="64"/>
  <c r="P47" i="64"/>
  <c r="M47" i="64"/>
  <c r="K47" i="64"/>
  <c r="I47" i="64"/>
  <c r="R46" i="64"/>
  <c r="S46" i="64" s="1"/>
  <c r="Q46" i="64"/>
  <c r="P46" i="64"/>
  <c r="M46" i="64"/>
  <c r="K46" i="64"/>
  <c r="I46" i="64"/>
  <c r="R45" i="64"/>
  <c r="S45" i="64" s="1"/>
  <c r="Q45" i="64"/>
  <c r="P45" i="64"/>
  <c r="M45" i="64"/>
  <c r="K45" i="64"/>
  <c r="I45" i="64"/>
  <c r="R44" i="64"/>
  <c r="S44" i="64" s="1"/>
  <c r="Q44" i="64"/>
  <c r="P44" i="64"/>
  <c r="M44" i="64"/>
  <c r="K44" i="64"/>
  <c r="I44" i="64"/>
  <c r="R43" i="64"/>
  <c r="S43" i="64" s="1"/>
  <c r="Q43" i="64"/>
  <c r="P43" i="64"/>
  <c r="M43" i="64"/>
  <c r="K43" i="64"/>
  <c r="I43" i="64"/>
  <c r="R42" i="64"/>
  <c r="S42" i="64" s="1"/>
  <c r="Q42" i="64"/>
  <c r="P42" i="64"/>
  <c r="M42" i="64"/>
  <c r="K42" i="64"/>
  <c r="I42" i="64"/>
  <c r="R41" i="64"/>
  <c r="S41" i="64" s="1"/>
  <c r="Q41" i="64"/>
  <c r="P41" i="64"/>
  <c r="M41" i="64"/>
  <c r="K41" i="64"/>
  <c r="I41" i="64"/>
  <c r="R40" i="64"/>
  <c r="S40" i="64" s="1"/>
  <c r="Q40" i="64"/>
  <c r="P40" i="64"/>
  <c r="M40" i="64"/>
  <c r="K40" i="64"/>
  <c r="I40" i="64"/>
  <c r="R39" i="64"/>
  <c r="S39" i="64" s="1"/>
  <c r="Q39" i="64"/>
  <c r="P39" i="64"/>
  <c r="M39" i="64"/>
  <c r="K39" i="64"/>
  <c r="I39" i="64"/>
  <c r="R38" i="64"/>
  <c r="S38" i="64" s="1"/>
  <c r="Q38" i="64"/>
  <c r="P38" i="64"/>
  <c r="M38" i="64"/>
  <c r="K38" i="64"/>
  <c r="I38" i="64"/>
  <c r="R37" i="64"/>
  <c r="S37" i="64" s="1"/>
  <c r="Q37" i="64"/>
  <c r="P37" i="64"/>
  <c r="M37" i="64"/>
  <c r="K37" i="64"/>
  <c r="I37" i="64"/>
  <c r="R36" i="64"/>
  <c r="S36" i="64" s="1"/>
  <c r="Q36" i="64"/>
  <c r="P36" i="64"/>
  <c r="M36" i="64"/>
  <c r="K36" i="64"/>
  <c r="I36" i="64"/>
  <c r="R35" i="64"/>
  <c r="S35" i="64" s="1"/>
  <c r="Q35" i="64"/>
  <c r="P35" i="64"/>
  <c r="M35" i="64"/>
  <c r="K35" i="64"/>
  <c r="I35" i="64"/>
  <c r="R34" i="64"/>
  <c r="S34" i="64" s="1"/>
  <c r="Q34" i="64"/>
  <c r="P34" i="64"/>
  <c r="M34" i="64"/>
  <c r="K34" i="64"/>
  <c r="I34" i="64"/>
  <c r="R33" i="64"/>
  <c r="S33" i="64" s="1"/>
  <c r="Q33" i="64"/>
  <c r="P33" i="64"/>
  <c r="M33" i="64"/>
  <c r="K33" i="64"/>
  <c r="I33" i="64"/>
  <c r="R32" i="64"/>
  <c r="S32" i="64" s="1"/>
  <c r="Q32" i="64"/>
  <c r="P32" i="64"/>
  <c r="M32" i="64"/>
  <c r="K32" i="64"/>
  <c r="I32" i="64"/>
  <c r="AA31" i="64"/>
  <c r="R31" i="64"/>
  <c r="S31" i="64" s="1"/>
  <c r="Q31" i="64"/>
  <c r="P31" i="64"/>
  <c r="M31" i="64"/>
  <c r="K31" i="64"/>
  <c r="I31" i="64"/>
  <c r="K223" i="41"/>
  <c r="Q50" i="63"/>
  <c r="S50" i="63" s="1"/>
  <c r="P50" i="63"/>
  <c r="M50" i="63"/>
  <c r="K50" i="63"/>
  <c r="I50" i="63"/>
  <c r="Q49" i="63"/>
  <c r="S49" i="63" s="1"/>
  <c r="P49" i="63"/>
  <c r="M49" i="63"/>
  <c r="K49" i="63"/>
  <c r="I49" i="63"/>
  <c r="Q48" i="63"/>
  <c r="S48" i="63" s="1"/>
  <c r="P48" i="63"/>
  <c r="M48" i="63"/>
  <c r="K48" i="63"/>
  <c r="I48" i="63"/>
  <c r="Q47" i="63"/>
  <c r="S47" i="63" s="1"/>
  <c r="P47" i="63"/>
  <c r="M47" i="63"/>
  <c r="K47" i="63"/>
  <c r="I47" i="63"/>
  <c r="Q46" i="63"/>
  <c r="S46" i="63" s="1"/>
  <c r="P46" i="63"/>
  <c r="M46" i="63"/>
  <c r="K46" i="63"/>
  <c r="I46" i="63"/>
  <c r="Q45" i="63"/>
  <c r="S45" i="63" s="1"/>
  <c r="P45" i="63"/>
  <c r="M45" i="63"/>
  <c r="K45" i="63"/>
  <c r="I45" i="63"/>
  <c r="Q44" i="63"/>
  <c r="S44" i="63" s="1"/>
  <c r="P44" i="63"/>
  <c r="M44" i="63"/>
  <c r="K44" i="63"/>
  <c r="I44" i="63"/>
  <c r="Q43" i="63"/>
  <c r="R43" i="63" s="1"/>
  <c r="P43" i="63"/>
  <c r="M43" i="63"/>
  <c r="K43" i="63"/>
  <c r="I43" i="63"/>
  <c r="Q42" i="63"/>
  <c r="R42" i="63" s="1"/>
  <c r="P42" i="63"/>
  <c r="M42" i="63"/>
  <c r="K42" i="63"/>
  <c r="I42" i="63"/>
  <c r="Q41" i="63"/>
  <c r="R41" i="63" s="1"/>
  <c r="P41" i="63"/>
  <c r="M41" i="63"/>
  <c r="K41" i="63"/>
  <c r="I41" i="63"/>
  <c r="Q40" i="63"/>
  <c r="S40" i="63" s="1"/>
  <c r="P40" i="63"/>
  <c r="M40" i="63"/>
  <c r="K40" i="63"/>
  <c r="I40" i="63"/>
  <c r="Q39" i="63"/>
  <c r="S39" i="63" s="1"/>
  <c r="P39" i="63"/>
  <c r="M39" i="63"/>
  <c r="K39" i="63"/>
  <c r="I39" i="63"/>
  <c r="Q38" i="63"/>
  <c r="S38" i="63" s="1"/>
  <c r="P38" i="63"/>
  <c r="M38" i="63"/>
  <c r="K38" i="63"/>
  <c r="I38" i="63"/>
  <c r="Q37" i="63"/>
  <c r="R37" i="63" s="1"/>
  <c r="P37" i="63"/>
  <c r="M37" i="63"/>
  <c r="K37" i="63"/>
  <c r="I37" i="63"/>
  <c r="Q36" i="63"/>
  <c r="R36" i="63" s="1"/>
  <c r="P36" i="63"/>
  <c r="M36" i="63"/>
  <c r="K36" i="63"/>
  <c r="I36" i="63"/>
  <c r="Q35" i="63"/>
  <c r="S35" i="63" s="1"/>
  <c r="P35" i="63"/>
  <c r="M35" i="63"/>
  <c r="K35" i="63"/>
  <c r="I35" i="63"/>
  <c r="Q34" i="63"/>
  <c r="R34" i="63" s="1"/>
  <c r="P34" i="63"/>
  <c r="M34" i="63"/>
  <c r="K34" i="63"/>
  <c r="I34" i="63"/>
  <c r="Q33" i="63"/>
  <c r="S33" i="63" s="1"/>
  <c r="P33" i="63"/>
  <c r="M33" i="63"/>
  <c r="K33" i="63"/>
  <c r="I33" i="63"/>
  <c r="Q32" i="63"/>
  <c r="S32" i="63" s="1"/>
  <c r="P32" i="63"/>
  <c r="M32" i="63"/>
  <c r="K32" i="63"/>
  <c r="I32" i="63"/>
  <c r="AA31" i="63"/>
  <c r="Q31" i="63"/>
  <c r="R31" i="63" s="1"/>
  <c r="P31" i="63"/>
  <c r="M31" i="63"/>
  <c r="K31" i="63"/>
  <c r="I31" i="63"/>
  <c r="J62" i="25"/>
  <c r="J61" i="25"/>
  <c r="J60" i="25"/>
  <c r="J77" i="24"/>
  <c r="J76" i="24"/>
  <c r="J75" i="24"/>
  <c r="J74" i="24"/>
  <c r="J73" i="24"/>
  <c r="J72" i="24"/>
  <c r="J71" i="24"/>
  <c r="J61" i="24"/>
  <c r="J60" i="24"/>
  <c r="J80" i="23"/>
  <c r="J79" i="23"/>
  <c r="J78" i="23"/>
  <c r="J77" i="23"/>
  <c r="J76" i="23"/>
  <c r="J75" i="23"/>
  <c r="J74" i="23"/>
  <c r="J73" i="23"/>
  <c r="J72" i="23"/>
  <c r="J71" i="23"/>
  <c r="J69" i="23"/>
  <c r="J68" i="23"/>
  <c r="J67" i="23"/>
  <c r="J66" i="23"/>
  <c r="J65" i="23"/>
  <c r="J63" i="23"/>
  <c r="J62" i="23"/>
  <c r="J61" i="23"/>
  <c r="J60" i="23"/>
  <c r="J72" i="22"/>
  <c r="J71" i="22"/>
  <c r="J68" i="22"/>
  <c r="J67" i="22"/>
  <c r="J66" i="22"/>
  <c r="J65" i="22"/>
  <c r="J64" i="22"/>
  <c r="J63" i="22"/>
  <c r="J62" i="22"/>
  <c r="J61" i="22"/>
  <c r="J60" i="22"/>
  <c r="J80" i="15"/>
  <c r="J79" i="15"/>
  <c r="J78" i="15"/>
  <c r="J77" i="15"/>
  <c r="J76" i="15"/>
  <c r="J75" i="15"/>
  <c r="J74" i="15"/>
  <c r="J73" i="15"/>
  <c r="J72" i="15"/>
  <c r="J71" i="15"/>
  <c r="J69" i="15"/>
  <c r="J68" i="15"/>
  <c r="J66" i="15"/>
  <c r="J65" i="15"/>
  <c r="J64" i="15"/>
  <c r="J61" i="15"/>
  <c r="J63" i="15"/>
  <c r="J60" i="15"/>
  <c r="B60" i="25"/>
  <c r="A60" i="25"/>
  <c r="AV389" i="52"/>
  <c r="AW389" i="52" s="1"/>
  <c r="AQ389" i="52"/>
  <c r="AL389" i="52"/>
  <c r="AM389" i="52" s="1"/>
  <c r="AG389" i="52"/>
  <c r="AB389" i="52"/>
  <c r="AC389" i="52" s="1"/>
  <c r="X389" i="52"/>
  <c r="W389" i="52"/>
  <c r="R389" i="52"/>
  <c r="S389" i="52" s="1"/>
  <c r="J389" i="52"/>
  <c r="I389" i="52"/>
  <c r="G389" i="52"/>
  <c r="AW388" i="52"/>
  <c r="AV388" i="52"/>
  <c r="AQ388" i="52"/>
  <c r="AR388" i="52" s="1"/>
  <c r="AL388" i="52"/>
  <c r="AM388" i="52" s="1"/>
  <c r="AG388" i="52"/>
  <c r="AH388" i="52" s="1"/>
  <c r="AB388" i="52"/>
  <c r="AC388" i="52" s="1"/>
  <c r="W388" i="52"/>
  <c r="X388" i="52" s="1"/>
  <c r="R388" i="52"/>
  <c r="S388" i="52" s="1"/>
  <c r="J388" i="52"/>
  <c r="I388" i="52"/>
  <c r="G388" i="52"/>
  <c r="AX387" i="52"/>
  <c r="AW387" i="52"/>
  <c r="AV387" i="52"/>
  <c r="AR387" i="52"/>
  <c r="AQ387" i="52"/>
  <c r="AL387" i="52"/>
  <c r="AN387" i="52" s="1"/>
  <c r="AG387" i="52"/>
  <c r="AH387" i="52" s="1"/>
  <c r="AD387" i="52"/>
  <c r="AB387" i="52"/>
  <c r="AC387" i="52" s="1"/>
  <c r="W387" i="52"/>
  <c r="Y387" i="52" s="1"/>
  <c r="R387" i="52"/>
  <c r="K387" i="52" s="1"/>
  <c r="J387" i="52"/>
  <c r="I387" i="52"/>
  <c r="G387" i="52"/>
  <c r="H387" i="52" s="1"/>
  <c r="P382" i="52"/>
  <c r="U382" i="52" s="1"/>
  <c r="AV393" i="51"/>
  <c r="AQ393" i="51"/>
  <c r="AR393" i="51" s="1"/>
  <c r="AL393" i="51"/>
  <c r="AG393" i="51"/>
  <c r="AH393" i="51" s="1"/>
  <c r="AB393" i="51"/>
  <c r="AC393" i="51" s="1"/>
  <c r="W393" i="51"/>
  <c r="X393" i="51" s="1"/>
  <c r="R393" i="51"/>
  <c r="S393" i="51" s="1"/>
  <c r="K393" i="51"/>
  <c r="J393" i="51"/>
  <c r="I393" i="51"/>
  <c r="G393" i="51"/>
  <c r="AH392" i="51"/>
  <c r="AG392" i="51"/>
  <c r="AB392" i="51"/>
  <c r="AC392" i="51" s="1"/>
  <c r="W392" i="51"/>
  <c r="X392" i="51" s="1"/>
  <c r="R392" i="51"/>
  <c r="S392" i="51" s="1"/>
  <c r="K392" i="51"/>
  <c r="J392" i="51"/>
  <c r="I392" i="51"/>
  <c r="G392" i="51"/>
  <c r="AV391" i="51"/>
  <c r="AX387" i="51" s="1"/>
  <c r="AQ391" i="51"/>
  <c r="AR391" i="51" s="1"/>
  <c r="AL391" i="51"/>
  <c r="AM391" i="51" s="1"/>
  <c r="AG391" i="51"/>
  <c r="K391" i="51" s="1"/>
  <c r="AB391" i="51"/>
  <c r="W391" i="51"/>
  <c r="X391" i="51" s="1"/>
  <c r="R391" i="51"/>
  <c r="J391" i="51"/>
  <c r="I391" i="51"/>
  <c r="G391" i="51"/>
  <c r="AV390" i="51"/>
  <c r="AW393" i="51" s="1"/>
  <c r="AQ390" i="51"/>
  <c r="AS387" i="51" s="1"/>
  <c r="AL390" i="51"/>
  <c r="AM393" i="51" s="1"/>
  <c r="AG390" i="51"/>
  <c r="AH390" i="51" s="1"/>
  <c r="AC390" i="51"/>
  <c r="AB390" i="51"/>
  <c r="W390" i="51"/>
  <c r="X390" i="51" s="1"/>
  <c r="R390" i="51"/>
  <c r="S390" i="51" s="1"/>
  <c r="J390" i="51"/>
  <c r="I390" i="51"/>
  <c r="G390" i="51"/>
  <c r="AB389" i="51"/>
  <c r="AC389" i="51" s="1"/>
  <c r="W389" i="51"/>
  <c r="X389" i="51" s="1"/>
  <c r="R389" i="51"/>
  <c r="S391" i="51" s="1"/>
  <c r="K389" i="51"/>
  <c r="J389" i="51"/>
  <c r="I389" i="51"/>
  <c r="G389" i="51"/>
  <c r="AB388" i="51"/>
  <c r="AC388" i="51" s="1"/>
  <c r="W388" i="51"/>
  <c r="X387" i="51" s="1"/>
  <c r="R388" i="51"/>
  <c r="S388" i="51" s="1"/>
  <c r="K388" i="51"/>
  <c r="J388" i="51"/>
  <c r="I388" i="51"/>
  <c r="G388" i="51"/>
  <c r="AB387" i="51"/>
  <c r="AC391" i="51" s="1"/>
  <c r="Y387" i="51"/>
  <c r="W387" i="51"/>
  <c r="R387" i="51"/>
  <c r="S387" i="51" s="1"/>
  <c r="J387" i="51"/>
  <c r="I387" i="51"/>
  <c r="G387" i="51"/>
  <c r="H387" i="51" s="1"/>
  <c r="U383" i="51"/>
  <c r="P383" i="51"/>
  <c r="U382" i="51"/>
  <c r="Z382" i="51" s="1"/>
  <c r="P382" i="51"/>
  <c r="H387" i="50"/>
  <c r="H367" i="50"/>
  <c r="AW388" i="50"/>
  <c r="AV388" i="50"/>
  <c r="AR388" i="50"/>
  <c r="AQ388" i="50"/>
  <c r="AL388" i="50"/>
  <c r="AM388" i="50" s="1"/>
  <c r="AG388" i="50"/>
  <c r="AB388" i="50"/>
  <c r="AC388" i="50" s="1"/>
  <c r="W388" i="50"/>
  <c r="X388" i="50" s="1"/>
  <c r="R388" i="50"/>
  <c r="S388" i="50" s="1"/>
  <c r="K388" i="50"/>
  <c r="M388" i="50" s="1"/>
  <c r="J388" i="50"/>
  <c r="I388" i="50"/>
  <c r="G388" i="50"/>
  <c r="AX387" i="50"/>
  <c r="AW387" i="50"/>
  <c r="AV387" i="50"/>
  <c r="AS387" i="50"/>
  <c r="AQ387" i="50"/>
  <c r="AR387" i="50" s="1"/>
  <c r="AN387" i="50"/>
  <c r="AM387" i="50"/>
  <c r="AL387" i="50"/>
  <c r="AG387" i="50"/>
  <c r="AI387" i="50" s="1"/>
  <c r="AB387" i="50"/>
  <c r="AC387" i="50" s="1"/>
  <c r="W387" i="50"/>
  <c r="Y387" i="50" s="1"/>
  <c r="R387" i="50"/>
  <c r="K387" i="50" s="1"/>
  <c r="J387" i="50"/>
  <c r="I387" i="50"/>
  <c r="G387" i="50"/>
  <c r="U383" i="50"/>
  <c r="P383" i="50"/>
  <c r="U382" i="50"/>
  <c r="Z382" i="50" s="1"/>
  <c r="P382" i="50"/>
  <c r="L387" i="49"/>
  <c r="AB397" i="49"/>
  <c r="AC397" i="49" s="1"/>
  <c r="W397" i="49"/>
  <c r="X397" i="49" s="1"/>
  <c r="R397" i="49"/>
  <c r="S397" i="49" s="1"/>
  <c r="K397" i="49"/>
  <c r="J397" i="49"/>
  <c r="I397" i="49"/>
  <c r="G397" i="49"/>
  <c r="AV396" i="49"/>
  <c r="AW394" i="49" s="1"/>
  <c r="AQ396" i="49"/>
  <c r="AR396" i="49" s="1"/>
  <c r="AL396" i="49"/>
  <c r="AM396" i="49" s="1"/>
  <c r="AG396" i="49"/>
  <c r="K396" i="49" s="1"/>
  <c r="AB396" i="49"/>
  <c r="W396" i="49"/>
  <c r="R396" i="49"/>
  <c r="J396" i="49"/>
  <c r="I396" i="49"/>
  <c r="G396" i="49"/>
  <c r="AV395" i="49"/>
  <c r="AW395" i="49" s="1"/>
  <c r="AQ395" i="49"/>
  <c r="AR395" i="49" s="1"/>
  <c r="AL395" i="49"/>
  <c r="AM395" i="49" s="1"/>
  <c r="AH395" i="49"/>
  <c r="AG395" i="49"/>
  <c r="AB395" i="49"/>
  <c r="AC395" i="49" s="1"/>
  <c r="W395" i="49"/>
  <c r="X395" i="49" s="1"/>
  <c r="R395" i="49"/>
  <c r="S395" i="49" s="1"/>
  <c r="J395" i="49"/>
  <c r="I395" i="49"/>
  <c r="G395" i="49"/>
  <c r="AV394" i="49"/>
  <c r="AQ394" i="49"/>
  <c r="AR392" i="49" s="1"/>
  <c r="AL394" i="49"/>
  <c r="AM394" i="49" s="1"/>
  <c r="AG394" i="49"/>
  <c r="AH394" i="49" s="1"/>
  <c r="AB394" i="49"/>
  <c r="K394" i="49" s="1"/>
  <c r="W394" i="49"/>
  <c r="R394" i="49"/>
  <c r="J394" i="49"/>
  <c r="I394" i="49"/>
  <c r="G394" i="49"/>
  <c r="AV393" i="49"/>
  <c r="AW393" i="49" s="1"/>
  <c r="AQ393" i="49"/>
  <c r="AR393" i="49" s="1"/>
  <c r="AL393" i="49"/>
  <c r="AM393" i="49" s="1"/>
  <c r="AG393" i="49"/>
  <c r="AH393" i="49" s="1"/>
  <c r="AB393" i="49"/>
  <c r="W393" i="49"/>
  <c r="K393" i="49" s="1"/>
  <c r="R393" i="49"/>
  <c r="S393" i="49" s="1"/>
  <c r="J393" i="49"/>
  <c r="I393" i="49"/>
  <c r="G393" i="49"/>
  <c r="AV392" i="49"/>
  <c r="AW392" i="49" s="1"/>
  <c r="AQ392" i="49"/>
  <c r="AL392" i="49"/>
  <c r="AM387" i="49" s="1"/>
  <c r="AG392" i="49"/>
  <c r="AH392" i="49" s="1"/>
  <c r="AB392" i="49"/>
  <c r="AC392" i="49" s="1"/>
  <c r="W392" i="49"/>
  <c r="X392" i="49" s="1"/>
  <c r="R392" i="49"/>
  <c r="K392" i="49" s="1"/>
  <c r="J392" i="49"/>
  <c r="I392" i="49"/>
  <c r="G392" i="49"/>
  <c r="AV391" i="49"/>
  <c r="AW389" i="49" s="1"/>
  <c r="AQ391" i="49"/>
  <c r="AR391" i="49" s="1"/>
  <c r="AL391" i="49"/>
  <c r="AM391" i="49" s="1"/>
  <c r="AG391" i="49"/>
  <c r="AH391" i="49" s="1"/>
  <c r="AB391" i="49"/>
  <c r="AC391" i="49" s="1"/>
  <c r="W391" i="49"/>
  <c r="R391" i="49"/>
  <c r="K391" i="49" s="1"/>
  <c r="J391" i="49"/>
  <c r="I391" i="49"/>
  <c r="G391" i="49"/>
  <c r="AV390" i="49"/>
  <c r="AW390" i="49" s="1"/>
  <c r="AQ390" i="49"/>
  <c r="AR390" i="49" s="1"/>
  <c r="AL390" i="49"/>
  <c r="AG390" i="49"/>
  <c r="AH390" i="49" s="1"/>
  <c r="AB390" i="49"/>
  <c r="AC390" i="49" s="1"/>
  <c r="W390" i="49"/>
  <c r="X390" i="49" s="1"/>
  <c r="R390" i="49"/>
  <c r="K390" i="49" s="1"/>
  <c r="J390" i="49"/>
  <c r="I390" i="49"/>
  <c r="G390" i="49"/>
  <c r="AV389" i="49"/>
  <c r="AQ389" i="49"/>
  <c r="AR389" i="49" s="1"/>
  <c r="AL389" i="49"/>
  <c r="AM389" i="49" s="1"/>
  <c r="AG389" i="49"/>
  <c r="AH389" i="49" s="1"/>
  <c r="AB389" i="49"/>
  <c r="AC389" i="49" s="1"/>
  <c r="W389" i="49"/>
  <c r="X389" i="49" s="1"/>
  <c r="S389" i="49"/>
  <c r="R389" i="49"/>
  <c r="J389" i="49"/>
  <c r="I389" i="49"/>
  <c r="G389" i="49"/>
  <c r="AV388" i="49"/>
  <c r="AW388" i="49" s="1"/>
  <c r="AQ388" i="49"/>
  <c r="AR388" i="49" s="1"/>
  <c r="AL388" i="49"/>
  <c r="AM388" i="49" s="1"/>
  <c r="AG388" i="49"/>
  <c r="AB388" i="49"/>
  <c r="AC388" i="49" s="1"/>
  <c r="W388" i="49"/>
  <c r="X388" i="49" s="1"/>
  <c r="R388" i="49"/>
  <c r="T387" i="49" s="1"/>
  <c r="J388" i="49"/>
  <c r="I388" i="49"/>
  <c r="G388" i="49"/>
  <c r="AV387" i="49"/>
  <c r="AX387" i="49" s="1"/>
  <c r="AQ387" i="49"/>
  <c r="AS387" i="49" s="1"/>
  <c r="AL387" i="49"/>
  <c r="AG387" i="49"/>
  <c r="AH387" i="49" s="1"/>
  <c r="AB387" i="49"/>
  <c r="AD387" i="49" s="1"/>
  <c r="W387" i="49"/>
  <c r="X396" i="49" s="1"/>
  <c r="R387" i="49"/>
  <c r="J387" i="49"/>
  <c r="I387" i="49"/>
  <c r="G387" i="49"/>
  <c r="H387" i="49" s="1"/>
  <c r="P383" i="49"/>
  <c r="P382" i="49"/>
  <c r="U382" i="49" s="1"/>
  <c r="C1" i="48"/>
  <c r="AV396" i="48"/>
  <c r="AW396" i="48" s="1"/>
  <c r="AQ396" i="48"/>
  <c r="AR396" i="48" s="1"/>
  <c r="AL396" i="48"/>
  <c r="AM396" i="48" s="1"/>
  <c r="AG396" i="48"/>
  <c r="AH396" i="48" s="1"/>
  <c r="AB396" i="48"/>
  <c r="AC396" i="48" s="1"/>
  <c r="X396" i="48"/>
  <c r="W396" i="48"/>
  <c r="R396" i="48"/>
  <c r="S396" i="48" s="1"/>
  <c r="J396" i="48"/>
  <c r="I396" i="48"/>
  <c r="G396" i="48"/>
  <c r="AW395" i="48"/>
  <c r="AV395" i="48"/>
  <c r="AQ395" i="48"/>
  <c r="AR395" i="48" s="1"/>
  <c r="AL395" i="48"/>
  <c r="AM395" i="48" s="1"/>
  <c r="AG395" i="48"/>
  <c r="AH395" i="48" s="1"/>
  <c r="AB395" i="48"/>
  <c r="AC395" i="48" s="1"/>
  <c r="W395" i="48"/>
  <c r="X395" i="48" s="1"/>
  <c r="R395" i="48"/>
  <c r="S395" i="48" s="1"/>
  <c r="J395" i="48"/>
  <c r="I395" i="48"/>
  <c r="G395" i="48"/>
  <c r="AV394" i="48"/>
  <c r="AW394" i="48" s="1"/>
  <c r="AQ394" i="48"/>
  <c r="AR394" i="48" s="1"/>
  <c r="AL394" i="48"/>
  <c r="AM394" i="48" s="1"/>
  <c r="AG394" i="48"/>
  <c r="AH394" i="48" s="1"/>
  <c r="AB394" i="48"/>
  <c r="AC394" i="48" s="1"/>
  <c r="W394" i="48"/>
  <c r="X394" i="48" s="1"/>
  <c r="R394" i="48"/>
  <c r="J394" i="48"/>
  <c r="I394" i="48"/>
  <c r="G394" i="48"/>
  <c r="AV393" i="48"/>
  <c r="AW393" i="48" s="1"/>
  <c r="AQ393" i="48"/>
  <c r="AL393" i="48"/>
  <c r="AM393" i="48" s="1"/>
  <c r="AG393" i="48"/>
  <c r="AH393" i="48" s="1"/>
  <c r="AB393" i="48"/>
  <c r="AC393" i="48" s="1"/>
  <c r="W393" i="48"/>
  <c r="X393" i="48" s="1"/>
  <c r="R393" i="48"/>
  <c r="S394" i="48" s="1"/>
  <c r="J393" i="48"/>
  <c r="I393" i="48"/>
  <c r="G393" i="48"/>
  <c r="AV392" i="48"/>
  <c r="AW392" i="48" s="1"/>
  <c r="AQ392" i="48"/>
  <c r="AR392" i="48" s="1"/>
  <c r="AL392" i="48"/>
  <c r="AM392" i="48" s="1"/>
  <c r="AG392" i="48"/>
  <c r="AH392" i="48" s="1"/>
  <c r="AB392" i="48"/>
  <c r="AC392" i="48" s="1"/>
  <c r="W392" i="48"/>
  <c r="X392" i="48" s="1"/>
  <c r="R392" i="48"/>
  <c r="S392" i="48" s="1"/>
  <c r="J392" i="48"/>
  <c r="I392" i="48"/>
  <c r="G392" i="48"/>
  <c r="AV391" i="48"/>
  <c r="AW391" i="48" s="1"/>
  <c r="AQ391" i="48"/>
  <c r="K391" i="48" s="1"/>
  <c r="AL391" i="48"/>
  <c r="AG391" i="48"/>
  <c r="AH391" i="48" s="1"/>
  <c r="AB391" i="48"/>
  <c r="AC391" i="48" s="1"/>
  <c r="W391" i="48"/>
  <c r="X391" i="48" s="1"/>
  <c r="R391" i="48"/>
  <c r="S391" i="48" s="1"/>
  <c r="J391" i="48"/>
  <c r="I391" i="48"/>
  <c r="G391" i="48"/>
  <c r="AV390" i="48"/>
  <c r="AW390" i="48" s="1"/>
  <c r="AQ390" i="48"/>
  <c r="AR390" i="48" s="1"/>
  <c r="AL390" i="48"/>
  <c r="K390" i="48" s="1"/>
  <c r="AG390" i="48"/>
  <c r="AH390" i="48" s="1"/>
  <c r="AB390" i="48"/>
  <c r="AC390" i="48" s="1"/>
  <c r="W390" i="48"/>
  <c r="X390" i="48" s="1"/>
  <c r="R390" i="48"/>
  <c r="S390" i="48" s="1"/>
  <c r="J390" i="48"/>
  <c r="I390" i="48"/>
  <c r="G390" i="48"/>
  <c r="AV389" i="48"/>
  <c r="AW389" i="48" s="1"/>
  <c r="AQ389" i="48"/>
  <c r="AR389" i="48" s="1"/>
  <c r="AL389" i="48"/>
  <c r="K389" i="48" s="1"/>
  <c r="AG389" i="48"/>
  <c r="AB389" i="48"/>
  <c r="AC389" i="48" s="1"/>
  <c r="W389" i="48"/>
  <c r="X389" i="48" s="1"/>
  <c r="R389" i="48"/>
  <c r="S389" i="48" s="1"/>
  <c r="J389" i="48"/>
  <c r="I389" i="48"/>
  <c r="G389" i="48"/>
  <c r="AV388" i="48"/>
  <c r="AW388" i="48" s="1"/>
  <c r="AQ388" i="48"/>
  <c r="AR388" i="48" s="1"/>
  <c r="AL388" i="48"/>
  <c r="AM388" i="48" s="1"/>
  <c r="AG388" i="48"/>
  <c r="AH389" i="48" s="1"/>
  <c r="AB388" i="48"/>
  <c r="AC388" i="48" s="1"/>
  <c r="W388" i="48"/>
  <c r="X388" i="48" s="1"/>
  <c r="R388" i="48"/>
  <c r="S388" i="48" s="1"/>
  <c r="J388" i="48"/>
  <c r="I388" i="48"/>
  <c r="G388" i="48"/>
  <c r="AV387" i="48"/>
  <c r="AX387" i="48" s="1"/>
  <c r="AQ387" i="48"/>
  <c r="AS387" i="48" s="1"/>
  <c r="AL387" i="48"/>
  <c r="AM391" i="48" s="1"/>
  <c r="AG387" i="48"/>
  <c r="AI387" i="48" s="1"/>
  <c r="AB387" i="48"/>
  <c r="AD387" i="48" s="1"/>
  <c r="W387" i="48"/>
  <c r="Y387" i="48" s="1"/>
  <c r="S387" i="48"/>
  <c r="R387" i="48"/>
  <c r="J387" i="48"/>
  <c r="I387" i="48"/>
  <c r="G387" i="48"/>
  <c r="H387" i="48" s="1"/>
  <c r="P382" i="48"/>
  <c r="P383" i="48" s="1"/>
  <c r="C1" i="47"/>
  <c r="S388" i="47"/>
  <c r="R388" i="47"/>
  <c r="K388" i="47"/>
  <c r="M388" i="47" s="1"/>
  <c r="J388" i="47"/>
  <c r="I388" i="47"/>
  <c r="G388" i="47"/>
  <c r="Y387" i="47"/>
  <c r="X387" i="47"/>
  <c r="W387" i="47"/>
  <c r="T387" i="47"/>
  <c r="R387" i="47"/>
  <c r="S387" i="47" s="1"/>
  <c r="K387" i="47"/>
  <c r="M387" i="47" s="1"/>
  <c r="J387" i="47"/>
  <c r="I387" i="47"/>
  <c r="G387" i="47"/>
  <c r="H387" i="47" s="1"/>
  <c r="P383" i="47"/>
  <c r="P382" i="47"/>
  <c r="U382" i="47" s="1"/>
  <c r="C1" i="46"/>
  <c r="AV395" i="46"/>
  <c r="AQ395" i="46"/>
  <c r="AR395" i="46" s="1"/>
  <c r="AL395" i="46"/>
  <c r="AM395" i="46" s="1"/>
  <c r="AG395" i="46"/>
  <c r="AH395" i="46" s="1"/>
  <c r="AB395" i="46"/>
  <c r="AC395" i="46" s="1"/>
  <c r="W395" i="46"/>
  <c r="X395" i="46" s="1"/>
  <c r="R395" i="46"/>
  <c r="S395" i="46" s="1"/>
  <c r="K395" i="46"/>
  <c r="J395" i="46"/>
  <c r="I395" i="46"/>
  <c r="G395" i="46"/>
  <c r="AV394" i="46"/>
  <c r="AW395" i="46" s="1"/>
  <c r="AQ394" i="46"/>
  <c r="AR394" i="46" s="1"/>
  <c r="AL394" i="46"/>
  <c r="AG394" i="46"/>
  <c r="AH394" i="46" s="1"/>
  <c r="AB394" i="46"/>
  <c r="AC394" i="46" s="1"/>
  <c r="W394" i="46"/>
  <c r="X394" i="46" s="1"/>
  <c r="R394" i="46"/>
  <c r="S394" i="46" s="1"/>
  <c r="J394" i="46"/>
  <c r="I394" i="46"/>
  <c r="G394" i="46"/>
  <c r="AV393" i="46"/>
  <c r="K393" i="46" s="1"/>
  <c r="AR393" i="46"/>
  <c r="AQ393" i="46"/>
  <c r="AL393" i="46"/>
  <c r="AM393" i="46" s="1"/>
  <c r="AG393" i="46"/>
  <c r="AH393" i="46" s="1"/>
  <c r="AB393" i="46"/>
  <c r="AC393" i="46" s="1"/>
  <c r="W393" i="46"/>
  <c r="X393" i="46" s="1"/>
  <c r="R393" i="46"/>
  <c r="S393" i="46" s="1"/>
  <c r="J393" i="46"/>
  <c r="I393" i="46"/>
  <c r="G393" i="46"/>
  <c r="AV392" i="46"/>
  <c r="AW392" i="46" s="1"/>
  <c r="AQ392" i="46"/>
  <c r="AR392" i="46" s="1"/>
  <c r="AL392" i="46"/>
  <c r="AM392" i="46" s="1"/>
  <c r="AG392" i="46"/>
  <c r="AB392" i="46"/>
  <c r="AC392" i="46" s="1"/>
  <c r="W392" i="46"/>
  <c r="X392" i="46" s="1"/>
  <c r="R392" i="46"/>
  <c r="S392" i="46" s="1"/>
  <c r="J392" i="46"/>
  <c r="I392" i="46"/>
  <c r="G392" i="46"/>
  <c r="AV391" i="46"/>
  <c r="AW391" i="46" s="1"/>
  <c r="AQ391" i="46"/>
  <c r="AR391" i="46" s="1"/>
  <c r="AL391" i="46"/>
  <c r="AG391" i="46"/>
  <c r="AH391" i="46" s="1"/>
  <c r="AB391" i="46"/>
  <c r="AC391" i="46" s="1"/>
  <c r="W391" i="46"/>
  <c r="X391" i="46" s="1"/>
  <c r="R391" i="46"/>
  <c r="S391" i="46" s="1"/>
  <c r="J391" i="46"/>
  <c r="I391" i="46"/>
  <c r="G391" i="46"/>
  <c r="AV390" i="46"/>
  <c r="AW390" i="46" s="1"/>
  <c r="AQ390" i="46"/>
  <c r="AR390" i="46" s="1"/>
  <c r="AL390" i="46"/>
  <c r="AM390" i="46" s="1"/>
  <c r="AG390" i="46"/>
  <c r="AH390" i="46" s="1"/>
  <c r="AB390" i="46"/>
  <c r="W390" i="46"/>
  <c r="X390" i="46" s="1"/>
  <c r="R390" i="46"/>
  <c r="S390" i="46" s="1"/>
  <c r="J390" i="46"/>
  <c r="I390" i="46"/>
  <c r="G390" i="46"/>
  <c r="AV389" i="46"/>
  <c r="AW389" i="46" s="1"/>
  <c r="AQ389" i="46"/>
  <c r="AR389" i="46" s="1"/>
  <c r="AL389" i="46"/>
  <c r="AM389" i="46" s="1"/>
  <c r="AG389" i="46"/>
  <c r="AB389" i="46"/>
  <c r="AC389" i="46" s="1"/>
  <c r="W389" i="46"/>
  <c r="X389" i="46" s="1"/>
  <c r="R389" i="46"/>
  <c r="S389" i="46" s="1"/>
  <c r="J389" i="46"/>
  <c r="I389" i="46"/>
  <c r="G389" i="46"/>
  <c r="AV388" i="46"/>
  <c r="AW388" i="46" s="1"/>
  <c r="AQ388" i="46"/>
  <c r="AR388" i="46" s="1"/>
  <c r="AL388" i="46"/>
  <c r="AM388" i="46" s="1"/>
  <c r="AG388" i="46"/>
  <c r="K388" i="46" s="1"/>
  <c r="AB388" i="46"/>
  <c r="AC388" i="46" s="1"/>
  <c r="W388" i="46"/>
  <c r="R388" i="46"/>
  <c r="S388" i="46" s="1"/>
  <c r="J388" i="46"/>
  <c r="I388" i="46"/>
  <c r="G388" i="46"/>
  <c r="AV387" i="46"/>
  <c r="AX387" i="46" s="1"/>
  <c r="AQ387" i="46"/>
  <c r="AS387" i="46" s="1"/>
  <c r="AL387" i="46"/>
  <c r="AM394" i="46" s="1"/>
  <c r="AG387" i="46"/>
  <c r="AI387" i="46" s="1"/>
  <c r="AB387" i="46"/>
  <c r="AD387" i="46" s="1"/>
  <c r="W387" i="46"/>
  <c r="X388" i="46" s="1"/>
  <c r="R387" i="46"/>
  <c r="S387" i="46" s="1"/>
  <c r="J387" i="46"/>
  <c r="I387" i="46"/>
  <c r="G387" i="46"/>
  <c r="H387" i="46" s="1"/>
  <c r="P382" i="46"/>
  <c r="U382" i="46" s="1"/>
  <c r="C1" i="45"/>
  <c r="AV396" i="45"/>
  <c r="AQ396" i="45"/>
  <c r="AR396" i="45" s="1"/>
  <c r="AL396" i="45"/>
  <c r="AG396" i="45"/>
  <c r="AH396" i="45" s="1"/>
  <c r="AB396" i="45"/>
  <c r="AC396" i="45" s="1"/>
  <c r="W396" i="45"/>
  <c r="R396" i="45"/>
  <c r="S396" i="45" s="1"/>
  <c r="K396" i="45"/>
  <c r="J396" i="45"/>
  <c r="I396" i="45"/>
  <c r="G396" i="45"/>
  <c r="AW395" i="45"/>
  <c r="AV395" i="45"/>
  <c r="AQ395" i="45"/>
  <c r="AL395" i="45"/>
  <c r="AM395" i="45" s="1"/>
  <c r="AG395" i="45"/>
  <c r="AH395" i="45" s="1"/>
  <c r="AB395" i="45"/>
  <c r="AC395" i="45" s="1"/>
  <c r="W395" i="45"/>
  <c r="X395" i="45" s="1"/>
  <c r="R395" i="45"/>
  <c r="S395" i="45" s="1"/>
  <c r="J395" i="45"/>
  <c r="I395" i="45"/>
  <c r="G395" i="45"/>
  <c r="AV394" i="45"/>
  <c r="AW396" i="45" s="1"/>
  <c r="AQ394" i="45"/>
  <c r="AL394" i="45"/>
  <c r="AM394" i="45" s="1"/>
  <c r="AG394" i="45"/>
  <c r="AB394" i="45"/>
  <c r="AC394" i="45" s="1"/>
  <c r="W394" i="45"/>
  <c r="X394" i="45" s="1"/>
  <c r="R394" i="45"/>
  <c r="J394" i="45"/>
  <c r="I394" i="45"/>
  <c r="G394" i="45"/>
  <c r="AV393" i="45"/>
  <c r="AW393" i="45" s="1"/>
  <c r="AR393" i="45"/>
  <c r="AQ393" i="45"/>
  <c r="AL393" i="45"/>
  <c r="AG393" i="45"/>
  <c r="AH393" i="45" s="1"/>
  <c r="AB393" i="45"/>
  <c r="AC393" i="45" s="1"/>
  <c r="W393" i="45"/>
  <c r="X393" i="45" s="1"/>
  <c r="R393" i="45"/>
  <c r="S393" i="45" s="1"/>
  <c r="J393" i="45"/>
  <c r="I393" i="45"/>
  <c r="G393" i="45"/>
  <c r="AV392" i="45"/>
  <c r="AW392" i="45" s="1"/>
  <c r="AQ392" i="45"/>
  <c r="AR394" i="45" s="1"/>
  <c r="AL392" i="45"/>
  <c r="AG392" i="45"/>
  <c r="AH392" i="45" s="1"/>
  <c r="AB392" i="45"/>
  <c r="W392" i="45"/>
  <c r="X392" i="45" s="1"/>
  <c r="R392" i="45"/>
  <c r="S392" i="45" s="1"/>
  <c r="J392" i="45"/>
  <c r="I392" i="45"/>
  <c r="G392" i="45"/>
  <c r="AV391" i="45"/>
  <c r="AW391" i="45" s="1"/>
  <c r="AQ391" i="45"/>
  <c r="AR388" i="45" s="1"/>
  <c r="AL391" i="45"/>
  <c r="AM392" i="45" s="1"/>
  <c r="AG391" i="45"/>
  <c r="AB391" i="45"/>
  <c r="AC391" i="45" s="1"/>
  <c r="W391" i="45"/>
  <c r="X391" i="45" s="1"/>
  <c r="R391" i="45"/>
  <c r="S391" i="45" s="1"/>
  <c r="J391" i="45"/>
  <c r="I391" i="45"/>
  <c r="G391" i="45"/>
  <c r="AL390" i="45"/>
  <c r="AM390" i="45" s="1"/>
  <c r="AG390" i="45"/>
  <c r="AH390" i="45" s="1"/>
  <c r="AB390" i="45"/>
  <c r="AC390" i="45" s="1"/>
  <c r="W390" i="45"/>
  <c r="R390" i="45"/>
  <c r="S390" i="45" s="1"/>
  <c r="J390" i="45"/>
  <c r="I390" i="45"/>
  <c r="G390" i="45"/>
  <c r="AV389" i="45"/>
  <c r="AW389" i="45" s="1"/>
  <c r="AQ389" i="45"/>
  <c r="AR389" i="45" s="1"/>
  <c r="AL389" i="45"/>
  <c r="AM389" i="45" s="1"/>
  <c r="AG389" i="45"/>
  <c r="AH389" i="45" s="1"/>
  <c r="AB389" i="45"/>
  <c r="AC389" i="45" s="1"/>
  <c r="W389" i="45"/>
  <c r="X389" i="45" s="1"/>
  <c r="R389" i="45"/>
  <c r="J389" i="45"/>
  <c r="I389" i="45"/>
  <c r="G389" i="45"/>
  <c r="AV388" i="45"/>
  <c r="AW388" i="45" s="1"/>
  <c r="AQ388" i="45"/>
  <c r="AL388" i="45"/>
  <c r="AM388" i="45" s="1"/>
  <c r="AG388" i="45"/>
  <c r="AH388" i="45" s="1"/>
  <c r="AB388" i="45"/>
  <c r="AC392" i="45" s="1"/>
  <c r="W388" i="45"/>
  <c r="X390" i="45" s="1"/>
  <c r="S388" i="45"/>
  <c r="R388" i="45"/>
  <c r="K388" i="45" s="1"/>
  <c r="J388" i="45"/>
  <c r="I388" i="45"/>
  <c r="G388" i="45"/>
  <c r="AV387" i="45"/>
  <c r="AX387" i="45" s="1"/>
  <c r="AQ387" i="45"/>
  <c r="AR395" i="45" s="1"/>
  <c r="AL387" i="45"/>
  <c r="AM393" i="45" s="1"/>
  <c r="AG387" i="45"/>
  <c r="AH391" i="45" s="1"/>
  <c r="AD387" i="45"/>
  <c r="AC387" i="45"/>
  <c r="AB387" i="45"/>
  <c r="W387" i="45"/>
  <c r="Y387" i="45" s="1"/>
  <c r="R387" i="45"/>
  <c r="S389" i="45" s="1"/>
  <c r="J387" i="45"/>
  <c r="I387" i="45"/>
  <c r="G387" i="45"/>
  <c r="H387" i="45" s="1"/>
  <c r="P382" i="45"/>
  <c r="P383" i="45" s="1"/>
  <c r="AV737" i="44"/>
  <c r="J737" i="44"/>
  <c r="I737" i="44"/>
  <c r="G737" i="44"/>
  <c r="AV736" i="44"/>
  <c r="AQ736" i="44"/>
  <c r="AL736" i="44"/>
  <c r="AG736" i="44"/>
  <c r="AB736" i="44"/>
  <c r="W736" i="44"/>
  <c r="R736" i="44"/>
  <c r="J736" i="44"/>
  <c r="I736" i="44"/>
  <c r="G736" i="44"/>
  <c r="AV735" i="44"/>
  <c r="AQ735" i="44"/>
  <c r="AL735" i="44"/>
  <c r="AG735" i="44"/>
  <c r="AB735" i="44"/>
  <c r="W735" i="44"/>
  <c r="R735" i="44"/>
  <c r="J735" i="44"/>
  <c r="I735" i="44"/>
  <c r="G735" i="44"/>
  <c r="AV734" i="44"/>
  <c r="AQ734" i="44"/>
  <c r="AL734" i="44"/>
  <c r="AG734" i="44"/>
  <c r="AB734" i="44"/>
  <c r="W734" i="44"/>
  <c r="R734" i="44"/>
  <c r="J734" i="44"/>
  <c r="I734" i="44"/>
  <c r="G734" i="44"/>
  <c r="AV733" i="44"/>
  <c r="AQ733" i="44"/>
  <c r="AL733" i="44"/>
  <c r="AG733" i="44"/>
  <c r="AB733" i="44"/>
  <c r="W733" i="44"/>
  <c r="R733" i="44"/>
  <c r="J733" i="44"/>
  <c r="I733" i="44"/>
  <c r="G733" i="44"/>
  <c r="AV732" i="44"/>
  <c r="AQ732" i="44"/>
  <c r="AL732" i="44"/>
  <c r="AG732" i="44"/>
  <c r="AB732" i="44"/>
  <c r="W732" i="44"/>
  <c r="R732" i="44"/>
  <c r="J732" i="44"/>
  <c r="I732" i="44"/>
  <c r="G732" i="44"/>
  <c r="AV731" i="44"/>
  <c r="AQ731" i="44"/>
  <c r="AL731" i="44"/>
  <c r="AG731" i="44"/>
  <c r="AB731" i="44"/>
  <c r="W731" i="44"/>
  <c r="R731" i="44"/>
  <c r="J731" i="44"/>
  <c r="I731" i="44"/>
  <c r="G731" i="44"/>
  <c r="AV730" i="44"/>
  <c r="AQ730" i="44"/>
  <c r="AL730" i="44"/>
  <c r="AG730" i="44"/>
  <c r="AB730" i="44"/>
  <c r="W730" i="44"/>
  <c r="R730" i="44"/>
  <c r="J730" i="44"/>
  <c r="I730" i="44"/>
  <c r="G730" i="44"/>
  <c r="AV729" i="44"/>
  <c r="AQ729" i="44"/>
  <c r="AL729" i="44"/>
  <c r="AG729" i="44"/>
  <c r="AB729" i="44"/>
  <c r="W729" i="44"/>
  <c r="R729" i="44"/>
  <c r="J729" i="44"/>
  <c r="I729" i="44"/>
  <c r="G729" i="44"/>
  <c r="AV728" i="44"/>
  <c r="AQ728" i="44"/>
  <c r="AL728" i="44"/>
  <c r="AG728" i="44"/>
  <c r="AB728" i="44"/>
  <c r="W728" i="44"/>
  <c r="R728" i="44"/>
  <c r="J728" i="44"/>
  <c r="I728" i="44"/>
  <c r="G728" i="44"/>
  <c r="AV727" i="44"/>
  <c r="AQ727" i="44"/>
  <c r="AL727" i="44"/>
  <c r="AG727" i="44"/>
  <c r="AB727" i="44"/>
  <c r="W727" i="44"/>
  <c r="R727" i="44"/>
  <c r="J727" i="44"/>
  <c r="I727" i="44"/>
  <c r="G727" i="44"/>
  <c r="AV726" i="44"/>
  <c r="AQ726" i="44"/>
  <c r="AL726" i="44"/>
  <c r="AG726" i="44"/>
  <c r="AB726" i="44"/>
  <c r="W726" i="44"/>
  <c r="R726" i="44"/>
  <c r="J726" i="44"/>
  <c r="I726" i="44"/>
  <c r="G726" i="44"/>
  <c r="AV725" i="44"/>
  <c r="AQ725" i="44"/>
  <c r="AL725" i="44"/>
  <c r="AG725" i="44"/>
  <c r="AB725" i="44"/>
  <c r="W725" i="44"/>
  <c r="R725" i="44"/>
  <c r="J725" i="44"/>
  <c r="I725" i="44"/>
  <c r="G725" i="44"/>
  <c r="AV724" i="44"/>
  <c r="AQ724" i="44"/>
  <c r="AL724" i="44"/>
  <c r="AG724" i="44"/>
  <c r="AB724" i="44"/>
  <c r="W724" i="44"/>
  <c r="R724" i="44"/>
  <c r="J724" i="44"/>
  <c r="I724" i="44"/>
  <c r="G724" i="44"/>
  <c r="AV723" i="44"/>
  <c r="AQ723" i="44"/>
  <c r="AL723" i="44"/>
  <c r="AG723" i="44"/>
  <c r="AB723" i="44"/>
  <c r="W723" i="44"/>
  <c r="R723" i="44"/>
  <c r="J723" i="44"/>
  <c r="I723" i="44"/>
  <c r="G723" i="44"/>
  <c r="AV722" i="44"/>
  <c r="AQ722" i="44"/>
  <c r="AL722" i="44"/>
  <c r="AG722" i="44"/>
  <c r="AB722" i="44"/>
  <c r="W722" i="44"/>
  <c r="R722" i="44"/>
  <c r="J722" i="44"/>
  <c r="I722" i="44"/>
  <c r="G722" i="44"/>
  <c r="AV721" i="44"/>
  <c r="AQ721" i="44"/>
  <c r="AL721" i="44"/>
  <c r="AG721" i="44"/>
  <c r="AB721" i="44"/>
  <c r="W721" i="44"/>
  <c r="R721" i="44"/>
  <c r="J721" i="44"/>
  <c r="I721" i="44"/>
  <c r="G721" i="44"/>
  <c r="AV720" i="44"/>
  <c r="AQ720" i="44"/>
  <c r="AL720" i="44"/>
  <c r="AG720" i="44"/>
  <c r="AB720" i="44"/>
  <c r="W720" i="44"/>
  <c r="R720" i="44"/>
  <c r="J720" i="44"/>
  <c r="I720" i="44"/>
  <c r="G720" i="44"/>
  <c r="AV719" i="44"/>
  <c r="AQ719" i="44"/>
  <c r="AL719" i="44"/>
  <c r="AG719" i="44"/>
  <c r="AB719" i="44"/>
  <c r="W719" i="44"/>
  <c r="R719" i="44"/>
  <c r="J719" i="44"/>
  <c r="I719" i="44"/>
  <c r="G719" i="44"/>
  <c r="AV718" i="44"/>
  <c r="AQ718" i="44"/>
  <c r="AL718" i="44"/>
  <c r="AG718" i="44"/>
  <c r="AB718" i="44"/>
  <c r="W718" i="44"/>
  <c r="R718" i="44"/>
  <c r="J718" i="44"/>
  <c r="I718" i="44"/>
  <c r="G718" i="44"/>
  <c r="AV717" i="44"/>
  <c r="AQ717" i="44"/>
  <c r="AL717" i="44"/>
  <c r="AG717" i="44"/>
  <c r="AB717" i="44"/>
  <c r="W717" i="44"/>
  <c r="R717" i="44"/>
  <c r="J717" i="44"/>
  <c r="I717" i="44"/>
  <c r="G717" i="44"/>
  <c r="AV716" i="44"/>
  <c r="AQ716" i="44"/>
  <c r="AL716" i="44"/>
  <c r="AG716" i="44"/>
  <c r="AB716" i="44"/>
  <c r="W716" i="44"/>
  <c r="R716" i="44"/>
  <c r="J716" i="44"/>
  <c r="I716" i="44"/>
  <c r="G716" i="44"/>
  <c r="AV715" i="44"/>
  <c r="AQ715" i="44"/>
  <c r="AL715" i="44"/>
  <c r="AG715" i="44"/>
  <c r="AB715" i="44"/>
  <c r="W715" i="44"/>
  <c r="R715" i="44"/>
  <c r="J715" i="44"/>
  <c r="I715" i="44"/>
  <c r="G715" i="44"/>
  <c r="AV714" i="44"/>
  <c r="AQ714" i="44"/>
  <c r="AL714" i="44"/>
  <c r="AG714" i="44"/>
  <c r="AB714" i="44"/>
  <c r="W714" i="44"/>
  <c r="R714" i="44"/>
  <c r="J714" i="44"/>
  <c r="I714" i="44"/>
  <c r="G714" i="44"/>
  <c r="AV713" i="44"/>
  <c r="AQ713" i="44"/>
  <c r="AL713" i="44"/>
  <c r="AG713" i="44"/>
  <c r="AB713" i="44"/>
  <c r="W713" i="44"/>
  <c r="R713" i="44"/>
  <c r="J713" i="44"/>
  <c r="I713" i="44"/>
  <c r="G713" i="44"/>
  <c r="AV712" i="44"/>
  <c r="AQ712" i="44"/>
  <c r="AL712" i="44"/>
  <c r="AG712" i="44"/>
  <c r="AB712" i="44"/>
  <c r="W712" i="44"/>
  <c r="R712" i="44"/>
  <c r="J712" i="44"/>
  <c r="I712" i="44"/>
  <c r="G712" i="44"/>
  <c r="AV711" i="44"/>
  <c r="AQ711" i="44"/>
  <c r="AL711" i="44"/>
  <c r="AG711" i="44"/>
  <c r="AB711" i="44"/>
  <c r="W711" i="44"/>
  <c r="R711" i="44"/>
  <c r="J711" i="44"/>
  <c r="I711" i="44"/>
  <c r="G711" i="44"/>
  <c r="AV710" i="44"/>
  <c r="AQ710" i="44"/>
  <c r="AL710" i="44"/>
  <c r="AG710" i="44"/>
  <c r="AB710" i="44"/>
  <c r="W710" i="44"/>
  <c r="R710" i="44"/>
  <c r="J710" i="44"/>
  <c r="I710" i="44"/>
  <c r="G710" i="44"/>
  <c r="G137" i="6"/>
  <c r="AC143" i="6"/>
  <c r="AD143" i="6" s="1"/>
  <c r="S143" i="6"/>
  <c r="T143" i="6" s="1"/>
  <c r="M143" i="6"/>
  <c r="N143" i="6" s="1"/>
  <c r="F143" i="6"/>
  <c r="AL143" i="6" s="1"/>
  <c r="AL142" i="6"/>
  <c r="AC142" i="6"/>
  <c r="AD142" i="6" s="1"/>
  <c r="S142" i="6"/>
  <c r="T142" i="6" s="1"/>
  <c r="M142" i="6"/>
  <c r="N142" i="6" s="1"/>
  <c r="F142" i="6"/>
  <c r="AJ142" i="6" s="1"/>
  <c r="AL141" i="6"/>
  <c r="AJ141" i="6"/>
  <c r="AC141" i="6"/>
  <c r="AD141" i="6" s="1"/>
  <c r="S141" i="6"/>
  <c r="T141" i="6" s="1"/>
  <c r="M141" i="6"/>
  <c r="N141" i="6" s="1"/>
  <c r="F141" i="6"/>
  <c r="AH141" i="6" s="1"/>
  <c r="AL140" i="6"/>
  <c r="AJ140" i="6"/>
  <c r="AH140" i="6"/>
  <c r="AC140" i="6"/>
  <c r="AD140" i="6" s="1"/>
  <c r="S140" i="6"/>
  <c r="T140" i="6" s="1"/>
  <c r="M140" i="6"/>
  <c r="N140" i="6" s="1"/>
  <c r="F140" i="6"/>
  <c r="AF140" i="6" s="1"/>
  <c r="AL139" i="6"/>
  <c r="AJ139" i="6"/>
  <c r="AH139" i="6"/>
  <c r="AF139" i="6"/>
  <c r="AC139" i="6"/>
  <c r="AD139" i="6" s="1"/>
  <c r="S139" i="6"/>
  <c r="T139" i="6" s="1"/>
  <c r="M139" i="6"/>
  <c r="N139" i="6" s="1"/>
  <c r="F139" i="6"/>
  <c r="V139" i="6" s="1"/>
  <c r="AL138" i="6"/>
  <c r="AJ138" i="6"/>
  <c r="AH138" i="6"/>
  <c r="AF138" i="6"/>
  <c r="AD138" i="6"/>
  <c r="AC138" i="6"/>
  <c r="S138" i="6"/>
  <c r="T138" i="6" s="1"/>
  <c r="M138" i="6"/>
  <c r="N138" i="6" s="1"/>
  <c r="F138" i="6"/>
  <c r="V138" i="6" s="1"/>
  <c r="AC137" i="6"/>
  <c r="F137" i="6" s="1"/>
  <c r="S137" i="6"/>
  <c r="M137" i="6"/>
  <c r="B137" i="6"/>
  <c r="AC143" i="7"/>
  <c r="AD143" i="7" s="1"/>
  <c r="S143" i="7"/>
  <c r="T143" i="7" s="1"/>
  <c r="M143" i="7"/>
  <c r="N143" i="7" s="1"/>
  <c r="F143" i="7"/>
  <c r="AL143" i="7" s="1"/>
  <c r="AL142" i="7"/>
  <c r="AC142" i="7"/>
  <c r="AD142" i="7" s="1"/>
  <c r="S142" i="7"/>
  <c r="T142" i="7" s="1"/>
  <c r="M142" i="7"/>
  <c r="N142" i="7" s="1"/>
  <c r="F142" i="7"/>
  <c r="AJ142" i="7" s="1"/>
  <c r="AL141" i="7"/>
  <c r="AJ141" i="7"/>
  <c r="AC141" i="7"/>
  <c r="AD141" i="7" s="1"/>
  <c r="S141" i="7"/>
  <c r="T141" i="7" s="1"/>
  <c r="M141" i="7"/>
  <c r="N141" i="7" s="1"/>
  <c r="F141" i="7"/>
  <c r="AH141" i="7" s="1"/>
  <c r="AL140" i="7"/>
  <c r="AJ140" i="7"/>
  <c r="AH140" i="7"/>
  <c r="AC140" i="7"/>
  <c r="AD140" i="7" s="1"/>
  <c r="S140" i="7"/>
  <c r="T140" i="7" s="1"/>
  <c r="M140" i="7"/>
  <c r="N140" i="7" s="1"/>
  <c r="F140" i="7"/>
  <c r="AF140" i="7" s="1"/>
  <c r="AL139" i="7"/>
  <c r="AJ139" i="7"/>
  <c r="AH139" i="7"/>
  <c r="AF139" i="7"/>
  <c r="AC139" i="7"/>
  <c r="AD139" i="7" s="1"/>
  <c r="S139" i="7"/>
  <c r="T139" i="7" s="1"/>
  <c r="M139" i="7"/>
  <c r="N139" i="7" s="1"/>
  <c r="F139" i="7"/>
  <c r="P139" i="7" s="1"/>
  <c r="AL138" i="7"/>
  <c r="AJ138" i="7"/>
  <c r="AH138" i="7"/>
  <c r="AF138" i="7"/>
  <c r="AD138" i="7"/>
  <c r="AC138" i="7"/>
  <c r="S138" i="7"/>
  <c r="T138" i="7" s="1"/>
  <c r="M138" i="7"/>
  <c r="N138" i="7" s="1"/>
  <c r="F138" i="7"/>
  <c r="AB138" i="7" s="1"/>
  <c r="AC137" i="7"/>
  <c r="F137" i="7" s="1"/>
  <c r="S137" i="7"/>
  <c r="M137" i="7"/>
  <c r="B137" i="7"/>
  <c r="U136" i="5"/>
  <c r="U137" i="5"/>
  <c r="U138" i="5"/>
  <c r="U139" i="5"/>
  <c r="U140" i="5"/>
  <c r="U141" i="5"/>
  <c r="U135" i="5"/>
  <c r="M134" i="56"/>
  <c r="B218" i="41" s="1"/>
  <c r="K730" i="44" l="1"/>
  <c r="K732" i="44"/>
  <c r="K734" i="44"/>
  <c r="K736" i="44"/>
  <c r="K713" i="44"/>
  <c r="K711" i="44"/>
  <c r="K731" i="44"/>
  <c r="AW729" i="44"/>
  <c r="K712" i="44"/>
  <c r="K718" i="44"/>
  <c r="AC720" i="44"/>
  <c r="AN710" i="44"/>
  <c r="AH722" i="44"/>
  <c r="AM724" i="44"/>
  <c r="K733" i="44"/>
  <c r="AR726" i="44"/>
  <c r="AW728" i="44"/>
  <c r="AW721" i="44"/>
  <c r="AC718" i="44"/>
  <c r="AW723" i="44"/>
  <c r="AR725" i="44"/>
  <c r="AH728" i="44"/>
  <c r="AH720" i="44"/>
  <c r="AW737" i="44"/>
  <c r="X726" i="44"/>
  <c r="K714" i="44"/>
  <c r="K716" i="44"/>
  <c r="AW727" i="44"/>
  <c r="X735" i="44"/>
  <c r="AH716" i="44"/>
  <c r="AM718" i="44"/>
  <c r="AW733" i="44"/>
  <c r="AW735" i="44"/>
  <c r="AW716" i="44"/>
  <c r="AW718" i="44"/>
  <c r="AR720" i="44"/>
  <c r="AM722" i="44"/>
  <c r="AH726" i="44"/>
  <c r="AC728" i="44"/>
  <c r="S730" i="44"/>
  <c r="AW720" i="44"/>
  <c r="AR722" i="44"/>
  <c r="X730" i="44"/>
  <c r="AM731" i="44"/>
  <c r="AM733" i="44"/>
  <c r="S728" i="44"/>
  <c r="AR714" i="44"/>
  <c r="AM728" i="44"/>
  <c r="AH730" i="44"/>
  <c r="X713" i="44"/>
  <c r="AH732" i="44"/>
  <c r="AC735" i="44"/>
  <c r="AW731" i="44"/>
  <c r="AR733" i="44"/>
  <c r="AR718" i="44"/>
  <c r="K724" i="44"/>
  <c r="X711" i="44"/>
  <c r="AM711" i="44"/>
  <c r="AC713" i="44"/>
  <c r="AC715" i="44"/>
  <c r="K719" i="44"/>
  <c r="AM732" i="44"/>
  <c r="AH734" i="44"/>
  <c r="AW710" i="44"/>
  <c r="AC724" i="44"/>
  <c r="X717" i="44"/>
  <c r="AR730" i="44"/>
  <c r="AR728" i="44"/>
  <c r="AH715" i="44"/>
  <c r="AH717" i="44"/>
  <c r="AH724" i="44"/>
  <c r="AM734" i="44"/>
  <c r="AM736" i="44"/>
  <c r="AM714" i="44"/>
  <c r="AR716" i="44"/>
  <c r="AW724" i="44"/>
  <c r="T710" i="44"/>
  <c r="AW711" i="44"/>
  <c r="AM713" i="44"/>
  <c r="AM717" i="44"/>
  <c r="AM719" i="44"/>
  <c r="AH721" i="44"/>
  <c r="AW732" i="44"/>
  <c r="AR734" i="44"/>
  <c r="AR736" i="44"/>
  <c r="AC733" i="44"/>
  <c r="X722" i="44"/>
  <c r="AR731" i="44"/>
  <c r="S726" i="44"/>
  <c r="AM716" i="44"/>
  <c r="AW712" i="44"/>
  <c r="X728" i="44"/>
  <c r="AC730" i="44"/>
  <c r="S713" i="44"/>
  <c r="AW726" i="44"/>
  <c r="AH711" i="44"/>
  <c r="AR713" i="44"/>
  <c r="AR715" i="44"/>
  <c r="AR719" i="44"/>
  <c r="AM726" i="44"/>
  <c r="S724" i="44"/>
  <c r="AH735" i="44"/>
  <c r="AR735" i="44"/>
  <c r="AM730" i="44"/>
  <c r="S711" i="44"/>
  <c r="AW722" i="44"/>
  <c r="X715" i="44"/>
  <c r="AW730" i="44"/>
  <c r="AW715" i="44"/>
  <c r="AW717" i="44"/>
  <c r="AR721" i="44"/>
  <c r="AM723" i="44"/>
  <c r="G223" i="41"/>
  <c r="AB33" i="63"/>
  <c r="G218" i="41" s="1"/>
  <c r="S43" i="63"/>
  <c r="S36" i="63"/>
  <c r="S31" i="63"/>
  <c r="R45" i="63"/>
  <c r="S42" i="63"/>
  <c r="R46" i="63"/>
  <c r="R39" i="63"/>
  <c r="S37" i="63"/>
  <c r="R40" i="63"/>
  <c r="R48" i="63"/>
  <c r="R49" i="63"/>
  <c r="R33" i="63"/>
  <c r="R35" i="63"/>
  <c r="R38" i="63"/>
  <c r="S41" i="63"/>
  <c r="R44" i="63"/>
  <c r="R47" i="63"/>
  <c r="S34" i="63"/>
  <c r="R32" i="63"/>
  <c r="R50" i="63"/>
  <c r="U383" i="52"/>
  <c r="Z382" i="52"/>
  <c r="S387" i="52"/>
  <c r="T387" i="52"/>
  <c r="K389" i="52"/>
  <c r="X387" i="52"/>
  <c r="K388" i="52"/>
  <c r="M388" i="52" s="1"/>
  <c r="P383" i="52"/>
  <c r="AI387" i="52"/>
  <c r="AH389" i="52"/>
  <c r="AM387" i="52"/>
  <c r="AR389" i="52"/>
  <c r="AS387" i="52"/>
  <c r="Z383" i="51"/>
  <c r="AE382" i="51"/>
  <c r="AH391" i="51"/>
  <c r="AC387" i="51"/>
  <c r="AW391" i="51"/>
  <c r="K390" i="51"/>
  <c r="AI387" i="51"/>
  <c r="AR390" i="51"/>
  <c r="K387" i="51"/>
  <c r="AD387" i="51"/>
  <c r="T387" i="51"/>
  <c r="S389" i="51"/>
  <c r="AW390" i="51"/>
  <c r="AM390" i="51"/>
  <c r="AN387" i="51"/>
  <c r="X388" i="51"/>
  <c r="M387" i="50"/>
  <c r="L387" i="50"/>
  <c r="Z383" i="50"/>
  <c r="AE382" i="50"/>
  <c r="S387" i="50"/>
  <c r="T387" i="50"/>
  <c r="AD387" i="50"/>
  <c r="AH387" i="50"/>
  <c r="X387" i="50"/>
  <c r="AH388" i="50"/>
  <c r="Z382" i="49"/>
  <c r="U383" i="49"/>
  <c r="K389" i="49"/>
  <c r="S392" i="49"/>
  <c r="X394" i="49"/>
  <c r="AC396" i="49"/>
  <c r="X387" i="49"/>
  <c r="K388" i="49"/>
  <c r="M388" i="49" s="1"/>
  <c r="S391" i="49"/>
  <c r="X393" i="49"/>
  <c r="Y387" i="49"/>
  <c r="S390" i="49"/>
  <c r="AC394" i="49"/>
  <c r="AH396" i="49"/>
  <c r="AI387" i="49"/>
  <c r="AM392" i="49"/>
  <c r="AR394" i="49"/>
  <c r="AW396" i="49"/>
  <c r="AC393" i="49"/>
  <c r="AR387" i="49"/>
  <c r="AW391" i="49"/>
  <c r="K387" i="49"/>
  <c r="M391" i="49" s="1"/>
  <c r="K395" i="49"/>
  <c r="S388" i="49"/>
  <c r="X391" i="49"/>
  <c r="AH388" i="49"/>
  <c r="AM390" i="49"/>
  <c r="AN387" i="49"/>
  <c r="AW387" i="49"/>
  <c r="S396" i="49"/>
  <c r="S394" i="49"/>
  <c r="AC387" i="49"/>
  <c r="S387" i="49"/>
  <c r="AH388" i="48"/>
  <c r="AN387" i="48"/>
  <c r="AR391" i="48"/>
  <c r="AR387" i="48"/>
  <c r="K396" i="48"/>
  <c r="K387" i="48"/>
  <c r="K395" i="48"/>
  <c r="K394" i="48"/>
  <c r="AW387" i="48"/>
  <c r="K393" i="48"/>
  <c r="U382" i="48"/>
  <c r="K392" i="48"/>
  <c r="AR393" i="48"/>
  <c r="AM387" i="48"/>
  <c r="AM390" i="48"/>
  <c r="AM389" i="48"/>
  <c r="T387" i="48"/>
  <c r="S393" i="48"/>
  <c r="K388" i="48"/>
  <c r="M388" i="48" s="1"/>
  <c r="AC387" i="48"/>
  <c r="AH387" i="48"/>
  <c r="X387" i="48"/>
  <c r="U383" i="47"/>
  <c r="Z382" i="47"/>
  <c r="L387" i="47"/>
  <c r="Z382" i="46"/>
  <c r="U383" i="46"/>
  <c r="AH389" i="46"/>
  <c r="AM387" i="46"/>
  <c r="AW394" i="46"/>
  <c r="K392" i="46"/>
  <c r="AR387" i="46"/>
  <c r="K387" i="46"/>
  <c r="K394" i="46"/>
  <c r="AW387" i="46"/>
  <c r="T387" i="46"/>
  <c r="K390" i="46"/>
  <c r="K389" i="46"/>
  <c r="Y387" i="46"/>
  <c r="K391" i="46"/>
  <c r="M391" i="46" s="1"/>
  <c r="X387" i="46"/>
  <c r="P383" i="46"/>
  <c r="AC387" i="46"/>
  <c r="AM391" i="46"/>
  <c r="AH388" i="46"/>
  <c r="AN387" i="46"/>
  <c r="AW393" i="46"/>
  <c r="AC390" i="46"/>
  <c r="AH392" i="46"/>
  <c r="AH387" i="46"/>
  <c r="X388" i="45"/>
  <c r="AH387" i="45"/>
  <c r="AI387" i="45"/>
  <c r="AC388" i="45"/>
  <c r="AM387" i="45"/>
  <c r="K395" i="45"/>
  <c r="AN387" i="45"/>
  <c r="K394" i="45"/>
  <c r="K393" i="45"/>
  <c r="AR387" i="45"/>
  <c r="K392" i="45"/>
  <c r="AS387" i="45"/>
  <c r="AW387" i="45"/>
  <c r="U382" i="45"/>
  <c r="S387" i="45"/>
  <c r="T387" i="45"/>
  <c r="K390" i="45"/>
  <c r="AW394" i="45"/>
  <c r="AR391" i="45"/>
  <c r="K387" i="45"/>
  <c r="M396" i="45" s="1"/>
  <c r="K391" i="45"/>
  <c r="S394" i="45"/>
  <c r="K389" i="45"/>
  <c r="AH394" i="45"/>
  <c r="AM396" i="45"/>
  <c r="X387" i="45"/>
  <c r="AM391" i="45"/>
  <c r="AR392" i="45"/>
  <c r="X396" i="45"/>
  <c r="S719" i="44"/>
  <c r="X732" i="44"/>
  <c r="AC722" i="44"/>
  <c r="X719" i="44"/>
  <c r="AC732" i="44"/>
  <c r="S710" i="44"/>
  <c r="S721" i="44"/>
  <c r="X721" i="44"/>
  <c r="X720" i="44"/>
  <c r="X710" i="44"/>
  <c r="X724" i="44"/>
  <c r="X729" i="44"/>
  <c r="Y710" i="44"/>
  <c r="AC723" i="44"/>
  <c r="AH736" i="44"/>
  <c r="X712" i="44"/>
  <c r="AH723" i="44"/>
  <c r="X727" i="44"/>
  <c r="AC712" i="44"/>
  <c r="AH725" i="44"/>
  <c r="AC727" i="44"/>
  <c r="AH712" i="44"/>
  <c r="AR710" i="44"/>
  <c r="AM725" i="44"/>
  <c r="AH727" i="44"/>
  <c r="AC729" i="44"/>
  <c r="S731" i="44"/>
  <c r="AW736" i="44"/>
  <c r="K715" i="44"/>
  <c r="S715" i="44"/>
  <c r="H710" i="44"/>
  <c r="S717" i="44"/>
  <c r="X734" i="44"/>
  <c r="S723" i="44"/>
  <c r="X736" i="44"/>
  <c r="AC721" i="44"/>
  <c r="S725" i="44"/>
  <c r="AD710" i="44"/>
  <c r="AH710" i="44"/>
  <c r="AC725" i="44"/>
  <c r="S729" i="44"/>
  <c r="AM712" i="44"/>
  <c r="S716" i="44"/>
  <c r="AM727" i="44"/>
  <c r="AH729" i="44"/>
  <c r="X731" i="44"/>
  <c r="AC714" i="44"/>
  <c r="X716" i="44"/>
  <c r="AX710" i="44"/>
  <c r="AR727" i="44"/>
  <c r="AM729" i="44"/>
  <c r="S733" i="44"/>
  <c r="S732" i="44"/>
  <c r="S736" i="44"/>
  <c r="AC719" i="44"/>
  <c r="AC734" i="44"/>
  <c r="X723" i="44"/>
  <c r="AC736" i="44"/>
  <c r="S712" i="44"/>
  <c r="X725" i="44"/>
  <c r="X714" i="44"/>
  <c r="AH714" i="44"/>
  <c r="AC726" i="44"/>
  <c r="X718" i="44"/>
  <c r="S720" i="44"/>
  <c r="AR729" i="44"/>
  <c r="AH731" i="44"/>
  <c r="X733" i="44"/>
  <c r="K735" i="44"/>
  <c r="S735" i="44"/>
  <c r="S714" i="44"/>
  <c r="AR724" i="44"/>
  <c r="AH719" i="44"/>
  <c r="AM721" i="44"/>
  <c r="AR723" i="44"/>
  <c r="AW725" i="44"/>
  <c r="AC716" i="44"/>
  <c r="AH718" i="44"/>
  <c r="AM720" i="44"/>
  <c r="K729" i="44"/>
  <c r="AC710" i="44"/>
  <c r="K728" i="44"/>
  <c r="K727" i="44"/>
  <c r="K726" i="44"/>
  <c r="K725" i="44"/>
  <c r="AC717" i="44"/>
  <c r="AI710" i="44"/>
  <c r="AC711" i="44"/>
  <c r="AH713" i="44"/>
  <c r="AM715" i="44"/>
  <c r="AR717" i="44"/>
  <c r="AW719" i="44"/>
  <c r="S727" i="44"/>
  <c r="AC731" i="44"/>
  <c r="AH733" i="44"/>
  <c r="AM735" i="44"/>
  <c r="K723" i="44"/>
  <c r="AM710" i="44"/>
  <c r="K722" i="44"/>
  <c r="K721" i="44"/>
  <c r="K720" i="44"/>
  <c r="AR712" i="44"/>
  <c r="AW714" i="44"/>
  <c r="S722" i="44"/>
  <c r="AR732" i="44"/>
  <c r="AW734" i="44"/>
  <c r="K710" i="44"/>
  <c r="AS710" i="44"/>
  <c r="AR711" i="44"/>
  <c r="AW713" i="44"/>
  <c r="K717" i="44"/>
  <c r="K737" i="44"/>
  <c r="S734" i="44"/>
  <c r="S718" i="44"/>
  <c r="AB137" i="6"/>
  <c r="P137" i="6"/>
  <c r="L137" i="6"/>
  <c r="J137" i="6"/>
  <c r="AH137" i="6"/>
  <c r="Z137" i="6"/>
  <c r="V137" i="6"/>
  <c r="AJ137" i="6"/>
  <c r="X137" i="6"/>
  <c r="R137" i="6"/>
  <c r="AL137" i="6"/>
  <c r="AF137" i="6"/>
  <c r="N137" i="6"/>
  <c r="T137" i="6"/>
  <c r="J143" i="6"/>
  <c r="L143" i="6"/>
  <c r="J141" i="6"/>
  <c r="L142" i="6"/>
  <c r="J140" i="6"/>
  <c r="L141" i="6"/>
  <c r="P142" i="6"/>
  <c r="L138" i="6"/>
  <c r="R142" i="6"/>
  <c r="P140" i="6"/>
  <c r="P139" i="6"/>
  <c r="R140" i="6"/>
  <c r="X143" i="6"/>
  <c r="R138" i="6"/>
  <c r="X142" i="6"/>
  <c r="V140" i="6"/>
  <c r="AB143" i="6"/>
  <c r="X140" i="6"/>
  <c r="Z141" i="6"/>
  <c r="Z140" i="6"/>
  <c r="AF143" i="6"/>
  <c r="Z138" i="6"/>
  <c r="AB139" i="6"/>
  <c r="AF142" i="6"/>
  <c r="AH143" i="6"/>
  <c r="L140" i="6"/>
  <c r="P143" i="6"/>
  <c r="L139" i="6"/>
  <c r="R143" i="6"/>
  <c r="P141" i="6"/>
  <c r="V143" i="6"/>
  <c r="P138" i="6"/>
  <c r="V141" i="6"/>
  <c r="X139" i="6"/>
  <c r="X138" i="6"/>
  <c r="Z139" i="6"/>
  <c r="AB140" i="6"/>
  <c r="AB138" i="6"/>
  <c r="AF141" i="6"/>
  <c r="AH142" i="6"/>
  <c r="AJ143" i="6"/>
  <c r="AD137" i="6"/>
  <c r="J142" i="6"/>
  <c r="J139" i="6"/>
  <c r="J138" i="6"/>
  <c r="R141" i="6"/>
  <c r="R139" i="6"/>
  <c r="V142" i="6"/>
  <c r="Z143" i="6"/>
  <c r="X141" i="6"/>
  <c r="Z142" i="6"/>
  <c r="AB142" i="6"/>
  <c r="AB141" i="6"/>
  <c r="AB137" i="7"/>
  <c r="P137" i="7"/>
  <c r="Z137" i="7"/>
  <c r="J137" i="7"/>
  <c r="G137" i="7"/>
  <c r="AL137" i="7"/>
  <c r="X137" i="7"/>
  <c r="L137" i="7"/>
  <c r="AH137" i="7"/>
  <c r="V137" i="7"/>
  <c r="R137" i="7"/>
  <c r="AJ137" i="7"/>
  <c r="AF137" i="7"/>
  <c r="N137" i="7"/>
  <c r="T137" i="7"/>
  <c r="J142" i="7"/>
  <c r="J139" i="7"/>
  <c r="L138" i="7"/>
  <c r="P140" i="7"/>
  <c r="V143" i="7"/>
  <c r="P138" i="7"/>
  <c r="X143" i="7"/>
  <c r="X142" i="7"/>
  <c r="X141" i="7"/>
  <c r="AB143" i="7"/>
  <c r="X138" i="7"/>
  <c r="Z139" i="7"/>
  <c r="AB140" i="7"/>
  <c r="AF143" i="7"/>
  <c r="AD137" i="7"/>
  <c r="L143" i="7"/>
  <c r="J140" i="7"/>
  <c r="L141" i="7"/>
  <c r="J138" i="7"/>
  <c r="P142" i="7"/>
  <c r="R141" i="7"/>
  <c r="R139" i="7"/>
  <c r="V142" i="7"/>
  <c r="R138" i="7"/>
  <c r="V141" i="7"/>
  <c r="Z142" i="7"/>
  <c r="V138" i="7"/>
  <c r="X139" i="7"/>
  <c r="Z138" i="7"/>
  <c r="AB139" i="7"/>
  <c r="AF142" i="7"/>
  <c r="AH143" i="7"/>
  <c r="J141" i="7"/>
  <c r="L142" i="7"/>
  <c r="R142" i="7"/>
  <c r="V140" i="7"/>
  <c r="V139" i="7"/>
  <c r="AB142" i="7"/>
  <c r="Z140" i="7"/>
  <c r="AF141" i="7"/>
  <c r="AH142" i="7"/>
  <c r="AJ143" i="7"/>
  <c r="J143" i="7"/>
  <c r="L140" i="7"/>
  <c r="P143" i="7"/>
  <c r="L139" i="7"/>
  <c r="R143" i="7"/>
  <c r="P141" i="7"/>
  <c r="R140" i="7"/>
  <c r="Z143" i="7"/>
  <c r="X140" i="7"/>
  <c r="Z141" i="7"/>
  <c r="AB141" i="7"/>
  <c r="M712" i="44" l="1"/>
  <c r="M387" i="52"/>
  <c r="Z383" i="52"/>
  <c r="AE382" i="52"/>
  <c r="M389" i="52"/>
  <c r="L387" i="52"/>
  <c r="M387" i="51"/>
  <c r="L387" i="51"/>
  <c r="M390" i="51"/>
  <c r="M389" i="51"/>
  <c r="M393" i="51"/>
  <c r="AJ382" i="51"/>
  <c r="AE383" i="51"/>
  <c r="M388" i="51"/>
  <c r="M391" i="51"/>
  <c r="M392" i="51"/>
  <c r="AJ382" i="50"/>
  <c r="AE383" i="50"/>
  <c r="M395" i="49"/>
  <c r="AE382" i="49"/>
  <c r="Z383" i="49"/>
  <c r="M393" i="49"/>
  <c r="M397" i="49"/>
  <c r="M387" i="49"/>
  <c r="M394" i="49"/>
  <c r="M390" i="49"/>
  <c r="M392" i="49"/>
  <c r="M389" i="49"/>
  <c r="M396" i="49"/>
  <c r="M390" i="48"/>
  <c r="M391" i="48"/>
  <c r="M389" i="48"/>
  <c r="M392" i="48"/>
  <c r="U383" i="48"/>
  <c r="Z382" i="48"/>
  <c r="M393" i="48"/>
  <c r="M394" i="48"/>
  <c r="M395" i="48"/>
  <c r="M387" i="48"/>
  <c r="L387" i="48"/>
  <c r="M396" i="48"/>
  <c r="Z383" i="47"/>
  <c r="AE382" i="47"/>
  <c r="M390" i="46"/>
  <c r="M394" i="46"/>
  <c r="M392" i="46"/>
  <c r="AE382" i="46"/>
  <c r="Z383" i="46"/>
  <c r="M389" i="46"/>
  <c r="L387" i="46"/>
  <c r="M387" i="46"/>
  <c r="M393" i="46"/>
  <c r="M388" i="46"/>
  <c r="M395" i="46"/>
  <c r="L387" i="45"/>
  <c r="M387" i="45"/>
  <c r="M388" i="45"/>
  <c r="M390" i="45"/>
  <c r="Z382" i="45"/>
  <c r="U383" i="45"/>
  <c r="M392" i="45"/>
  <c r="M393" i="45"/>
  <c r="M394" i="45"/>
  <c r="M395" i="45"/>
  <c r="M389" i="45"/>
  <c r="M391" i="45"/>
  <c r="M720" i="44"/>
  <c r="M730" i="44"/>
  <c r="M721" i="44"/>
  <c r="M722" i="44"/>
  <c r="M728" i="44"/>
  <c r="M733" i="44"/>
  <c r="M729" i="44"/>
  <c r="M715" i="44"/>
  <c r="M723" i="44"/>
  <c r="M724" i="44"/>
  <c r="M716" i="44"/>
  <c r="M737" i="44"/>
  <c r="M719" i="44"/>
  <c r="M731" i="44"/>
  <c r="M732" i="44"/>
  <c r="M711" i="44"/>
  <c r="M710" i="44"/>
  <c r="L710" i="44"/>
  <c r="M714" i="44"/>
  <c r="M734" i="44"/>
  <c r="M713" i="44"/>
  <c r="M725" i="44"/>
  <c r="M726" i="44"/>
  <c r="M718" i="44"/>
  <c r="M727" i="44"/>
  <c r="M736" i="44"/>
  <c r="M717" i="44"/>
  <c r="M735" i="44"/>
  <c r="AE383" i="52" l="1"/>
  <c r="AJ382" i="52"/>
  <c r="AO382" i="51"/>
  <c r="AJ383" i="51"/>
  <c r="AJ383" i="50"/>
  <c r="AO382" i="50"/>
  <c r="AE383" i="49"/>
  <c r="AJ382" i="49"/>
  <c r="Z383" i="48"/>
  <c r="AE382" i="48"/>
  <c r="AE383" i="47"/>
  <c r="AJ382" i="47"/>
  <c r="AE383" i="46"/>
  <c r="AJ382" i="46"/>
  <c r="Z383" i="45"/>
  <c r="AE382" i="45"/>
  <c r="AJ383" i="52" l="1"/>
  <c r="AO382" i="52"/>
  <c r="AO383" i="51"/>
  <c r="AT382" i="51"/>
  <c r="AT383" i="51" s="1"/>
  <c r="AO383" i="50"/>
  <c r="AT382" i="50"/>
  <c r="AT383" i="50" s="1"/>
  <c r="AJ383" i="49"/>
  <c r="AO382" i="49"/>
  <c r="AE383" i="48"/>
  <c r="AJ382" i="48"/>
  <c r="AJ383" i="47"/>
  <c r="AO382" i="47"/>
  <c r="AJ383" i="46"/>
  <c r="AO382" i="46"/>
  <c r="AJ382" i="45"/>
  <c r="AE383" i="45"/>
  <c r="AO383" i="52" l="1"/>
  <c r="AT382" i="52"/>
  <c r="AT383" i="52" s="1"/>
  <c r="AO383" i="49"/>
  <c r="AT382" i="49"/>
  <c r="AT383" i="49" s="1"/>
  <c r="AO382" i="48"/>
  <c r="AJ383" i="48"/>
  <c r="AT382" i="47"/>
  <c r="AT383" i="47" s="1"/>
  <c r="AO383" i="47"/>
  <c r="AO383" i="46"/>
  <c r="AT382" i="46"/>
  <c r="AT383" i="46" s="1"/>
  <c r="AO382" i="45"/>
  <c r="AJ383" i="45"/>
  <c r="AO383" i="48" l="1"/>
  <c r="AT382" i="48"/>
  <c r="AT383" i="48" s="1"/>
  <c r="AT382" i="45"/>
  <c r="AT383" i="45" s="1"/>
  <c r="AO383" i="45"/>
  <c r="M65" i="62" l="1"/>
  <c r="M64" i="62"/>
  <c r="M63" i="62"/>
  <c r="M62" i="62"/>
  <c r="M61" i="62"/>
  <c r="M66" i="62" s="1"/>
  <c r="M57" i="62"/>
  <c r="M56" i="62"/>
  <c r="M55" i="62"/>
  <c r="M54" i="62"/>
  <c r="M53" i="62"/>
  <c r="M49" i="62"/>
  <c r="M48" i="62"/>
  <c r="M47" i="62"/>
  <c r="M46" i="62"/>
  <c r="M45" i="62"/>
  <c r="M58" i="62" l="1"/>
  <c r="M50" i="62"/>
  <c r="M57" i="19" l="1"/>
  <c r="M56" i="19"/>
  <c r="M55" i="19"/>
  <c r="M54" i="19"/>
  <c r="M53" i="19"/>
  <c r="M58" i="19" s="1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E8" i="39" l="1"/>
  <c r="E7" i="39"/>
  <c r="E6" i="39"/>
  <c r="H129" i="3"/>
  <c r="T129" i="3"/>
  <c r="N129" i="3"/>
  <c r="K129" i="3"/>
  <c r="B7" i="13" s="1"/>
  <c r="J35" i="25"/>
  <c r="J34" i="25"/>
  <c r="J36" i="25"/>
  <c r="J52" i="24"/>
  <c r="J51" i="24"/>
  <c r="J50" i="24"/>
  <c r="J49" i="24"/>
  <c r="J48" i="24"/>
  <c r="J47" i="24"/>
  <c r="J46" i="24"/>
  <c r="J45" i="24"/>
  <c r="J35" i="24"/>
  <c r="J34" i="24"/>
  <c r="J54" i="23"/>
  <c r="J53" i="23"/>
  <c r="J52" i="23"/>
  <c r="J51" i="23"/>
  <c r="J50" i="23"/>
  <c r="J49" i="23"/>
  <c r="J48" i="23"/>
  <c r="J47" i="23"/>
  <c r="J46" i="23"/>
  <c r="J45" i="23"/>
  <c r="J43" i="23"/>
  <c r="J42" i="23"/>
  <c r="J41" i="23"/>
  <c r="I208" i="41"/>
  <c r="H208" i="41"/>
  <c r="G208" i="41"/>
  <c r="F208" i="41"/>
  <c r="AB9" i="64"/>
  <c r="AC9" i="64"/>
  <c r="S19" i="64"/>
  <c r="E10" i="39" l="1"/>
  <c r="Q129" i="3"/>
  <c r="W129" i="3"/>
  <c r="R25" i="64"/>
  <c r="S25" i="64" s="1"/>
  <c r="Q25" i="64"/>
  <c r="P25" i="64"/>
  <c r="M25" i="64"/>
  <c r="K25" i="64"/>
  <c r="I25" i="64"/>
  <c r="R24" i="64"/>
  <c r="S24" i="64" s="1"/>
  <c r="Q24" i="64"/>
  <c r="P24" i="64"/>
  <c r="M24" i="64"/>
  <c r="K24" i="64"/>
  <c r="I24" i="64"/>
  <c r="R23" i="64"/>
  <c r="S23" i="64" s="1"/>
  <c r="Q23" i="64"/>
  <c r="P23" i="64"/>
  <c r="M23" i="64"/>
  <c r="K23" i="64"/>
  <c r="I23" i="64"/>
  <c r="R22" i="64"/>
  <c r="S22" i="64" s="1"/>
  <c r="Q22" i="64"/>
  <c r="P22" i="64"/>
  <c r="M22" i="64"/>
  <c r="K22" i="64"/>
  <c r="I22" i="64"/>
  <c r="R21" i="64"/>
  <c r="S21" i="64" s="1"/>
  <c r="Q21" i="64"/>
  <c r="P21" i="64"/>
  <c r="M21" i="64"/>
  <c r="K21" i="64"/>
  <c r="I21" i="64"/>
  <c r="R20" i="64"/>
  <c r="S20" i="64" s="1"/>
  <c r="Q20" i="64"/>
  <c r="P20" i="64"/>
  <c r="M20" i="64"/>
  <c r="K20" i="64"/>
  <c r="I20" i="64"/>
  <c r="R19" i="64"/>
  <c r="Q19" i="64"/>
  <c r="P19" i="64"/>
  <c r="M19" i="64"/>
  <c r="K19" i="64"/>
  <c r="I19" i="64"/>
  <c r="J40" i="23"/>
  <c r="J39" i="23"/>
  <c r="J38" i="23"/>
  <c r="J36" i="23"/>
  <c r="J35" i="23"/>
  <c r="J34" i="23"/>
  <c r="J46" i="22"/>
  <c r="J45" i="22"/>
  <c r="J38" i="22"/>
  <c r="J42" i="22"/>
  <c r="J41" i="22"/>
  <c r="J40" i="22"/>
  <c r="J39" i="22"/>
  <c r="J37" i="22"/>
  <c r="J36" i="22"/>
  <c r="J35" i="22"/>
  <c r="J34" i="22"/>
  <c r="J54" i="15"/>
  <c r="J53" i="15"/>
  <c r="J52" i="15"/>
  <c r="J51" i="15"/>
  <c r="J50" i="15"/>
  <c r="J48" i="15"/>
  <c r="J47" i="15"/>
  <c r="J46" i="15"/>
  <c r="J45" i="15"/>
  <c r="J43" i="15"/>
  <c r="J42" i="15"/>
  <c r="J41" i="15"/>
  <c r="J40" i="15"/>
  <c r="J39" i="15"/>
  <c r="J38" i="15"/>
  <c r="J37" i="15"/>
  <c r="J36" i="15"/>
  <c r="J35" i="15"/>
  <c r="J34" i="15"/>
  <c r="E11" i="39" l="1"/>
  <c r="E9" i="39"/>
  <c r="M127" i="56"/>
  <c r="B207" i="41"/>
  <c r="K42" i="19" l="1"/>
  <c r="K58" i="19"/>
  <c r="K50" i="19"/>
  <c r="AA12" i="29"/>
  <c r="R26" i="64"/>
  <c r="S26" i="64" s="1"/>
  <c r="Q26" i="64"/>
  <c r="P26" i="64"/>
  <c r="M26" i="64"/>
  <c r="K26" i="64"/>
  <c r="I26" i="64"/>
  <c r="R18" i="64"/>
  <c r="S18" i="64" s="1"/>
  <c r="Q18" i="64"/>
  <c r="P18" i="64"/>
  <c r="M18" i="64"/>
  <c r="K18" i="64"/>
  <c r="I18" i="64"/>
  <c r="R17" i="64"/>
  <c r="S17" i="64" s="1"/>
  <c r="Q17" i="64"/>
  <c r="P17" i="64"/>
  <c r="M17" i="64"/>
  <c r="K17" i="64"/>
  <c r="I17" i="64"/>
  <c r="R16" i="64"/>
  <c r="S16" i="64" s="1"/>
  <c r="Q16" i="64"/>
  <c r="P16" i="64"/>
  <c r="M16" i="64"/>
  <c r="K16" i="64"/>
  <c r="I16" i="64"/>
  <c r="R15" i="64"/>
  <c r="S15" i="64" s="1"/>
  <c r="Q15" i="64"/>
  <c r="P15" i="64"/>
  <c r="M15" i="64"/>
  <c r="K15" i="64"/>
  <c r="I15" i="64"/>
  <c r="R14" i="64"/>
  <c r="S14" i="64" s="1"/>
  <c r="Q14" i="64"/>
  <c r="P14" i="64"/>
  <c r="M14" i="64"/>
  <c r="K14" i="64"/>
  <c r="I14" i="64"/>
  <c r="R13" i="64"/>
  <c r="S13" i="64" s="1"/>
  <c r="Q13" i="64"/>
  <c r="P13" i="64"/>
  <c r="M13" i="64"/>
  <c r="K13" i="64"/>
  <c r="I13" i="64"/>
  <c r="R12" i="64"/>
  <c r="S12" i="64" s="1"/>
  <c r="Q12" i="64"/>
  <c r="P12" i="64"/>
  <c r="M12" i="64"/>
  <c r="K12" i="64"/>
  <c r="I12" i="64"/>
  <c r="R11" i="64"/>
  <c r="S11" i="64" s="1"/>
  <c r="Q11" i="64"/>
  <c r="P11" i="64"/>
  <c r="M11" i="64"/>
  <c r="K11" i="64"/>
  <c r="I11" i="64"/>
  <c r="R10" i="64"/>
  <c r="S10" i="64" s="1"/>
  <c r="Q10" i="64"/>
  <c r="P10" i="64"/>
  <c r="M10" i="64"/>
  <c r="K10" i="64"/>
  <c r="I10" i="64"/>
  <c r="S9" i="64"/>
  <c r="R9" i="64"/>
  <c r="Q9" i="64"/>
  <c r="P9" i="64"/>
  <c r="M9" i="64"/>
  <c r="K9" i="64"/>
  <c r="I9" i="64"/>
  <c r="AH89" i="64"/>
  <c r="AG89" i="64"/>
  <c r="AF89" i="64"/>
  <c r="AE89" i="64"/>
  <c r="AD89" i="64"/>
  <c r="AB8" i="64"/>
  <c r="S8" i="64"/>
  <c r="R8" i="64"/>
  <c r="Q8" i="64"/>
  <c r="P8" i="64"/>
  <c r="M8" i="64"/>
  <c r="K8" i="64"/>
  <c r="I8" i="64"/>
  <c r="AH88" i="64"/>
  <c r="AH90" i="64" s="1"/>
  <c r="AG88" i="64"/>
  <c r="AG90" i="64" s="1"/>
  <c r="AF88" i="64"/>
  <c r="AF90" i="64" s="1"/>
  <c r="AE88" i="64"/>
  <c r="AE90" i="64" s="1"/>
  <c r="AD88" i="64"/>
  <c r="AD90" i="64" s="1"/>
  <c r="AB7" i="64"/>
  <c r="AA7" i="64"/>
  <c r="R7" i="64"/>
  <c r="S7" i="64" s="1"/>
  <c r="Q7" i="64"/>
  <c r="P7" i="64"/>
  <c r="M7" i="64"/>
  <c r="K7" i="64"/>
  <c r="I7" i="64"/>
  <c r="Q26" i="63"/>
  <c r="S26" i="63" s="1"/>
  <c r="P26" i="63"/>
  <c r="M26" i="63"/>
  <c r="K26" i="63"/>
  <c r="I26" i="63"/>
  <c r="Q25" i="63"/>
  <c r="S25" i="63" s="1"/>
  <c r="P25" i="63"/>
  <c r="M25" i="63"/>
  <c r="K25" i="63"/>
  <c r="I25" i="63"/>
  <c r="Q24" i="63"/>
  <c r="S24" i="63" s="1"/>
  <c r="P24" i="63"/>
  <c r="M24" i="63"/>
  <c r="K24" i="63"/>
  <c r="I24" i="63"/>
  <c r="Q23" i="63"/>
  <c r="R23" i="63" s="1"/>
  <c r="P23" i="63"/>
  <c r="M23" i="63"/>
  <c r="K23" i="63"/>
  <c r="I23" i="63"/>
  <c r="Q22" i="63"/>
  <c r="R22" i="63" s="1"/>
  <c r="P22" i="63"/>
  <c r="M22" i="63"/>
  <c r="K22" i="63"/>
  <c r="I22" i="63"/>
  <c r="Q21" i="63"/>
  <c r="S21" i="63" s="1"/>
  <c r="P21" i="63"/>
  <c r="M21" i="63"/>
  <c r="K21" i="63"/>
  <c r="I21" i="63"/>
  <c r="Q20" i="63"/>
  <c r="S20" i="63" s="1"/>
  <c r="P20" i="63"/>
  <c r="M20" i="63"/>
  <c r="K20" i="63"/>
  <c r="I20" i="63"/>
  <c r="Q19" i="63"/>
  <c r="S19" i="63" s="1"/>
  <c r="P19" i="63"/>
  <c r="M19" i="63"/>
  <c r="K19" i="63"/>
  <c r="I19" i="63"/>
  <c r="Q18" i="63"/>
  <c r="S18" i="63" s="1"/>
  <c r="P18" i="63"/>
  <c r="M18" i="63"/>
  <c r="K18" i="63"/>
  <c r="I18" i="63"/>
  <c r="Q17" i="63"/>
  <c r="S17" i="63" s="1"/>
  <c r="P17" i="63"/>
  <c r="M17" i="63"/>
  <c r="K17" i="63"/>
  <c r="I17" i="63"/>
  <c r="Q16" i="63"/>
  <c r="S16" i="63" s="1"/>
  <c r="P16" i="63"/>
  <c r="M16" i="63"/>
  <c r="K16" i="63"/>
  <c r="I16" i="63"/>
  <c r="Q15" i="63"/>
  <c r="S15" i="63" s="1"/>
  <c r="P15" i="63"/>
  <c r="M15" i="63"/>
  <c r="K15" i="63"/>
  <c r="I15" i="63"/>
  <c r="Q14" i="63"/>
  <c r="S14" i="63" s="1"/>
  <c r="P14" i="63"/>
  <c r="M14" i="63"/>
  <c r="K14" i="63"/>
  <c r="I14" i="63"/>
  <c r="Q13" i="63"/>
  <c r="R13" i="63" s="1"/>
  <c r="P13" i="63"/>
  <c r="M13" i="63"/>
  <c r="K13" i="63"/>
  <c r="I13" i="63"/>
  <c r="Q12" i="63"/>
  <c r="R12" i="63" s="1"/>
  <c r="P12" i="63"/>
  <c r="M12" i="63"/>
  <c r="K12" i="63"/>
  <c r="I12" i="63"/>
  <c r="Q11" i="63"/>
  <c r="R11" i="63" s="1"/>
  <c r="P11" i="63"/>
  <c r="M11" i="63"/>
  <c r="K11" i="63"/>
  <c r="I11" i="63"/>
  <c r="Q10" i="63"/>
  <c r="S10" i="63" s="1"/>
  <c r="P10" i="63"/>
  <c r="M10" i="63"/>
  <c r="K10" i="63"/>
  <c r="I10" i="63"/>
  <c r="Q9" i="63"/>
  <c r="S9" i="63" s="1"/>
  <c r="P9" i="63"/>
  <c r="M9" i="63"/>
  <c r="K9" i="63"/>
  <c r="I9" i="63"/>
  <c r="AF89" i="63"/>
  <c r="F14" i="40" s="1"/>
  <c r="AD89" i="63"/>
  <c r="J9" i="40" s="1"/>
  <c r="H207" i="41"/>
  <c r="AB8" i="63"/>
  <c r="F207" i="41" s="1"/>
  <c r="Q8" i="63"/>
  <c r="S8" i="63" s="1"/>
  <c r="P8" i="63"/>
  <c r="M8" i="63"/>
  <c r="K8" i="63"/>
  <c r="I8" i="63"/>
  <c r="AH88" i="63"/>
  <c r="AH90" i="63" s="1"/>
  <c r="K14" i="40" s="1"/>
  <c r="AG88" i="63"/>
  <c r="AG90" i="63" s="1"/>
  <c r="I14" i="40" s="1"/>
  <c r="AF88" i="63"/>
  <c r="AF90" i="63" s="1"/>
  <c r="G14" i="40" s="1"/>
  <c r="AE88" i="63"/>
  <c r="AE90" i="63" s="1"/>
  <c r="M9" i="40" s="1"/>
  <c r="AD88" i="63"/>
  <c r="AD90" i="63" s="1"/>
  <c r="K9" i="40" s="1"/>
  <c r="AB7" i="63"/>
  <c r="AB9" i="63" s="1"/>
  <c r="G207" i="41" s="1"/>
  <c r="AA7" i="63"/>
  <c r="Q7" i="63"/>
  <c r="S7" i="63" s="1"/>
  <c r="P7" i="63"/>
  <c r="M7" i="63"/>
  <c r="K7" i="63"/>
  <c r="I7" i="63"/>
  <c r="H213" i="41" l="1"/>
  <c r="J213" i="41"/>
  <c r="L208" i="41"/>
  <c r="AG9" i="64"/>
  <c r="I213" i="41" s="1"/>
  <c r="AH9" i="64"/>
  <c r="K213" i="41" s="1"/>
  <c r="AE9" i="64"/>
  <c r="M208" i="41" s="1"/>
  <c r="AD9" i="64"/>
  <c r="AF9" i="64"/>
  <c r="G213" i="41" s="1"/>
  <c r="J212" i="41"/>
  <c r="AH89" i="63"/>
  <c r="J14" i="40" s="1"/>
  <c r="H212" i="41"/>
  <c r="AG89" i="63"/>
  <c r="H14" i="40" s="1"/>
  <c r="L207" i="41"/>
  <c r="AE89" i="63"/>
  <c r="L9" i="40" s="1"/>
  <c r="AC9" i="63"/>
  <c r="I207" i="41" s="1"/>
  <c r="AF9" i="63"/>
  <c r="G212" i="41" s="1"/>
  <c r="R16" i="63"/>
  <c r="AE9" i="63"/>
  <c r="M207" i="41" s="1"/>
  <c r="S12" i="63"/>
  <c r="AD9" i="63"/>
  <c r="K207" i="41" s="1"/>
  <c r="AH9" i="63"/>
  <c r="K212" i="41" s="1"/>
  <c r="S13" i="63"/>
  <c r="R14" i="63"/>
  <c r="AG9" i="63"/>
  <c r="I212" i="41" s="1"/>
  <c r="S11" i="63"/>
  <c r="F213" i="41"/>
  <c r="F212" i="41"/>
  <c r="K208" i="41"/>
  <c r="J208" i="41"/>
  <c r="J207" i="41"/>
  <c r="R15" i="63"/>
  <c r="R18" i="63"/>
  <c r="S23" i="63"/>
  <c r="R26" i="63"/>
  <c r="R17" i="63"/>
  <c r="R20" i="63"/>
  <c r="R9" i="63"/>
  <c r="R21" i="63"/>
  <c r="R24" i="63"/>
  <c r="R8" i="63"/>
  <c r="R10" i="63"/>
  <c r="R19" i="63"/>
  <c r="R7" i="63"/>
  <c r="S22" i="63"/>
  <c r="R25" i="63"/>
  <c r="L127" i="56" l="1"/>
  <c r="L128" i="56"/>
  <c r="L129" i="56"/>
  <c r="L130" i="56"/>
  <c r="L131" i="56"/>
  <c r="L132" i="56"/>
  <c r="J127" i="56"/>
  <c r="J128" i="56"/>
  <c r="J129" i="56"/>
  <c r="J130" i="56"/>
  <c r="J131" i="56"/>
  <c r="J132" i="56"/>
  <c r="H127" i="56"/>
  <c r="H128" i="56"/>
  <c r="H129" i="56"/>
  <c r="H130" i="56"/>
  <c r="H131" i="56"/>
  <c r="H132" i="56"/>
  <c r="F127" i="56"/>
  <c r="F128" i="56"/>
  <c r="F129" i="56"/>
  <c r="F130" i="56"/>
  <c r="F131" i="56"/>
  <c r="F132" i="56"/>
  <c r="F133" i="56"/>
  <c r="D127" i="56"/>
  <c r="D128" i="56"/>
  <c r="D129" i="56"/>
  <c r="D130" i="56"/>
  <c r="D131" i="56"/>
  <c r="D132" i="56"/>
  <c r="D133" i="56"/>
  <c r="B34" i="25"/>
  <c r="A34" i="25"/>
  <c r="C1" i="52"/>
  <c r="AV369" i="52"/>
  <c r="AQ369" i="52"/>
  <c r="AR369" i="52" s="1"/>
  <c r="AL369" i="52"/>
  <c r="AM369" i="52" s="1"/>
  <c r="AG369" i="52"/>
  <c r="AH369" i="52" s="1"/>
  <c r="AB369" i="52"/>
  <c r="AC369" i="52" s="1"/>
  <c r="W369" i="52"/>
  <c r="R369" i="52"/>
  <c r="S369" i="52" s="1"/>
  <c r="K369" i="52"/>
  <c r="J369" i="52"/>
  <c r="I369" i="52"/>
  <c r="G369" i="52"/>
  <c r="AV368" i="52"/>
  <c r="AQ368" i="52"/>
  <c r="AR368" i="52" s="1"/>
  <c r="AM368" i="52"/>
  <c r="AL368" i="52"/>
  <c r="AG368" i="52"/>
  <c r="AH368" i="52" s="1"/>
  <c r="AC368" i="52"/>
  <c r="AB368" i="52"/>
  <c r="W368" i="52"/>
  <c r="R368" i="52"/>
  <c r="J368" i="52"/>
  <c r="I368" i="52"/>
  <c r="G368" i="52"/>
  <c r="AV367" i="52"/>
  <c r="AW367" i="52" s="1"/>
  <c r="AQ367" i="52"/>
  <c r="AS367" i="52" s="1"/>
  <c r="AM367" i="52"/>
  <c r="AL367" i="52"/>
  <c r="AN367" i="52" s="1"/>
  <c r="AG367" i="52"/>
  <c r="AH367" i="52" s="1"/>
  <c r="AB367" i="52"/>
  <c r="AD367" i="52" s="1"/>
  <c r="W367" i="52"/>
  <c r="X369" i="52" s="1"/>
  <c r="R367" i="52"/>
  <c r="K367" i="52"/>
  <c r="J367" i="52"/>
  <c r="I367" i="52"/>
  <c r="G367" i="52"/>
  <c r="H367" i="52" s="1"/>
  <c r="C1" i="51"/>
  <c r="AV374" i="51"/>
  <c r="AW374" i="51" s="1"/>
  <c r="AQ374" i="51"/>
  <c r="AR374" i="51" s="1"/>
  <c r="AM374" i="51"/>
  <c r="AL374" i="51"/>
  <c r="AH374" i="51"/>
  <c r="AG374" i="51"/>
  <c r="AB374" i="51"/>
  <c r="W374" i="51"/>
  <c r="R374" i="51"/>
  <c r="J374" i="51"/>
  <c r="I374" i="51"/>
  <c r="G374" i="51"/>
  <c r="AV373" i="51"/>
  <c r="AW373" i="51" s="1"/>
  <c r="AQ373" i="51"/>
  <c r="AR373" i="51" s="1"/>
  <c r="AL373" i="51"/>
  <c r="AM373" i="51" s="1"/>
  <c r="AG373" i="51"/>
  <c r="K373" i="51" s="1"/>
  <c r="AB373" i="51"/>
  <c r="W373" i="51"/>
  <c r="X373" i="51" s="1"/>
  <c r="R373" i="51"/>
  <c r="S373" i="51" s="1"/>
  <c r="J373" i="51"/>
  <c r="I373" i="51"/>
  <c r="G373" i="51"/>
  <c r="AV372" i="51"/>
  <c r="AW372" i="51" s="1"/>
  <c r="AQ372" i="51"/>
  <c r="AR372" i="51" s="1"/>
  <c r="AL372" i="51"/>
  <c r="AM372" i="51" s="1"/>
  <c r="AG372" i="51"/>
  <c r="AH372" i="51" s="1"/>
  <c r="AB372" i="51"/>
  <c r="K372" i="51" s="1"/>
  <c r="W372" i="51"/>
  <c r="R372" i="51"/>
  <c r="J372" i="51"/>
  <c r="I372" i="51"/>
  <c r="G372" i="51"/>
  <c r="AW371" i="51"/>
  <c r="AV371" i="51"/>
  <c r="AQ371" i="51"/>
  <c r="AR371" i="51" s="1"/>
  <c r="AL371" i="51"/>
  <c r="AM371" i="51" s="1"/>
  <c r="AG371" i="51"/>
  <c r="AB371" i="51"/>
  <c r="K371" i="51" s="1"/>
  <c r="W371" i="51"/>
  <c r="R371" i="51"/>
  <c r="J371" i="51"/>
  <c r="I371" i="51"/>
  <c r="G371" i="51"/>
  <c r="AG370" i="51"/>
  <c r="AH370" i="51" s="1"/>
  <c r="AB370" i="51"/>
  <c r="W370" i="51"/>
  <c r="K370" i="51" s="1"/>
  <c r="R370" i="51"/>
  <c r="S370" i="51" s="1"/>
  <c r="J370" i="51"/>
  <c r="I370" i="51"/>
  <c r="G370" i="51"/>
  <c r="AV369" i="51"/>
  <c r="AQ369" i="51"/>
  <c r="AL369" i="51"/>
  <c r="AG369" i="51"/>
  <c r="AB369" i="51"/>
  <c r="AC369" i="51" s="1"/>
  <c r="W369" i="51"/>
  <c r="X369" i="51" s="1"/>
  <c r="R369" i="51"/>
  <c r="S369" i="51" s="1"/>
  <c r="K369" i="51"/>
  <c r="J369" i="51"/>
  <c r="I369" i="51"/>
  <c r="G369" i="51"/>
  <c r="AV368" i="51"/>
  <c r="AQ368" i="51"/>
  <c r="AL368" i="51"/>
  <c r="AG368" i="51"/>
  <c r="AB368" i="51"/>
  <c r="AC367" i="51" s="1"/>
  <c r="W368" i="51"/>
  <c r="X368" i="51" s="1"/>
  <c r="R368" i="51"/>
  <c r="S368" i="51" s="1"/>
  <c r="K368" i="51"/>
  <c r="J368" i="51"/>
  <c r="I368" i="51"/>
  <c r="G368" i="51"/>
  <c r="AX367" i="51"/>
  <c r="AV367" i="51"/>
  <c r="AW367" i="51" s="1"/>
  <c r="AQ367" i="51"/>
  <c r="AR368" i="51" s="1"/>
  <c r="AL367" i="51"/>
  <c r="AG367" i="51"/>
  <c r="AB367" i="51"/>
  <c r="AD367" i="51" s="1"/>
  <c r="W367" i="51"/>
  <c r="R367" i="51"/>
  <c r="J367" i="51"/>
  <c r="I367" i="51"/>
  <c r="G367" i="51"/>
  <c r="C1" i="50"/>
  <c r="AW368" i="50"/>
  <c r="AV368" i="50"/>
  <c r="AR368" i="50"/>
  <c r="AQ368" i="50"/>
  <c r="AM368" i="50"/>
  <c r="AL368" i="50"/>
  <c r="AG368" i="50"/>
  <c r="AH368" i="50" s="1"/>
  <c r="AB368" i="50"/>
  <c r="AC368" i="50" s="1"/>
  <c r="W368" i="50"/>
  <c r="R368" i="50"/>
  <c r="J368" i="50"/>
  <c r="I368" i="50"/>
  <c r="G368" i="50"/>
  <c r="AV367" i="50"/>
  <c r="AQ367" i="50"/>
  <c r="K367" i="50" s="1"/>
  <c r="AN367" i="50"/>
  <c r="AM367" i="50"/>
  <c r="AL367" i="50"/>
  <c r="AG367" i="50"/>
  <c r="AB367" i="50"/>
  <c r="Y367" i="50"/>
  <c r="W367" i="50"/>
  <c r="X368" i="50" s="1"/>
  <c r="T367" i="50"/>
  <c r="S367" i="50"/>
  <c r="R367" i="50"/>
  <c r="J367" i="50"/>
  <c r="I367" i="50"/>
  <c r="G367" i="50"/>
  <c r="P363" i="50"/>
  <c r="P362" i="50"/>
  <c r="U362" i="50" s="1"/>
  <c r="U363" i="50" s="1"/>
  <c r="C1" i="49"/>
  <c r="AV377" i="49"/>
  <c r="AW377" i="49" s="1"/>
  <c r="AQ377" i="49"/>
  <c r="AL377" i="49"/>
  <c r="AG377" i="49"/>
  <c r="AB377" i="49"/>
  <c r="W377" i="49"/>
  <c r="R377" i="49"/>
  <c r="J377" i="49"/>
  <c r="I377" i="49"/>
  <c r="G377" i="49"/>
  <c r="AV376" i="49"/>
  <c r="AW376" i="49" s="1"/>
  <c r="AQ376" i="49"/>
  <c r="AR376" i="49" s="1"/>
  <c r="AL376" i="49"/>
  <c r="K376" i="49" s="1"/>
  <c r="AG376" i="49"/>
  <c r="AB376" i="49"/>
  <c r="W376" i="49"/>
  <c r="R376" i="49"/>
  <c r="J376" i="49"/>
  <c r="I376" i="49"/>
  <c r="G376" i="49"/>
  <c r="AV375" i="49"/>
  <c r="AW375" i="49" s="1"/>
  <c r="AQ375" i="49"/>
  <c r="AR375" i="49" s="1"/>
  <c r="AL375" i="49"/>
  <c r="AM375" i="49" s="1"/>
  <c r="AG375" i="49"/>
  <c r="AB375" i="49"/>
  <c r="W375" i="49"/>
  <c r="X375" i="49" s="1"/>
  <c r="R375" i="49"/>
  <c r="S375" i="49" s="1"/>
  <c r="K375" i="49"/>
  <c r="J375" i="49"/>
  <c r="I375" i="49"/>
  <c r="G375" i="49"/>
  <c r="AV374" i="49"/>
  <c r="AQ374" i="49"/>
  <c r="AR374" i="49" s="1"/>
  <c r="AL374" i="49"/>
  <c r="AM374" i="49" s="1"/>
  <c r="AG374" i="49"/>
  <c r="AH374" i="49" s="1"/>
  <c r="AB374" i="49"/>
  <c r="K374" i="49" s="1"/>
  <c r="W374" i="49"/>
  <c r="R374" i="49"/>
  <c r="J374" i="49"/>
  <c r="I374" i="49"/>
  <c r="G374" i="49"/>
  <c r="AV373" i="49"/>
  <c r="AQ373" i="49"/>
  <c r="AR373" i="49" s="1"/>
  <c r="AL373" i="49"/>
  <c r="AG373" i="49"/>
  <c r="AB373" i="49"/>
  <c r="W373" i="49"/>
  <c r="R373" i="49"/>
  <c r="J373" i="49"/>
  <c r="I373" i="49"/>
  <c r="G373" i="49"/>
  <c r="AV372" i="49"/>
  <c r="AQ372" i="49"/>
  <c r="AL372" i="49"/>
  <c r="AM372" i="49" s="1"/>
  <c r="AG372" i="49"/>
  <c r="AH372" i="49" s="1"/>
  <c r="AB372" i="49"/>
  <c r="AC372" i="49" s="1"/>
  <c r="W372" i="49"/>
  <c r="R372" i="49"/>
  <c r="J372" i="49"/>
  <c r="I372" i="49"/>
  <c r="G372" i="49"/>
  <c r="AV371" i="49"/>
  <c r="AQ371" i="49"/>
  <c r="AL371" i="49"/>
  <c r="AM371" i="49" s="1"/>
  <c r="AG371" i="49"/>
  <c r="AH371" i="49" s="1"/>
  <c r="AB371" i="49"/>
  <c r="AC371" i="49" s="1"/>
  <c r="W371" i="49"/>
  <c r="R371" i="49"/>
  <c r="S372" i="49" s="1"/>
  <c r="J371" i="49"/>
  <c r="I371" i="49"/>
  <c r="G371" i="49"/>
  <c r="AV370" i="49"/>
  <c r="AW370" i="49" s="1"/>
  <c r="AQ370" i="49"/>
  <c r="AL370" i="49"/>
  <c r="AM370" i="49" s="1"/>
  <c r="AG370" i="49"/>
  <c r="AH370" i="49" s="1"/>
  <c r="AB370" i="49"/>
  <c r="AC370" i="49" s="1"/>
  <c r="W370" i="49"/>
  <c r="X370" i="49" s="1"/>
  <c r="R370" i="49"/>
  <c r="K370" i="49" s="1"/>
  <c r="J370" i="49"/>
  <c r="I370" i="49"/>
  <c r="G370" i="49"/>
  <c r="AV369" i="49"/>
  <c r="AW371" i="49" s="1"/>
  <c r="AQ369" i="49"/>
  <c r="AL369" i="49"/>
  <c r="AG369" i="49"/>
  <c r="K369" i="49" s="1"/>
  <c r="AB369" i="49"/>
  <c r="AC369" i="49" s="1"/>
  <c r="W369" i="49"/>
  <c r="X369" i="49" s="1"/>
  <c r="R369" i="49"/>
  <c r="J369" i="49"/>
  <c r="I369" i="49"/>
  <c r="G369" i="49"/>
  <c r="AV368" i="49"/>
  <c r="AQ368" i="49"/>
  <c r="AS367" i="49" s="1"/>
  <c r="AL368" i="49"/>
  <c r="AG368" i="49"/>
  <c r="AH368" i="49" s="1"/>
  <c r="AB368" i="49"/>
  <c r="W368" i="49"/>
  <c r="X368" i="49" s="1"/>
  <c r="R368" i="49"/>
  <c r="J368" i="49"/>
  <c r="I368" i="49"/>
  <c r="G368" i="49"/>
  <c r="AV367" i="49"/>
  <c r="AQ367" i="49"/>
  <c r="AL367" i="49"/>
  <c r="AM377" i="49" s="1"/>
  <c r="AG367" i="49"/>
  <c r="AH375" i="49" s="1"/>
  <c r="AB367" i="49"/>
  <c r="AC373" i="49" s="1"/>
  <c r="W367" i="49"/>
  <c r="K367" i="49" s="1"/>
  <c r="R367" i="49"/>
  <c r="J367" i="49"/>
  <c r="I367" i="49"/>
  <c r="G367" i="49"/>
  <c r="AE363" i="49"/>
  <c r="Z363" i="49"/>
  <c r="U363" i="49"/>
  <c r="P363" i="49"/>
  <c r="P362" i="49"/>
  <c r="U362" i="49" s="1"/>
  <c r="Z362" i="49" s="1"/>
  <c r="AE362" i="49" s="1"/>
  <c r="AJ362" i="49" s="1"/>
  <c r="AV377" i="48"/>
  <c r="AW377" i="48" s="1"/>
  <c r="J377" i="48"/>
  <c r="I377" i="48"/>
  <c r="G377" i="48"/>
  <c r="AV376" i="48"/>
  <c r="AQ376" i="48"/>
  <c r="AL376" i="48"/>
  <c r="AG376" i="48"/>
  <c r="AB376" i="48"/>
  <c r="W376" i="48"/>
  <c r="R376" i="48"/>
  <c r="S376" i="48" s="1"/>
  <c r="K376" i="48"/>
  <c r="J376" i="48"/>
  <c r="I376" i="48"/>
  <c r="G376" i="48"/>
  <c r="AW375" i="48"/>
  <c r="AV375" i="48"/>
  <c r="K375" i="48" s="1"/>
  <c r="AQ375" i="48"/>
  <c r="AL375" i="48"/>
  <c r="AG375" i="48"/>
  <c r="AB375" i="48"/>
  <c r="W375" i="48"/>
  <c r="R375" i="48"/>
  <c r="J375" i="48"/>
  <c r="I375" i="48"/>
  <c r="G375" i="48"/>
  <c r="AV374" i="48"/>
  <c r="AW374" i="48" s="1"/>
  <c r="AQ374" i="48"/>
  <c r="AL374" i="48"/>
  <c r="AG374" i="48"/>
  <c r="AB374" i="48"/>
  <c r="AC374" i="48" s="1"/>
  <c r="W374" i="48"/>
  <c r="X374" i="48" s="1"/>
  <c r="R374" i="48"/>
  <c r="K374" i="48"/>
  <c r="J374" i="48"/>
  <c r="I374" i="48"/>
  <c r="G374" i="48"/>
  <c r="AV373" i="48"/>
  <c r="AW373" i="48" s="1"/>
  <c r="AQ373" i="48"/>
  <c r="AR373" i="48" s="1"/>
  <c r="AL373" i="48"/>
  <c r="AG373" i="48"/>
  <c r="AB373" i="48"/>
  <c r="W373" i="48"/>
  <c r="R373" i="48"/>
  <c r="K373" i="48"/>
  <c r="J373" i="48"/>
  <c r="I373" i="48"/>
  <c r="G373" i="48"/>
  <c r="AW372" i="48"/>
  <c r="AV372" i="48"/>
  <c r="AQ372" i="48"/>
  <c r="AR372" i="48" s="1"/>
  <c r="AL372" i="48"/>
  <c r="AG372" i="48"/>
  <c r="AB372" i="48"/>
  <c r="W372" i="48"/>
  <c r="R372" i="48"/>
  <c r="J372" i="48"/>
  <c r="I372" i="48"/>
  <c r="G372" i="48"/>
  <c r="AV371" i="48"/>
  <c r="AQ371" i="48"/>
  <c r="AR367" i="48" s="1"/>
  <c r="AL371" i="48"/>
  <c r="AN367" i="48" s="1"/>
  <c r="AG371" i="48"/>
  <c r="AB371" i="48"/>
  <c r="W371" i="48"/>
  <c r="R371" i="48"/>
  <c r="J371" i="48"/>
  <c r="I371" i="48"/>
  <c r="G371" i="48"/>
  <c r="AB370" i="48"/>
  <c r="AC370" i="48" s="1"/>
  <c r="W370" i="48"/>
  <c r="X370" i="48" s="1"/>
  <c r="R370" i="48"/>
  <c r="K370" i="48" s="1"/>
  <c r="J370" i="48"/>
  <c r="I370" i="48"/>
  <c r="G370" i="48"/>
  <c r="AV369" i="48"/>
  <c r="AQ369" i="48"/>
  <c r="AL369" i="48"/>
  <c r="AG369" i="48"/>
  <c r="AH369" i="48" s="1"/>
  <c r="AC369" i="48"/>
  <c r="AB369" i="48"/>
  <c r="W369" i="48"/>
  <c r="X369" i="48" s="1"/>
  <c r="R369" i="48"/>
  <c r="S369" i="48" s="1"/>
  <c r="J369" i="48"/>
  <c r="I369" i="48"/>
  <c r="G369" i="48"/>
  <c r="AV368" i="48"/>
  <c r="AQ368" i="48"/>
  <c r="AL368" i="48"/>
  <c r="AG368" i="48"/>
  <c r="AB368" i="48"/>
  <c r="AD367" i="48" s="1"/>
  <c r="W368" i="48"/>
  <c r="X368" i="48" s="1"/>
  <c r="R368" i="48"/>
  <c r="S368" i="48" s="1"/>
  <c r="J368" i="48"/>
  <c r="I368" i="48"/>
  <c r="G368" i="48"/>
  <c r="AV367" i="48"/>
  <c r="AQ367" i="48"/>
  <c r="AL367" i="48"/>
  <c r="AG367" i="48"/>
  <c r="AI367" i="48" s="1"/>
  <c r="AB367" i="48"/>
  <c r="W367" i="48"/>
  <c r="Y367" i="48" s="1"/>
  <c r="R367" i="48"/>
  <c r="J367" i="48"/>
  <c r="I367" i="48"/>
  <c r="G367" i="48"/>
  <c r="U363" i="48"/>
  <c r="P363" i="48"/>
  <c r="U362" i="48"/>
  <c r="Z362" i="48" s="1"/>
  <c r="AE362" i="48" s="1"/>
  <c r="AE363" i="48" s="1"/>
  <c r="P362" i="48"/>
  <c r="AV368" i="47"/>
  <c r="AQ368" i="47"/>
  <c r="AR368" i="47" s="1"/>
  <c r="AL368" i="47"/>
  <c r="AM368" i="47" s="1"/>
  <c r="AH368" i="47"/>
  <c r="AG368" i="47"/>
  <c r="AH367" i="47" s="1"/>
  <c r="AB368" i="47"/>
  <c r="W368" i="47"/>
  <c r="X368" i="47" s="1"/>
  <c r="R368" i="47"/>
  <c r="J368" i="47"/>
  <c r="I368" i="47"/>
  <c r="G368" i="47"/>
  <c r="AV367" i="47"/>
  <c r="AW368" i="47" s="1"/>
  <c r="AQ367" i="47"/>
  <c r="AS367" i="47" s="1"/>
  <c r="AL367" i="47"/>
  <c r="AN367" i="47" s="1"/>
  <c r="AG367" i="47"/>
  <c r="AB367" i="47"/>
  <c r="Y367" i="47"/>
  <c r="W367" i="47"/>
  <c r="X367" i="47" s="1"/>
  <c r="R367" i="47"/>
  <c r="S367" i="47" s="1"/>
  <c r="K367" i="47"/>
  <c r="J367" i="47"/>
  <c r="I367" i="47"/>
  <c r="G367" i="47"/>
  <c r="H367" i="47" s="1"/>
  <c r="P362" i="47"/>
  <c r="P363" i="47" s="1"/>
  <c r="AV375" i="46"/>
  <c r="AW375" i="46" s="1"/>
  <c r="AQ375" i="46"/>
  <c r="AR375" i="46" s="1"/>
  <c r="AL375" i="46"/>
  <c r="AM375" i="46" s="1"/>
  <c r="AG375" i="46"/>
  <c r="K375" i="46" s="1"/>
  <c r="AB375" i="46"/>
  <c r="W375" i="46"/>
  <c r="X375" i="46" s="1"/>
  <c r="R375" i="46"/>
  <c r="J375" i="46"/>
  <c r="I375" i="46"/>
  <c r="G375" i="46"/>
  <c r="AV374" i="46"/>
  <c r="AQ374" i="46"/>
  <c r="AL374" i="46"/>
  <c r="AM374" i="46" s="1"/>
  <c r="AG374" i="46"/>
  <c r="AB374" i="46"/>
  <c r="W374" i="46"/>
  <c r="R374" i="46"/>
  <c r="J374" i="46"/>
  <c r="I374" i="46"/>
  <c r="G374" i="46"/>
  <c r="AV373" i="46"/>
  <c r="AW373" i="46" s="1"/>
  <c r="AQ373" i="46"/>
  <c r="AL373" i="46"/>
  <c r="AG373" i="46"/>
  <c r="AH373" i="46" s="1"/>
  <c r="AB373" i="46"/>
  <c r="AC373" i="46" s="1"/>
  <c r="W373" i="46"/>
  <c r="R373" i="46"/>
  <c r="J373" i="46"/>
  <c r="I373" i="46"/>
  <c r="G373" i="46"/>
  <c r="AV372" i="46"/>
  <c r="AQ372" i="46"/>
  <c r="AL372" i="46"/>
  <c r="AG372" i="46"/>
  <c r="AB372" i="46"/>
  <c r="X372" i="46"/>
  <c r="W372" i="46"/>
  <c r="R372" i="46"/>
  <c r="K372" i="46"/>
  <c r="J372" i="46"/>
  <c r="I372" i="46"/>
  <c r="G372" i="46"/>
  <c r="AV371" i="46"/>
  <c r="AW371" i="46" s="1"/>
  <c r="AQ371" i="46"/>
  <c r="AL371" i="46"/>
  <c r="AG371" i="46"/>
  <c r="AB371" i="46"/>
  <c r="W371" i="46"/>
  <c r="R371" i="46"/>
  <c r="J371" i="46"/>
  <c r="I371" i="46"/>
  <c r="G371" i="46"/>
  <c r="AW370" i="46"/>
  <c r="AV370" i="46"/>
  <c r="AQ370" i="46"/>
  <c r="AL370" i="46"/>
  <c r="AM370" i="46" s="1"/>
  <c r="AG370" i="46"/>
  <c r="AH370" i="46" s="1"/>
  <c r="AB370" i="46"/>
  <c r="W370" i="46"/>
  <c r="R370" i="46"/>
  <c r="J370" i="46"/>
  <c r="I370" i="46"/>
  <c r="G370" i="46"/>
  <c r="AW369" i="46"/>
  <c r="AV369" i="46"/>
  <c r="AQ369" i="46"/>
  <c r="AL369" i="46"/>
  <c r="AM369" i="46" s="1"/>
  <c r="AG369" i="46"/>
  <c r="AH369" i="46" s="1"/>
  <c r="AB369" i="46"/>
  <c r="AC372" i="46" s="1"/>
  <c r="W369" i="46"/>
  <c r="X369" i="46" s="1"/>
  <c r="R369" i="46"/>
  <c r="J369" i="46"/>
  <c r="I369" i="46"/>
  <c r="G369" i="46"/>
  <c r="AV368" i="46"/>
  <c r="AW368" i="46" s="1"/>
  <c r="AQ368" i="46"/>
  <c r="AL368" i="46"/>
  <c r="AG368" i="46"/>
  <c r="AB368" i="46"/>
  <c r="AC368" i="46" s="1"/>
  <c r="W368" i="46"/>
  <c r="Y367" i="46" s="1"/>
  <c r="R368" i="46"/>
  <c r="K368" i="46" s="1"/>
  <c r="J368" i="46"/>
  <c r="I368" i="46"/>
  <c r="G368" i="46"/>
  <c r="AV367" i="46"/>
  <c r="AQ367" i="46"/>
  <c r="AL367" i="46"/>
  <c r="AG367" i="46"/>
  <c r="AH374" i="46" s="1"/>
  <c r="AB367" i="46"/>
  <c r="AC370" i="46" s="1"/>
  <c r="W367" i="46"/>
  <c r="R367" i="46"/>
  <c r="J367" i="46"/>
  <c r="I367" i="46"/>
  <c r="G367" i="46"/>
  <c r="P363" i="46"/>
  <c r="P362" i="46"/>
  <c r="U362" i="46" s="1"/>
  <c r="AW461" i="45"/>
  <c r="AR461" i="45"/>
  <c r="AM461" i="45"/>
  <c r="AH461" i="45"/>
  <c r="AC461" i="45"/>
  <c r="AW460" i="45"/>
  <c r="AR460" i="45"/>
  <c r="AM460" i="45"/>
  <c r="AH460" i="45"/>
  <c r="AC460" i="45"/>
  <c r="AW459" i="45"/>
  <c r="AR459" i="45"/>
  <c r="AM459" i="45"/>
  <c r="AH459" i="45"/>
  <c r="AC459" i="45"/>
  <c r="AW458" i="45"/>
  <c r="AR458" i="45"/>
  <c r="AM458" i="45"/>
  <c r="AH458" i="45"/>
  <c r="AC458" i="45"/>
  <c r="AW457" i="45"/>
  <c r="AR457" i="45"/>
  <c r="AM457" i="45"/>
  <c r="AH457" i="45"/>
  <c r="AC457" i="45"/>
  <c r="AW456" i="45"/>
  <c r="AR456" i="45"/>
  <c r="AM456" i="45"/>
  <c r="AH456" i="45"/>
  <c r="AC456" i="45"/>
  <c r="AW455" i="45"/>
  <c r="AR455" i="45"/>
  <c r="AM455" i="45"/>
  <c r="AH455" i="45"/>
  <c r="AC455" i="45"/>
  <c r="AW454" i="45"/>
  <c r="AR454" i="45"/>
  <c r="AM454" i="45"/>
  <c r="AH454" i="45"/>
  <c r="AC454" i="45"/>
  <c r="AW453" i="45"/>
  <c r="AR453" i="45"/>
  <c r="AM453" i="45"/>
  <c r="AH453" i="45"/>
  <c r="AC453" i="45"/>
  <c r="AW452" i="45"/>
  <c r="AR452" i="45"/>
  <c r="AM452" i="45"/>
  <c r="AH452" i="45"/>
  <c r="AC452" i="45"/>
  <c r="AW451" i="45"/>
  <c r="AR451" i="45"/>
  <c r="AM451" i="45"/>
  <c r="AH451" i="45"/>
  <c r="AC451" i="45"/>
  <c r="AW450" i="45"/>
  <c r="AR450" i="45"/>
  <c r="AM450" i="45"/>
  <c r="AH450" i="45"/>
  <c r="AC450" i="45"/>
  <c r="AW449" i="45"/>
  <c r="AR449" i="45"/>
  <c r="AM449" i="45"/>
  <c r="AH449" i="45"/>
  <c r="AC449" i="45"/>
  <c r="AW448" i="45"/>
  <c r="AR448" i="45"/>
  <c r="AM448" i="45"/>
  <c r="AH448" i="45"/>
  <c r="AC448" i="45"/>
  <c r="AS447" i="45"/>
  <c r="AN447" i="45"/>
  <c r="AM447" i="45"/>
  <c r="AI447" i="45"/>
  <c r="AH447" i="45"/>
  <c r="AD447" i="45"/>
  <c r="AC447" i="45"/>
  <c r="AW376" i="45"/>
  <c r="AV376" i="45"/>
  <c r="K376" i="45" s="1"/>
  <c r="AQ376" i="45"/>
  <c r="AL376" i="45"/>
  <c r="AG376" i="45"/>
  <c r="AH376" i="45" s="1"/>
  <c r="AB376" i="45"/>
  <c r="W376" i="45"/>
  <c r="R376" i="45"/>
  <c r="J376" i="45"/>
  <c r="I376" i="45"/>
  <c r="G376" i="45"/>
  <c r="AV375" i="45"/>
  <c r="AW375" i="45" s="1"/>
  <c r="AQ375" i="45"/>
  <c r="AR375" i="45" s="1"/>
  <c r="AL375" i="45"/>
  <c r="AN367" i="45" s="1"/>
  <c r="AG375" i="45"/>
  <c r="AB375" i="45"/>
  <c r="W375" i="45"/>
  <c r="R375" i="45"/>
  <c r="J375" i="45"/>
  <c r="I375" i="45"/>
  <c r="G375" i="45"/>
  <c r="AV374" i="45"/>
  <c r="AW374" i="45" s="1"/>
  <c r="AQ374" i="45"/>
  <c r="AR374" i="45" s="1"/>
  <c r="AL374" i="45"/>
  <c r="AM374" i="45" s="1"/>
  <c r="AG374" i="45"/>
  <c r="AB374" i="45"/>
  <c r="W374" i="45"/>
  <c r="R374" i="45"/>
  <c r="J374" i="45"/>
  <c r="I374" i="45"/>
  <c r="G374" i="45"/>
  <c r="AV373" i="45"/>
  <c r="AQ373" i="45"/>
  <c r="AR373" i="45" s="1"/>
  <c r="AL373" i="45"/>
  <c r="AM373" i="45" s="1"/>
  <c r="AG373" i="45"/>
  <c r="AH373" i="45" s="1"/>
  <c r="AB373" i="45"/>
  <c r="W373" i="45"/>
  <c r="R373" i="45"/>
  <c r="J373" i="45"/>
  <c r="I373" i="45"/>
  <c r="G373" i="45"/>
  <c r="AV372" i="45"/>
  <c r="AW372" i="45" s="1"/>
  <c r="AR372" i="45"/>
  <c r="AQ372" i="45"/>
  <c r="AL372" i="45"/>
  <c r="AG372" i="45"/>
  <c r="AB372" i="45"/>
  <c r="W372" i="45"/>
  <c r="R372" i="45"/>
  <c r="J372" i="45"/>
  <c r="I372" i="45"/>
  <c r="G372" i="45"/>
  <c r="AV371" i="45"/>
  <c r="AW371" i="45" s="1"/>
  <c r="AQ371" i="45"/>
  <c r="AR371" i="45" s="1"/>
  <c r="AL371" i="45"/>
  <c r="AM371" i="45" s="1"/>
  <c r="AG371" i="45"/>
  <c r="AH374" i="45" s="1"/>
  <c r="AB371" i="45"/>
  <c r="AC371" i="45" s="1"/>
  <c r="W371" i="45"/>
  <c r="R371" i="45"/>
  <c r="J371" i="45"/>
  <c r="I371" i="45"/>
  <c r="G371" i="45"/>
  <c r="AV370" i="45"/>
  <c r="AW373" i="45" s="1"/>
  <c r="AQ370" i="45"/>
  <c r="AL370" i="45"/>
  <c r="AM370" i="45" s="1"/>
  <c r="AG370" i="45"/>
  <c r="AH370" i="45" s="1"/>
  <c r="AB370" i="45"/>
  <c r="AC370" i="45" s="1"/>
  <c r="X370" i="45"/>
  <c r="W370" i="45"/>
  <c r="R370" i="45"/>
  <c r="J370" i="45"/>
  <c r="I370" i="45"/>
  <c r="G370" i="45"/>
  <c r="AV369" i="45"/>
  <c r="AQ369" i="45"/>
  <c r="AR369" i="45" s="1"/>
  <c r="AL369" i="45"/>
  <c r="AM369" i="45" s="1"/>
  <c r="AG369" i="45"/>
  <c r="AH369" i="45" s="1"/>
  <c r="AB369" i="45"/>
  <c r="AC369" i="45" s="1"/>
  <c r="W369" i="45"/>
  <c r="X369" i="45" s="1"/>
  <c r="R369" i="45"/>
  <c r="K369" i="45" s="1"/>
  <c r="J369" i="45"/>
  <c r="I369" i="45"/>
  <c r="G369" i="45"/>
  <c r="AV368" i="45"/>
  <c r="AW368" i="45" s="1"/>
  <c r="AQ368" i="45"/>
  <c r="AL368" i="45"/>
  <c r="AG368" i="45"/>
  <c r="AB368" i="45"/>
  <c r="AD367" i="45" s="1"/>
  <c r="W368" i="45"/>
  <c r="R368" i="45"/>
  <c r="J368" i="45"/>
  <c r="I368" i="45"/>
  <c r="G368" i="45"/>
  <c r="AV367" i="45"/>
  <c r="AQ367" i="45"/>
  <c r="AS367" i="45" s="1"/>
  <c r="AM367" i="45"/>
  <c r="AL367" i="45"/>
  <c r="AM376" i="45" s="1"/>
  <c r="AG367" i="45"/>
  <c r="AB367" i="45"/>
  <c r="W367" i="45"/>
  <c r="R367" i="45"/>
  <c r="J367" i="45"/>
  <c r="I367" i="45"/>
  <c r="G367" i="45"/>
  <c r="H367" i="45" s="1"/>
  <c r="AV700" i="44"/>
  <c r="AQ700" i="44"/>
  <c r="AL700" i="44"/>
  <c r="AG700" i="44"/>
  <c r="AB700" i="44"/>
  <c r="W700" i="44"/>
  <c r="R700" i="44"/>
  <c r="J700" i="44"/>
  <c r="I700" i="44"/>
  <c r="G700" i="44"/>
  <c r="AV699" i="44"/>
  <c r="AQ699" i="44"/>
  <c r="AL699" i="44"/>
  <c r="AG699" i="44"/>
  <c r="AB699" i="44"/>
  <c r="W699" i="44"/>
  <c r="R699" i="44"/>
  <c r="J699" i="44"/>
  <c r="I699" i="44"/>
  <c r="G699" i="44"/>
  <c r="AB698" i="44"/>
  <c r="W698" i="44"/>
  <c r="R698" i="44"/>
  <c r="J698" i="44"/>
  <c r="I698" i="44"/>
  <c r="G698" i="44"/>
  <c r="AV697" i="44"/>
  <c r="AQ697" i="44"/>
  <c r="AL697" i="44"/>
  <c r="AG697" i="44"/>
  <c r="AB697" i="44"/>
  <c r="W697" i="44"/>
  <c r="R697" i="44"/>
  <c r="J697" i="44"/>
  <c r="I697" i="44"/>
  <c r="G697" i="44"/>
  <c r="R696" i="44"/>
  <c r="K696" i="44" s="1"/>
  <c r="J696" i="44"/>
  <c r="I696" i="44"/>
  <c r="G696" i="44"/>
  <c r="AV695" i="44"/>
  <c r="AQ695" i="44"/>
  <c r="AL695" i="44"/>
  <c r="AG695" i="44"/>
  <c r="AB695" i="44"/>
  <c r="W695" i="44"/>
  <c r="R695" i="44"/>
  <c r="J695" i="44"/>
  <c r="I695" i="44"/>
  <c r="G695" i="44"/>
  <c r="AV694" i="44"/>
  <c r="AQ694" i="44"/>
  <c r="AL694" i="44"/>
  <c r="AG694" i="44"/>
  <c r="AB694" i="44"/>
  <c r="W694" i="44"/>
  <c r="R694" i="44"/>
  <c r="J694" i="44"/>
  <c r="I694" i="44"/>
  <c r="G694" i="44"/>
  <c r="AV693" i="44"/>
  <c r="AQ693" i="44"/>
  <c r="AL693" i="44"/>
  <c r="AG693" i="44"/>
  <c r="AB693" i="44"/>
  <c r="W693" i="44"/>
  <c r="R693" i="44"/>
  <c r="J693" i="44"/>
  <c r="I693" i="44"/>
  <c r="G693" i="44"/>
  <c r="AV692" i="44"/>
  <c r="AQ692" i="44"/>
  <c r="AL692" i="44"/>
  <c r="AG692" i="44"/>
  <c r="AB692" i="44"/>
  <c r="W692" i="44"/>
  <c r="R692" i="44"/>
  <c r="J692" i="44"/>
  <c r="I692" i="44"/>
  <c r="G692" i="44"/>
  <c r="AV691" i="44"/>
  <c r="AQ691" i="44"/>
  <c r="AL691" i="44"/>
  <c r="AG691" i="44"/>
  <c r="AB691" i="44"/>
  <c r="W691" i="44"/>
  <c r="R691" i="44"/>
  <c r="J691" i="44"/>
  <c r="I691" i="44"/>
  <c r="G691" i="44"/>
  <c r="AV690" i="44"/>
  <c r="AQ690" i="44"/>
  <c r="AL690" i="44"/>
  <c r="AG690" i="44"/>
  <c r="AB690" i="44"/>
  <c r="W690" i="44"/>
  <c r="R690" i="44"/>
  <c r="J690" i="44"/>
  <c r="I690" i="44"/>
  <c r="G690" i="44"/>
  <c r="AV689" i="44"/>
  <c r="AQ689" i="44"/>
  <c r="AL689" i="44"/>
  <c r="AG689" i="44"/>
  <c r="AB689" i="44"/>
  <c r="W689" i="44"/>
  <c r="R689" i="44"/>
  <c r="J689" i="44"/>
  <c r="I689" i="44"/>
  <c r="G689" i="44"/>
  <c r="AV688" i="44"/>
  <c r="AQ688" i="44"/>
  <c r="AL688" i="44"/>
  <c r="AG688" i="44"/>
  <c r="AB688" i="44"/>
  <c r="W688" i="44"/>
  <c r="R688" i="44"/>
  <c r="J688" i="44"/>
  <c r="I688" i="44"/>
  <c r="G688" i="44"/>
  <c r="AV687" i="44"/>
  <c r="AQ687" i="44"/>
  <c r="AL687" i="44"/>
  <c r="AG687" i="44"/>
  <c r="AB687" i="44"/>
  <c r="W687" i="44"/>
  <c r="R687" i="44"/>
  <c r="J687" i="44"/>
  <c r="I687" i="44"/>
  <c r="G687" i="44"/>
  <c r="AV686" i="44"/>
  <c r="AQ686" i="44"/>
  <c r="AL686" i="44"/>
  <c r="AG686" i="44"/>
  <c r="AB686" i="44"/>
  <c r="W686" i="44"/>
  <c r="R686" i="44"/>
  <c r="J686" i="44"/>
  <c r="I686" i="44"/>
  <c r="G686" i="44"/>
  <c r="AV685" i="44"/>
  <c r="AQ685" i="44"/>
  <c r="AL685" i="44"/>
  <c r="AG685" i="44"/>
  <c r="AB685" i="44"/>
  <c r="W685" i="44"/>
  <c r="R685" i="44"/>
  <c r="J685" i="44"/>
  <c r="I685" i="44"/>
  <c r="G685" i="44"/>
  <c r="AV684" i="44"/>
  <c r="AQ684" i="44"/>
  <c r="AL684" i="44"/>
  <c r="AG684" i="44"/>
  <c r="AB684" i="44"/>
  <c r="W684" i="44"/>
  <c r="R684" i="44"/>
  <c r="J684" i="44"/>
  <c r="I684" i="44"/>
  <c r="G684" i="44"/>
  <c r="AV683" i="44"/>
  <c r="AQ683" i="44"/>
  <c r="AL683" i="44"/>
  <c r="AG683" i="44"/>
  <c r="AB683" i="44"/>
  <c r="W683" i="44"/>
  <c r="R683" i="44"/>
  <c r="J683" i="44"/>
  <c r="I683" i="44"/>
  <c r="G683" i="44"/>
  <c r="AV682" i="44"/>
  <c r="AQ682" i="44"/>
  <c r="AL682" i="44"/>
  <c r="AG682" i="44"/>
  <c r="AB682" i="44"/>
  <c r="W682" i="44"/>
  <c r="R682" i="44"/>
  <c r="J682" i="44"/>
  <c r="I682" i="44"/>
  <c r="G682" i="44"/>
  <c r="AV681" i="44"/>
  <c r="AQ681" i="44"/>
  <c r="AL681" i="44"/>
  <c r="AG681" i="44"/>
  <c r="AB681" i="44"/>
  <c r="W681" i="44"/>
  <c r="R681" i="44"/>
  <c r="J681" i="44"/>
  <c r="I681" i="44"/>
  <c r="G681" i="44"/>
  <c r="AV680" i="44"/>
  <c r="AQ680" i="44"/>
  <c r="AL680" i="44"/>
  <c r="AG680" i="44"/>
  <c r="AB680" i="44"/>
  <c r="W680" i="44"/>
  <c r="R680" i="44"/>
  <c r="J680" i="44"/>
  <c r="I680" i="44"/>
  <c r="G680" i="44"/>
  <c r="AV679" i="44"/>
  <c r="AQ679" i="44"/>
  <c r="AL679" i="44"/>
  <c r="AG679" i="44"/>
  <c r="AB679" i="44"/>
  <c r="W679" i="44"/>
  <c r="R679" i="44"/>
  <c r="J679" i="44"/>
  <c r="I679" i="44"/>
  <c r="G679" i="44"/>
  <c r="AV678" i="44"/>
  <c r="AQ678" i="44"/>
  <c r="AL678" i="44"/>
  <c r="AG678" i="44"/>
  <c r="AB678" i="44"/>
  <c r="W678" i="44"/>
  <c r="R678" i="44"/>
  <c r="J678" i="44"/>
  <c r="I678" i="44"/>
  <c r="G678" i="44"/>
  <c r="AV677" i="44"/>
  <c r="AQ677" i="44"/>
  <c r="AL677" i="44"/>
  <c r="AG677" i="44"/>
  <c r="AB677" i="44"/>
  <c r="W677" i="44"/>
  <c r="R677" i="44"/>
  <c r="J677" i="44"/>
  <c r="I677" i="44"/>
  <c r="G677" i="44"/>
  <c r="AV676" i="44"/>
  <c r="AQ676" i="44"/>
  <c r="AL676" i="44"/>
  <c r="AG676" i="44"/>
  <c r="AB676" i="44"/>
  <c r="W676" i="44"/>
  <c r="R676" i="44"/>
  <c r="J676" i="44"/>
  <c r="I676" i="44"/>
  <c r="G676" i="44"/>
  <c r="AV675" i="44"/>
  <c r="AQ675" i="44"/>
  <c r="AL675" i="44"/>
  <c r="AG675" i="44"/>
  <c r="AB675" i="44"/>
  <c r="W675" i="44"/>
  <c r="R675" i="44"/>
  <c r="J675" i="44"/>
  <c r="I675" i="44"/>
  <c r="G675" i="44"/>
  <c r="AV674" i="44"/>
  <c r="AQ674" i="44"/>
  <c r="AL674" i="44"/>
  <c r="AG674" i="44"/>
  <c r="AB674" i="44"/>
  <c r="W674" i="44"/>
  <c r="R674" i="44"/>
  <c r="J674" i="44"/>
  <c r="I674" i="44"/>
  <c r="G674" i="44"/>
  <c r="AV673" i="44"/>
  <c r="AQ673" i="44"/>
  <c r="AL673" i="44"/>
  <c r="AG673" i="44"/>
  <c r="AB673" i="44"/>
  <c r="W673" i="44"/>
  <c r="R673" i="44"/>
  <c r="J673" i="44"/>
  <c r="I673" i="44"/>
  <c r="G673" i="44"/>
  <c r="AV672" i="44"/>
  <c r="AQ672" i="44"/>
  <c r="AL672" i="44"/>
  <c r="AG672" i="44"/>
  <c r="AB672" i="44"/>
  <c r="W672" i="44"/>
  <c r="R672" i="44"/>
  <c r="J672" i="44"/>
  <c r="I672" i="44"/>
  <c r="G672" i="44"/>
  <c r="G130" i="6"/>
  <c r="AL136" i="6"/>
  <c r="AC136" i="6"/>
  <c r="AD136" i="6" s="1"/>
  <c r="S136" i="6"/>
  <c r="T136" i="6" s="1"/>
  <c r="M136" i="6"/>
  <c r="N136" i="6" s="1"/>
  <c r="F136" i="6"/>
  <c r="AJ136" i="6" s="1"/>
  <c r="AL135" i="6"/>
  <c r="AJ135" i="6"/>
  <c r="AC135" i="6"/>
  <c r="AD135" i="6" s="1"/>
  <c r="S135" i="6"/>
  <c r="T135" i="6" s="1"/>
  <c r="M135" i="6"/>
  <c r="N135" i="6" s="1"/>
  <c r="F135" i="6"/>
  <c r="AH135" i="6" s="1"/>
  <c r="AL134" i="6"/>
  <c r="AJ134" i="6"/>
  <c r="AH134" i="6"/>
  <c r="AC134" i="6"/>
  <c r="AD134" i="6" s="1"/>
  <c r="S134" i="6"/>
  <c r="T134" i="6" s="1"/>
  <c r="M134" i="6"/>
  <c r="N134" i="6" s="1"/>
  <c r="F134" i="6"/>
  <c r="AF134" i="6" s="1"/>
  <c r="AL133" i="6"/>
  <c r="AJ133" i="6"/>
  <c r="AH133" i="6"/>
  <c r="AF133" i="6"/>
  <c r="AC133" i="6"/>
  <c r="AD133" i="6" s="1"/>
  <c r="S133" i="6"/>
  <c r="T133" i="6" s="1"/>
  <c r="M133" i="6"/>
  <c r="N133" i="6" s="1"/>
  <c r="F133" i="6"/>
  <c r="AB133" i="6" s="1"/>
  <c r="AL132" i="6"/>
  <c r="AJ132" i="6"/>
  <c r="AH132" i="6"/>
  <c r="AF132" i="6"/>
  <c r="AD132" i="6"/>
  <c r="AC132" i="6"/>
  <c r="S132" i="6"/>
  <c r="T132" i="6" s="1"/>
  <c r="M132" i="6"/>
  <c r="N132" i="6" s="1"/>
  <c r="F132" i="6"/>
  <c r="AB132" i="6" s="1"/>
  <c r="AC131" i="6"/>
  <c r="F131" i="6" s="1"/>
  <c r="S131" i="6"/>
  <c r="T131" i="6" s="1"/>
  <c r="M131" i="6"/>
  <c r="N131" i="6" s="1"/>
  <c r="AC130" i="6"/>
  <c r="F130" i="6" s="1"/>
  <c r="S130" i="6"/>
  <c r="T130" i="6" s="1"/>
  <c r="M130" i="6"/>
  <c r="B130" i="6"/>
  <c r="AC136" i="7"/>
  <c r="AD136" i="7" s="1"/>
  <c r="S136" i="7"/>
  <c r="T136" i="7" s="1"/>
  <c r="M136" i="7"/>
  <c r="N136" i="7" s="1"/>
  <c r="F136" i="7"/>
  <c r="AL136" i="7" s="1"/>
  <c r="AC135" i="7"/>
  <c r="S135" i="7"/>
  <c r="M135" i="7"/>
  <c r="F135" i="7"/>
  <c r="AJ135" i="7" s="1"/>
  <c r="AC134" i="7"/>
  <c r="S134" i="7"/>
  <c r="M134" i="7"/>
  <c r="F134" i="7"/>
  <c r="AH134" i="7" s="1"/>
  <c r="AC133" i="7"/>
  <c r="S133" i="7"/>
  <c r="M133" i="7"/>
  <c r="F133" i="7"/>
  <c r="AF133" i="7" s="1"/>
  <c r="AC132" i="7"/>
  <c r="AD132" i="7" s="1"/>
  <c r="S132" i="7"/>
  <c r="M132" i="7"/>
  <c r="F132" i="7"/>
  <c r="AB132" i="7" s="1"/>
  <c r="AC131" i="7"/>
  <c r="S131" i="7"/>
  <c r="M131" i="7"/>
  <c r="F131" i="7"/>
  <c r="Z131" i="7" s="1"/>
  <c r="AC130" i="7"/>
  <c r="F130" i="7" s="1"/>
  <c r="S130" i="7"/>
  <c r="M130" i="7"/>
  <c r="B130" i="7"/>
  <c r="W129" i="5"/>
  <c r="U132" i="5"/>
  <c r="U133" i="5"/>
  <c r="U134" i="5"/>
  <c r="U130" i="5"/>
  <c r="U131" i="5"/>
  <c r="U129" i="5"/>
  <c r="T129" i="5"/>
  <c r="N129" i="5"/>
  <c r="Q129" i="5"/>
  <c r="M128" i="5"/>
  <c r="K11" i="39" l="1"/>
  <c r="I11" i="13"/>
  <c r="K10" i="39"/>
  <c r="I10" i="13"/>
  <c r="K9" i="39"/>
  <c r="I9" i="13"/>
  <c r="K8" i="39"/>
  <c r="I8" i="13"/>
  <c r="N130" i="7"/>
  <c r="AJ132" i="7"/>
  <c r="AL132" i="7"/>
  <c r="T133" i="7"/>
  <c r="N134" i="7"/>
  <c r="AD134" i="7"/>
  <c r="N135" i="7"/>
  <c r="T132" i="7"/>
  <c r="G130" i="7"/>
  <c r="AJ134" i="7"/>
  <c r="AF132" i="7"/>
  <c r="AH132" i="7"/>
  <c r="K675" i="44"/>
  <c r="K691" i="44"/>
  <c r="K685" i="44"/>
  <c r="AR677" i="44"/>
  <c r="K698" i="44"/>
  <c r="AW683" i="44"/>
  <c r="K680" i="44"/>
  <c r="AM683" i="44"/>
  <c r="X680" i="44"/>
  <c r="AC676" i="44"/>
  <c r="AR685" i="44"/>
  <c r="AM685" i="44"/>
  <c r="H672" i="44"/>
  <c r="AW693" i="44"/>
  <c r="K700" i="44"/>
  <c r="X676" i="44"/>
  <c r="S680" i="44"/>
  <c r="AM672" i="44"/>
  <c r="K686" i="44"/>
  <c r="AH682" i="44"/>
  <c r="S696" i="44"/>
  <c r="AW672" i="44"/>
  <c r="AH688" i="44"/>
  <c r="K674" i="44"/>
  <c r="AM682" i="44"/>
  <c r="AR682" i="44"/>
  <c r="AH692" i="44"/>
  <c r="AW684" i="44"/>
  <c r="AM692" i="44"/>
  <c r="AH699" i="44"/>
  <c r="S675" i="44"/>
  <c r="S677" i="44"/>
  <c r="K681" i="44"/>
  <c r="X681" i="44"/>
  <c r="AC677" i="44"/>
  <c r="AC679" i="44"/>
  <c r="K673" i="44"/>
  <c r="AH693" i="44"/>
  <c r="AC681" i="44"/>
  <c r="AH681" i="44"/>
  <c r="X687" i="44"/>
  <c r="S695" i="44"/>
  <c r="AC687" i="44"/>
  <c r="AW699" i="44"/>
  <c r="AW677" i="44"/>
  <c r="AR683" i="44"/>
  <c r="AC691" i="44"/>
  <c r="K689" i="44"/>
  <c r="N132" i="7"/>
  <c r="AL134" i="7"/>
  <c r="T135" i="7"/>
  <c r="AD135" i="7"/>
  <c r="AL135" i="7"/>
  <c r="N133" i="7"/>
  <c r="R133" i="7"/>
  <c r="AH133" i="7"/>
  <c r="AJ133" i="7"/>
  <c r="AL133" i="7"/>
  <c r="AD133" i="7"/>
  <c r="T131" i="7"/>
  <c r="AD131" i="7"/>
  <c r="AF131" i="7"/>
  <c r="AH131" i="7"/>
  <c r="AJ131" i="7"/>
  <c r="T134" i="7"/>
  <c r="N131" i="7"/>
  <c r="AL131" i="7"/>
  <c r="AW368" i="52"/>
  <c r="AW369" i="52"/>
  <c r="AX367" i="52"/>
  <c r="S368" i="52"/>
  <c r="K368" i="52"/>
  <c r="M368" i="52" s="1"/>
  <c r="T367" i="52"/>
  <c r="S367" i="52"/>
  <c r="X367" i="52"/>
  <c r="X368" i="52"/>
  <c r="Y367" i="52"/>
  <c r="AI367" i="52"/>
  <c r="AR367" i="52"/>
  <c r="AC367" i="52"/>
  <c r="AC373" i="51"/>
  <c r="AC370" i="51"/>
  <c r="X370" i="51"/>
  <c r="S372" i="51"/>
  <c r="K367" i="51"/>
  <c r="AC372" i="51"/>
  <c r="S367" i="51"/>
  <c r="S371" i="51"/>
  <c r="T367" i="51"/>
  <c r="AH369" i="51"/>
  <c r="AH368" i="51"/>
  <c r="AN367" i="51"/>
  <c r="AI367" i="51"/>
  <c r="S374" i="51"/>
  <c r="AH373" i="51"/>
  <c r="X374" i="51"/>
  <c r="AM369" i="51"/>
  <c r="Y367" i="51"/>
  <c r="AW369" i="51"/>
  <c r="AW368" i="51"/>
  <c r="AC374" i="51"/>
  <c r="H367" i="51"/>
  <c r="X372" i="51"/>
  <c r="X371" i="51"/>
  <c r="X367" i="51"/>
  <c r="AR369" i="51"/>
  <c r="AC368" i="51"/>
  <c r="AC371" i="51"/>
  <c r="AH371" i="51"/>
  <c r="AH367" i="51"/>
  <c r="AM367" i="51"/>
  <c r="K374" i="51"/>
  <c r="AM368" i="51"/>
  <c r="AR367" i="51"/>
  <c r="AS367" i="51"/>
  <c r="AR367" i="50"/>
  <c r="Z362" i="50"/>
  <c r="AS367" i="50"/>
  <c r="AX367" i="50"/>
  <c r="AW367" i="50"/>
  <c r="S368" i="50"/>
  <c r="K368" i="50"/>
  <c r="M368" i="50" s="1"/>
  <c r="AD367" i="50"/>
  <c r="AC367" i="50"/>
  <c r="AI367" i="50"/>
  <c r="X367" i="50"/>
  <c r="AH367" i="50"/>
  <c r="AO362" i="49"/>
  <c r="AJ363" i="49"/>
  <c r="K372" i="49"/>
  <c r="AH373" i="49"/>
  <c r="AW374" i="49"/>
  <c r="S373" i="49"/>
  <c r="AH369" i="49"/>
  <c r="S376" i="49"/>
  <c r="Y367" i="49"/>
  <c r="X367" i="49"/>
  <c r="AM369" i="49"/>
  <c r="X372" i="49"/>
  <c r="AM373" i="49"/>
  <c r="X376" i="49"/>
  <c r="X371" i="49"/>
  <c r="AC375" i="49"/>
  <c r="AI367" i="49"/>
  <c r="AR368" i="49"/>
  <c r="AH367" i="49"/>
  <c r="AM376" i="49"/>
  <c r="AN367" i="49"/>
  <c r="AW368" i="49"/>
  <c r="S374" i="49"/>
  <c r="AR377" i="49"/>
  <c r="AC367" i="49"/>
  <c r="K371" i="49"/>
  <c r="S371" i="49"/>
  <c r="AM367" i="49"/>
  <c r="AW372" i="49"/>
  <c r="X374" i="49"/>
  <c r="AC368" i="49"/>
  <c r="AH376" i="49"/>
  <c r="AR372" i="49"/>
  <c r="AR367" i="49"/>
  <c r="M374" i="49"/>
  <c r="AM368" i="49"/>
  <c r="AW367" i="49"/>
  <c r="AR371" i="49"/>
  <c r="AW373" i="49"/>
  <c r="S369" i="49"/>
  <c r="AR369" i="49"/>
  <c r="AD367" i="49"/>
  <c r="AC376" i="49"/>
  <c r="S377" i="49"/>
  <c r="K377" i="49"/>
  <c r="H367" i="49"/>
  <c r="X377" i="49"/>
  <c r="AW369" i="49"/>
  <c r="K373" i="49"/>
  <c r="M373" i="49" s="1"/>
  <c r="X373" i="49"/>
  <c r="T367" i="49"/>
  <c r="K368" i="49"/>
  <c r="AC377" i="49"/>
  <c r="S368" i="49"/>
  <c r="AR370" i="49"/>
  <c r="AH377" i="49"/>
  <c r="S370" i="49"/>
  <c r="AC374" i="49"/>
  <c r="AX367" i="49"/>
  <c r="S367" i="49"/>
  <c r="K368" i="48"/>
  <c r="K371" i="48"/>
  <c r="AR375" i="48"/>
  <c r="K377" i="48"/>
  <c r="X371" i="48"/>
  <c r="S374" i="48"/>
  <c r="X367" i="48"/>
  <c r="AC368" i="48"/>
  <c r="AR371" i="48"/>
  <c r="AC371" i="48"/>
  <c r="AC372" i="48"/>
  <c r="AC375" i="48"/>
  <c r="AH368" i="48"/>
  <c r="AX367" i="48"/>
  <c r="AM374" i="48"/>
  <c r="AW368" i="48"/>
  <c r="AR374" i="48"/>
  <c r="AC367" i="48"/>
  <c r="AM375" i="48"/>
  <c r="AW371" i="48"/>
  <c r="AC373" i="48"/>
  <c r="AM376" i="48"/>
  <c r="X372" i="48"/>
  <c r="AR376" i="48"/>
  <c r="K369" i="48"/>
  <c r="S375" i="48"/>
  <c r="AH371" i="48"/>
  <c r="T367" i="48"/>
  <c r="X373" i="48"/>
  <c r="X375" i="48"/>
  <c r="X376" i="48"/>
  <c r="AM373" i="48"/>
  <c r="AJ362" i="48"/>
  <c r="AH367" i="48"/>
  <c r="S370" i="48"/>
  <c r="AH376" i="48"/>
  <c r="S372" i="48"/>
  <c r="AH372" i="48"/>
  <c r="AW376" i="48"/>
  <c r="Z363" i="48"/>
  <c r="S371" i="48"/>
  <c r="S373" i="48"/>
  <c r="AM371" i="48"/>
  <c r="AR368" i="48"/>
  <c r="AH373" i="48"/>
  <c r="AH374" i="48"/>
  <c r="AC376" i="48"/>
  <c r="H367" i="48"/>
  <c r="AM372" i="48"/>
  <c r="AH375" i="48"/>
  <c r="K372" i="48"/>
  <c r="M372" i="48" s="1"/>
  <c r="AM367" i="48"/>
  <c r="AM369" i="48"/>
  <c r="AM368" i="48"/>
  <c r="K367" i="48"/>
  <c r="AR369" i="48"/>
  <c r="AS367" i="48"/>
  <c r="AW369" i="48"/>
  <c r="AW367" i="48"/>
  <c r="S367" i="48"/>
  <c r="M367" i="47"/>
  <c r="AW367" i="47"/>
  <c r="AX367" i="47"/>
  <c r="T367" i="47"/>
  <c r="AC368" i="47"/>
  <c r="S368" i="47"/>
  <c r="K368" i="47"/>
  <c r="M368" i="47" s="1"/>
  <c r="AM367" i="47"/>
  <c r="L367" i="47"/>
  <c r="U362" i="47"/>
  <c r="AD367" i="47"/>
  <c r="AC367" i="47"/>
  <c r="AI367" i="47"/>
  <c r="AR367" i="47"/>
  <c r="Z362" i="46"/>
  <c r="U363" i="46"/>
  <c r="S371" i="46"/>
  <c r="AR372" i="46"/>
  <c r="X368" i="46"/>
  <c r="AR369" i="46"/>
  <c r="S374" i="46"/>
  <c r="K374" i="46"/>
  <c r="X374" i="46"/>
  <c r="T367" i="46"/>
  <c r="S367" i="46"/>
  <c r="K367" i="46"/>
  <c r="S370" i="46"/>
  <c r="AC371" i="46"/>
  <c r="X367" i="46"/>
  <c r="AH368" i="46"/>
  <c r="H367" i="46"/>
  <c r="AH371" i="46"/>
  <c r="AC374" i="46"/>
  <c r="AM368" i="46"/>
  <c r="AM371" i="46"/>
  <c r="K373" i="46"/>
  <c r="AC367" i="46"/>
  <c r="AR370" i="46"/>
  <c r="AS367" i="46"/>
  <c r="AR368" i="46"/>
  <c r="AC375" i="46"/>
  <c r="AH375" i="46"/>
  <c r="AR371" i="46"/>
  <c r="AD367" i="46"/>
  <c r="AR374" i="46"/>
  <c r="AR373" i="46"/>
  <c r="M375" i="46"/>
  <c r="AH372" i="46"/>
  <c r="S368" i="46"/>
  <c r="AM372" i="46"/>
  <c r="S373" i="46"/>
  <c r="X370" i="46"/>
  <c r="X373" i="46"/>
  <c r="AI367" i="46"/>
  <c r="AH367" i="46"/>
  <c r="AW374" i="46"/>
  <c r="S369" i="46"/>
  <c r="M372" i="46"/>
  <c r="AX367" i="46"/>
  <c r="S372" i="46"/>
  <c r="AC369" i="46"/>
  <c r="AM367" i="46"/>
  <c r="AN367" i="46"/>
  <c r="AM373" i="46"/>
  <c r="S375" i="46"/>
  <c r="K371" i="46"/>
  <c r="M371" i="46" s="1"/>
  <c r="X371" i="46"/>
  <c r="AR367" i="46"/>
  <c r="AW367" i="46"/>
  <c r="AW372" i="46"/>
  <c r="K370" i="46"/>
  <c r="K369" i="46"/>
  <c r="AH367" i="45"/>
  <c r="K371" i="45"/>
  <c r="AI367" i="45"/>
  <c r="AC375" i="45"/>
  <c r="AM368" i="45"/>
  <c r="AM372" i="45"/>
  <c r="AR376" i="45"/>
  <c r="AR368" i="45"/>
  <c r="K375" i="45"/>
  <c r="K374" i="45"/>
  <c r="M374" i="45" s="1"/>
  <c r="AC374" i="45"/>
  <c r="S373" i="45"/>
  <c r="AM375" i="45"/>
  <c r="K368" i="45"/>
  <c r="X373" i="45"/>
  <c r="AC373" i="45"/>
  <c r="AR367" i="45"/>
  <c r="AR447" i="45"/>
  <c r="S372" i="45"/>
  <c r="S376" i="45"/>
  <c r="Y367" i="45"/>
  <c r="X376" i="45"/>
  <c r="X367" i="45"/>
  <c r="X368" i="45"/>
  <c r="K372" i="45"/>
  <c r="X372" i="45"/>
  <c r="AC376" i="45"/>
  <c r="K370" i="45"/>
  <c r="S370" i="45"/>
  <c r="AH371" i="45"/>
  <c r="S374" i="45"/>
  <c r="AX367" i="45"/>
  <c r="AW447" i="45"/>
  <c r="AX447" i="45"/>
  <c r="S368" i="45"/>
  <c r="AW370" i="45"/>
  <c r="AC367" i="45"/>
  <c r="AC368" i="45"/>
  <c r="AC372" i="45"/>
  <c r="AR370" i="45"/>
  <c r="X374" i="45"/>
  <c r="K367" i="45"/>
  <c r="AH368" i="45"/>
  <c r="AW369" i="45"/>
  <c r="S371" i="45"/>
  <c r="AH372" i="45"/>
  <c r="X375" i="45"/>
  <c r="S369" i="45"/>
  <c r="X371" i="45"/>
  <c r="AH375" i="45"/>
  <c r="AW367" i="45"/>
  <c r="K373" i="45"/>
  <c r="S375" i="45"/>
  <c r="S367" i="45"/>
  <c r="T367" i="45"/>
  <c r="S681" i="44"/>
  <c r="AW679" i="44"/>
  <c r="AR674" i="44"/>
  <c r="K682" i="44"/>
  <c r="X682" i="44"/>
  <c r="S699" i="44"/>
  <c r="AH677" i="44"/>
  <c r="S679" i="44"/>
  <c r="K695" i="44"/>
  <c r="X699" i="44"/>
  <c r="K699" i="44"/>
  <c r="AM690" i="44"/>
  <c r="AR673" i="44"/>
  <c r="K676" i="44"/>
  <c r="AH674" i="44"/>
  <c r="AH686" i="44"/>
  <c r="AH680" i="44"/>
  <c r="S690" i="44"/>
  <c r="K690" i="44"/>
  <c r="AW674" i="44"/>
  <c r="S676" i="44"/>
  <c r="AC682" i="44"/>
  <c r="AM688" i="44"/>
  <c r="AC690" i="44"/>
  <c r="AM693" i="44"/>
  <c r="AC697" i="44"/>
  <c r="AR693" i="44"/>
  <c r="AR690" i="44"/>
  <c r="AW697" i="44"/>
  <c r="AR676" i="44"/>
  <c r="AH684" i="44"/>
  <c r="K684" i="44"/>
  <c r="AM684" i="44"/>
  <c r="X700" i="44"/>
  <c r="AR688" i="44"/>
  <c r="AH679" i="44"/>
  <c r="AW673" i="44"/>
  <c r="AR692" i="44"/>
  <c r="AW692" i="44"/>
  <c r="AH685" i="44"/>
  <c r="AH697" i="44"/>
  <c r="S692" i="44"/>
  <c r="AM673" i="44"/>
  <c r="X692" i="44"/>
  <c r="X678" i="44"/>
  <c r="AC684" i="44"/>
  <c r="AW695" i="44"/>
  <c r="X690" i="44"/>
  <c r="X673" i="44"/>
  <c r="X694" i="44"/>
  <c r="X697" i="44"/>
  <c r="X675" i="44"/>
  <c r="AH678" i="44"/>
  <c r="AW687" i="44"/>
  <c r="S686" i="44"/>
  <c r="X691" i="44"/>
  <c r="X686" i="44"/>
  <c r="S674" i="44"/>
  <c r="AW678" i="44"/>
  <c r="AC686" i="44"/>
  <c r="AW689" i="44"/>
  <c r="AH700" i="44"/>
  <c r="S687" i="44"/>
  <c r="S688" i="44"/>
  <c r="AM697" i="44"/>
  <c r="AR679" i="44"/>
  <c r="AR695" i="44"/>
  <c r="AR678" i="44"/>
  <c r="AH689" i="44"/>
  <c r="AH690" i="44"/>
  <c r="AM679" i="44"/>
  <c r="X677" i="44"/>
  <c r="AW688" i="44"/>
  <c r="AC689" i="44"/>
  <c r="AS672" i="44"/>
  <c r="AR684" i="44"/>
  <c r="AR681" i="44"/>
  <c r="AC692" i="44"/>
  <c r="AD672" i="44"/>
  <c r="AC672" i="44"/>
  <c r="AC695" i="44"/>
  <c r="AC685" i="44"/>
  <c r="AC699" i="44"/>
  <c r="AM699" i="44"/>
  <c r="AW690" i="44"/>
  <c r="AW685" i="44"/>
  <c r="AM695" i="44"/>
  <c r="AM676" i="44"/>
  <c r="AM675" i="44"/>
  <c r="AM686" i="44"/>
  <c r="K672" i="44"/>
  <c r="AN672" i="44"/>
  <c r="X689" i="44"/>
  <c r="AC678" i="44"/>
  <c r="AR687" i="44"/>
  <c r="AR672" i="44"/>
  <c r="S691" i="44"/>
  <c r="S700" i="44"/>
  <c r="AM678" i="44"/>
  <c r="AW700" i="44"/>
  <c r="AW680" i="44"/>
  <c r="AW675" i="44"/>
  <c r="AW676" i="44"/>
  <c r="K677" i="44"/>
  <c r="AR689" i="44"/>
  <c r="K694" i="44"/>
  <c r="AM694" i="44"/>
  <c r="AC700" i="44"/>
  <c r="X698" i="44"/>
  <c r="AX672" i="44"/>
  <c r="AC683" i="44"/>
  <c r="AH691" i="44"/>
  <c r="AC698" i="44"/>
  <c r="K683" i="44"/>
  <c r="K688" i="44"/>
  <c r="X688" i="44"/>
  <c r="AM691" i="44"/>
  <c r="AW694" i="44"/>
  <c r="AR700" i="44"/>
  <c r="AR686" i="44"/>
  <c r="AR691" i="44"/>
  <c r="X693" i="44"/>
  <c r="K679" i="44"/>
  <c r="AM680" i="44"/>
  <c r="AW686" i="44"/>
  <c r="AC688" i="44"/>
  <c r="AW691" i="44"/>
  <c r="AC693" i="44"/>
  <c r="AR697" i="44"/>
  <c r="AH683" i="44"/>
  <c r="K687" i="44"/>
  <c r="AM689" i="44"/>
  <c r="K692" i="44"/>
  <c r="AR694" i="44"/>
  <c r="AM700" i="44"/>
  <c r="AC680" i="44"/>
  <c r="X674" i="44"/>
  <c r="X679" i="44"/>
  <c r="K697" i="44"/>
  <c r="S697" i="44"/>
  <c r="S673" i="44"/>
  <c r="S684" i="44"/>
  <c r="S694" i="44"/>
  <c r="AH695" i="44"/>
  <c r="AR680" i="44"/>
  <c r="AC675" i="44"/>
  <c r="AM681" i="44"/>
  <c r="S685" i="44"/>
  <c r="X695" i="44"/>
  <c r="AW681" i="44"/>
  <c r="S689" i="44"/>
  <c r="AR675" i="44"/>
  <c r="K678" i="44"/>
  <c r="S678" i="44"/>
  <c r="S683" i="44"/>
  <c r="Y672" i="44"/>
  <c r="X672" i="44"/>
  <c r="AM674" i="44"/>
  <c r="AC694" i="44"/>
  <c r="X683" i="44"/>
  <c r="S693" i="44"/>
  <c r="X685" i="44"/>
  <c r="S672" i="44"/>
  <c r="X684" i="44"/>
  <c r="T672" i="44"/>
  <c r="AI672" i="44"/>
  <c r="AH672" i="44"/>
  <c r="AH673" i="44"/>
  <c r="S682" i="44"/>
  <c r="K693" i="44"/>
  <c r="AH694" i="44"/>
  <c r="AC673" i="44"/>
  <c r="AW682" i="44"/>
  <c r="AH687" i="44"/>
  <c r="AM687" i="44"/>
  <c r="AH676" i="44"/>
  <c r="S698" i="44"/>
  <c r="AM677" i="44"/>
  <c r="AR699" i="44"/>
  <c r="AC674" i="44"/>
  <c r="AH675" i="44"/>
  <c r="Z130" i="6"/>
  <c r="X130" i="6"/>
  <c r="V130" i="6"/>
  <c r="R130" i="6"/>
  <c r="P130" i="6"/>
  <c r="L130" i="6"/>
  <c r="J130" i="6"/>
  <c r="AL130" i="6"/>
  <c r="AB130" i="6"/>
  <c r="AJ130" i="6"/>
  <c r="AH130" i="6"/>
  <c r="AF130" i="6"/>
  <c r="AB131" i="6"/>
  <c r="Z131" i="6"/>
  <c r="X131" i="6"/>
  <c r="V131" i="6"/>
  <c r="R131" i="6"/>
  <c r="P131" i="6"/>
  <c r="L131" i="6"/>
  <c r="J131" i="6"/>
  <c r="AL131" i="6"/>
  <c r="AF131" i="6"/>
  <c r="AJ131" i="6"/>
  <c r="AH131" i="6"/>
  <c r="N130" i="6"/>
  <c r="AD131" i="6"/>
  <c r="AD130" i="6"/>
  <c r="J136" i="6"/>
  <c r="J135" i="6"/>
  <c r="J134" i="6"/>
  <c r="L135" i="6"/>
  <c r="J133" i="6"/>
  <c r="L134" i="6"/>
  <c r="J132" i="6"/>
  <c r="L133" i="6"/>
  <c r="P136" i="6"/>
  <c r="L132" i="6"/>
  <c r="R135" i="6"/>
  <c r="AF136" i="6"/>
  <c r="L136" i="6"/>
  <c r="P135" i="6"/>
  <c r="R136" i="6"/>
  <c r="P134" i="6"/>
  <c r="P133" i="6"/>
  <c r="R134" i="6"/>
  <c r="P132" i="6"/>
  <c r="R133" i="6"/>
  <c r="V136" i="6"/>
  <c r="R132" i="6"/>
  <c r="V135" i="6"/>
  <c r="X136" i="6"/>
  <c r="V134" i="6"/>
  <c r="X135" i="6"/>
  <c r="Z136" i="6"/>
  <c r="V133" i="6"/>
  <c r="X134" i="6"/>
  <c r="Z135" i="6"/>
  <c r="AB136" i="6"/>
  <c r="V132" i="6"/>
  <c r="X133" i="6"/>
  <c r="Z134" i="6"/>
  <c r="AB135" i="6"/>
  <c r="X132" i="6"/>
  <c r="Z133" i="6"/>
  <c r="AB134" i="6"/>
  <c r="Z132" i="6"/>
  <c r="AF135" i="6"/>
  <c r="AH136" i="6"/>
  <c r="T130" i="7"/>
  <c r="AB130" i="7"/>
  <c r="X130" i="7"/>
  <c r="V130" i="7"/>
  <c r="R130" i="7"/>
  <c r="P130" i="7"/>
  <c r="L130" i="7"/>
  <c r="J130" i="7"/>
  <c r="AJ130" i="7"/>
  <c r="AF130" i="7"/>
  <c r="Z130" i="7"/>
  <c r="AL130" i="7"/>
  <c r="AH130" i="7"/>
  <c r="J135" i="7"/>
  <c r="J133" i="7"/>
  <c r="L134" i="7"/>
  <c r="J132" i="7"/>
  <c r="L133" i="7"/>
  <c r="P136" i="7"/>
  <c r="J131" i="7"/>
  <c r="P135" i="7"/>
  <c r="L131" i="7"/>
  <c r="P134" i="7"/>
  <c r="R135" i="7"/>
  <c r="P133" i="7"/>
  <c r="R134" i="7"/>
  <c r="P132" i="7"/>
  <c r="AH136" i="7"/>
  <c r="AB131" i="7"/>
  <c r="AF134" i="7"/>
  <c r="AH135" i="7"/>
  <c r="AJ136" i="7"/>
  <c r="AD130" i="7"/>
  <c r="J136" i="7"/>
  <c r="L136" i="7"/>
  <c r="J134" i="7"/>
  <c r="L135" i="7"/>
  <c r="L132" i="7"/>
  <c r="R136" i="7"/>
  <c r="V136" i="7"/>
  <c r="P131" i="7"/>
  <c r="R132" i="7"/>
  <c r="V135" i="7"/>
  <c r="X136" i="7"/>
  <c r="R131" i="7"/>
  <c r="V134" i="7"/>
  <c r="X135" i="7"/>
  <c r="Z136" i="7"/>
  <c r="V133" i="7"/>
  <c r="X134" i="7"/>
  <c r="Z135" i="7"/>
  <c r="AB136" i="7"/>
  <c r="V132" i="7"/>
  <c r="X133" i="7"/>
  <c r="Z134" i="7"/>
  <c r="AB135" i="7"/>
  <c r="V131" i="7"/>
  <c r="X132" i="7"/>
  <c r="Z133" i="7"/>
  <c r="AB134" i="7"/>
  <c r="X131" i="7"/>
  <c r="Z132" i="7"/>
  <c r="AB133" i="7"/>
  <c r="AF136" i="7"/>
  <c r="AF135" i="7"/>
  <c r="M673" i="44" l="1"/>
  <c r="M699" i="44"/>
  <c r="L367" i="52"/>
  <c r="M367" i="52"/>
  <c r="M369" i="52"/>
  <c r="M367" i="51"/>
  <c r="L367" i="51"/>
  <c r="M370" i="51"/>
  <c r="M371" i="51"/>
  <c r="M374" i="51"/>
  <c r="M372" i="51"/>
  <c r="M373" i="51"/>
  <c r="M368" i="51"/>
  <c r="M369" i="51"/>
  <c r="L367" i="50"/>
  <c r="M367" i="50"/>
  <c r="Z363" i="50"/>
  <c r="AE362" i="50"/>
  <c r="M368" i="49"/>
  <c r="M372" i="49"/>
  <c r="AT362" i="49"/>
  <c r="AO363" i="49"/>
  <c r="L367" i="49"/>
  <c r="M367" i="49"/>
  <c r="M371" i="49"/>
  <c r="M375" i="49"/>
  <c r="M370" i="49"/>
  <c r="M369" i="49"/>
  <c r="M377" i="49"/>
  <c r="M376" i="49"/>
  <c r="M369" i="48"/>
  <c r="AO362" i="48"/>
  <c r="AJ363" i="48"/>
  <c r="M367" i="48"/>
  <c r="L367" i="48"/>
  <c r="M370" i="48"/>
  <c r="M368" i="48"/>
  <c r="M377" i="48"/>
  <c r="M371" i="48"/>
  <c r="M374" i="48"/>
  <c r="M373" i="48"/>
  <c r="M376" i="48"/>
  <c r="M375" i="48"/>
  <c r="U363" i="47"/>
  <c r="Z362" i="47"/>
  <c r="M370" i="46"/>
  <c r="M369" i="46"/>
  <c r="M368" i="46"/>
  <c r="L367" i="46"/>
  <c r="M367" i="46"/>
  <c r="M374" i="46"/>
  <c r="M373" i="46"/>
  <c r="AE362" i="46"/>
  <c r="Z363" i="46"/>
  <c r="M375" i="45"/>
  <c r="L367" i="45"/>
  <c r="M367" i="45"/>
  <c r="M369" i="45"/>
  <c r="M370" i="45"/>
  <c r="M368" i="45"/>
  <c r="M373" i="45"/>
  <c r="M371" i="45"/>
  <c r="M372" i="45"/>
  <c r="M376" i="45"/>
  <c r="M681" i="44"/>
  <c r="M688" i="44"/>
  <c r="M683" i="44"/>
  <c r="M695" i="44"/>
  <c r="L672" i="44"/>
  <c r="M672" i="44"/>
  <c r="M686" i="44"/>
  <c r="M678" i="44"/>
  <c r="M700" i="44"/>
  <c r="M697" i="44"/>
  <c r="M685" i="44"/>
  <c r="M690" i="44"/>
  <c r="M692" i="44"/>
  <c r="M677" i="44"/>
  <c r="M687" i="44"/>
  <c r="M691" i="44"/>
  <c r="M698" i="44"/>
  <c r="M679" i="44"/>
  <c r="M682" i="44"/>
  <c r="M694" i="44"/>
  <c r="M689" i="44"/>
  <c r="M696" i="44"/>
  <c r="M684" i="44"/>
  <c r="M680" i="44"/>
  <c r="M675" i="44"/>
  <c r="M693" i="44"/>
  <c r="M676" i="44"/>
  <c r="M674" i="44"/>
  <c r="AE363" i="50" l="1"/>
  <c r="AJ362" i="50"/>
  <c r="AT363" i="49"/>
  <c r="AT362" i="48"/>
  <c r="AO363" i="48"/>
  <c r="Z363" i="47"/>
  <c r="AE362" i="47"/>
  <c r="AJ362" i="46"/>
  <c r="AE363" i="46"/>
  <c r="AJ363" i="50" l="1"/>
  <c r="AO362" i="50"/>
  <c r="AT363" i="48"/>
  <c r="AE363" i="47"/>
  <c r="AJ362" i="47"/>
  <c r="AO362" i="46"/>
  <c r="AJ363" i="46"/>
  <c r="AO363" i="50" l="1"/>
  <c r="AT362" i="50"/>
  <c r="AJ363" i="47"/>
  <c r="AO362" i="47"/>
  <c r="AO363" i="46"/>
  <c r="AT362" i="46"/>
  <c r="K6" i="39"/>
  <c r="AT363" i="50" l="1"/>
  <c r="AO363" i="47"/>
  <c r="AT362" i="47"/>
  <c r="AT363" i="46"/>
  <c r="AT363" i="47" l="1"/>
  <c r="P442" i="49" l="1"/>
  <c r="P443" i="49" l="1"/>
  <c r="U442" i="49"/>
  <c r="P442" i="48"/>
  <c r="U443" i="49" l="1"/>
  <c r="Z442" i="49"/>
  <c r="P443" i="48"/>
  <c r="U442" i="48"/>
  <c r="P442" i="50" l="1"/>
  <c r="AE442" i="49"/>
  <c r="Z443" i="49"/>
  <c r="Z442" i="48"/>
  <c r="U443" i="48"/>
  <c r="P443" i="50" l="1"/>
  <c r="U442" i="50"/>
  <c r="AJ442" i="49"/>
  <c r="AE443" i="49"/>
  <c r="AE442" i="48"/>
  <c r="Z443" i="48"/>
  <c r="P442" i="47"/>
  <c r="Z442" i="50" l="1"/>
  <c r="U443" i="50"/>
  <c r="AO442" i="49"/>
  <c r="AJ443" i="49"/>
  <c r="AJ442" i="48"/>
  <c r="AE443" i="48"/>
  <c r="P443" i="47"/>
  <c r="U442" i="47"/>
  <c r="AE442" i="50" l="1"/>
  <c r="Z443" i="50"/>
  <c r="AT442" i="49"/>
  <c r="AT443" i="49" s="1"/>
  <c r="AO443" i="49"/>
  <c r="AO442" i="48"/>
  <c r="AJ443" i="48"/>
  <c r="U443" i="47"/>
  <c r="Z442" i="47"/>
  <c r="AJ442" i="50" l="1"/>
  <c r="AE443" i="50"/>
  <c r="AT442" i="48"/>
  <c r="AT443" i="48" s="1"/>
  <c r="AO443" i="48"/>
  <c r="AE442" i="47"/>
  <c r="Z443" i="47"/>
  <c r="AO442" i="50" l="1"/>
  <c r="AJ443" i="50"/>
  <c r="AJ442" i="47"/>
  <c r="AE443" i="47"/>
  <c r="AT442" i="50" l="1"/>
  <c r="AT443" i="50" s="1"/>
  <c r="AO443" i="50"/>
  <c r="AO442" i="47"/>
  <c r="AJ443" i="47"/>
  <c r="AT442" i="47" l="1"/>
  <c r="AT443" i="47" s="1"/>
  <c r="AO443" i="47"/>
  <c r="K163" i="56" l="1"/>
  <c r="I163" i="56"/>
  <c r="G163" i="56"/>
  <c r="E163" i="56"/>
  <c r="C163" i="56"/>
  <c r="B163" i="56"/>
  <c r="N155" i="56"/>
  <c r="B229" i="41"/>
  <c r="N141" i="56"/>
  <c r="B230" i="41" s="1"/>
  <c r="N134" i="56"/>
  <c r="B219" i="41" s="1"/>
  <c r="N127" i="56"/>
  <c r="B208" i="41" s="1"/>
  <c r="M158" i="6"/>
  <c r="S158" i="6"/>
  <c r="AC158" i="6"/>
  <c r="M159" i="6"/>
  <c r="S159" i="6"/>
  <c r="AC159" i="6"/>
  <c r="M160" i="6"/>
  <c r="S160" i="6"/>
  <c r="AC160" i="6"/>
  <c r="M161" i="6"/>
  <c r="S161" i="6"/>
  <c r="AC161" i="6"/>
  <c r="M162" i="6"/>
  <c r="S162" i="6"/>
  <c r="AC162" i="6"/>
  <c r="M163" i="6"/>
  <c r="S163" i="6"/>
  <c r="AC163" i="6"/>
  <c r="M164" i="6"/>
  <c r="S164" i="6"/>
  <c r="AC164" i="6"/>
  <c r="M158" i="7"/>
  <c r="S158" i="7"/>
  <c r="AC158" i="7"/>
  <c r="B19" i="13" s="1"/>
  <c r="M159" i="7"/>
  <c r="S159" i="7"/>
  <c r="AC159" i="7"/>
  <c r="M160" i="7"/>
  <c r="S160" i="7"/>
  <c r="AC160" i="7"/>
  <c r="M161" i="7"/>
  <c r="F161" i="7" s="1"/>
  <c r="AH161" i="7" s="1"/>
  <c r="N161" i="7"/>
  <c r="P161" i="7"/>
  <c r="R161" i="7"/>
  <c r="S161" i="7"/>
  <c r="Z161" i="7"/>
  <c r="AB161" i="7"/>
  <c r="AC161" i="7"/>
  <c r="AD161" i="7" s="1"/>
  <c r="M162" i="7"/>
  <c r="S162" i="7"/>
  <c r="AC162" i="7"/>
  <c r="M163" i="7"/>
  <c r="S163" i="7"/>
  <c r="AC163" i="7"/>
  <c r="M164" i="7"/>
  <c r="S164" i="7"/>
  <c r="AC164" i="7"/>
  <c r="B158" i="7"/>
  <c r="B149" i="5"/>
  <c r="B156" i="5" s="1"/>
  <c r="D149" i="5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G149" i="5"/>
  <c r="I6" i="39" s="1"/>
  <c r="I149" i="5"/>
  <c r="M149" i="5"/>
  <c r="I8" i="39" s="1"/>
  <c r="P149" i="5"/>
  <c r="I9" i="39" s="1"/>
  <c r="S149" i="5"/>
  <c r="I10" i="39" s="1"/>
  <c r="V149" i="5"/>
  <c r="I150" i="5"/>
  <c r="I151" i="5"/>
  <c r="I152" i="5"/>
  <c r="I153" i="5"/>
  <c r="I154" i="5"/>
  <c r="I155" i="5"/>
  <c r="G156" i="5"/>
  <c r="M156" i="5"/>
  <c r="P156" i="5"/>
  <c r="S156" i="5"/>
  <c r="V156" i="5"/>
  <c r="I157" i="5"/>
  <c r="J156" i="5" s="1"/>
  <c r="I158" i="5"/>
  <c r="I159" i="5"/>
  <c r="I160" i="5"/>
  <c r="I161" i="5"/>
  <c r="I162" i="5"/>
  <c r="B142" i="5"/>
  <c r="D142" i="5"/>
  <c r="G142" i="5"/>
  <c r="I142" i="5"/>
  <c r="J142" i="5" s="1"/>
  <c r="M142" i="5"/>
  <c r="P142" i="5"/>
  <c r="S142" i="5"/>
  <c r="V142" i="5"/>
  <c r="D143" i="5"/>
  <c r="D144" i="5" s="1"/>
  <c r="D145" i="5" s="1"/>
  <c r="D146" i="5" s="1"/>
  <c r="D147" i="5" s="1"/>
  <c r="D148" i="5" s="1"/>
  <c r="I143" i="5"/>
  <c r="I144" i="5"/>
  <c r="I145" i="5"/>
  <c r="I146" i="5"/>
  <c r="I147" i="5"/>
  <c r="I148" i="5"/>
  <c r="B135" i="5"/>
  <c r="D135" i="5"/>
  <c r="G135" i="5"/>
  <c r="I135" i="5"/>
  <c r="M135" i="5"/>
  <c r="P135" i="5"/>
  <c r="S135" i="5"/>
  <c r="V135" i="5"/>
  <c r="D136" i="5"/>
  <c r="D137" i="5" s="1"/>
  <c r="D138" i="5" s="1"/>
  <c r="D139" i="5" s="1"/>
  <c r="D140" i="5" s="1"/>
  <c r="D141" i="5" s="1"/>
  <c r="I136" i="5"/>
  <c r="I137" i="5"/>
  <c r="I138" i="5"/>
  <c r="I139" i="5"/>
  <c r="I140" i="5"/>
  <c r="I141" i="5"/>
  <c r="V156" i="3"/>
  <c r="J156" i="3"/>
  <c r="M156" i="3"/>
  <c r="P156" i="3" s="1"/>
  <c r="O156" i="3"/>
  <c r="S156" i="3"/>
  <c r="U156" i="3"/>
  <c r="O157" i="3"/>
  <c r="U157" i="3"/>
  <c r="O158" i="3"/>
  <c r="U158" i="3"/>
  <c r="O159" i="3"/>
  <c r="U159" i="3"/>
  <c r="O160" i="3"/>
  <c r="U160" i="3"/>
  <c r="O161" i="3"/>
  <c r="U161" i="3"/>
  <c r="O162" i="3"/>
  <c r="U162" i="3"/>
  <c r="G142" i="3"/>
  <c r="J142" i="3"/>
  <c r="M142" i="3"/>
  <c r="O142" i="3"/>
  <c r="S142" i="3"/>
  <c r="U142" i="3"/>
  <c r="O143" i="3"/>
  <c r="U143" i="3"/>
  <c r="O144" i="3"/>
  <c r="U144" i="3"/>
  <c r="O145" i="3"/>
  <c r="U145" i="3"/>
  <c r="O146" i="3"/>
  <c r="U146" i="3"/>
  <c r="O147" i="3"/>
  <c r="U147" i="3"/>
  <c r="O148" i="3"/>
  <c r="U148" i="3"/>
  <c r="G149" i="3"/>
  <c r="B6" i="39" s="1"/>
  <c r="B236" i="41" s="1"/>
  <c r="J149" i="3"/>
  <c r="B7" i="39" s="1"/>
  <c r="M149" i="3"/>
  <c r="B8" i="39" s="1"/>
  <c r="O149" i="3"/>
  <c r="S149" i="3"/>
  <c r="B10" i="39" s="1"/>
  <c r="U149" i="3"/>
  <c r="V149" i="3"/>
  <c r="B11" i="39" s="1"/>
  <c r="O150" i="3"/>
  <c r="U150" i="3"/>
  <c r="O151" i="3"/>
  <c r="U151" i="3"/>
  <c r="O152" i="3"/>
  <c r="U152" i="3"/>
  <c r="O153" i="3"/>
  <c r="U153" i="3"/>
  <c r="O154" i="3"/>
  <c r="U154" i="3"/>
  <c r="O155" i="3"/>
  <c r="U155" i="3"/>
  <c r="G135" i="3"/>
  <c r="V135" i="3" s="1"/>
  <c r="J135" i="3"/>
  <c r="M135" i="3"/>
  <c r="O135" i="3"/>
  <c r="P135" i="3"/>
  <c r="S135" i="3"/>
  <c r="U135" i="3"/>
  <c r="O136" i="3"/>
  <c r="U136" i="3"/>
  <c r="O137" i="3"/>
  <c r="U137" i="3"/>
  <c r="O138" i="3"/>
  <c r="U138" i="3"/>
  <c r="O139" i="3"/>
  <c r="U139" i="3"/>
  <c r="O140" i="3"/>
  <c r="U140" i="3"/>
  <c r="O141" i="3"/>
  <c r="U141" i="3"/>
  <c r="H19" i="13" l="1"/>
  <c r="F159" i="7"/>
  <c r="L159" i="7" s="1"/>
  <c r="B16" i="13"/>
  <c r="B15" i="13"/>
  <c r="P149" i="3"/>
  <c r="B9" i="39" s="1"/>
  <c r="J149" i="5"/>
  <c r="I7" i="39" s="1"/>
  <c r="C240" i="41"/>
  <c r="C241" i="41"/>
  <c r="V142" i="3"/>
  <c r="P142" i="3"/>
  <c r="D163" i="56"/>
  <c r="J135" i="5"/>
  <c r="K129" i="5"/>
  <c r="K58" i="62"/>
  <c r="K66" i="62"/>
  <c r="K50" i="62"/>
  <c r="F163" i="6"/>
  <c r="P163" i="6" s="1"/>
  <c r="F162" i="6"/>
  <c r="X162" i="6" s="1"/>
  <c r="F159" i="6"/>
  <c r="AH159" i="6" s="1"/>
  <c r="F160" i="6"/>
  <c r="AD160" i="6" s="1"/>
  <c r="F161" i="6"/>
  <c r="J161" i="6" s="1"/>
  <c r="F158" i="6"/>
  <c r="Z162" i="6"/>
  <c r="R162" i="6"/>
  <c r="F164" i="6"/>
  <c r="AD164" i="6" s="1"/>
  <c r="F163" i="7"/>
  <c r="F164" i="7"/>
  <c r="P159" i="7"/>
  <c r="R159" i="7"/>
  <c r="T159" i="7"/>
  <c r="AF159" i="7"/>
  <c r="AH159" i="7"/>
  <c r="T161" i="7"/>
  <c r="V161" i="7"/>
  <c r="X161" i="7"/>
  <c r="AJ161" i="7"/>
  <c r="AL161" i="7"/>
  <c r="J161" i="7"/>
  <c r="L161" i="7"/>
  <c r="F158" i="7"/>
  <c r="F162" i="7"/>
  <c r="F160" i="7"/>
  <c r="AF161" i="7"/>
  <c r="AD159" i="7"/>
  <c r="AB159" i="7"/>
  <c r="M29" i="60"/>
  <c r="V159" i="6" l="1"/>
  <c r="T159" i="6"/>
  <c r="R159" i="6"/>
  <c r="N159" i="6"/>
  <c r="J159" i="6"/>
  <c r="AD159" i="6"/>
  <c r="J158" i="6"/>
  <c r="H129" i="6"/>
  <c r="Z159" i="7"/>
  <c r="N159" i="7"/>
  <c r="V159" i="7"/>
  <c r="X159" i="7"/>
  <c r="J159" i="7"/>
  <c r="AL159" i="7"/>
  <c r="AJ159" i="7"/>
  <c r="K7" i="39"/>
  <c r="I7" i="13"/>
  <c r="C230" i="41"/>
  <c r="N163" i="6"/>
  <c r="N161" i="6"/>
  <c r="V162" i="6"/>
  <c r="L161" i="6"/>
  <c r="J162" i="6"/>
  <c r="T162" i="6"/>
  <c r="X163" i="6"/>
  <c r="P162" i="6"/>
  <c r="AH162" i="6"/>
  <c r="AJ162" i="6"/>
  <c r="AD163" i="6"/>
  <c r="X159" i="6"/>
  <c r="AF162" i="6"/>
  <c r="AD161" i="6"/>
  <c r="AF161" i="6"/>
  <c r="AF163" i="6"/>
  <c r="L162" i="6"/>
  <c r="AB162" i="6"/>
  <c r="AD162" i="6"/>
  <c r="N162" i="6"/>
  <c r="AB163" i="6"/>
  <c r="Z159" i="6"/>
  <c r="AJ159" i="6"/>
  <c r="AB159" i="6"/>
  <c r="AL162" i="6"/>
  <c r="AF159" i="6"/>
  <c r="L163" i="6"/>
  <c r="R163" i="6"/>
  <c r="AJ163" i="6"/>
  <c r="P161" i="6"/>
  <c r="L159" i="6"/>
  <c r="AL163" i="6"/>
  <c r="AH163" i="6"/>
  <c r="V163" i="6"/>
  <c r="T163" i="6"/>
  <c r="P159" i="6"/>
  <c r="Z163" i="6"/>
  <c r="AL159" i="6"/>
  <c r="J163" i="6"/>
  <c r="AH158" i="6"/>
  <c r="Z161" i="6"/>
  <c r="AB161" i="6"/>
  <c r="Z158" i="6"/>
  <c r="R158" i="6"/>
  <c r="X161" i="6"/>
  <c r="AH161" i="6"/>
  <c r="P158" i="6"/>
  <c r="AL161" i="6"/>
  <c r="N158" i="6"/>
  <c r="AJ161" i="6"/>
  <c r="AL158" i="6"/>
  <c r="V161" i="6"/>
  <c r="L160" i="6"/>
  <c r="T160" i="6"/>
  <c r="N164" i="6"/>
  <c r="AJ160" i="6"/>
  <c r="AB160" i="6"/>
  <c r="Z160" i="6"/>
  <c r="AF160" i="6"/>
  <c r="AF158" i="6"/>
  <c r="V160" i="6"/>
  <c r="T158" i="6"/>
  <c r="X158" i="6"/>
  <c r="N160" i="6"/>
  <c r="R160" i="6"/>
  <c r="AJ158" i="6"/>
  <c r="P160" i="6"/>
  <c r="R161" i="6"/>
  <c r="AB158" i="6"/>
  <c r="AL160" i="6"/>
  <c r="T161" i="6"/>
  <c r="L158" i="6"/>
  <c r="AH160" i="6"/>
  <c r="X160" i="6"/>
  <c r="V158" i="6"/>
  <c r="AD158" i="6"/>
  <c r="J160" i="6"/>
  <c r="R164" i="6"/>
  <c r="X164" i="6"/>
  <c r="Z164" i="6"/>
  <c r="AL164" i="6"/>
  <c r="P164" i="6"/>
  <c r="AB164" i="6"/>
  <c r="AJ164" i="6"/>
  <c r="T164" i="6"/>
  <c r="V164" i="6"/>
  <c r="AH164" i="6"/>
  <c r="J164" i="6"/>
  <c r="L164" i="6"/>
  <c r="AF164" i="6"/>
  <c r="G158" i="6"/>
  <c r="V163" i="7"/>
  <c r="X163" i="7"/>
  <c r="Z163" i="7"/>
  <c r="AB163" i="7"/>
  <c r="J163" i="7"/>
  <c r="L163" i="7"/>
  <c r="N163" i="7"/>
  <c r="P163" i="7"/>
  <c r="AF163" i="7"/>
  <c r="AJ163" i="7"/>
  <c r="AH163" i="7"/>
  <c r="AL163" i="7"/>
  <c r="R163" i="7"/>
  <c r="T163" i="7"/>
  <c r="AD163" i="7"/>
  <c r="V162" i="7"/>
  <c r="X162" i="7"/>
  <c r="Z162" i="7"/>
  <c r="AL162" i="7"/>
  <c r="J162" i="7"/>
  <c r="L162" i="7"/>
  <c r="N162" i="7"/>
  <c r="P162" i="7"/>
  <c r="R162" i="7"/>
  <c r="AB162" i="7"/>
  <c r="AD162" i="7"/>
  <c r="AF162" i="7"/>
  <c r="AJ162" i="7"/>
  <c r="AH162" i="7"/>
  <c r="R160" i="7"/>
  <c r="T160" i="7"/>
  <c r="V160" i="7"/>
  <c r="AH160" i="7"/>
  <c r="AJ160" i="7"/>
  <c r="AL160" i="7"/>
  <c r="J160" i="7"/>
  <c r="L160" i="7"/>
  <c r="P160" i="7"/>
  <c r="Z160" i="7"/>
  <c r="AB160" i="7"/>
  <c r="AD160" i="7"/>
  <c r="N160" i="7"/>
  <c r="X160" i="7"/>
  <c r="AF160" i="7"/>
  <c r="R158" i="7"/>
  <c r="T158" i="7"/>
  <c r="P158" i="7"/>
  <c r="AF158" i="7"/>
  <c r="AH158" i="7"/>
  <c r="AJ158" i="7"/>
  <c r="AL158" i="7"/>
  <c r="G158" i="7"/>
  <c r="J158" i="7"/>
  <c r="L158" i="7"/>
  <c r="Z158" i="7"/>
  <c r="V158" i="7"/>
  <c r="X158" i="7"/>
  <c r="AB158" i="7"/>
  <c r="N158" i="7"/>
  <c r="T162" i="7"/>
  <c r="AD158" i="7"/>
  <c r="X164" i="7"/>
  <c r="Z164" i="7"/>
  <c r="AB164" i="7"/>
  <c r="J164" i="7"/>
  <c r="L164" i="7"/>
  <c r="N164" i="7"/>
  <c r="P164" i="7"/>
  <c r="R164" i="7"/>
  <c r="T164" i="7"/>
  <c r="AD164" i="7"/>
  <c r="AF164" i="7"/>
  <c r="AJ164" i="7"/>
  <c r="V164" i="7"/>
  <c r="AL164" i="7"/>
  <c r="AH164" i="7"/>
  <c r="AH25" i="29"/>
  <c r="AG25" i="29"/>
  <c r="AF25" i="29"/>
  <c r="AE25" i="29"/>
  <c r="AD25" i="29"/>
  <c r="AC25" i="29"/>
  <c r="AB25" i="29"/>
  <c r="AA25" i="29"/>
  <c r="AA24" i="29"/>
  <c r="M35" i="62"/>
  <c r="M34" i="62"/>
  <c r="M33" i="62"/>
  <c r="M29" i="62"/>
  <c r="M28" i="62"/>
  <c r="M27" i="62"/>
  <c r="M26" i="62"/>
  <c r="M25" i="62"/>
  <c r="M21" i="62"/>
  <c r="M20" i="62"/>
  <c r="M19" i="62"/>
  <c r="M18" i="62"/>
  <c r="M17" i="62"/>
  <c r="M13" i="62"/>
  <c r="M12" i="62"/>
  <c r="M11" i="62"/>
  <c r="M10" i="62"/>
  <c r="M9" i="62"/>
  <c r="M29" i="6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35" i="20"/>
  <c r="M34" i="20"/>
  <c r="M33" i="20"/>
  <c r="M38" i="20" s="1"/>
  <c r="M25" i="20"/>
  <c r="M30" i="20" s="1"/>
  <c r="M21" i="20"/>
  <c r="M20" i="20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14" i="19" s="1"/>
  <c r="I201" i="41"/>
  <c r="G201" i="41"/>
  <c r="M196" i="41"/>
  <c r="K196" i="41"/>
  <c r="I196" i="41"/>
  <c r="L201" i="41"/>
  <c r="J201" i="41"/>
  <c r="H201" i="41"/>
  <c r="F201" i="41"/>
  <c r="L196" i="41"/>
  <c r="J196" i="41"/>
  <c r="H196" i="41"/>
  <c r="F196" i="41"/>
  <c r="M38" i="62" l="1"/>
  <c r="M14" i="62"/>
  <c r="M30" i="62"/>
  <c r="M22" i="19"/>
  <c r="M22" i="62"/>
  <c r="M14" i="20"/>
  <c r="N120" i="56" l="1"/>
  <c r="B197" i="41" s="1"/>
  <c r="M120" i="56"/>
  <c r="B196" i="41" s="1"/>
  <c r="L126" i="56"/>
  <c r="J126" i="56"/>
  <c r="H126" i="56"/>
  <c r="F126" i="56"/>
  <c r="D126" i="56"/>
  <c r="K22" i="62" l="1"/>
  <c r="K30" i="61"/>
  <c r="K22" i="61"/>
  <c r="K30" i="19"/>
  <c r="K14" i="19"/>
  <c r="K30" i="20"/>
  <c r="K22" i="20"/>
  <c r="K22" i="19"/>
  <c r="K38" i="62"/>
  <c r="K14" i="62"/>
  <c r="K30" i="62"/>
  <c r="K14" i="20"/>
  <c r="H98" i="5"/>
  <c r="L120" i="56"/>
  <c r="L121" i="56"/>
  <c r="L122" i="56"/>
  <c r="L123" i="56"/>
  <c r="L124" i="56"/>
  <c r="L125" i="56"/>
  <c r="J120" i="56"/>
  <c r="J121" i="56"/>
  <c r="J122" i="56"/>
  <c r="J123" i="56"/>
  <c r="J124" i="56"/>
  <c r="J125" i="56"/>
  <c r="H120" i="56"/>
  <c r="H121" i="56"/>
  <c r="H122" i="56"/>
  <c r="H123" i="56"/>
  <c r="H124" i="56"/>
  <c r="H125" i="56"/>
  <c r="F120" i="56"/>
  <c r="F121" i="56"/>
  <c r="F122" i="56"/>
  <c r="F123" i="56"/>
  <c r="F124" i="56"/>
  <c r="F125" i="56"/>
  <c r="D120" i="56"/>
  <c r="D121" i="56"/>
  <c r="D122" i="56"/>
  <c r="D123" i="56"/>
  <c r="D124" i="56"/>
  <c r="D125" i="56"/>
  <c r="B8" i="25" l="1"/>
  <c r="A8" i="25"/>
  <c r="AV349" i="52"/>
  <c r="AQ349" i="52"/>
  <c r="K349" i="52" s="1"/>
  <c r="AL349" i="52"/>
  <c r="AM349" i="52" s="1"/>
  <c r="AG349" i="52"/>
  <c r="AB349" i="52"/>
  <c r="AC349" i="52" s="1"/>
  <c r="W349" i="52"/>
  <c r="R349" i="52"/>
  <c r="J349" i="52"/>
  <c r="I349" i="52"/>
  <c r="G349" i="52"/>
  <c r="AV348" i="52"/>
  <c r="AW348" i="52" s="1"/>
  <c r="AQ348" i="52"/>
  <c r="AR348" i="52" s="1"/>
  <c r="AM348" i="52"/>
  <c r="AL348" i="52"/>
  <c r="AG348" i="52"/>
  <c r="AH348" i="52" s="1"/>
  <c r="AB348" i="52"/>
  <c r="AC348" i="52" s="1"/>
  <c r="W348" i="52"/>
  <c r="R348" i="52"/>
  <c r="S348" i="52" s="1"/>
  <c r="J348" i="52"/>
  <c r="I348" i="52"/>
  <c r="G348" i="52"/>
  <c r="AV347" i="52"/>
  <c r="AX347" i="52" s="1"/>
  <c r="AQ347" i="52"/>
  <c r="AS347" i="52" s="1"/>
  <c r="AL347" i="52"/>
  <c r="AN347" i="52" s="1"/>
  <c r="AG347" i="52"/>
  <c r="AH349" i="52" s="1"/>
  <c r="AB347" i="52"/>
  <c r="AD347" i="52" s="1"/>
  <c r="W347" i="52"/>
  <c r="X348" i="52" s="1"/>
  <c r="R347" i="52"/>
  <c r="S349" i="52" s="1"/>
  <c r="J347" i="52"/>
  <c r="I347" i="52"/>
  <c r="G347" i="52"/>
  <c r="H347" i="52" s="1"/>
  <c r="AW355" i="51"/>
  <c r="AV355" i="51"/>
  <c r="AQ355" i="51"/>
  <c r="K355" i="51" s="1"/>
  <c r="AL355" i="51"/>
  <c r="AM355" i="51" s="1"/>
  <c r="AG355" i="51"/>
  <c r="AB355" i="51"/>
  <c r="AC355" i="51" s="1"/>
  <c r="W355" i="51"/>
  <c r="R355" i="51"/>
  <c r="J355" i="51"/>
  <c r="I355" i="51"/>
  <c r="G355" i="51"/>
  <c r="AV354" i="51"/>
  <c r="AW354" i="51" s="1"/>
  <c r="AQ354" i="51"/>
  <c r="AL354" i="51"/>
  <c r="AG354" i="51"/>
  <c r="AH354" i="51" s="1"/>
  <c r="AB354" i="51"/>
  <c r="AC354" i="51" s="1"/>
  <c r="W354" i="51"/>
  <c r="X354" i="51" s="1"/>
  <c r="R354" i="51"/>
  <c r="S354" i="51" s="1"/>
  <c r="J354" i="51"/>
  <c r="I354" i="51"/>
  <c r="G354" i="51"/>
  <c r="AV353" i="51"/>
  <c r="AW353" i="51" s="1"/>
  <c r="AR353" i="51"/>
  <c r="AQ353" i="51"/>
  <c r="AL353" i="51"/>
  <c r="AM352" i="51" s="1"/>
  <c r="AG353" i="51"/>
  <c r="AH353" i="51" s="1"/>
  <c r="AB353" i="51"/>
  <c r="W353" i="51"/>
  <c r="X353" i="51" s="1"/>
  <c r="R353" i="51"/>
  <c r="K353" i="51" s="1"/>
  <c r="J353" i="51"/>
  <c r="I353" i="51"/>
  <c r="G353" i="51"/>
  <c r="AV352" i="51"/>
  <c r="AW352" i="51" s="1"/>
  <c r="AQ352" i="51"/>
  <c r="AR352" i="51" s="1"/>
  <c r="AL352" i="51"/>
  <c r="K352" i="51" s="1"/>
  <c r="AH352" i="51"/>
  <c r="AG352" i="51"/>
  <c r="AB352" i="51"/>
  <c r="AC352" i="51" s="1"/>
  <c r="W352" i="51"/>
  <c r="X352" i="51" s="1"/>
  <c r="R352" i="51"/>
  <c r="S352" i="51" s="1"/>
  <c r="J352" i="51"/>
  <c r="I352" i="51"/>
  <c r="G352" i="51"/>
  <c r="AC351" i="51"/>
  <c r="AB351" i="51"/>
  <c r="W351" i="51"/>
  <c r="X349" i="51" s="1"/>
  <c r="R351" i="51"/>
  <c r="K351" i="51"/>
  <c r="J351" i="51"/>
  <c r="I351" i="51"/>
  <c r="G351" i="51"/>
  <c r="AV350" i="51"/>
  <c r="AW350" i="51" s="1"/>
  <c r="AQ350" i="51"/>
  <c r="AR350" i="51" s="1"/>
  <c r="AL350" i="51"/>
  <c r="AM350" i="51" s="1"/>
  <c r="AG350" i="51"/>
  <c r="AB350" i="51"/>
  <c r="AC350" i="51" s="1"/>
  <c r="W350" i="51"/>
  <c r="X350" i="51" s="1"/>
  <c r="R350" i="51"/>
  <c r="S351" i="51" s="1"/>
  <c r="J350" i="51"/>
  <c r="I350" i="51"/>
  <c r="G350" i="51"/>
  <c r="AV349" i="51"/>
  <c r="AQ349" i="51"/>
  <c r="AR349" i="51" s="1"/>
  <c r="AL349" i="51"/>
  <c r="AG349" i="51"/>
  <c r="AB349" i="51"/>
  <c r="AC349" i="51" s="1"/>
  <c r="W349" i="51"/>
  <c r="R349" i="51"/>
  <c r="S349" i="51" s="1"/>
  <c r="J349" i="51"/>
  <c r="I349" i="51"/>
  <c r="G349" i="51"/>
  <c r="AV348" i="51"/>
  <c r="AW348" i="51" s="1"/>
  <c r="AQ348" i="51"/>
  <c r="AR348" i="51" s="1"/>
  <c r="AL348" i="51"/>
  <c r="AM348" i="51" s="1"/>
  <c r="AG348" i="51"/>
  <c r="AH348" i="51" s="1"/>
  <c r="AB348" i="51"/>
  <c r="W348" i="51"/>
  <c r="X348" i="51" s="1"/>
  <c r="R348" i="51"/>
  <c r="S353" i="51" s="1"/>
  <c r="K348" i="51"/>
  <c r="J348" i="51"/>
  <c r="I348" i="51"/>
  <c r="G348" i="51"/>
  <c r="H347" i="51" s="1"/>
  <c r="AV347" i="51"/>
  <c r="AX347" i="51" s="1"/>
  <c r="AQ347" i="51"/>
  <c r="AS347" i="51" s="1"/>
  <c r="AL347" i="51"/>
  <c r="AN347" i="51" s="1"/>
  <c r="AG347" i="51"/>
  <c r="AH355" i="51" s="1"/>
  <c r="AD347" i="51"/>
  <c r="AB347" i="51"/>
  <c r="AC353" i="51" s="1"/>
  <c r="Y347" i="51"/>
  <c r="X347" i="51"/>
  <c r="W347" i="51"/>
  <c r="X355" i="51" s="1"/>
  <c r="S347" i="51"/>
  <c r="R347" i="51"/>
  <c r="K347" i="51" s="1"/>
  <c r="J347" i="51"/>
  <c r="I347" i="51"/>
  <c r="G347" i="51"/>
  <c r="AV348" i="50"/>
  <c r="AW348" i="50" s="1"/>
  <c r="AQ348" i="50"/>
  <c r="AR348" i="50" s="1"/>
  <c r="AL348" i="50"/>
  <c r="AM348" i="50" s="1"/>
  <c r="AG348" i="50"/>
  <c r="AB348" i="50"/>
  <c r="AC348" i="50" s="1"/>
  <c r="W348" i="50"/>
  <c r="X348" i="50" s="1"/>
  <c r="R348" i="50"/>
  <c r="S348" i="50" s="1"/>
  <c r="J348" i="50"/>
  <c r="I348" i="50"/>
  <c r="G348" i="50"/>
  <c r="AX347" i="50"/>
  <c r="AV347" i="50"/>
  <c r="AW347" i="50" s="1"/>
  <c r="AR347" i="50"/>
  <c r="AQ347" i="50"/>
  <c r="AM347" i="50"/>
  <c r="AL347" i="50"/>
  <c r="AN347" i="50" s="1"/>
  <c r="AG347" i="50"/>
  <c r="AH348" i="50" s="1"/>
  <c r="AD347" i="50"/>
  <c r="AB347" i="50"/>
  <c r="AC347" i="50" s="1"/>
  <c r="W347" i="50"/>
  <c r="Y347" i="50" s="1"/>
  <c r="R347" i="50"/>
  <c r="S347" i="50" s="1"/>
  <c r="K347" i="50"/>
  <c r="J347" i="50"/>
  <c r="I347" i="50"/>
  <c r="G347" i="50"/>
  <c r="H347" i="50" s="1"/>
  <c r="AV357" i="49"/>
  <c r="AW357" i="49" s="1"/>
  <c r="AQ357" i="49"/>
  <c r="AR357" i="49" s="1"/>
  <c r="AL357" i="49"/>
  <c r="AG357" i="49"/>
  <c r="AB357" i="49"/>
  <c r="W357" i="49"/>
  <c r="R357" i="49"/>
  <c r="S357" i="49" s="1"/>
  <c r="J357" i="49"/>
  <c r="I357" i="49"/>
  <c r="G357" i="49"/>
  <c r="AV356" i="49"/>
  <c r="K356" i="49" s="1"/>
  <c r="AQ356" i="49"/>
  <c r="AL356" i="49"/>
  <c r="AG356" i="49"/>
  <c r="AB356" i="49"/>
  <c r="W356" i="49"/>
  <c r="X356" i="49" s="1"/>
  <c r="R356" i="49"/>
  <c r="S356" i="49" s="1"/>
  <c r="J356" i="49"/>
  <c r="I356" i="49"/>
  <c r="G356" i="49"/>
  <c r="H347" i="49" s="1"/>
  <c r="AV355" i="49"/>
  <c r="AW355" i="49" s="1"/>
  <c r="AQ355" i="49"/>
  <c r="AR355" i="49" s="1"/>
  <c r="AL355" i="49"/>
  <c r="AG355" i="49"/>
  <c r="AB355" i="49"/>
  <c r="W355" i="49"/>
  <c r="R355" i="49"/>
  <c r="J355" i="49"/>
  <c r="I355" i="49"/>
  <c r="G355" i="49"/>
  <c r="AV354" i="49"/>
  <c r="AW354" i="49" s="1"/>
  <c r="AQ354" i="49"/>
  <c r="AL354" i="49"/>
  <c r="AH354" i="49"/>
  <c r="AG354" i="49"/>
  <c r="AB354" i="49"/>
  <c r="W354" i="49"/>
  <c r="X354" i="49" s="1"/>
  <c r="R354" i="49"/>
  <c r="S354" i="49" s="1"/>
  <c r="J354" i="49"/>
  <c r="I354" i="49"/>
  <c r="G354" i="49"/>
  <c r="AV353" i="49"/>
  <c r="AW353" i="49" s="1"/>
  <c r="AQ353" i="49"/>
  <c r="AR353" i="49" s="1"/>
  <c r="AL353" i="49"/>
  <c r="AM353" i="49" s="1"/>
  <c r="AG353" i="49"/>
  <c r="AB353" i="49"/>
  <c r="W353" i="49"/>
  <c r="R353" i="49"/>
  <c r="S353" i="49" s="1"/>
  <c r="J353" i="49"/>
  <c r="I353" i="49"/>
  <c r="G353" i="49"/>
  <c r="AW352" i="49"/>
  <c r="AV352" i="49"/>
  <c r="AQ352" i="49"/>
  <c r="AL352" i="49"/>
  <c r="AG352" i="49"/>
  <c r="AB352" i="49"/>
  <c r="W352" i="49"/>
  <c r="R352" i="49"/>
  <c r="S352" i="49" s="1"/>
  <c r="J352" i="49"/>
  <c r="I352" i="49"/>
  <c r="G352" i="49"/>
  <c r="AV351" i="49"/>
  <c r="AQ351" i="49"/>
  <c r="AR351" i="49" s="1"/>
  <c r="AL351" i="49"/>
  <c r="AM351" i="49" s="1"/>
  <c r="AH351" i="49"/>
  <c r="AG351" i="49"/>
  <c r="AB351" i="49"/>
  <c r="W351" i="49"/>
  <c r="R351" i="49"/>
  <c r="J351" i="49"/>
  <c r="I351" i="49"/>
  <c r="G351" i="49"/>
  <c r="AV350" i="49"/>
  <c r="AQ350" i="49"/>
  <c r="AR350" i="49" s="1"/>
  <c r="AL350" i="49"/>
  <c r="AM350" i="49" s="1"/>
  <c r="AG350" i="49"/>
  <c r="AH350" i="49" s="1"/>
  <c r="AB350" i="49"/>
  <c r="X350" i="49"/>
  <c r="W350" i="49"/>
  <c r="R350" i="49"/>
  <c r="S350" i="49" s="1"/>
  <c r="J350" i="49"/>
  <c r="I350" i="49"/>
  <c r="G350" i="49"/>
  <c r="AV349" i="49"/>
  <c r="AQ349" i="49"/>
  <c r="AL349" i="49"/>
  <c r="AG349" i="49"/>
  <c r="AH349" i="49" s="1"/>
  <c r="AB349" i="49"/>
  <c r="AC349" i="49" s="1"/>
  <c r="W349" i="49"/>
  <c r="R349" i="49"/>
  <c r="J349" i="49"/>
  <c r="I349" i="49"/>
  <c r="G349" i="49"/>
  <c r="AV348" i="49"/>
  <c r="AQ348" i="49"/>
  <c r="AL348" i="49"/>
  <c r="AM354" i="49" s="1"/>
  <c r="AH348" i="49"/>
  <c r="AG348" i="49"/>
  <c r="AC348" i="49"/>
  <c r="AB348" i="49"/>
  <c r="X348" i="49"/>
  <c r="W348" i="49"/>
  <c r="X351" i="49" s="1"/>
  <c r="S348" i="49"/>
  <c r="R348" i="49"/>
  <c r="J348" i="49"/>
  <c r="I348" i="49"/>
  <c r="G348" i="49"/>
  <c r="AV347" i="49"/>
  <c r="AQ347" i="49"/>
  <c r="AR356" i="49" s="1"/>
  <c r="AL347" i="49"/>
  <c r="AM349" i="49" s="1"/>
  <c r="AG347" i="49"/>
  <c r="AI347" i="49" s="1"/>
  <c r="AC347" i="49"/>
  <c r="AB347" i="49"/>
  <c r="AC353" i="49" s="1"/>
  <c r="W347" i="49"/>
  <c r="Y347" i="49" s="1"/>
  <c r="R347" i="49"/>
  <c r="S349" i="49" s="1"/>
  <c r="J347" i="49"/>
  <c r="I347" i="49"/>
  <c r="G347" i="49"/>
  <c r="AV356" i="48"/>
  <c r="AQ356" i="48"/>
  <c r="K356" i="48" s="1"/>
  <c r="AL356" i="48"/>
  <c r="AM356" i="48" s="1"/>
  <c r="AG356" i="48"/>
  <c r="AH356" i="48" s="1"/>
  <c r="AB356" i="48"/>
  <c r="AC356" i="48" s="1"/>
  <c r="W356" i="48"/>
  <c r="X356" i="48" s="1"/>
  <c r="R356" i="48"/>
  <c r="S356" i="48" s="1"/>
  <c r="J356" i="48"/>
  <c r="I356" i="48"/>
  <c r="G356" i="48"/>
  <c r="AV355" i="48"/>
  <c r="AW353" i="48" s="1"/>
  <c r="AQ355" i="48"/>
  <c r="AR355" i="48" s="1"/>
  <c r="AM355" i="48"/>
  <c r="AL355" i="48"/>
  <c r="AG355" i="48"/>
  <c r="AH355" i="48" s="1"/>
  <c r="AB355" i="48"/>
  <c r="AC355" i="48" s="1"/>
  <c r="W355" i="48"/>
  <c r="K355" i="48" s="1"/>
  <c r="R355" i="48"/>
  <c r="J355" i="48"/>
  <c r="I355" i="48"/>
  <c r="G355" i="48"/>
  <c r="AV354" i="48"/>
  <c r="AW354" i="48" s="1"/>
  <c r="AQ354" i="48"/>
  <c r="AL354" i="48"/>
  <c r="AM354" i="48" s="1"/>
  <c r="AG354" i="48"/>
  <c r="AH354" i="48" s="1"/>
  <c r="AB354" i="48"/>
  <c r="AC354" i="48" s="1"/>
  <c r="W354" i="48"/>
  <c r="X354" i="48" s="1"/>
  <c r="R354" i="48"/>
  <c r="S354" i="48" s="1"/>
  <c r="J354" i="48"/>
  <c r="I354" i="48"/>
  <c r="G354" i="48"/>
  <c r="AV353" i="48"/>
  <c r="AQ353" i="48"/>
  <c r="AR351" i="48" s="1"/>
  <c r="AL353" i="48"/>
  <c r="AM353" i="48" s="1"/>
  <c r="AG353" i="48"/>
  <c r="AB353" i="48"/>
  <c r="AC353" i="48" s="1"/>
  <c r="W353" i="48"/>
  <c r="X353" i="48" s="1"/>
  <c r="R353" i="48"/>
  <c r="K353" i="48" s="1"/>
  <c r="J353" i="48"/>
  <c r="I353" i="48"/>
  <c r="G353" i="48"/>
  <c r="AV352" i="48"/>
  <c r="AW352" i="48" s="1"/>
  <c r="AQ352" i="48"/>
  <c r="AR352" i="48" s="1"/>
  <c r="AL352" i="48"/>
  <c r="AG352" i="48"/>
  <c r="K352" i="48" s="1"/>
  <c r="AB352" i="48"/>
  <c r="AC352" i="48" s="1"/>
  <c r="W352" i="48"/>
  <c r="X352" i="48" s="1"/>
  <c r="R352" i="48"/>
  <c r="S352" i="48" s="1"/>
  <c r="J352" i="48"/>
  <c r="I352" i="48"/>
  <c r="G352" i="48"/>
  <c r="AV351" i="48"/>
  <c r="AW351" i="48" s="1"/>
  <c r="AQ351" i="48"/>
  <c r="AL351" i="48"/>
  <c r="AN347" i="48" s="1"/>
  <c r="AG351" i="48"/>
  <c r="K351" i="48" s="1"/>
  <c r="AC351" i="48"/>
  <c r="AB351" i="48"/>
  <c r="W351" i="48"/>
  <c r="X351" i="48" s="1"/>
  <c r="R351" i="48"/>
  <c r="S351" i="48" s="1"/>
  <c r="J351" i="48"/>
  <c r="I351" i="48"/>
  <c r="G351" i="48"/>
  <c r="AV350" i="48"/>
  <c r="AX347" i="48" s="1"/>
  <c r="AQ350" i="48"/>
  <c r="AR350" i="48" s="1"/>
  <c r="AL350" i="48"/>
  <c r="AM350" i="48" s="1"/>
  <c r="AG350" i="48"/>
  <c r="AB350" i="48"/>
  <c r="K350" i="48" s="1"/>
  <c r="W350" i="48"/>
  <c r="X350" i="48" s="1"/>
  <c r="R350" i="48"/>
  <c r="S350" i="48" s="1"/>
  <c r="J350" i="48"/>
  <c r="I350" i="48"/>
  <c r="G350" i="48"/>
  <c r="AV349" i="48"/>
  <c r="AW349" i="48" s="1"/>
  <c r="AQ349" i="48"/>
  <c r="AR349" i="48" s="1"/>
  <c r="AL349" i="48"/>
  <c r="AG349" i="48"/>
  <c r="AH349" i="48" s="1"/>
  <c r="AB349" i="48"/>
  <c r="K349" i="48" s="1"/>
  <c r="X349" i="48"/>
  <c r="W349" i="48"/>
  <c r="R349" i="48"/>
  <c r="S349" i="48" s="1"/>
  <c r="J349" i="48"/>
  <c r="I349" i="48"/>
  <c r="G349" i="48"/>
  <c r="AV348" i="48"/>
  <c r="AW348" i="48" s="1"/>
  <c r="AQ348" i="48"/>
  <c r="AR348" i="48" s="1"/>
  <c r="AL348" i="48"/>
  <c r="AM349" i="48" s="1"/>
  <c r="AG348" i="48"/>
  <c r="AH348" i="48" s="1"/>
  <c r="AB348" i="48"/>
  <c r="W348" i="48"/>
  <c r="X355" i="48" s="1"/>
  <c r="R348" i="48"/>
  <c r="S348" i="48" s="1"/>
  <c r="J348" i="48"/>
  <c r="I348" i="48"/>
  <c r="G348" i="48"/>
  <c r="AV347" i="48"/>
  <c r="AW347" i="48" s="1"/>
  <c r="AQ347" i="48"/>
  <c r="AS347" i="48" s="1"/>
  <c r="AL347" i="48"/>
  <c r="AM347" i="48" s="1"/>
  <c r="AG347" i="48"/>
  <c r="AH347" i="48" s="1"/>
  <c r="AB347" i="48"/>
  <c r="AC347" i="48" s="1"/>
  <c r="W347" i="48"/>
  <c r="Y347" i="48" s="1"/>
  <c r="R347" i="48"/>
  <c r="S353" i="48" s="1"/>
  <c r="J347" i="48"/>
  <c r="I347" i="48"/>
  <c r="H347" i="48"/>
  <c r="G347" i="48"/>
  <c r="AV348" i="47"/>
  <c r="AW348" i="47" s="1"/>
  <c r="AQ348" i="47"/>
  <c r="K348" i="47" s="1"/>
  <c r="M348" i="47" s="1"/>
  <c r="AL348" i="47"/>
  <c r="AM348" i="47" s="1"/>
  <c r="AG348" i="47"/>
  <c r="AH348" i="47" s="1"/>
  <c r="AB348" i="47"/>
  <c r="AC348" i="47" s="1"/>
  <c r="W348" i="47"/>
  <c r="X348" i="47" s="1"/>
  <c r="R348" i="47"/>
  <c r="S348" i="47" s="1"/>
  <c r="J348" i="47"/>
  <c r="I348" i="47"/>
  <c r="G348" i="47"/>
  <c r="AX347" i="47"/>
  <c r="AV347" i="47"/>
  <c r="AW347" i="47" s="1"/>
  <c r="AR347" i="47"/>
  <c r="AQ347" i="47"/>
  <c r="AL347" i="47"/>
  <c r="AN347" i="47" s="1"/>
  <c r="AG347" i="47"/>
  <c r="AI347" i="47" s="1"/>
  <c r="AB347" i="47"/>
  <c r="AC347" i="47" s="1"/>
  <c r="W347" i="47"/>
  <c r="X347" i="47" s="1"/>
  <c r="R347" i="47"/>
  <c r="S347" i="47" s="1"/>
  <c r="K347" i="47"/>
  <c r="J347" i="47"/>
  <c r="I347" i="47"/>
  <c r="G347" i="47"/>
  <c r="H347" i="47" s="1"/>
  <c r="AW355" i="46"/>
  <c r="AV355" i="46"/>
  <c r="AQ355" i="46"/>
  <c r="K355" i="46" s="1"/>
  <c r="AL355" i="46"/>
  <c r="AG355" i="46"/>
  <c r="AB355" i="46"/>
  <c r="W355" i="46"/>
  <c r="X355" i="46" s="1"/>
  <c r="R355" i="46"/>
  <c r="S355" i="46" s="1"/>
  <c r="J355" i="46"/>
  <c r="I355" i="46"/>
  <c r="G355" i="46"/>
  <c r="AV354" i="46"/>
  <c r="AW354" i="46" s="1"/>
  <c r="AQ354" i="46"/>
  <c r="K354" i="46" s="1"/>
  <c r="AL354" i="46"/>
  <c r="AG354" i="46"/>
  <c r="AB354" i="46"/>
  <c r="AC354" i="46" s="1"/>
  <c r="W354" i="46"/>
  <c r="X354" i="46" s="1"/>
  <c r="R354" i="46"/>
  <c r="S354" i="46" s="1"/>
  <c r="J354" i="46"/>
  <c r="I354" i="46"/>
  <c r="G354" i="46"/>
  <c r="AV353" i="46"/>
  <c r="AQ353" i="46"/>
  <c r="AR353" i="46" s="1"/>
  <c r="AL353" i="46"/>
  <c r="AG353" i="46"/>
  <c r="AB353" i="46"/>
  <c r="W353" i="46"/>
  <c r="X353" i="46" s="1"/>
  <c r="R353" i="46"/>
  <c r="S353" i="46" s="1"/>
  <c r="J353" i="46"/>
  <c r="I353" i="46"/>
  <c r="G353" i="46"/>
  <c r="AV352" i="46"/>
  <c r="AW352" i="46" s="1"/>
  <c r="AQ352" i="46"/>
  <c r="AR352" i="46" s="1"/>
  <c r="AM352" i="46"/>
  <c r="AL352" i="46"/>
  <c r="AG352" i="46"/>
  <c r="AB352" i="46"/>
  <c r="W352" i="46"/>
  <c r="X352" i="46" s="1"/>
  <c r="R352" i="46"/>
  <c r="S352" i="46" s="1"/>
  <c r="J352" i="46"/>
  <c r="I352" i="46"/>
  <c r="G352" i="46"/>
  <c r="AV351" i="46"/>
  <c r="AQ351" i="46"/>
  <c r="AL351" i="46"/>
  <c r="AM351" i="46" s="1"/>
  <c r="AG351" i="46"/>
  <c r="K351" i="46" s="1"/>
  <c r="AB351" i="46"/>
  <c r="AC351" i="46" s="1"/>
  <c r="W351" i="46"/>
  <c r="X351" i="46" s="1"/>
  <c r="R351" i="46"/>
  <c r="S351" i="46" s="1"/>
  <c r="J351" i="46"/>
  <c r="I351" i="46"/>
  <c r="G351" i="46"/>
  <c r="AV350" i="46"/>
  <c r="AQ350" i="46"/>
  <c r="AL350" i="46"/>
  <c r="AM350" i="46" s="1"/>
  <c r="AG350" i="46"/>
  <c r="K350" i="46" s="1"/>
  <c r="AB350" i="46"/>
  <c r="W350" i="46"/>
  <c r="R350" i="46"/>
  <c r="S350" i="46" s="1"/>
  <c r="J350" i="46"/>
  <c r="I350" i="46"/>
  <c r="G350" i="46"/>
  <c r="AV349" i="46"/>
  <c r="AW349" i="46" s="1"/>
  <c r="AQ349" i="46"/>
  <c r="AL349" i="46"/>
  <c r="AM349" i="46" s="1"/>
  <c r="AG349" i="46"/>
  <c r="AH349" i="46" s="1"/>
  <c r="AC349" i="46"/>
  <c r="AB349" i="46"/>
  <c r="W349" i="46"/>
  <c r="X349" i="46" s="1"/>
  <c r="R349" i="46"/>
  <c r="S349" i="46" s="1"/>
  <c r="J349" i="46"/>
  <c r="I349" i="46"/>
  <c r="G349" i="46"/>
  <c r="AV348" i="46"/>
  <c r="AQ348" i="46"/>
  <c r="AL348" i="46"/>
  <c r="AG348" i="46"/>
  <c r="AH348" i="46" s="1"/>
  <c r="AB348" i="46"/>
  <c r="AC350" i="46" s="1"/>
  <c r="X348" i="46"/>
  <c r="W348" i="46"/>
  <c r="R348" i="46"/>
  <c r="J348" i="46"/>
  <c r="I348" i="46"/>
  <c r="G348" i="46"/>
  <c r="AV347" i="46"/>
  <c r="AX347" i="46" s="1"/>
  <c r="AQ347" i="46"/>
  <c r="AL347" i="46"/>
  <c r="AG347" i="46"/>
  <c r="AB347" i="46"/>
  <c r="W347" i="46"/>
  <c r="X350" i="46" s="1"/>
  <c r="R347" i="46"/>
  <c r="S348" i="46" s="1"/>
  <c r="J347" i="46"/>
  <c r="I347" i="46"/>
  <c r="G347" i="46"/>
  <c r="H347" i="46" s="1"/>
  <c r="AV357" i="45"/>
  <c r="AW357" i="45" s="1"/>
  <c r="AQ357" i="45"/>
  <c r="K357" i="45" s="1"/>
  <c r="AL357" i="45"/>
  <c r="AM357" i="45" s="1"/>
  <c r="AG357" i="45"/>
  <c r="AH357" i="45" s="1"/>
  <c r="AB357" i="45"/>
  <c r="AC357" i="45" s="1"/>
  <c r="W357" i="45"/>
  <c r="R357" i="45"/>
  <c r="S357" i="45" s="1"/>
  <c r="J357" i="45"/>
  <c r="I357" i="45"/>
  <c r="G357" i="45"/>
  <c r="AV356" i="45"/>
  <c r="AQ356" i="45"/>
  <c r="K356" i="45" s="1"/>
  <c r="AM356" i="45"/>
  <c r="AL356" i="45"/>
  <c r="AG356" i="45"/>
  <c r="AB356" i="45"/>
  <c r="AC356" i="45" s="1"/>
  <c r="W356" i="45"/>
  <c r="X356" i="45" s="1"/>
  <c r="R356" i="45"/>
  <c r="S356" i="45" s="1"/>
  <c r="J356" i="45"/>
  <c r="I356" i="45"/>
  <c r="G356" i="45"/>
  <c r="AV355" i="45"/>
  <c r="AW355" i="45" s="1"/>
  <c r="AQ355" i="45"/>
  <c r="AR355" i="45" s="1"/>
  <c r="AL355" i="45"/>
  <c r="K355" i="45" s="1"/>
  <c r="AG355" i="45"/>
  <c r="AH355" i="45" s="1"/>
  <c r="AB355" i="45"/>
  <c r="W355" i="45"/>
  <c r="X355" i="45" s="1"/>
  <c r="R355" i="45"/>
  <c r="J355" i="45"/>
  <c r="I355" i="45"/>
  <c r="G355" i="45"/>
  <c r="AV354" i="45"/>
  <c r="AW354" i="45" s="1"/>
  <c r="AR354" i="45"/>
  <c r="AQ354" i="45"/>
  <c r="AL354" i="45"/>
  <c r="AM354" i="45" s="1"/>
  <c r="AG354" i="45"/>
  <c r="AB354" i="45"/>
  <c r="W354" i="45"/>
  <c r="X354" i="45" s="1"/>
  <c r="R354" i="45"/>
  <c r="S354" i="45" s="1"/>
  <c r="J354" i="45"/>
  <c r="I354" i="45"/>
  <c r="G354" i="45"/>
  <c r="AG353" i="45"/>
  <c r="AH353" i="45" s="1"/>
  <c r="AB353" i="45"/>
  <c r="AC353" i="45" s="1"/>
  <c r="W353" i="45"/>
  <c r="X353" i="45" s="1"/>
  <c r="R353" i="45"/>
  <c r="K353" i="45" s="1"/>
  <c r="J353" i="45"/>
  <c r="I353" i="45"/>
  <c r="G353" i="45"/>
  <c r="AV352" i="45"/>
  <c r="AW352" i="45" s="1"/>
  <c r="AQ352" i="45"/>
  <c r="AR352" i="45" s="1"/>
  <c r="AL352" i="45"/>
  <c r="AN347" i="45" s="1"/>
  <c r="AG352" i="45"/>
  <c r="AH352" i="45" s="1"/>
  <c r="AB352" i="45"/>
  <c r="AC352" i="45" s="1"/>
  <c r="W352" i="45"/>
  <c r="R352" i="45"/>
  <c r="K352" i="45" s="1"/>
  <c r="J352" i="45"/>
  <c r="I352" i="45"/>
  <c r="G352" i="45"/>
  <c r="AV351" i="45"/>
  <c r="AW351" i="45" s="1"/>
  <c r="AQ351" i="45"/>
  <c r="AL351" i="45"/>
  <c r="AM351" i="45" s="1"/>
  <c r="AG351" i="45"/>
  <c r="AH351" i="45" s="1"/>
  <c r="AB351" i="45"/>
  <c r="AC351" i="45" s="1"/>
  <c r="W351" i="45"/>
  <c r="X351" i="45" s="1"/>
  <c r="R351" i="45"/>
  <c r="S351" i="45" s="1"/>
  <c r="J351" i="45"/>
  <c r="I351" i="45"/>
  <c r="G351" i="45"/>
  <c r="AV350" i="45"/>
  <c r="AW348" i="45" s="1"/>
  <c r="AQ350" i="45"/>
  <c r="AR351" i="45" s="1"/>
  <c r="AL350" i="45"/>
  <c r="AM350" i="45" s="1"/>
  <c r="AG350" i="45"/>
  <c r="AH350" i="45" s="1"/>
  <c r="AB350" i="45"/>
  <c r="AC350" i="45" s="1"/>
  <c r="W350" i="45"/>
  <c r="X350" i="45" s="1"/>
  <c r="S350" i="45"/>
  <c r="R350" i="45"/>
  <c r="J350" i="45"/>
  <c r="I350" i="45"/>
  <c r="G350" i="45"/>
  <c r="AV349" i="45"/>
  <c r="AQ349" i="45"/>
  <c r="AR349" i="45" s="1"/>
  <c r="AL349" i="45"/>
  <c r="AG349" i="45"/>
  <c r="AH349" i="45" s="1"/>
  <c r="AB349" i="45"/>
  <c r="AC349" i="45" s="1"/>
  <c r="W349" i="45"/>
  <c r="X349" i="45" s="1"/>
  <c r="R349" i="45"/>
  <c r="S349" i="45" s="1"/>
  <c r="J349" i="45"/>
  <c r="I349" i="45"/>
  <c r="G349" i="45"/>
  <c r="AV348" i="45"/>
  <c r="AQ348" i="45"/>
  <c r="AR348" i="45" s="1"/>
  <c r="AL348" i="45"/>
  <c r="AM349" i="45" s="1"/>
  <c r="AG348" i="45"/>
  <c r="AH348" i="45" s="1"/>
  <c r="AB348" i="45"/>
  <c r="AC348" i="45" s="1"/>
  <c r="W348" i="45"/>
  <c r="X348" i="45" s="1"/>
  <c r="R348" i="45"/>
  <c r="S348" i="45" s="1"/>
  <c r="J348" i="45"/>
  <c r="I348" i="45"/>
  <c r="G348" i="45"/>
  <c r="H347" i="45" s="1"/>
  <c r="AV347" i="45"/>
  <c r="AX347" i="45" s="1"/>
  <c r="AQ347" i="45"/>
  <c r="AS347" i="45" s="1"/>
  <c r="AL347" i="45"/>
  <c r="AM347" i="45" s="1"/>
  <c r="AG347" i="45"/>
  <c r="AH356" i="45" s="1"/>
  <c r="AB347" i="45"/>
  <c r="AD347" i="45" s="1"/>
  <c r="Y347" i="45"/>
  <c r="W347" i="45"/>
  <c r="X357" i="45" s="1"/>
  <c r="R347" i="45"/>
  <c r="J347" i="45"/>
  <c r="I347" i="45"/>
  <c r="G347" i="45"/>
  <c r="AV662" i="44"/>
  <c r="AQ662" i="44"/>
  <c r="AL662" i="44"/>
  <c r="AG662" i="44"/>
  <c r="AB662" i="44"/>
  <c r="W662" i="44"/>
  <c r="R662" i="44"/>
  <c r="J662" i="44"/>
  <c r="I662" i="44"/>
  <c r="G662" i="44"/>
  <c r="AV661" i="44"/>
  <c r="AQ661" i="44"/>
  <c r="AL661" i="44"/>
  <c r="AG661" i="44"/>
  <c r="AB661" i="44"/>
  <c r="W661" i="44"/>
  <c r="R661" i="44"/>
  <c r="J661" i="44"/>
  <c r="I661" i="44"/>
  <c r="G661" i="44"/>
  <c r="AV660" i="44"/>
  <c r="AQ660" i="44"/>
  <c r="AL660" i="44"/>
  <c r="AG660" i="44"/>
  <c r="AB660" i="44"/>
  <c r="W660" i="44"/>
  <c r="R660" i="44"/>
  <c r="J660" i="44"/>
  <c r="I660" i="44"/>
  <c r="G660" i="44"/>
  <c r="AV659" i="44"/>
  <c r="AQ659" i="44"/>
  <c r="AL659" i="44"/>
  <c r="AG659" i="44"/>
  <c r="AB659" i="44"/>
  <c r="W659" i="44"/>
  <c r="R659" i="44"/>
  <c r="J659" i="44"/>
  <c r="I659" i="44"/>
  <c r="G659" i="44"/>
  <c r="AV658" i="44"/>
  <c r="AQ658" i="44"/>
  <c r="AL658" i="44"/>
  <c r="AG658" i="44"/>
  <c r="AB658" i="44"/>
  <c r="W658" i="44"/>
  <c r="R658" i="44"/>
  <c r="J658" i="44"/>
  <c r="I658" i="44"/>
  <c r="G658" i="44"/>
  <c r="AV657" i="44"/>
  <c r="AQ657" i="44"/>
  <c r="AL657" i="44"/>
  <c r="AG657" i="44"/>
  <c r="AB657" i="44"/>
  <c r="W657" i="44"/>
  <c r="R657" i="44"/>
  <c r="J657" i="44"/>
  <c r="I657" i="44"/>
  <c r="G657" i="44"/>
  <c r="AV656" i="44"/>
  <c r="AQ656" i="44"/>
  <c r="AL656" i="44"/>
  <c r="AG656" i="44"/>
  <c r="AB656" i="44"/>
  <c r="W656" i="44"/>
  <c r="R656" i="44"/>
  <c r="J656" i="44"/>
  <c r="I656" i="44"/>
  <c r="G656" i="44"/>
  <c r="AV655" i="44"/>
  <c r="AQ655" i="44"/>
  <c r="AL655" i="44"/>
  <c r="AG655" i="44"/>
  <c r="AB655" i="44"/>
  <c r="W655" i="44"/>
  <c r="R655" i="44"/>
  <c r="J655" i="44"/>
  <c r="I655" i="44"/>
  <c r="G655" i="44"/>
  <c r="AV654" i="44"/>
  <c r="AQ654" i="44"/>
  <c r="AL654" i="44"/>
  <c r="AG654" i="44"/>
  <c r="AB654" i="44"/>
  <c r="W654" i="44"/>
  <c r="R654" i="44"/>
  <c r="J654" i="44"/>
  <c r="I654" i="44"/>
  <c r="G654" i="44"/>
  <c r="AV653" i="44"/>
  <c r="AQ653" i="44"/>
  <c r="AL653" i="44"/>
  <c r="AG653" i="44"/>
  <c r="AB653" i="44"/>
  <c r="W653" i="44"/>
  <c r="R653" i="44"/>
  <c r="J653" i="44"/>
  <c r="I653" i="44"/>
  <c r="G653" i="44"/>
  <c r="AV652" i="44"/>
  <c r="AQ652" i="44"/>
  <c r="AL652" i="44"/>
  <c r="AG652" i="44"/>
  <c r="AB652" i="44"/>
  <c r="W652" i="44"/>
  <c r="R652" i="44"/>
  <c r="J652" i="44"/>
  <c r="I652" i="44"/>
  <c r="G652" i="44"/>
  <c r="AV651" i="44"/>
  <c r="AQ651" i="44"/>
  <c r="AL651" i="44"/>
  <c r="AG651" i="44"/>
  <c r="AB651" i="44"/>
  <c r="W651" i="44"/>
  <c r="R651" i="44"/>
  <c r="J651" i="44"/>
  <c r="I651" i="44"/>
  <c r="G651" i="44"/>
  <c r="AV650" i="44"/>
  <c r="AQ650" i="44"/>
  <c r="AL650" i="44"/>
  <c r="AG650" i="44"/>
  <c r="AB650" i="44"/>
  <c r="W650" i="44"/>
  <c r="R650" i="44"/>
  <c r="J650" i="44"/>
  <c r="I650" i="44"/>
  <c r="G650" i="44"/>
  <c r="AV649" i="44"/>
  <c r="AQ649" i="44"/>
  <c r="AL649" i="44"/>
  <c r="AG649" i="44"/>
  <c r="AB649" i="44"/>
  <c r="W649" i="44"/>
  <c r="R649" i="44"/>
  <c r="J649" i="44"/>
  <c r="I649" i="44"/>
  <c r="G649" i="44"/>
  <c r="AV648" i="44"/>
  <c r="AQ648" i="44"/>
  <c r="AL648" i="44"/>
  <c r="AG648" i="44"/>
  <c r="AB648" i="44"/>
  <c r="W648" i="44"/>
  <c r="R648" i="44"/>
  <c r="J648" i="44"/>
  <c r="I648" i="44"/>
  <c r="G648" i="44"/>
  <c r="AV647" i="44"/>
  <c r="AQ647" i="44"/>
  <c r="AL647" i="44"/>
  <c r="AG647" i="44"/>
  <c r="AB647" i="44"/>
  <c r="W647" i="44"/>
  <c r="R647" i="44"/>
  <c r="J647" i="44"/>
  <c r="I647" i="44"/>
  <c r="G647" i="44"/>
  <c r="AV646" i="44"/>
  <c r="AQ646" i="44"/>
  <c r="AL646" i="44"/>
  <c r="AG646" i="44"/>
  <c r="AB646" i="44"/>
  <c r="W646" i="44"/>
  <c r="R646" i="44"/>
  <c r="J646" i="44"/>
  <c r="I646" i="44"/>
  <c r="G646" i="44"/>
  <c r="AV645" i="44"/>
  <c r="AQ645" i="44"/>
  <c r="AL645" i="44"/>
  <c r="AG645" i="44"/>
  <c r="AB645" i="44"/>
  <c r="W645" i="44"/>
  <c r="R645" i="44"/>
  <c r="J645" i="44"/>
  <c r="I645" i="44"/>
  <c r="G645" i="44"/>
  <c r="AV644" i="44"/>
  <c r="AQ644" i="44"/>
  <c r="AL644" i="44"/>
  <c r="AG644" i="44"/>
  <c r="AB644" i="44"/>
  <c r="W644" i="44"/>
  <c r="R644" i="44"/>
  <c r="J644" i="44"/>
  <c r="I644" i="44"/>
  <c r="G644" i="44"/>
  <c r="AV643" i="44"/>
  <c r="AQ643" i="44"/>
  <c r="AL643" i="44"/>
  <c r="AG643" i="44"/>
  <c r="AB643" i="44"/>
  <c r="W643" i="44"/>
  <c r="R643" i="44"/>
  <c r="J643" i="44"/>
  <c r="I643" i="44"/>
  <c r="G643" i="44"/>
  <c r="AV642" i="44"/>
  <c r="AQ642" i="44"/>
  <c r="AL642" i="44"/>
  <c r="AG642" i="44"/>
  <c r="AB642" i="44"/>
  <c r="W642" i="44"/>
  <c r="R642" i="44"/>
  <c r="J642" i="44"/>
  <c r="I642" i="44"/>
  <c r="G642" i="44"/>
  <c r="AV641" i="44"/>
  <c r="AQ641" i="44"/>
  <c r="AL641" i="44"/>
  <c r="AG641" i="44"/>
  <c r="AB641" i="44"/>
  <c r="W641" i="44"/>
  <c r="R641" i="44"/>
  <c r="J641" i="44"/>
  <c r="I641" i="44"/>
  <c r="G641" i="44"/>
  <c r="AV640" i="44"/>
  <c r="AQ640" i="44"/>
  <c r="AL640" i="44"/>
  <c r="AG640" i="44"/>
  <c r="AB640" i="44"/>
  <c r="W640" i="44"/>
  <c r="R640" i="44"/>
  <c r="J640" i="44"/>
  <c r="I640" i="44"/>
  <c r="G640" i="44"/>
  <c r="AV639" i="44"/>
  <c r="AQ639" i="44"/>
  <c r="AL639" i="44"/>
  <c r="AG639" i="44"/>
  <c r="AB639" i="44"/>
  <c r="W639" i="44"/>
  <c r="R639" i="44"/>
  <c r="J639" i="44"/>
  <c r="I639" i="44"/>
  <c r="G639" i="44"/>
  <c r="AV638" i="44"/>
  <c r="AQ638" i="44"/>
  <c r="AL638" i="44"/>
  <c r="AG638" i="44"/>
  <c r="AB638" i="44"/>
  <c r="W638" i="44"/>
  <c r="R638" i="44"/>
  <c r="J638" i="44"/>
  <c r="I638" i="44"/>
  <c r="G638" i="44"/>
  <c r="AV637" i="44"/>
  <c r="AQ637" i="44"/>
  <c r="AL637" i="44"/>
  <c r="AG637" i="44"/>
  <c r="AB637" i="44"/>
  <c r="W637" i="44"/>
  <c r="R637" i="44"/>
  <c r="J637" i="44"/>
  <c r="I637" i="44"/>
  <c r="G637" i="44"/>
  <c r="AV636" i="44"/>
  <c r="AQ636" i="44"/>
  <c r="AL636" i="44"/>
  <c r="AG636" i="44"/>
  <c r="AB636" i="44"/>
  <c r="W636" i="44"/>
  <c r="R636" i="44"/>
  <c r="J636" i="44"/>
  <c r="I636" i="44"/>
  <c r="G636" i="44"/>
  <c r="AV635" i="44"/>
  <c r="AQ635" i="44"/>
  <c r="AL635" i="44"/>
  <c r="AG635" i="44"/>
  <c r="AB635" i="44"/>
  <c r="W635" i="44"/>
  <c r="R635" i="44"/>
  <c r="J635" i="44"/>
  <c r="I635" i="44"/>
  <c r="G635" i="44"/>
  <c r="AV634" i="44"/>
  <c r="AQ634" i="44"/>
  <c r="AL634" i="44"/>
  <c r="AG634" i="44"/>
  <c r="AB634" i="44"/>
  <c r="W634" i="44"/>
  <c r="R634" i="44"/>
  <c r="J634" i="44"/>
  <c r="I634" i="44"/>
  <c r="G634" i="44"/>
  <c r="AC129" i="6"/>
  <c r="S129" i="6"/>
  <c r="M129" i="6"/>
  <c r="F129" i="6" s="1"/>
  <c r="AL129" i="6" s="1"/>
  <c r="AC128" i="6"/>
  <c r="S128" i="6"/>
  <c r="M128" i="6"/>
  <c r="AC127" i="6"/>
  <c r="S127" i="6"/>
  <c r="M127" i="6"/>
  <c r="F127" i="6" s="1"/>
  <c r="AH127" i="6" s="1"/>
  <c r="AC126" i="6"/>
  <c r="S126" i="6"/>
  <c r="M126" i="6"/>
  <c r="AC125" i="6"/>
  <c r="F125" i="6" s="1"/>
  <c r="AD125" i="6" s="1"/>
  <c r="S125" i="6"/>
  <c r="M125" i="6"/>
  <c r="AC124" i="6"/>
  <c r="S124" i="6"/>
  <c r="M124" i="6"/>
  <c r="F124" i="6" s="1"/>
  <c r="R124" i="6" s="1"/>
  <c r="AC123" i="6"/>
  <c r="S123" i="6"/>
  <c r="M123" i="6"/>
  <c r="AC129" i="7"/>
  <c r="S129" i="7"/>
  <c r="M129" i="7"/>
  <c r="F129" i="7"/>
  <c r="AC128" i="7"/>
  <c r="S128" i="7"/>
  <c r="M128" i="7"/>
  <c r="AC127" i="7"/>
  <c r="S127" i="7"/>
  <c r="M127" i="7"/>
  <c r="AC126" i="7"/>
  <c r="S126" i="7"/>
  <c r="M126" i="7"/>
  <c r="F126" i="7"/>
  <c r="AB126" i="7" s="1"/>
  <c r="AC125" i="7"/>
  <c r="S125" i="7"/>
  <c r="M125" i="7"/>
  <c r="AC124" i="7"/>
  <c r="S124" i="7"/>
  <c r="M124" i="7"/>
  <c r="AC123" i="7"/>
  <c r="S123" i="7"/>
  <c r="M123" i="7"/>
  <c r="B123" i="7"/>
  <c r="U128" i="5"/>
  <c r="U122" i="5"/>
  <c r="U123" i="5"/>
  <c r="U124" i="5"/>
  <c r="U125" i="5"/>
  <c r="U126" i="5"/>
  <c r="U127" i="5"/>
  <c r="U121" i="5"/>
  <c r="K643" i="44" l="1"/>
  <c r="AH647" i="44"/>
  <c r="AR637" i="44"/>
  <c r="K662" i="44"/>
  <c r="K652" i="44"/>
  <c r="K639" i="44"/>
  <c r="K655" i="44"/>
  <c r="AR657" i="44"/>
  <c r="K644" i="44"/>
  <c r="AC646" i="44"/>
  <c r="S656" i="44"/>
  <c r="AM648" i="44"/>
  <c r="AW648" i="44"/>
  <c r="AW654" i="44"/>
  <c r="AW660" i="44"/>
  <c r="K641" i="44"/>
  <c r="S636" i="44"/>
  <c r="K635" i="44"/>
  <c r="K661" i="44"/>
  <c r="AW638" i="44"/>
  <c r="T634" i="44"/>
  <c r="AH646" i="44"/>
  <c r="K659" i="44"/>
  <c r="AM646" i="44"/>
  <c r="AH648" i="44"/>
  <c r="AM657" i="44"/>
  <c r="AW650" i="44"/>
  <c r="AH641" i="44"/>
  <c r="X645" i="44"/>
  <c r="AC645" i="44"/>
  <c r="X647" i="44"/>
  <c r="AC662" i="44"/>
  <c r="AH652" i="44"/>
  <c r="S660" i="44"/>
  <c r="AM647" i="44"/>
  <c r="AH651" i="44"/>
  <c r="S655" i="44"/>
  <c r="AR654" i="44"/>
  <c r="AM652" i="44"/>
  <c r="AC634" i="44"/>
  <c r="S640" i="44"/>
  <c r="AR647" i="44"/>
  <c r="AM649" i="44"/>
  <c r="K653" i="44"/>
  <c r="K657" i="44"/>
  <c r="K638" i="44"/>
  <c r="K651" i="44"/>
  <c r="AM653" i="44"/>
  <c r="AW647" i="44"/>
  <c r="X657" i="44"/>
  <c r="AC652" i="44"/>
  <c r="S645" i="44"/>
  <c r="AR652" i="44"/>
  <c r="AR653" i="44"/>
  <c r="AR658" i="44"/>
  <c r="AW658" i="44"/>
  <c r="X651" i="44"/>
  <c r="AW641" i="44"/>
  <c r="AC640" i="44"/>
  <c r="K642" i="44"/>
  <c r="S644" i="44"/>
  <c r="S646" i="44"/>
  <c r="AW653" i="44"/>
  <c r="S661" i="44"/>
  <c r="AH650" i="44"/>
  <c r="X644" i="44"/>
  <c r="K646" i="44"/>
  <c r="X661" i="44"/>
  <c r="F125" i="7"/>
  <c r="AH125" i="7" s="1"/>
  <c r="F128" i="6"/>
  <c r="AJ128" i="6" s="1"/>
  <c r="AD124" i="6"/>
  <c r="F127" i="7"/>
  <c r="N127" i="7" s="1"/>
  <c r="F128" i="7"/>
  <c r="J128" i="7" s="1"/>
  <c r="AF127" i="7"/>
  <c r="AL127" i="7"/>
  <c r="AJ127" i="7"/>
  <c r="AH127" i="7"/>
  <c r="AB125" i="7"/>
  <c r="AL125" i="7"/>
  <c r="AJ125" i="7"/>
  <c r="N126" i="7"/>
  <c r="T126" i="7"/>
  <c r="AJ126" i="7"/>
  <c r="F123" i="7"/>
  <c r="AL126" i="7"/>
  <c r="AD126" i="7"/>
  <c r="AF126" i="7"/>
  <c r="AH126" i="7"/>
  <c r="F124" i="7"/>
  <c r="AB124" i="7" s="1"/>
  <c r="N125" i="7"/>
  <c r="T125" i="7"/>
  <c r="AR347" i="52"/>
  <c r="AR349" i="52"/>
  <c r="K347" i="52"/>
  <c r="X347" i="52"/>
  <c r="K348" i="52"/>
  <c r="M348" i="52" s="1"/>
  <c r="Y347" i="52"/>
  <c r="S347" i="52"/>
  <c r="T347" i="52"/>
  <c r="AC347" i="52"/>
  <c r="X349" i="52"/>
  <c r="AH347" i="52"/>
  <c r="AI347" i="52"/>
  <c r="AM347" i="52"/>
  <c r="AW349" i="52"/>
  <c r="AW347" i="52"/>
  <c r="AM354" i="51"/>
  <c r="T347" i="51"/>
  <c r="K350" i="51"/>
  <c r="AM353" i="51"/>
  <c r="AR355" i="51"/>
  <c r="K349" i="51"/>
  <c r="M349" i="51" s="1"/>
  <c r="AR354" i="51"/>
  <c r="X351" i="51"/>
  <c r="AC347" i="51"/>
  <c r="S348" i="51"/>
  <c r="AH347" i="51"/>
  <c r="K354" i="51"/>
  <c r="AI347" i="51"/>
  <c r="AC348" i="51"/>
  <c r="AH350" i="51"/>
  <c r="S350" i="51"/>
  <c r="AH349" i="51"/>
  <c r="S355" i="51"/>
  <c r="AM347" i="51"/>
  <c r="AM349" i="51"/>
  <c r="AR347" i="51"/>
  <c r="AW349" i="51"/>
  <c r="AW347" i="51"/>
  <c r="X347" i="50"/>
  <c r="T347" i="50"/>
  <c r="K348" i="50"/>
  <c r="M348" i="50" s="1"/>
  <c r="AI347" i="50"/>
  <c r="AH347" i="50"/>
  <c r="AS347" i="50"/>
  <c r="K355" i="49"/>
  <c r="AM355" i="49"/>
  <c r="AR349" i="49"/>
  <c r="AM352" i="49"/>
  <c r="K357" i="49"/>
  <c r="AD347" i="49"/>
  <c r="AW349" i="49"/>
  <c r="K351" i="49"/>
  <c r="AC351" i="49"/>
  <c r="AR352" i="49"/>
  <c r="AC354" i="49"/>
  <c r="AC357" i="49"/>
  <c r="AH347" i="49"/>
  <c r="AR348" i="49"/>
  <c r="AW348" i="49"/>
  <c r="K350" i="49"/>
  <c r="AH356" i="49"/>
  <c r="AH355" i="49"/>
  <c r="AH357" i="49"/>
  <c r="AW351" i="49"/>
  <c r="AR354" i="49"/>
  <c r="AH353" i="49"/>
  <c r="AW347" i="49"/>
  <c r="K349" i="49"/>
  <c r="X349" i="49"/>
  <c r="X352" i="49"/>
  <c r="AM348" i="49"/>
  <c r="AM357" i="49"/>
  <c r="AC350" i="49"/>
  <c r="AC356" i="49"/>
  <c r="AM347" i="49"/>
  <c r="AN347" i="49"/>
  <c r="AS347" i="49"/>
  <c r="AR347" i="49"/>
  <c r="AM356" i="49"/>
  <c r="AX347" i="49"/>
  <c r="AC352" i="49"/>
  <c r="AW356" i="49"/>
  <c r="K352" i="49"/>
  <c r="X355" i="49"/>
  <c r="AH352" i="49"/>
  <c r="K347" i="49"/>
  <c r="M356" i="49" s="1"/>
  <c r="AW350" i="49"/>
  <c r="K354" i="49"/>
  <c r="K353" i="49"/>
  <c r="S347" i="49"/>
  <c r="S355" i="49"/>
  <c r="X357" i="49"/>
  <c r="T347" i="49"/>
  <c r="X347" i="49"/>
  <c r="K348" i="49"/>
  <c r="S351" i="49"/>
  <c r="X353" i="49"/>
  <c r="AC355" i="49"/>
  <c r="AH353" i="48"/>
  <c r="X348" i="48"/>
  <c r="AC350" i="48"/>
  <c r="AH352" i="48"/>
  <c r="AR356" i="48"/>
  <c r="AD347" i="48"/>
  <c r="AC349" i="48"/>
  <c r="AH351" i="48"/>
  <c r="AI347" i="48"/>
  <c r="AC348" i="48"/>
  <c r="AH350" i="48"/>
  <c r="AM352" i="48"/>
  <c r="AR354" i="48"/>
  <c r="AW356" i="48"/>
  <c r="AM351" i="48"/>
  <c r="AR353" i="48"/>
  <c r="AW355" i="48"/>
  <c r="AR347" i="48"/>
  <c r="K347" i="48"/>
  <c r="AW350" i="48"/>
  <c r="K354" i="48"/>
  <c r="M354" i="48" s="1"/>
  <c r="S355" i="48"/>
  <c r="S347" i="48"/>
  <c r="T347" i="48"/>
  <c r="X347" i="48"/>
  <c r="K348" i="48"/>
  <c r="AM348" i="48"/>
  <c r="M347" i="47"/>
  <c r="L347" i="47"/>
  <c r="T347" i="47"/>
  <c r="AH347" i="47"/>
  <c r="AS347" i="47"/>
  <c r="AD347" i="47"/>
  <c r="AM347" i="47"/>
  <c r="AR348" i="47"/>
  <c r="Y347" i="47"/>
  <c r="AH351" i="46"/>
  <c r="AC348" i="46"/>
  <c r="AR351" i="46"/>
  <c r="AW351" i="46"/>
  <c r="AH353" i="46"/>
  <c r="AM348" i="46"/>
  <c r="K353" i="46"/>
  <c r="AR348" i="46"/>
  <c r="AM353" i="46"/>
  <c r="AC353" i="46"/>
  <c r="AH350" i="46"/>
  <c r="AM354" i="46"/>
  <c r="AW348" i="46"/>
  <c r="AH354" i="46"/>
  <c r="K347" i="46"/>
  <c r="M350" i="46" s="1"/>
  <c r="AC355" i="46"/>
  <c r="AN347" i="46"/>
  <c r="AR350" i="46"/>
  <c r="AR349" i="46"/>
  <c r="AH347" i="46"/>
  <c r="AH355" i="46"/>
  <c r="AI347" i="46"/>
  <c r="AM355" i="46"/>
  <c r="AM347" i="46"/>
  <c r="AW350" i="46"/>
  <c r="AH352" i="46"/>
  <c r="AR355" i="46"/>
  <c r="AR354" i="46"/>
  <c r="AD347" i="46"/>
  <c r="AC352" i="46"/>
  <c r="AC347" i="46"/>
  <c r="K348" i="46"/>
  <c r="AW353" i="46"/>
  <c r="AR347" i="46"/>
  <c r="K349" i="46"/>
  <c r="K352" i="46"/>
  <c r="AS347" i="46"/>
  <c r="S347" i="46"/>
  <c r="Y347" i="46"/>
  <c r="AW347" i="46"/>
  <c r="T347" i="46"/>
  <c r="X347" i="46"/>
  <c r="S347" i="45"/>
  <c r="K351" i="45"/>
  <c r="T347" i="45"/>
  <c r="AR357" i="45"/>
  <c r="K349" i="45"/>
  <c r="M349" i="45" s="1"/>
  <c r="S352" i="45"/>
  <c r="AR356" i="45"/>
  <c r="AH354" i="45"/>
  <c r="K350" i="45"/>
  <c r="S353" i="45"/>
  <c r="AM355" i="45"/>
  <c r="X347" i="45"/>
  <c r="K348" i="45"/>
  <c r="AW356" i="45"/>
  <c r="AI347" i="45"/>
  <c r="AM352" i="45"/>
  <c r="K354" i="45"/>
  <c r="S355" i="45"/>
  <c r="AM348" i="45"/>
  <c r="AR350" i="45"/>
  <c r="AR347" i="45"/>
  <c r="K347" i="45"/>
  <c r="AW350" i="45"/>
  <c r="AH347" i="45"/>
  <c r="AW349" i="45"/>
  <c r="AC355" i="45"/>
  <c r="AW347" i="45"/>
  <c r="AC354" i="45"/>
  <c r="X352" i="45"/>
  <c r="AC347" i="45"/>
  <c r="AH640" i="44"/>
  <c r="AH649" i="44"/>
  <c r="AH654" i="44"/>
  <c r="AH655" i="44"/>
  <c r="AM643" i="44"/>
  <c r="K645" i="44"/>
  <c r="X646" i="44"/>
  <c r="AM650" i="44"/>
  <c r="AH653" i="44"/>
  <c r="X656" i="44"/>
  <c r="AW657" i="44"/>
  <c r="S662" i="44"/>
  <c r="AW637" i="44"/>
  <c r="S642" i="44"/>
  <c r="AR643" i="44"/>
  <c r="AC656" i="44"/>
  <c r="X652" i="44"/>
  <c r="AM636" i="44"/>
  <c r="AC649" i="44"/>
  <c r="AC658" i="44"/>
  <c r="K658" i="44"/>
  <c r="S635" i="44"/>
  <c r="X658" i="44"/>
  <c r="S651" i="44"/>
  <c r="S652" i="44"/>
  <c r="S658" i="44"/>
  <c r="K634" i="44"/>
  <c r="S649" i="44"/>
  <c r="AW642" i="44"/>
  <c r="AM655" i="44"/>
  <c r="AM658" i="44"/>
  <c r="K660" i="44"/>
  <c r="AC661" i="44"/>
  <c r="AW640" i="44"/>
  <c r="AR659" i="44"/>
  <c r="AC642" i="44"/>
  <c r="AH645" i="44"/>
  <c r="AC641" i="44"/>
  <c r="AR638" i="44"/>
  <c r="X636" i="44"/>
  <c r="K636" i="44"/>
  <c r="AH636" i="44"/>
  <c r="AM656" i="44"/>
  <c r="AM642" i="44"/>
  <c r="S641" i="44"/>
  <c r="AH658" i="44"/>
  <c r="AH635" i="44"/>
  <c r="X641" i="44"/>
  <c r="AR649" i="44"/>
  <c r="X653" i="44"/>
  <c r="Y634" i="44"/>
  <c r="X642" i="44"/>
  <c r="X638" i="44"/>
  <c r="X648" i="44"/>
  <c r="X637" i="44"/>
  <c r="AM641" i="44"/>
  <c r="S643" i="44"/>
  <c r="AM654" i="44"/>
  <c r="S639" i="44"/>
  <c r="AH656" i="44"/>
  <c r="X662" i="44"/>
  <c r="H634" i="44"/>
  <c r="AR656" i="44"/>
  <c r="AW656" i="44"/>
  <c r="AW659" i="44"/>
  <c r="AH662" i="44"/>
  <c r="AW636" i="44"/>
  <c r="AR662" i="44"/>
  <c r="S634" i="44"/>
  <c r="AW649" i="44"/>
  <c r="S657" i="44"/>
  <c r="AM635" i="44"/>
  <c r="AC644" i="44"/>
  <c r="AW655" i="44"/>
  <c r="AC655" i="44"/>
  <c r="AC636" i="44"/>
  <c r="AD634" i="44"/>
  <c r="AC659" i="44"/>
  <c r="AC660" i="44"/>
  <c r="AW635" i="44"/>
  <c r="AH637" i="44"/>
  <c r="X643" i="44"/>
  <c r="AW651" i="44"/>
  <c r="K656" i="44"/>
  <c r="AC639" i="44"/>
  <c r="AR636" i="44"/>
  <c r="X655" i="44"/>
  <c r="AM662" i="44"/>
  <c r="S648" i="44"/>
  <c r="AC648" i="44"/>
  <c r="AW652" i="44"/>
  <c r="K640" i="44"/>
  <c r="AR641" i="44"/>
  <c r="S650" i="44"/>
  <c r="AR651" i="44"/>
  <c r="X640" i="44"/>
  <c r="AC643" i="44"/>
  <c r="AC647" i="44"/>
  <c r="AR648" i="44"/>
  <c r="X650" i="44"/>
  <c r="S659" i="44"/>
  <c r="X639" i="44"/>
  <c r="X649" i="44"/>
  <c r="AH642" i="44"/>
  <c r="X635" i="44"/>
  <c r="S638" i="44"/>
  <c r="AC635" i="44"/>
  <c r="AR645" i="44"/>
  <c r="AH661" i="44"/>
  <c r="AM659" i="44"/>
  <c r="AM640" i="44"/>
  <c r="AN634" i="44"/>
  <c r="AM644" i="44"/>
  <c r="AC651" i="44"/>
  <c r="X634" i="44"/>
  <c r="AR635" i="44"/>
  <c r="AR646" i="44"/>
  <c r="AH644" i="44"/>
  <c r="S647" i="44"/>
  <c r="X660" i="44"/>
  <c r="AM651" i="44"/>
  <c r="AC657" i="44"/>
  <c r="AM637" i="44"/>
  <c r="AM634" i="44"/>
  <c r="K637" i="44"/>
  <c r="AC650" i="44"/>
  <c r="AC653" i="44"/>
  <c r="S637" i="44"/>
  <c r="X659" i="44"/>
  <c r="AR661" i="44"/>
  <c r="AR642" i="44"/>
  <c r="AH634" i="44"/>
  <c r="AM645" i="44"/>
  <c r="AM661" i="44"/>
  <c r="AR634" i="44"/>
  <c r="AM639" i="44"/>
  <c r="AW646" i="44"/>
  <c r="AW643" i="44"/>
  <c r="AW644" i="44"/>
  <c r="AC638" i="44"/>
  <c r="AR639" i="44"/>
  <c r="AW645" i="44"/>
  <c r="AC654" i="44"/>
  <c r="AH660" i="44"/>
  <c r="AW661" i="44"/>
  <c r="AW634" i="44"/>
  <c r="AM660" i="44"/>
  <c r="AX634" i="44"/>
  <c r="AM638" i="44"/>
  <c r="AW639" i="44"/>
  <c r="AH643" i="44"/>
  <c r="AR644" i="44"/>
  <c r="AR650" i="44"/>
  <c r="S653" i="44"/>
  <c r="AR655" i="44"/>
  <c r="AR660" i="44"/>
  <c r="AR640" i="44"/>
  <c r="AW662" i="44"/>
  <c r="K649" i="44"/>
  <c r="S654" i="44"/>
  <c r="K654" i="44"/>
  <c r="AS634" i="44"/>
  <c r="K648" i="44"/>
  <c r="X654" i="44"/>
  <c r="AC637" i="44"/>
  <c r="K647" i="44"/>
  <c r="AH659" i="44"/>
  <c r="AH639" i="44"/>
  <c r="K650" i="44"/>
  <c r="AH638" i="44"/>
  <c r="AI634" i="44"/>
  <c r="AH657" i="44"/>
  <c r="T124" i="6"/>
  <c r="AL127" i="6"/>
  <c r="N125" i="6"/>
  <c r="T125" i="6"/>
  <c r="N128" i="6"/>
  <c r="AL124" i="6"/>
  <c r="AH125" i="6"/>
  <c r="N124" i="6"/>
  <c r="AF124" i="6"/>
  <c r="AH124" i="6"/>
  <c r="AJ124" i="6"/>
  <c r="AF125" i="6"/>
  <c r="F126" i="6"/>
  <c r="T126" i="6" s="1"/>
  <c r="N126" i="6"/>
  <c r="N127" i="6"/>
  <c r="T127" i="6"/>
  <c r="AD127" i="6"/>
  <c r="AJ127" i="6"/>
  <c r="T128" i="6"/>
  <c r="AD128" i="6"/>
  <c r="AJ125" i="6"/>
  <c r="N129" i="6"/>
  <c r="AL125" i="6"/>
  <c r="T129" i="6"/>
  <c r="AD129" i="6"/>
  <c r="AL128" i="6"/>
  <c r="J129" i="6"/>
  <c r="J128" i="6"/>
  <c r="L128" i="6"/>
  <c r="F123" i="6"/>
  <c r="L125" i="6"/>
  <c r="P128" i="6"/>
  <c r="R126" i="6"/>
  <c r="R125" i="6"/>
  <c r="Z129" i="6"/>
  <c r="Z128" i="6"/>
  <c r="L127" i="6"/>
  <c r="R127" i="6"/>
  <c r="X128" i="6"/>
  <c r="X127" i="6"/>
  <c r="AB129" i="6"/>
  <c r="V125" i="6"/>
  <c r="Z127" i="6"/>
  <c r="AB128" i="6"/>
  <c r="V124" i="6"/>
  <c r="X125" i="6"/>
  <c r="AB127" i="6"/>
  <c r="X124" i="6"/>
  <c r="Z125" i="6"/>
  <c r="AF129" i="6"/>
  <c r="Z124" i="6"/>
  <c r="AB125" i="6"/>
  <c r="AF128" i="6"/>
  <c r="AH129" i="6"/>
  <c r="AB124" i="6"/>
  <c r="AF127" i="6"/>
  <c r="AH128" i="6"/>
  <c r="AJ129" i="6"/>
  <c r="L129" i="6"/>
  <c r="J127" i="6"/>
  <c r="J125" i="6"/>
  <c r="P129" i="6"/>
  <c r="J124" i="6"/>
  <c r="R129" i="6"/>
  <c r="L124" i="6"/>
  <c r="P127" i="6"/>
  <c r="R128" i="6"/>
  <c r="P125" i="6"/>
  <c r="V129" i="6"/>
  <c r="P124" i="6"/>
  <c r="V128" i="6"/>
  <c r="X129" i="6"/>
  <c r="V127" i="6"/>
  <c r="N129" i="7"/>
  <c r="AD129" i="7"/>
  <c r="AJ129" i="7"/>
  <c r="AH129" i="7"/>
  <c r="AF129" i="7"/>
  <c r="AB129" i="7"/>
  <c r="Z129" i="7"/>
  <c r="X129" i="7"/>
  <c r="V129" i="7"/>
  <c r="R129" i="7"/>
  <c r="P129" i="7"/>
  <c r="L129" i="7"/>
  <c r="J129" i="7"/>
  <c r="T129" i="7"/>
  <c r="AL129" i="7"/>
  <c r="J126" i="7"/>
  <c r="L126" i="7"/>
  <c r="P126" i="7"/>
  <c r="P125" i="7"/>
  <c r="R126" i="7"/>
  <c r="R125" i="7"/>
  <c r="V127" i="7"/>
  <c r="V126" i="7"/>
  <c r="X126" i="7"/>
  <c r="Z126" i="7"/>
  <c r="L128" i="7" l="1"/>
  <c r="P128" i="7"/>
  <c r="L125" i="7"/>
  <c r="V128" i="7"/>
  <c r="R127" i="7"/>
  <c r="J125" i="7"/>
  <c r="R128" i="7"/>
  <c r="X128" i="7"/>
  <c r="Z128" i="7"/>
  <c r="AB128" i="7"/>
  <c r="AJ124" i="7"/>
  <c r="G123" i="7"/>
  <c r="AL128" i="7"/>
  <c r="AD124" i="7"/>
  <c r="J124" i="7"/>
  <c r="AF128" i="7"/>
  <c r="AH128" i="7"/>
  <c r="AL124" i="7"/>
  <c r="AH124" i="7"/>
  <c r="Z125" i="7"/>
  <c r="L124" i="7"/>
  <c r="J127" i="7"/>
  <c r="R124" i="7"/>
  <c r="N124" i="7"/>
  <c r="AD128" i="7"/>
  <c r="AD125" i="7"/>
  <c r="P127" i="7"/>
  <c r="N128" i="7"/>
  <c r="AB127" i="7"/>
  <c r="X125" i="7"/>
  <c r="Z127" i="7"/>
  <c r="V125" i="7"/>
  <c r="T128" i="7"/>
  <c r="AF125" i="7"/>
  <c r="AJ128" i="7"/>
  <c r="L127" i="7"/>
  <c r="AF124" i="7"/>
  <c r="P124" i="7"/>
  <c r="T124" i="7"/>
  <c r="X127" i="7"/>
  <c r="M642" i="44"/>
  <c r="M644" i="44"/>
  <c r="M646" i="44"/>
  <c r="M658" i="44"/>
  <c r="V124" i="7"/>
  <c r="X124" i="7"/>
  <c r="AD127" i="7"/>
  <c r="Z124" i="7"/>
  <c r="T127" i="7"/>
  <c r="AB126" i="6"/>
  <c r="P126" i="6"/>
  <c r="AH123" i="7"/>
  <c r="AF123" i="7"/>
  <c r="AL123" i="7"/>
  <c r="AD123" i="7"/>
  <c r="AJ123" i="7"/>
  <c r="P123" i="7"/>
  <c r="R123" i="7"/>
  <c r="X123" i="7"/>
  <c r="AB123" i="7"/>
  <c r="T123" i="7"/>
  <c r="J123" i="7"/>
  <c r="L123" i="7"/>
  <c r="V123" i="7"/>
  <c r="Z123" i="7"/>
  <c r="N123" i="7"/>
  <c r="M347" i="52"/>
  <c r="L347" i="52"/>
  <c r="M349" i="52"/>
  <c r="M354" i="51"/>
  <c r="M350" i="51"/>
  <c r="L347" i="51"/>
  <c r="M355" i="51"/>
  <c r="M353" i="51"/>
  <c r="M347" i="51"/>
  <c r="M352" i="51"/>
  <c r="M348" i="51"/>
  <c r="M351" i="51"/>
  <c r="L347" i="50"/>
  <c r="M347" i="50"/>
  <c r="M352" i="49"/>
  <c r="M351" i="49"/>
  <c r="M347" i="49"/>
  <c r="L347" i="49"/>
  <c r="M348" i="49"/>
  <c r="M349" i="49"/>
  <c r="M357" i="49"/>
  <c r="M353" i="49"/>
  <c r="M354" i="49"/>
  <c r="M355" i="49"/>
  <c r="M350" i="49"/>
  <c r="M347" i="48"/>
  <c r="L347" i="48"/>
  <c r="M348" i="48"/>
  <c r="M352" i="48"/>
  <c r="M349" i="48"/>
  <c r="M353" i="48"/>
  <c r="M356" i="48"/>
  <c r="M350" i="48"/>
  <c r="M355" i="48"/>
  <c r="M351" i="48"/>
  <c r="M351" i="46"/>
  <c r="M354" i="46"/>
  <c r="M353" i="46"/>
  <c r="M348" i="46"/>
  <c r="L347" i="46"/>
  <c r="M347" i="46"/>
  <c r="M352" i="46"/>
  <c r="M349" i="46"/>
  <c r="M355" i="46"/>
  <c r="M351" i="45"/>
  <c r="M348" i="45"/>
  <c r="M355" i="45"/>
  <c r="M356" i="45"/>
  <c r="M354" i="45"/>
  <c r="M353" i="45"/>
  <c r="M347" i="45"/>
  <c r="L347" i="45"/>
  <c r="M352" i="45"/>
  <c r="M357" i="45"/>
  <c r="M350" i="45"/>
  <c r="M647" i="44"/>
  <c r="M654" i="44"/>
  <c r="M640" i="44"/>
  <c r="M657" i="44"/>
  <c r="M635" i="44"/>
  <c r="M662" i="44"/>
  <c r="M653" i="44"/>
  <c r="M661" i="44"/>
  <c r="M645" i="44"/>
  <c r="M649" i="44"/>
  <c r="M659" i="44"/>
  <c r="M637" i="44"/>
  <c r="M638" i="44"/>
  <c r="M655" i="44"/>
  <c r="M639" i="44"/>
  <c r="M648" i="44"/>
  <c r="M652" i="44"/>
  <c r="M660" i="44"/>
  <c r="M636" i="44"/>
  <c r="L634" i="44"/>
  <c r="M634" i="44"/>
  <c r="M651" i="44"/>
  <c r="M650" i="44"/>
  <c r="M656" i="44"/>
  <c r="M641" i="44"/>
  <c r="M643" i="44"/>
  <c r="J126" i="6"/>
  <c r="X126" i="6"/>
  <c r="AF126" i="6"/>
  <c r="AH126" i="6"/>
  <c r="AJ126" i="6"/>
  <c r="AL126" i="6"/>
  <c r="Z126" i="6"/>
  <c r="L126" i="6"/>
  <c r="V126" i="6"/>
  <c r="AD126" i="6"/>
  <c r="AB123" i="6"/>
  <c r="P123" i="6"/>
  <c r="AH123" i="6"/>
  <c r="Z123" i="6"/>
  <c r="X123" i="6"/>
  <c r="V123" i="6"/>
  <c r="R123" i="6"/>
  <c r="AL123" i="6"/>
  <c r="AJ123" i="6"/>
  <c r="AF123" i="6"/>
  <c r="L123" i="6"/>
  <c r="J123" i="6"/>
  <c r="G123" i="6"/>
  <c r="AD123" i="6"/>
  <c r="N123" i="6"/>
  <c r="T123" i="6"/>
  <c r="H98" i="3" l="1"/>
  <c r="I191" i="41" l="1"/>
  <c r="I190" i="41"/>
  <c r="G191" i="41"/>
  <c r="G190" i="41"/>
  <c r="M186" i="41"/>
  <c r="M185" i="41"/>
  <c r="K186" i="41"/>
  <c r="K185" i="41"/>
  <c r="L191" i="41"/>
  <c r="L190" i="41"/>
  <c r="J191" i="41"/>
  <c r="J190" i="41"/>
  <c r="H191" i="41"/>
  <c r="H190" i="41"/>
  <c r="F191" i="41"/>
  <c r="F190" i="41"/>
  <c r="L186" i="41"/>
  <c r="L185" i="41"/>
  <c r="J186" i="41"/>
  <c r="J185" i="41"/>
  <c r="H186" i="41"/>
  <c r="H185" i="41"/>
  <c r="F186" i="41"/>
  <c r="F185" i="41"/>
  <c r="K257" i="29"/>
  <c r="M257" i="29"/>
  <c r="K258" i="29"/>
  <c r="M258" i="29"/>
  <c r="K259" i="29"/>
  <c r="M259" i="29"/>
  <c r="K260" i="29"/>
  <c r="M260" i="29"/>
  <c r="K261" i="29"/>
  <c r="M261" i="29"/>
  <c r="K262" i="29"/>
  <c r="M262" i="29"/>
  <c r="K263" i="29"/>
  <c r="M263" i="29"/>
  <c r="K264" i="29"/>
  <c r="M264" i="29"/>
  <c r="K265" i="29"/>
  <c r="M265" i="29"/>
  <c r="K266" i="29"/>
  <c r="M266" i="29"/>
  <c r="I267" i="43"/>
  <c r="I268" i="43"/>
  <c r="I269" i="43"/>
  <c r="I270" i="43"/>
  <c r="I271" i="43"/>
  <c r="I272" i="43"/>
  <c r="I273" i="43"/>
  <c r="I274" i="43"/>
  <c r="I275" i="43"/>
  <c r="I276" i="43"/>
  <c r="K119" i="56"/>
  <c r="I119" i="56"/>
  <c r="G119" i="56"/>
  <c r="E119" i="56"/>
  <c r="C119" i="56"/>
  <c r="B119" i="56"/>
  <c r="K118" i="56"/>
  <c r="I118" i="56"/>
  <c r="G118" i="56"/>
  <c r="E118" i="56"/>
  <c r="C118" i="56"/>
  <c r="B118" i="56"/>
  <c r="K117" i="56"/>
  <c r="I117" i="56"/>
  <c r="G117" i="56"/>
  <c r="E117" i="56"/>
  <c r="C117" i="56"/>
  <c r="B117" i="56"/>
  <c r="K116" i="56"/>
  <c r="I116" i="56"/>
  <c r="G116" i="56"/>
  <c r="E116" i="56"/>
  <c r="C116" i="56"/>
  <c r="B116" i="56"/>
  <c r="K115" i="56"/>
  <c r="I115" i="56"/>
  <c r="G115" i="56"/>
  <c r="E115" i="56"/>
  <c r="C115" i="56"/>
  <c r="B115" i="56"/>
  <c r="K114" i="56"/>
  <c r="I114" i="56"/>
  <c r="G114" i="56"/>
  <c r="E114" i="56"/>
  <c r="C114" i="56"/>
  <c r="B114" i="56"/>
  <c r="K113" i="56"/>
  <c r="I113" i="56"/>
  <c r="G113" i="56"/>
  <c r="E113" i="56"/>
  <c r="C113" i="56"/>
  <c r="B113" i="56"/>
  <c r="H163" i="56" l="1"/>
  <c r="J163" i="56"/>
  <c r="L163" i="56"/>
  <c r="H118" i="56"/>
  <c r="D119" i="56"/>
  <c r="F119" i="56"/>
  <c r="AC3" i="56"/>
  <c r="AF3" i="56"/>
  <c r="L119" i="56"/>
  <c r="F117" i="56"/>
  <c r="H119" i="56"/>
  <c r="D114" i="56"/>
  <c r="J119" i="56"/>
  <c r="D113" i="56"/>
  <c r="F115" i="56"/>
  <c r="J118" i="56"/>
  <c r="F114" i="56"/>
  <c r="J113" i="56"/>
  <c r="H114" i="56"/>
  <c r="J114" i="56"/>
  <c r="D115" i="56"/>
  <c r="J115" i="56"/>
  <c r="D117" i="56"/>
  <c r="H117" i="56"/>
  <c r="F118" i="56"/>
  <c r="F116" i="56"/>
  <c r="F113" i="56"/>
  <c r="J116" i="56"/>
  <c r="H113" i="56"/>
  <c r="L116" i="56"/>
  <c r="J117" i="56"/>
  <c r="H115" i="56"/>
  <c r="L118" i="56"/>
  <c r="D118" i="56"/>
  <c r="L115" i="56"/>
  <c r="D116" i="56"/>
  <c r="H116" i="56"/>
  <c r="L113" i="56"/>
  <c r="L117" i="56"/>
  <c r="L114" i="56"/>
  <c r="F163" i="56" l="1"/>
  <c r="AV329" i="52" l="1"/>
  <c r="AQ329" i="52"/>
  <c r="AL329" i="52"/>
  <c r="AG329" i="52"/>
  <c r="AB329" i="52"/>
  <c r="AC329" i="52" s="1"/>
  <c r="W329" i="52"/>
  <c r="X329" i="52" s="1"/>
  <c r="R329" i="52"/>
  <c r="S329" i="52" s="1"/>
  <c r="J329" i="52"/>
  <c r="I329" i="52"/>
  <c r="G329" i="52"/>
  <c r="AV328" i="52"/>
  <c r="AW328" i="52" s="1"/>
  <c r="AQ328" i="52"/>
  <c r="AL328" i="52"/>
  <c r="AG328" i="52"/>
  <c r="AB328" i="52"/>
  <c r="W328" i="52"/>
  <c r="R328" i="52"/>
  <c r="S328" i="52" s="1"/>
  <c r="J328" i="52"/>
  <c r="I328" i="52"/>
  <c r="G328" i="52"/>
  <c r="AV327" i="52"/>
  <c r="AW327" i="52" s="1"/>
  <c r="AQ327" i="52"/>
  <c r="AS327" i="52" s="1"/>
  <c r="AL327" i="52"/>
  <c r="AN327" i="52" s="1"/>
  <c r="AG327" i="52"/>
  <c r="AH327" i="52" s="1"/>
  <c r="AD327" i="52"/>
  <c r="AC327" i="52"/>
  <c r="AB327" i="52"/>
  <c r="W327" i="52"/>
  <c r="R327" i="52"/>
  <c r="J327" i="52"/>
  <c r="I327" i="52"/>
  <c r="G327" i="52"/>
  <c r="AV332" i="51"/>
  <c r="AQ332" i="51"/>
  <c r="AR332" i="51" s="1"/>
  <c r="AL332" i="51"/>
  <c r="AG332" i="51"/>
  <c r="AB332" i="51"/>
  <c r="W332" i="51"/>
  <c r="R332" i="51"/>
  <c r="J332" i="51"/>
  <c r="I332" i="51"/>
  <c r="G332" i="51"/>
  <c r="AV331" i="51"/>
  <c r="AW331" i="51" s="1"/>
  <c r="AQ331" i="51"/>
  <c r="AL331" i="51"/>
  <c r="AG331" i="51"/>
  <c r="AB331" i="51"/>
  <c r="W331" i="51"/>
  <c r="R331" i="51"/>
  <c r="J331" i="51"/>
  <c r="I331" i="51"/>
  <c r="G331" i="51"/>
  <c r="AV330" i="51"/>
  <c r="AQ330" i="51"/>
  <c r="AL330" i="51"/>
  <c r="AG330" i="51"/>
  <c r="AH330" i="51" s="1"/>
  <c r="AB330" i="51"/>
  <c r="W330" i="51"/>
  <c r="X330" i="51" s="1"/>
  <c r="R330" i="51"/>
  <c r="K330" i="51" s="1"/>
  <c r="J330" i="51"/>
  <c r="I330" i="51"/>
  <c r="G330" i="51"/>
  <c r="AV329" i="51"/>
  <c r="AQ329" i="51"/>
  <c r="AL329" i="51"/>
  <c r="AG329" i="51"/>
  <c r="AB329" i="51"/>
  <c r="W329" i="51"/>
  <c r="R329" i="51"/>
  <c r="K329" i="51" s="1"/>
  <c r="J329" i="51"/>
  <c r="I329" i="51"/>
  <c r="G329" i="51"/>
  <c r="AV328" i="51"/>
  <c r="AQ328" i="51"/>
  <c r="AR328" i="51" s="1"/>
  <c r="AL328" i="51"/>
  <c r="AM328" i="51" s="1"/>
  <c r="AG328" i="51"/>
  <c r="AB328" i="51"/>
  <c r="AC328" i="51" s="1"/>
  <c r="W328" i="51"/>
  <c r="X328" i="51" s="1"/>
  <c r="R328" i="51"/>
  <c r="S332" i="51" s="1"/>
  <c r="K328" i="51"/>
  <c r="J328" i="51"/>
  <c r="I328" i="51"/>
  <c r="G328" i="51"/>
  <c r="AV327" i="51"/>
  <c r="AQ327" i="51"/>
  <c r="AL327" i="51"/>
  <c r="AG327" i="51"/>
  <c r="AB327" i="51"/>
  <c r="W327" i="51"/>
  <c r="R327" i="51"/>
  <c r="J327" i="51"/>
  <c r="I327" i="51"/>
  <c r="G327" i="51"/>
  <c r="AV327" i="50"/>
  <c r="AX327" i="50" s="1"/>
  <c r="AQ327" i="50"/>
  <c r="AS327" i="50" s="1"/>
  <c r="AL327" i="50"/>
  <c r="AN327" i="50" s="1"/>
  <c r="AG327" i="50"/>
  <c r="AI327" i="50" s="1"/>
  <c r="AD327" i="50"/>
  <c r="AC327" i="50"/>
  <c r="AB327" i="50"/>
  <c r="W327" i="50"/>
  <c r="Y327" i="50" s="1"/>
  <c r="T327" i="50"/>
  <c r="R327" i="50"/>
  <c r="S327" i="50" s="1"/>
  <c r="J327" i="50"/>
  <c r="I327" i="50"/>
  <c r="G327" i="50"/>
  <c r="H327" i="50" s="1"/>
  <c r="AV336" i="49"/>
  <c r="AQ336" i="49"/>
  <c r="AL336" i="49"/>
  <c r="AG336" i="49"/>
  <c r="AB336" i="49"/>
  <c r="AC336" i="49" s="1"/>
  <c r="W336" i="49"/>
  <c r="R336" i="49"/>
  <c r="J336" i="49"/>
  <c r="I336" i="49"/>
  <c r="G336" i="49"/>
  <c r="AV335" i="49"/>
  <c r="AQ335" i="49"/>
  <c r="AL335" i="49"/>
  <c r="AG335" i="49"/>
  <c r="AB335" i="49"/>
  <c r="W335" i="49"/>
  <c r="R335" i="49"/>
  <c r="K335" i="49" s="1"/>
  <c r="J335" i="49"/>
  <c r="I335" i="49"/>
  <c r="G335" i="49"/>
  <c r="AV334" i="49"/>
  <c r="AQ334" i="49"/>
  <c r="AL334" i="49"/>
  <c r="AG334" i="49"/>
  <c r="AB334" i="49"/>
  <c r="W334" i="49"/>
  <c r="R334" i="49"/>
  <c r="K334" i="49" s="1"/>
  <c r="J334" i="49"/>
  <c r="I334" i="49"/>
  <c r="G334" i="49"/>
  <c r="AV333" i="49"/>
  <c r="AQ333" i="49"/>
  <c r="AL333" i="49"/>
  <c r="AG333" i="49"/>
  <c r="AB333" i="49"/>
  <c r="W333" i="49"/>
  <c r="R333" i="49"/>
  <c r="J333" i="49"/>
  <c r="I333" i="49"/>
  <c r="G333" i="49"/>
  <c r="AV332" i="49"/>
  <c r="AQ332" i="49"/>
  <c r="AL332" i="49"/>
  <c r="AG332" i="49"/>
  <c r="AB332" i="49"/>
  <c r="W332" i="49"/>
  <c r="R332" i="49"/>
  <c r="K332" i="49"/>
  <c r="J332" i="49"/>
  <c r="I332" i="49"/>
  <c r="G332" i="49"/>
  <c r="AV331" i="49"/>
  <c r="AQ331" i="49"/>
  <c r="AL331" i="49"/>
  <c r="AG331" i="49"/>
  <c r="AB331" i="49"/>
  <c r="W331" i="49"/>
  <c r="R331" i="49"/>
  <c r="K331" i="49" s="1"/>
  <c r="J331" i="49"/>
  <c r="I331" i="49"/>
  <c r="G331" i="49"/>
  <c r="AV330" i="49"/>
  <c r="AQ330" i="49"/>
  <c r="AL330" i="49"/>
  <c r="AG330" i="49"/>
  <c r="AB330" i="49"/>
  <c r="W330" i="49"/>
  <c r="R330" i="49"/>
  <c r="J330" i="49"/>
  <c r="I330" i="49"/>
  <c r="G330" i="49"/>
  <c r="AV329" i="49"/>
  <c r="AQ329" i="49"/>
  <c r="AL329" i="49"/>
  <c r="AG329" i="49"/>
  <c r="AB329" i="49"/>
  <c r="W329" i="49"/>
  <c r="R329" i="49"/>
  <c r="K329" i="49"/>
  <c r="J329" i="49"/>
  <c r="I329" i="49"/>
  <c r="G329" i="49"/>
  <c r="AV328" i="49"/>
  <c r="AQ328" i="49"/>
  <c r="AR328" i="49" s="1"/>
  <c r="AL328" i="49"/>
  <c r="AG328" i="49"/>
  <c r="AB328" i="49"/>
  <c r="AC328" i="49" s="1"/>
  <c r="W328" i="49"/>
  <c r="X328" i="49" s="1"/>
  <c r="R328" i="49"/>
  <c r="S328" i="49" s="1"/>
  <c r="J328" i="49"/>
  <c r="I328" i="49"/>
  <c r="G328" i="49"/>
  <c r="AV327" i="49"/>
  <c r="AX327" i="49" s="1"/>
  <c r="AQ327" i="49"/>
  <c r="AL327" i="49"/>
  <c r="AG327" i="49"/>
  <c r="AB327" i="49"/>
  <c r="W327" i="49"/>
  <c r="R327" i="49"/>
  <c r="J327" i="49"/>
  <c r="I327" i="49"/>
  <c r="G327" i="49"/>
  <c r="AV336" i="48"/>
  <c r="AQ336" i="48"/>
  <c r="AR336" i="48" s="1"/>
  <c r="AL336" i="48"/>
  <c r="AG336" i="48"/>
  <c r="AB336" i="48"/>
  <c r="W336" i="48"/>
  <c r="R336" i="48"/>
  <c r="J336" i="48"/>
  <c r="I336" i="48"/>
  <c r="G336" i="48"/>
  <c r="AV335" i="48"/>
  <c r="AQ335" i="48"/>
  <c r="AL335" i="48"/>
  <c r="AG335" i="48"/>
  <c r="AB335" i="48"/>
  <c r="W335" i="48"/>
  <c r="R335" i="48"/>
  <c r="J335" i="48"/>
  <c r="I335" i="48"/>
  <c r="G335" i="48"/>
  <c r="AV334" i="48"/>
  <c r="AW334" i="48" s="1"/>
  <c r="AR334" i="48"/>
  <c r="AQ334" i="48"/>
  <c r="AL334" i="48"/>
  <c r="AG334" i="48"/>
  <c r="AB334" i="48"/>
  <c r="W334" i="48"/>
  <c r="R334" i="48"/>
  <c r="J334" i="48"/>
  <c r="I334" i="48"/>
  <c r="G334" i="48"/>
  <c r="AV333" i="48"/>
  <c r="AQ333" i="48"/>
  <c r="AL333" i="48"/>
  <c r="AG333" i="48"/>
  <c r="AB333" i="48"/>
  <c r="W333" i="48"/>
  <c r="X333" i="48" s="1"/>
  <c r="R333" i="48"/>
  <c r="J333" i="48"/>
  <c r="I333" i="48"/>
  <c r="G333" i="48"/>
  <c r="AV332" i="48"/>
  <c r="AQ332" i="48"/>
  <c r="AL332" i="48"/>
  <c r="AG332" i="48"/>
  <c r="AB332" i="48"/>
  <c r="W332" i="48"/>
  <c r="R332" i="48"/>
  <c r="J332" i="48"/>
  <c r="I332" i="48"/>
  <c r="G332" i="48"/>
  <c r="AV331" i="48"/>
  <c r="AQ331" i="48"/>
  <c r="AL331" i="48"/>
  <c r="AG331" i="48"/>
  <c r="AB331" i="48"/>
  <c r="W331" i="48"/>
  <c r="R331" i="48"/>
  <c r="K331" i="48" s="1"/>
  <c r="J331" i="48"/>
  <c r="I331" i="48"/>
  <c r="G331" i="48"/>
  <c r="AV330" i="48"/>
  <c r="AQ330" i="48"/>
  <c r="AL330" i="48"/>
  <c r="AG330" i="48"/>
  <c r="AB330" i="48"/>
  <c r="W330" i="48"/>
  <c r="R330" i="48"/>
  <c r="J330" i="48"/>
  <c r="I330" i="48"/>
  <c r="G330" i="48"/>
  <c r="AV329" i="48"/>
  <c r="AQ329" i="48"/>
  <c r="AL329" i="48"/>
  <c r="AG329" i="48"/>
  <c r="AB329" i="48"/>
  <c r="W329" i="48"/>
  <c r="X329" i="48" s="1"/>
  <c r="R329" i="48"/>
  <c r="K329" i="48" s="1"/>
  <c r="J329" i="48"/>
  <c r="I329" i="48"/>
  <c r="G329" i="48"/>
  <c r="AV328" i="48"/>
  <c r="AQ328" i="48"/>
  <c r="AL328" i="48"/>
  <c r="AG328" i="48"/>
  <c r="AH328" i="48" s="1"/>
  <c r="AB328" i="48"/>
  <c r="W328" i="48"/>
  <c r="R328" i="48"/>
  <c r="K328" i="48"/>
  <c r="J328" i="48"/>
  <c r="I328" i="48"/>
  <c r="G328" i="48"/>
  <c r="AV327" i="48"/>
  <c r="AQ327" i="48"/>
  <c r="AR333" i="48" s="1"/>
  <c r="AL327" i="48"/>
  <c r="AM327" i="48" s="1"/>
  <c r="AG327" i="48"/>
  <c r="AH335" i="48" s="1"/>
  <c r="AB327" i="48"/>
  <c r="AC333" i="48" s="1"/>
  <c r="W327" i="48"/>
  <c r="R327" i="48"/>
  <c r="J327" i="48"/>
  <c r="I327" i="48"/>
  <c r="G327" i="48"/>
  <c r="AV328" i="47"/>
  <c r="AQ328" i="47"/>
  <c r="AR328" i="47" s="1"/>
  <c r="AL328" i="47"/>
  <c r="AM328" i="47" s="1"/>
  <c r="AG328" i="47"/>
  <c r="AH328" i="47" s="1"/>
  <c r="AB328" i="47"/>
  <c r="AC328" i="47" s="1"/>
  <c r="W328" i="47"/>
  <c r="R328" i="47"/>
  <c r="S328" i="47" s="1"/>
  <c r="J328" i="47"/>
  <c r="I328" i="47"/>
  <c r="G328" i="47"/>
  <c r="AV327" i="47"/>
  <c r="AX327" i="47" s="1"/>
  <c r="AQ327" i="47"/>
  <c r="AL327" i="47"/>
  <c r="AG327" i="47"/>
  <c r="AB327" i="47"/>
  <c r="W327" i="47"/>
  <c r="R327" i="47"/>
  <c r="S327" i="47" s="1"/>
  <c r="J327" i="47"/>
  <c r="I327" i="47"/>
  <c r="G327" i="47"/>
  <c r="H327" i="47" s="1"/>
  <c r="AV334" i="46"/>
  <c r="AQ334" i="46"/>
  <c r="AL334" i="46"/>
  <c r="AG334" i="46"/>
  <c r="AB334" i="46"/>
  <c r="AC334" i="46" s="1"/>
  <c r="W334" i="46"/>
  <c r="R334" i="46"/>
  <c r="J334" i="46"/>
  <c r="I334" i="46"/>
  <c r="G334" i="46"/>
  <c r="AV333" i="46"/>
  <c r="AQ333" i="46"/>
  <c r="AL333" i="46"/>
  <c r="AG333" i="46"/>
  <c r="AB333" i="46"/>
  <c r="W333" i="46"/>
  <c r="K333" i="46" s="1"/>
  <c r="R333" i="46"/>
  <c r="J333" i="46"/>
  <c r="I333" i="46"/>
  <c r="G333" i="46"/>
  <c r="AV332" i="46"/>
  <c r="AQ332" i="46"/>
  <c r="AL332" i="46"/>
  <c r="AG332" i="46"/>
  <c r="AH332" i="46" s="1"/>
  <c r="AB332" i="46"/>
  <c r="AC332" i="46" s="1"/>
  <c r="W332" i="46"/>
  <c r="R332" i="46"/>
  <c r="J332" i="46"/>
  <c r="I332" i="46"/>
  <c r="G332" i="46"/>
  <c r="AV331" i="46"/>
  <c r="AQ331" i="46"/>
  <c r="AL331" i="46"/>
  <c r="AG331" i="46"/>
  <c r="AB331" i="46"/>
  <c r="W331" i="46"/>
  <c r="R331" i="46"/>
  <c r="J331" i="46"/>
  <c r="I331" i="46"/>
  <c r="G331" i="46"/>
  <c r="AV330" i="46"/>
  <c r="AQ330" i="46"/>
  <c r="AL330" i="46"/>
  <c r="AG330" i="46"/>
  <c r="AH330" i="46" s="1"/>
  <c r="AB330" i="46"/>
  <c r="AC330" i="46" s="1"/>
  <c r="W330" i="46"/>
  <c r="K330" i="46" s="1"/>
  <c r="R330" i="46"/>
  <c r="J330" i="46"/>
  <c r="I330" i="46"/>
  <c r="G330" i="46"/>
  <c r="AV329" i="46"/>
  <c r="AQ329" i="46"/>
  <c r="AL329" i="46"/>
  <c r="AG329" i="46"/>
  <c r="AB329" i="46"/>
  <c r="W329" i="46"/>
  <c r="R329" i="46"/>
  <c r="K329" i="46"/>
  <c r="J329" i="46"/>
  <c r="I329" i="46"/>
  <c r="G329" i="46"/>
  <c r="AV328" i="46"/>
  <c r="AQ328" i="46"/>
  <c r="AR328" i="46" s="1"/>
  <c r="AL328" i="46"/>
  <c r="AM328" i="46" s="1"/>
  <c r="AG328" i="46"/>
  <c r="AB328" i="46"/>
  <c r="W328" i="46"/>
  <c r="R328" i="46"/>
  <c r="J328" i="46"/>
  <c r="I328" i="46"/>
  <c r="G328" i="46"/>
  <c r="AV327" i="46"/>
  <c r="AQ327" i="46"/>
  <c r="AL327" i="46"/>
  <c r="AG327" i="46"/>
  <c r="AB327" i="46"/>
  <c r="W327" i="46"/>
  <c r="Y327" i="46" s="1"/>
  <c r="R327" i="46"/>
  <c r="S334" i="46" s="1"/>
  <c r="J327" i="46"/>
  <c r="I327" i="46"/>
  <c r="G327" i="46"/>
  <c r="H327" i="46" s="1"/>
  <c r="AV337" i="45"/>
  <c r="AQ337" i="45"/>
  <c r="AL337" i="45"/>
  <c r="AG337" i="45"/>
  <c r="AB337" i="45"/>
  <c r="W337" i="45"/>
  <c r="K337" i="45" s="1"/>
  <c r="R337" i="45"/>
  <c r="J337" i="45"/>
  <c r="I337" i="45"/>
  <c r="G337" i="45"/>
  <c r="AV336" i="45"/>
  <c r="AQ336" i="45"/>
  <c r="AL336" i="45"/>
  <c r="AG336" i="45"/>
  <c r="AB336" i="45"/>
  <c r="W336" i="45"/>
  <c r="R336" i="45"/>
  <c r="S336" i="45" s="1"/>
  <c r="J336" i="45"/>
  <c r="I336" i="45"/>
  <c r="G336" i="45"/>
  <c r="AV335" i="45"/>
  <c r="AQ335" i="45"/>
  <c r="AL335" i="45"/>
  <c r="AG335" i="45"/>
  <c r="AB335" i="45"/>
  <c r="W335" i="45"/>
  <c r="R335" i="45"/>
  <c r="K335" i="45" s="1"/>
  <c r="J335" i="45"/>
  <c r="I335" i="45"/>
  <c r="G335" i="45"/>
  <c r="AV334" i="45"/>
  <c r="AQ334" i="45"/>
  <c r="AL334" i="45"/>
  <c r="AG334" i="45"/>
  <c r="AB334" i="45"/>
  <c r="W334" i="45"/>
  <c r="R334" i="45"/>
  <c r="S334" i="45" s="1"/>
  <c r="J334" i="45"/>
  <c r="I334" i="45"/>
  <c r="G334" i="45"/>
  <c r="AV333" i="45"/>
  <c r="AQ333" i="45"/>
  <c r="AL333" i="45"/>
  <c r="AG333" i="45"/>
  <c r="AB333" i="45"/>
  <c r="W333" i="45"/>
  <c r="R333" i="45"/>
  <c r="K333" i="45"/>
  <c r="J333" i="45"/>
  <c r="I333" i="45"/>
  <c r="G333" i="45"/>
  <c r="AV332" i="45"/>
  <c r="AQ332" i="45"/>
  <c r="AL332" i="45"/>
  <c r="AG332" i="45"/>
  <c r="AB332" i="45"/>
  <c r="W332" i="45"/>
  <c r="K332" i="45" s="1"/>
  <c r="R332" i="45"/>
  <c r="J332" i="45"/>
  <c r="I332" i="45"/>
  <c r="G332" i="45"/>
  <c r="AV331" i="45"/>
  <c r="AQ331" i="45"/>
  <c r="AL331" i="45"/>
  <c r="AG331" i="45"/>
  <c r="AB331" i="45"/>
  <c r="W331" i="45"/>
  <c r="R331" i="45"/>
  <c r="K331" i="45"/>
  <c r="J331" i="45"/>
  <c r="I331" i="45"/>
  <c r="G331" i="45"/>
  <c r="AV330" i="45"/>
  <c r="AQ330" i="45"/>
  <c r="AR330" i="45" s="1"/>
  <c r="AL330" i="45"/>
  <c r="AG330" i="45"/>
  <c r="AH330" i="45" s="1"/>
  <c r="AB330" i="45"/>
  <c r="W330" i="45"/>
  <c r="R330" i="45"/>
  <c r="K330" i="45" s="1"/>
  <c r="J330" i="45"/>
  <c r="I330" i="45"/>
  <c r="G330" i="45"/>
  <c r="AV329" i="45"/>
  <c r="AQ329" i="45"/>
  <c r="AL329" i="45"/>
  <c r="AG329" i="45"/>
  <c r="AB329" i="45"/>
  <c r="W329" i="45"/>
  <c r="R329" i="45"/>
  <c r="K329" i="45"/>
  <c r="J329" i="45"/>
  <c r="I329" i="45"/>
  <c r="G329" i="45"/>
  <c r="AV328" i="45"/>
  <c r="AW328" i="45" s="1"/>
  <c r="AQ328" i="45"/>
  <c r="AL328" i="45"/>
  <c r="AG328" i="45"/>
  <c r="AB328" i="45"/>
  <c r="W328" i="45"/>
  <c r="R328" i="45"/>
  <c r="J328" i="45"/>
  <c r="I328" i="45"/>
  <c r="G328" i="45"/>
  <c r="AV327" i="45"/>
  <c r="AX327" i="45" s="1"/>
  <c r="AQ327" i="45"/>
  <c r="AL327" i="45"/>
  <c r="AM327" i="45" s="1"/>
  <c r="AG327" i="45"/>
  <c r="AB327" i="45"/>
  <c r="W327" i="45"/>
  <c r="R327" i="45"/>
  <c r="K327" i="45" s="1"/>
  <c r="J327" i="45"/>
  <c r="I327" i="45"/>
  <c r="G327" i="45"/>
  <c r="AV625" i="44"/>
  <c r="K625" i="44"/>
  <c r="J625" i="44"/>
  <c r="I625" i="44"/>
  <c r="G625" i="44"/>
  <c r="AV624" i="44"/>
  <c r="AQ624" i="44"/>
  <c r="AL624" i="44"/>
  <c r="AG624" i="44"/>
  <c r="AB624" i="44"/>
  <c r="W624" i="44"/>
  <c r="R624" i="44"/>
  <c r="J624" i="44"/>
  <c r="I624" i="44"/>
  <c r="G624" i="44"/>
  <c r="AV623" i="44"/>
  <c r="AQ623" i="44"/>
  <c r="AL623" i="44"/>
  <c r="AG623" i="44"/>
  <c r="AB623" i="44"/>
  <c r="W623" i="44"/>
  <c r="R623" i="44"/>
  <c r="J623" i="44"/>
  <c r="I623" i="44"/>
  <c r="G623" i="44"/>
  <c r="AV622" i="44"/>
  <c r="AQ622" i="44"/>
  <c r="AL622" i="44"/>
  <c r="AG622" i="44"/>
  <c r="AB622" i="44"/>
  <c r="W622" i="44"/>
  <c r="R622" i="44"/>
  <c r="J622" i="44"/>
  <c r="I622" i="44"/>
  <c r="G622" i="44"/>
  <c r="AV621" i="44"/>
  <c r="AQ621" i="44"/>
  <c r="AL621" i="44"/>
  <c r="AG621" i="44"/>
  <c r="AB621" i="44"/>
  <c r="W621" i="44"/>
  <c r="R621" i="44"/>
  <c r="J621" i="44"/>
  <c r="I621" i="44"/>
  <c r="G621" i="44"/>
  <c r="AV620" i="44"/>
  <c r="AQ620" i="44"/>
  <c r="AL620" i="44"/>
  <c r="AG620" i="44"/>
  <c r="AB620" i="44"/>
  <c r="W620" i="44"/>
  <c r="R620" i="44"/>
  <c r="J620" i="44"/>
  <c r="I620" i="44"/>
  <c r="G620" i="44"/>
  <c r="AV619" i="44"/>
  <c r="AQ619" i="44"/>
  <c r="AL619" i="44"/>
  <c r="AG619" i="44"/>
  <c r="AB619" i="44"/>
  <c r="W619" i="44"/>
  <c r="R619" i="44"/>
  <c r="J619" i="44"/>
  <c r="I619" i="44"/>
  <c r="G619" i="44"/>
  <c r="AV618" i="44"/>
  <c r="AQ618" i="44"/>
  <c r="AL618" i="44"/>
  <c r="AG618" i="44"/>
  <c r="AB618" i="44"/>
  <c r="W618" i="44"/>
  <c r="R618" i="44"/>
  <c r="K618" i="44" s="1"/>
  <c r="J618" i="44"/>
  <c r="I618" i="44"/>
  <c r="G618" i="44"/>
  <c r="AV617" i="44"/>
  <c r="AQ617" i="44"/>
  <c r="AL617" i="44"/>
  <c r="AG617" i="44"/>
  <c r="AB617" i="44"/>
  <c r="W617" i="44"/>
  <c r="R617" i="44"/>
  <c r="J617" i="44"/>
  <c r="I617" i="44"/>
  <c r="G617" i="44"/>
  <c r="AV616" i="44"/>
  <c r="AQ616" i="44"/>
  <c r="AL616" i="44"/>
  <c r="AG616" i="44"/>
  <c r="AB616" i="44"/>
  <c r="W616" i="44"/>
  <c r="R616" i="44"/>
  <c r="J616" i="44"/>
  <c r="I616" i="44"/>
  <c r="G616" i="44"/>
  <c r="AV615" i="44"/>
  <c r="AQ615" i="44"/>
  <c r="AL615" i="44"/>
  <c r="AG615" i="44"/>
  <c r="AB615" i="44"/>
  <c r="W615" i="44"/>
  <c r="R615" i="44"/>
  <c r="J615" i="44"/>
  <c r="I615" i="44"/>
  <c r="G615" i="44"/>
  <c r="AV614" i="44"/>
  <c r="AQ614" i="44"/>
  <c r="AL614" i="44"/>
  <c r="AG614" i="44"/>
  <c r="AB614" i="44"/>
  <c r="W614" i="44"/>
  <c r="R614" i="44"/>
  <c r="J614" i="44"/>
  <c r="I614" i="44"/>
  <c r="G614" i="44"/>
  <c r="AV613" i="44"/>
  <c r="AQ613" i="44"/>
  <c r="AL613" i="44"/>
  <c r="AG613" i="44"/>
  <c r="AB613" i="44"/>
  <c r="W613" i="44"/>
  <c r="R613" i="44"/>
  <c r="J613" i="44"/>
  <c r="I613" i="44"/>
  <c r="G613" i="44"/>
  <c r="AV612" i="44"/>
  <c r="AQ612" i="44"/>
  <c r="AL612" i="44"/>
  <c r="AG612" i="44"/>
  <c r="AB612" i="44"/>
  <c r="W612" i="44"/>
  <c r="R612" i="44"/>
  <c r="J612" i="44"/>
  <c r="I612" i="44"/>
  <c r="G612" i="44"/>
  <c r="AV611" i="44"/>
  <c r="AQ611" i="44"/>
  <c r="AL611" i="44"/>
  <c r="AG611" i="44"/>
  <c r="AB611" i="44"/>
  <c r="W611" i="44"/>
  <c r="R611" i="44"/>
  <c r="J611" i="44"/>
  <c r="I611" i="44"/>
  <c r="G611" i="44"/>
  <c r="AV610" i="44"/>
  <c r="AQ610" i="44"/>
  <c r="AL610" i="44"/>
  <c r="AG610" i="44"/>
  <c r="AB610" i="44"/>
  <c r="W610" i="44"/>
  <c r="R610" i="44"/>
  <c r="J610" i="44"/>
  <c r="I610" i="44"/>
  <c r="G610" i="44"/>
  <c r="AV609" i="44"/>
  <c r="AQ609" i="44"/>
  <c r="AL609" i="44"/>
  <c r="AG609" i="44"/>
  <c r="AB609" i="44"/>
  <c r="W609" i="44"/>
  <c r="R609" i="44"/>
  <c r="J609" i="44"/>
  <c r="I609" i="44"/>
  <c r="G609" i="44"/>
  <c r="AV608" i="44"/>
  <c r="AQ608" i="44"/>
  <c r="AL608" i="44"/>
  <c r="AG608" i="44"/>
  <c r="AB608" i="44"/>
  <c r="W608" i="44"/>
  <c r="R608" i="44"/>
  <c r="J608" i="44"/>
  <c r="I608" i="44"/>
  <c r="G608" i="44"/>
  <c r="AV607" i="44"/>
  <c r="AQ607" i="44"/>
  <c r="AL607" i="44"/>
  <c r="AG607" i="44"/>
  <c r="AB607" i="44"/>
  <c r="W607" i="44"/>
  <c r="R607" i="44"/>
  <c r="J607" i="44"/>
  <c r="I607" i="44"/>
  <c r="G607" i="44"/>
  <c r="AV606" i="44"/>
  <c r="AQ606" i="44"/>
  <c r="AL606" i="44"/>
  <c r="AG606" i="44"/>
  <c r="AB606" i="44"/>
  <c r="W606" i="44"/>
  <c r="R606" i="44"/>
  <c r="J606" i="44"/>
  <c r="I606" i="44"/>
  <c r="G606" i="44"/>
  <c r="AV605" i="44"/>
  <c r="AQ605" i="44"/>
  <c r="AL605" i="44"/>
  <c r="AG605" i="44"/>
  <c r="AB605" i="44"/>
  <c r="W605" i="44"/>
  <c r="R605" i="44"/>
  <c r="J605" i="44"/>
  <c r="I605" i="44"/>
  <c r="G605" i="44"/>
  <c r="AV604" i="44"/>
  <c r="AQ604" i="44"/>
  <c r="AL604" i="44"/>
  <c r="AG604" i="44"/>
  <c r="AB604" i="44"/>
  <c r="W604" i="44"/>
  <c r="R604" i="44"/>
  <c r="J604" i="44"/>
  <c r="I604" i="44"/>
  <c r="G604" i="44"/>
  <c r="AG603" i="44"/>
  <c r="AB603" i="44"/>
  <c r="W603" i="44"/>
  <c r="R603" i="44"/>
  <c r="J603" i="44"/>
  <c r="I603" i="44"/>
  <c r="G603" i="44"/>
  <c r="AV602" i="44"/>
  <c r="AQ602" i="44"/>
  <c r="AL602" i="44"/>
  <c r="AG602" i="44"/>
  <c r="AB602" i="44"/>
  <c r="W602" i="44"/>
  <c r="R602" i="44"/>
  <c r="J602" i="44"/>
  <c r="I602" i="44"/>
  <c r="G602" i="44"/>
  <c r="AV601" i="44"/>
  <c r="AQ601" i="44"/>
  <c r="AL601" i="44"/>
  <c r="AG601" i="44"/>
  <c r="AB601" i="44"/>
  <c r="W601" i="44"/>
  <c r="R601" i="44"/>
  <c r="J601" i="44"/>
  <c r="I601" i="44"/>
  <c r="G601" i="44"/>
  <c r="AV600" i="44"/>
  <c r="AQ600" i="44"/>
  <c r="AL600" i="44"/>
  <c r="AG600" i="44"/>
  <c r="AB600" i="44"/>
  <c r="W600" i="44"/>
  <c r="R600" i="44"/>
  <c r="J600" i="44"/>
  <c r="I600" i="44"/>
  <c r="G600" i="44"/>
  <c r="AV599" i="44"/>
  <c r="AQ599" i="44"/>
  <c r="AL599" i="44"/>
  <c r="AG599" i="44"/>
  <c r="AB599" i="44"/>
  <c r="W599" i="44"/>
  <c r="R599" i="44"/>
  <c r="J599" i="44"/>
  <c r="I599" i="44"/>
  <c r="G599" i="44"/>
  <c r="AV598" i="44"/>
  <c r="AQ598" i="44"/>
  <c r="AL598" i="44"/>
  <c r="AG598" i="44"/>
  <c r="AB598" i="44"/>
  <c r="W598" i="44"/>
  <c r="R598" i="44"/>
  <c r="J598" i="44"/>
  <c r="I598" i="44"/>
  <c r="G598" i="44"/>
  <c r="AV597" i="44"/>
  <c r="AQ597" i="44"/>
  <c r="AL597" i="44"/>
  <c r="AG597" i="44"/>
  <c r="AB597" i="44"/>
  <c r="W597" i="44"/>
  <c r="R597" i="44"/>
  <c r="J597" i="44"/>
  <c r="I597" i="44"/>
  <c r="G597" i="44"/>
  <c r="AV596" i="44"/>
  <c r="AQ596" i="44"/>
  <c r="AL596" i="44"/>
  <c r="AG596" i="44"/>
  <c r="AB596" i="44"/>
  <c r="W596" i="44"/>
  <c r="R596" i="44"/>
  <c r="J596" i="44"/>
  <c r="I596" i="44"/>
  <c r="G596" i="44"/>
  <c r="K610" i="44" l="1"/>
  <c r="AW623" i="44"/>
  <c r="AW608" i="44"/>
  <c r="AW620" i="44"/>
  <c r="K611" i="44"/>
  <c r="K603" i="44"/>
  <c r="K599" i="44"/>
  <c r="AX327" i="52"/>
  <c r="AM329" i="52"/>
  <c r="AR329" i="52"/>
  <c r="AW329" i="52"/>
  <c r="Y327" i="52"/>
  <c r="H327" i="52"/>
  <c r="AC328" i="52"/>
  <c r="AH328" i="52"/>
  <c r="AM328" i="52"/>
  <c r="S327" i="52"/>
  <c r="AR328" i="52"/>
  <c r="AH329" i="52"/>
  <c r="X327" i="52"/>
  <c r="AM330" i="51"/>
  <c r="AH332" i="51"/>
  <c r="H327" i="51"/>
  <c r="AR330" i="51"/>
  <c r="AM332" i="51"/>
  <c r="AW330" i="51"/>
  <c r="T327" i="51"/>
  <c r="K327" i="51"/>
  <c r="X327" i="51"/>
  <c r="K331" i="51"/>
  <c r="M331" i="51" s="1"/>
  <c r="AW332" i="51"/>
  <c r="AC327" i="51"/>
  <c r="X329" i="51"/>
  <c r="S331" i="51"/>
  <c r="AC332" i="51"/>
  <c r="AI327" i="51"/>
  <c r="AC329" i="51"/>
  <c r="X331" i="51"/>
  <c r="AC330" i="51"/>
  <c r="AN327" i="51"/>
  <c r="AH329" i="51"/>
  <c r="AC331" i="51"/>
  <c r="AS327" i="51"/>
  <c r="AM329" i="51"/>
  <c r="AH331" i="51"/>
  <c r="Y327" i="51"/>
  <c r="AH328" i="51"/>
  <c r="AX327" i="51"/>
  <c r="AR329" i="51"/>
  <c r="AM331" i="51"/>
  <c r="AW327" i="51"/>
  <c r="AR331" i="51"/>
  <c r="X330" i="49"/>
  <c r="X332" i="49"/>
  <c r="AW330" i="49"/>
  <c r="AM327" i="49"/>
  <c r="AM334" i="49"/>
  <c r="AH336" i="49"/>
  <c r="AC334" i="49"/>
  <c r="S332" i="49"/>
  <c r="AR334" i="49"/>
  <c r="AM336" i="49"/>
  <c r="AH332" i="49"/>
  <c r="X334" i="49"/>
  <c r="AR336" i="49"/>
  <c r="AD327" i="49"/>
  <c r="AW336" i="49"/>
  <c r="AH328" i="49"/>
  <c r="S329" i="49"/>
  <c r="X329" i="49"/>
  <c r="S331" i="49"/>
  <c r="AH334" i="49"/>
  <c r="AS327" i="49"/>
  <c r="AC329" i="49"/>
  <c r="X331" i="49"/>
  <c r="K333" i="49"/>
  <c r="AC332" i="49"/>
  <c r="AH329" i="49"/>
  <c r="AC331" i="49"/>
  <c r="X333" i="49"/>
  <c r="X335" i="49"/>
  <c r="S330" i="49"/>
  <c r="AC330" i="49"/>
  <c r="H327" i="49"/>
  <c r="AM328" i="49"/>
  <c r="AH331" i="49"/>
  <c r="AC333" i="49"/>
  <c r="AC335" i="49"/>
  <c r="S336" i="49"/>
  <c r="X336" i="49"/>
  <c r="AR329" i="49"/>
  <c r="AM331" i="49"/>
  <c r="AH333" i="49"/>
  <c r="AH335" i="49"/>
  <c r="AH330" i="49"/>
  <c r="AW329" i="49"/>
  <c r="AR331" i="49"/>
  <c r="AM333" i="49"/>
  <c r="AM335" i="49"/>
  <c r="AW328" i="49"/>
  <c r="AR333" i="49"/>
  <c r="AR335" i="49"/>
  <c r="K328" i="49"/>
  <c r="AW332" i="49"/>
  <c r="AW335" i="49"/>
  <c r="AW336" i="48"/>
  <c r="AD327" i="48"/>
  <c r="AC329" i="48"/>
  <c r="AH333" i="48"/>
  <c r="AM331" i="48"/>
  <c r="AC335" i="48"/>
  <c r="AM333" i="48"/>
  <c r="AM335" i="48"/>
  <c r="X328" i="48"/>
  <c r="AC328" i="48"/>
  <c r="S335" i="48"/>
  <c r="S332" i="48"/>
  <c r="X330" i="48"/>
  <c r="X332" i="48"/>
  <c r="AS327" i="48"/>
  <c r="AR335" i="48"/>
  <c r="AC330" i="48"/>
  <c r="AC332" i="48"/>
  <c r="X334" i="48"/>
  <c r="AH329" i="48"/>
  <c r="AM328" i="48"/>
  <c r="AH330" i="48"/>
  <c r="AH332" i="48"/>
  <c r="AR328" i="48"/>
  <c r="AM330" i="48"/>
  <c r="AM332" i="48"/>
  <c r="AH334" i="48"/>
  <c r="AC336" i="48"/>
  <c r="K335" i="48"/>
  <c r="S328" i="48"/>
  <c r="S327" i="48"/>
  <c r="AR332" i="48"/>
  <c r="AM334" i="48"/>
  <c r="AC331" i="48"/>
  <c r="AH331" i="48"/>
  <c r="AW335" i="48"/>
  <c r="X327" i="48"/>
  <c r="AM336" i="48"/>
  <c r="T327" i="47"/>
  <c r="Y327" i="47"/>
  <c r="AC327" i="47"/>
  <c r="AW328" i="47"/>
  <c r="AD327" i="47"/>
  <c r="K327" i="47"/>
  <c r="AM327" i="47"/>
  <c r="K328" i="47"/>
  <c r="AN327" i="47"/>
  <c r="AR327" i="47"/>
  <c r="AR332" i="46"/>
  <c r="AD327" i="46"/>
  <c r="S329" i="46"/>
  <c r="AI327" i="46"/>
  <c r="X329" i="46"/>
  <c r="K331" i="46"/>
  <c r="AX327" i="46"/>
  <c r="AM329" i="46"/>
  <c r="AH331" i="46"/>
  <c r="AH333" i="46"/>
  <c r="AR327" i="46"/>
  <c r="AR329" i="46"/>
  <c r="AM331" i="46"/>
  <c r="AM333" i="46"/>
  <c r="AC331" i="46"/>
  <c r="AW329" i="46"/>
  <c r="AR331" i="46"/>
  <c r="AR333" i="46"/>
  <c r="AW328" i="46"/>
  <c r="AW333" i="46"/>
  <c r="AM332" i="46"/>
  <c r="AC333" i="46"/>
  <c r="K328" i="46"/>
  <c r="AW334" i="46"/>
  <c r="AC329" i="46"/>
  <c r="S327" i="46"/>
  <c r="AW332" i="46"/>
  <c r="X328" i="46"/>
  <c r="AH334" i="46"/>
  <c r="AM334" i="46"/>
  <c r="AR330" i="46"/>
  <c r="AW330" i="46"/>
  <c r="AH329" i="46"/>
  <c r="AC328" i="46"/>
  <c r="S330" i="46"/>
  <c r="S333" i="46"/>
  <c r="AM330" i="46"/>
  <c r="AR334" i="46"/>
  <c r="T327" i="46"/>
  <c r="AN327" i="46"/>
  <c r="X331" i="46"/>
  <c r="AH328" i="46"/>
  <c r="X330" i="46"/>
  <c r="X332" i="46"/>
  <c r="X334" i="46"/>
  <c r="AH332" i="45"/>
  <c r="AW330" i="45"/>
  <c r="AC336" i="45"/>
  <c r="AW332" i="45"/>
  <c r="AS327" i="45"/>
  <c r="AR336" i="45"/>
  <c r="AW327" i="45"/>
  <c r="AC329" i="45"/>
  <c r="S331" i="45"/>
  <c r="AW336" i="45"/>
  <c r="AH331" i="45"/>
  <c r="AW329" i="45"/>
  <c r="X335" i="45"/>
  <c r="K328" i="45"/>
  <c r="M333" i="45" s="1"/>
  <c r="AR331" i="45"/>
  <c r="AH333" i="45"/>
  <c r="AR334" i="45"/>
  <c r="AM329" i="45"/>
  <c r="AW331" i="45"/>
  <c r="AM333" i="45"/>
  <c r="AH335" i="45"/>
  <c r="AC337" i="45"/>
  <c r="AM335" i="45"/>
  <c r="AH328" i="45"/>
  <c r="AM332" i="45"/>
  <c r="AH334" i="45"/>
  <c r="S329" i="45"/>
  <c r="AC331" i="45"/>
  <c r="AW333" i="45"/>
  <c r="AR335" i="45"/>
  <c r="AM337" i="45"/>
  <c r="X334" i="45"/>
  <c r="AI327" i="45"/>
  <c r="AM331" i="45"/>
  <c r="S333" i="45"/>
  <c r="AH329" i="45"/>
  <c r="AW335" i="45"/>
  <c r="AR337" i="45"/>
  <c r="AC334" i="45"/>
  <c r="AM334" i="45"/>
  <c r="AR329" i="45"/>
  <c r="AM328" i="45"/>
  <c r="AW337" i="45"/>
  <c r="K336" i="45"/>
  <c r="AH336" i="45"/>
  <c r="AM336" i="45"/>
  <c r="X329" i="45"/>
  <c r="AR328" i="45"/>
  <c r="AW624" i="44"/>
  <c r="K620" i="44"/>
  <c r="AW602" i="44"/>
  <c r="AW612" i="44"/>
  <c r="AR622" i="44"/>
  <c r="S613" i="44"/>
  <c r="S601" i="44"/>
  <c r="S609" i="44"/>
  <c r="AC607" i="44"/>
  <c r="S611" i="44"/>
  <c r="AC596" i="44"/>
  <c r="X624" i="44"/>
  <c r="AW600" i="44"/>
  <c r="AR616" i="44"/>
  <c r="AC611" i="44"/>
  <c r="AM599" i="44"/>
  <c r="AM619" i="44"/>
  <c r="AH603" i="44"/>
  <c r="AW605" i="44"/>
  <c r="K609" i="44"/>
  <c r="AH613" i="44"/>
  <c r="AH615" i="44"/>
  <c r="AW604" i="44"/>
  <c r="AR612" i="44"/>
  <c r="K623" i="44"/>
  <c r="AR599" i="44"/>
  <c r="AW607" i="44"/>
  <c r="S610" i="44"/>
  <c r="S624" i="44"/>
  <c r="AW616" i="44"/>
  <c r="AR624" i="44"/>
  <c r="AC613" i="44"/>
  <c r="AW601" i="44"/>
  <c r="AR611" i="44"/>
  <c r="K622" i="44"/>
  <c r="AH597" i="44"/>
  <c r="K621" i="44"/>
  <c r="H596" i="44"/>
  <c r="AW615" i="44"/>
  <c r="AW617" i="44"/>
  <c r="K619" i="44"/>
  <c r="S604" i="44"/>
  <c r="S620" i="44"/>
  <c r="AC622" i="44"/>
  <c r="AR605" i="44"/>
  <c r="AC615" i="44"/>
  <c r="K606" i="44"/>
  <c r="AR623" i="44"/>
  <c r="X328" i="52"/>
  <c r="AI327" i="52"/>
  <c r="AM327" i="52"/>
  <c r="AR327" i="52"/>
  <c r="K327" i="52"/>
  <c r="T327" i="52"/>
  <c r="K329" i="52"/>
  <c r="K328" i="52"/>
  <c r="M328" i="52" s="1"/>
  <c r="AR327" i="51"/>
  <c r="AW329" i="51"/>
  <c r="S330" i="51"/>
  <c r="X332" i="51"/>
  <c r="S329" i="51"/>
  <c r="S328" i="51"/>
  <c r="AD327" i="51"/>
  <c r="AM327" i="51"/>
  <c r="AW328" i="51"/>
  <c r="K332" i="51"/>
  <c r="M332" i="51" s="1"/>
  <c r="S327" i="51"/>
  <c r="AH327" i="51"/>
  <c r="AR327" i="50"/>
  <c r="K327" i="50"/>
  <c r="AW327" i="50"/>
  <c r="AM327" i="50"/>
  <c r="X327" i="50"/>
  <c r="AH327" i="50"/>
  <c r="T327" i="49"/>
  <c r="K330" i="49"/>
  <c r="S333" i="49"/>
  <c r="AI327" i="49"/>
  <c r="AM332" i="49"/>
  <c r="AC327" i="49"/>
  <c r="AH327" i="49"/>
  <c r="AM330" i="49"/>
  <c r="AR332" i="49"/>
  <c r="AW334" i="49"/>
  <c r="AN327" i="49"/>
  <c r="AM329" i="49"/>
  <c r="AW333" i="49"/>
  <c r="AR327" i="49"/>
  <c r="AW331" i="49"/>
  <c r="K336" i="49"/>
  <c r="S335" i="49"/>
  <c r="X327" i="49"/>
  <c r="Y327" i="49"/>
  <c r="AR330" i="49"/>
  <c r="K327" i="49"/>
  <c r="S327" i="49"/>
  <c r="S334" i="49"/>
  <c r="AW327" i="49"/>
  <c r="AH327" i="48"/>
  <c r="S331" i="48"/>
  <c r="S336" i="48"/>
  <c r="AI327" i="48"/>
  <c r="AW328" i="48"/>
  <c r="K330" i="48"/>
  <c r="K336" i="48"/>
  <c r="AN327" i="48"/>
  <c r="X331" i="48"/>
  <c r="X336" i="48"/>
  <c r="S330" i="48"/>
  <c r="AR330" i="48"/>
  <c r="K333" i="48"/>
  <c r="AC334" i="48"/>
  <c r="K334" i="48"/>
  <c r="AR331" i="48"/>
  <c r="AW330" i="48"/>
  <c r="AM329" i="48"/>
  <c r="AW333" i="48"/>
  <c r="AW327" i="48"/>
  <c r="AH336" i="48"/>
  <c r="AX327" i="48"/>
  <c r="X335" i="48"/>
  <c r="AW332" i="48"/>
  <c r="H327" i="48"/>
  <c r="S329" i="48"/>
  <c r="S334" i="48"/>
  <c r="AW331" i="48"/>
  <c r="K327" i="48"/>
  <c r="T327" i="48"/>
  <c r="S333" i="48"/>
  <c r="Y327" i="48"/>
  <c r="K332" i="48"/>
  <c r="AR329" i="48"/>
  <c r="AC327" i="48"/>
  <c r="AW329" i="48"/>
  <c r="AR327" i="48"/>
  <c r="M327" i="47"/>
  <c r="L327" i="47"/>
  <c r="M328" i="47"/>
  <c r="X328" i="47"/>
  <c r="AH327" i="47"/>
  <c r="AI327" i="47"/>
  <c r="AS327" i="47"/>
  <c r="AW327" i="47"/>
  <c r="X327" i="47"/>
  <c r="S332" i="46"/>
  <c r="S328" i="46"/>
  <c r="AH327" i="46"/>
  <c r="AM327" i="46"/>
  <c r="AW331" i="46"/>
  <c r="K327" i="46"/>
  <c r="AS327" i="46"/>
  <c r="X327" i="46"/>
  <c r="S331" i="46"/>
  <c r="K334" i="46"/>
  <c r="AW327" i="46"/>
  <c r="K332" i="46"/>
  <c r="X333" i="46"/>
  <c r="AC327" i="46"/>
  <c r="X331" i="45"/>
  <c r="S328" i="45"/>
  <c r="X328" i="45"/>
  <c r="X333" i="45"/>
  <c r="AC333" i="45"/>
  <c r="X336" i="45"/>
  <c r="H327" i="45"/>
  <c r="AC328" i="45"/>
  <c r="M335" i="45"/>
  <c r="M327" i="45"/>
  <c r="S330" i="45"/>
  <c r="S335" i="45"/>
  <c r="L327" i="45"/>
  <c r="X330" i="45"/>
  <c r="S327" i="45"/>
  <c r="AC330" i="45"/>
  <c r="T327" i="45"/>
  <c r="AC335" i="45"/>
  <c r="S337" i="45"/>
  <c r="X327" i="45"/>
  <c r="S332" i="45"/>
  <c r="AD327" i="45"/>
  <c r="X332" i="45"/>
  <c r="X337" i="45"/>
  <c r="AC332" i="45"/>
  <c r="K334" i="45"/>
  <c r="Y327" i="45"/>
  <c r="AC327" i="45"/>
  <c r="AH327" i="45"/>
  <c r="AH337" i="45"/>
  <c r="AR333" i="45"/>
  <c r="AM330" i="45"/>
  <c r="AR332" i="45"/>
  <c r="AW334" i="45"/>
  <c r="AN327" i="45"/>
  <c r="AR327" i="45"/>
  <c r="X611" i="44"/>
  <c r="X599" i="44"/>
  <c r="X601" i="44"/>
  <c r="AC599" i="44"/>
  <c r="AC605" i="44"/>
  <c r="AH618" i="44"/>
  <c r="AH599" i="44"/>
  <c r="X607" i="44"/>
  <c r="AM618" i="44"/>
  <c r="X622" i="44"/>
  <c r="AM613" i="44"/>
  <c r="AH617" i="44"/>
  <c r="AH622" i="44"/>
  <c r="X600" i="44"/>
  <c r="AC604" i="44"/>
  <c r="AR615" i="44"/>
  <c r="AM598" i="44"/>
  <c r="AR606" i="44"/>
  <c r="AM604" i="44"/>
  <c r="AH606" i="44"/>
  <c r="AH621" i="44"/>
  <c r="AM601" i="44"/>
  <c r="X613" i="44"/>
  <c r="K596" i="44"/>
  <c r="AC600" i="44"/>
  <c r="AC620" i="44"/>
  <c r="AC602" i="44"/>
  <c r="AC609" i="44"/>
  <c r="AD596" i="44"/>
  <c r="AM615" i="44"/>
  <c r="AC598" i="44"/>
  <c r="AH598" i="44"/>
  <c r="AH600" i="44"/>
  <c r="AM600" i="44"/>
  <c r="AC608" i="44"/>
  <c r="AR600" i="44"/>
  <c r="AR604" i="44"/>
  <c r="AM621" i="44"/>
  <c r="X610" i="44"/>
  <c r="AM623" i="44"/>
  <c r="X612" i="44"/>
  <c r="AC612" i="44"/>
  <c r="AC614" i="44"/>
  <c r="X597" i="44"/>
  <c r="AM610" i="44"/>
  <c r="AH612" i="44"/>
  <c r="AH614" i="44"/>
  <c r="AC597" i="44"/>
  <c r="AR610" i="44"/>
  <c r="AM612" i="44"/>
  <c r="AM614" i="44"/>
  <c r="AH596" i="44"/>
  <c r="AW597" i="44"/>
  <c r="S603" i="44"/>
  <c r="S606" i="44"/>
  <c r="AC618" i="44"/>
  <c r="AW619" i="44"/>
  <c r="X603" i="44"/>
  <c r="X606" i="44"/>
  <c r="AM622" i="44"/>
  <c r="AN596" i="44"/>
  <c r="AM596" i="44"/>
  <c r="K605" i="44"/>
  <c r="AC610" i="44"/>
  <c r="S605" i="44"/>
  <c r="AH610" i="44"/>
  <c r="AC621" i="44"/>
  <c r="AR596" i="44"/>
  <c r="S598" i="44"/>
  <c r="AW611" i="44"/>
  <c r="X617" i="44"/>
  <c r="AW622" i="44"/>
  <c r="AS596" i="44"/>
  <c r="K598" i="44"/>
  <c r="X605" i="44"/>
  <c r="AM606" i="44"/>
  <c r="X609" i="44"/>
  <c r="K617" i="44"/>
  <c r="AX596" i="44"/>
  <c r="AW596" i="44"/>
  <c r="X598" i="44"/>
  <c r="K608" i="44"/>
  <c r="AC617" i="44"/>
  <c r="AW618" i="44"/>
  <c r="X602" i="44"/>
  <c r="AC624" i="44"/>
  <c r="AM597" i="44"/>
  <c r="S599" i="44"/>
  <c r="AR619" i="44"/>
  <c r="AR607" i="44"/>
  <c r="AH611" i="44"/>
  <c r="AI596" i="44"/>
  <c r="AM611" i="44"/>
  <c r="X614" i="44"/>
  <c r="S621" i="44"/>
  <c r="AC603" i="44"/>
  <c r="AC606" i="44"/>
  <c r="X621" i="44"/>
  <c r="K624" i="44"/>
  <c r="K613" i="44"/>
  <c r="AR618" i="44"/>
  <c r="AH605" i="44"/>
  <c r="S608" i="44"/>
  <c r="K612" i="44"/>
  <c r="AR614" i="44"/>
  <c r="X620" i="44"/>
  <c r="AR621" i="44"/>
  <c r="AR597" i="44"/>
  <c r="AR601" i="44"/>
  <c r="AW606" i="44"/>
  <c r="AH609" i="44"/>
  <c r="AW614" i="44"/>
  <c r="K597" i="44"/>
  <c r="T596" i="44"/>
  <c r="S602" i="44"/>
  <c r="AH602" i="44"/>
  <c r="K616" i="44"/>
  <c r="S623" i="44"/>
  <c r="AR598" i="44"/>
  <c r="AR602" i="44"/>
  <c r="K607" i="44"/>
  <c r="AH608" i="44"/>
  <c r="K615" i="44"/>
  <c r="X619" i="44"/>
  <c r="AH623" i="44"/>
  <c r="AW625" i="44"/>
  <c r="AM605" i="44"/>
  <c r="S612" i="44"/>
  <c r="S616" i="44"/>
  <c r="AW621" i="44"/>
  <c r="K601" i="44"/>
  <c r="AM609" i="44"/>
  <c r="AR617" i="44"/>
  <c r="AH616" i="44"/>
  <c r="AH607" i="44"/>
  <c r="S618" i="44"/>
  <c r="AM607" i="44"/>
  <c r="AM617" i="44"/>
  <c r="AW599" i="44"/>
  <c r="K604" i="44"/>
  <c r="X608" i="44"/>
  <c r="AM624" i="44"/>
  <c r="S597" i="44"/>
  <c r="AM602" i="44"/>
  <c r="X604" i="44"/>
  <c r="X616" i="44"/>
  <c r="AH620" i="44"/>
  <c r="X623" i="44"/>
  <c r="X618" i="44"/>
  <c r="AC616" i="44"/>
  <c r="S619" i="44"/>
  <c r="AM620" i="44"/>
  <c r="AR613" i="44"/>
  <c r="X596" i="44"/>
  <c r="AW598" i="44"/>
  <c r="AC601" i="44"/>
  <c r="AH604" i="44"/>
  <c r="S607" i="44"/>
  <c r="AM608" i="44"/>
  <c r="S615" i="44"/>
  <c r="AC619" i="44"/>
  <c r="AR620" i="44"/>
  <c r="S622" i="44"/>
  <c r="Y596" i="44"/>
  <c r="K600" i="44"/>
  <c r="S600" i="44"/>
  <c r="AH601" i="44"/>
  <c r="AW613" i="44"/>
  <c r="X615" i="44"/>
  <c r="AM616" i="44"/>
  <c r="AH619" i="44"/>
  <c r="S617" i="44"/>
  <c r="K602" i="44"/>
  <c r="AW610" i="44"/>
  <c r="S596" i="44"/>
  <c r="AR609" i="44"/>
  <c r="K614" i="44"/>
  <c r="AW609" i="44"/>
  <c r="S614" i="44"/>
  <c r="AH624" i="44"/>
  <c r="AR608" i="44"/>
  <c r="AC623" i="44"/>
  <c r="AC122" i="6"/>
  <c r="S122" i="6"/>
  <c r="M122" i="6"/>
  <c r="F122" i="6"/>
  <c r="AL122" i="6" s="1"/>
  <c r="AC121" i="6"/>
  <c r="S121" i="6"/>
  <c r="M121" i="6"/>
  <c r="F121" i="6"/>
  <c r="AJ121" i="6" s="1"/>
  <c r="AC120" i="6"/>
  <c r="S120" i="6"/>
  <c r="M120" i="6"/>
  <c r="AC119" i="6"/>
  <c r="S119" i="6"/>
  <c r="M119" i="6"/>
  <c r="F119" i="6"/>
  <c r="AF119" i="6" s="1"/>
  <c r="AC118" i="6"/>
  <c r="S118" i="6"/>
  <c r="M118" i="6"/>
  <c r="AC117" i="6"/>
  <c r="S117" i="6"/>
  <c r="M117" i="6"/>
  <c r="AC116" i="6"/>
  <c r="S116" i="6"/>
  <c r="M116" i="6"/>
  <c r="AC122" i="7"/>
  <c r="S122" i="7"/>
  <c r="M122" i="7"/>
  <c r="AC121" i="7"/>
  <c r="S121" i="7"/>
  <c r="M121" i="7"/>
  <c r="AC120" i="7"/>
  <c r="S120" i="7"/>
  <c r="M120" i="7"/>
  <c r="F120" i="7"/>
  <c r="AL120" i="7" s="1"/>
  <c r="AC119" i="7"/>
  <c r="S119" i="7"/>
  <c r="M119" i="7"/>
  <c r="F119" i="7"/>
  <c r="AF119" i="7" s="1"/>
  <c r="AC118" i="7"/>
  <c r="S118" i="7"/>
  <c r="M118" i="7"/>
  <c r="F118" i="7"/>
  <c r="AB118" i="7" s="1"/>
  <c r="AC117" i="7"/>
  <c r="S117" i="7"/>
  <c r="M117" i="7"/>
  <c r="AC116" i="7"/>
  <c r="S116" i="7"/>
  <c r="M116" i="7"/>
  <c r="B116" i="7"/>
  <c r="F117" i="7" l="1"/>
  <c r="AB117" i="7" s="1"/>
  <c r="F122" i="7"/>
  <c r="AL122" i="7" s="1"/>
  <c r="M329" i="51"/>
  <c r="L327" i="51"/>
  <c r="M327" i="51"/>
  <c r="M328" i="45"/>
  <c r="M331" i="45"/>
  <c r="M334" i="45"/>
  <c r="M332" i="45"/>
  <c r="M616" i="44"/>
  <c r="T122" i="6"/>
  <c r="AD117" i="7"/>
  <c r="F121" i="7"/>
  <c r="AL121" i="7" s="1"/>
  <c r="AD119" i="7"/>
  <c r="AL119" i="7"/>
  <c r="AH119" i="7"/>
  <c r="AL118" i="7"/>
  <c r="N118" i="7"/>
  <c r="T119" i="7"/>
  <c r="N117" i="7"/>
  <c r="T117" i="7"/>
  <c r="T118" i="7"/>
  <c r="AD118" i="7"/>
  <c r="AJ118" i="7"/>
  <c r="AJ119" i="7"/>
  <c r="AJ117" i="7"/>
  <c r="AF118" i="7"/>
  <c r="AH118" i="7"/>
  <c r="N119" i="7"/>
  <c r="F116" i="7"/>
  <c r="AB116" i="7" s="1"/>
  <c r="AF117" i="7"/>
  <c r="AH117" i="7"/>
  <c r="AL117" i="7"/>
  <c r="AL121" i="6"/>
  <c r="X119" i="6"/>
  <c r="AD122" i="6"/>
  <c r="V119" i="6"/>
  <c r="Z119" i="6"/>
  <c r="AD120" i="6"/>
  <c r="T121" i="6"/>
  <c r="AD119" i="6"/>
  <c r="N121" i="6"/>
  <c r="AH119" i="6"/>
  <c r="F118" i="6"/>
  <c r="R118" i="6" s="1"/>
  <c r="AJ119" i="6"/>
  <c r="T120" i="6"/>
  <c r="AD121" i="6"/>
  <c r="T119" i="6"/>
  <c r="N118" i="6"/>
  <c r="AL119" i="6"/>
  <c r="N119" i="6"/>
  <c r="F120" i="6"/>
  <c r="M329" i="52"/>
  <c r="M327" i="52"/>
  <c r="L327" i="52"/>
  <c r="M328" i="51"/>
  <c r="M330" i="51"/>
  <c r="M327" i="50"/>
  <c r="L327" i="50"/>
  <c r="M327" i="49"/>
  <c r="L327" i="49"/>
  <c r="M330" i="49"/>
  <c r="M336" i="49"/>
  <c r="M332" i="49"/>
  <c r="M328" i="49"/>
  <c r="M329" i="49"/>
  <c r="M335" i="49"/>
  <c r="M333" i="49"/>
  <c r="M331" i="49"/>
  <c r="M334" i="49"/>
  <c r="M327" i="48"/>
  <c r="L327" i="48"/>
  <c r="M330" i="48"/>
  <c r="M328" i="48"/>
  <c r="M335" i="48"/>
  <c r="M331" i="48"/>
  <c r="M336" i="48"/>
  <c r="M332" i="48"/>
  <c r="M334" i="48"/>
  <c r="M329" i="48"/>
  <c r="M333" i="48"/>
  <c r="M327" i="46"/>
  <c r="L327" i="46"/>
  <c r="M331" i="46"/>
  <c r="M330" i="46"/>
  <c r="M328" i="46"/>
  <c r="M333" i="46"/>
  <c r="M334" i="46"/>
  <c r="M329" i="46"/>
  <c r="M332" i="46"/>
  <c r="M329" i="45"/>
  <c r="M336" i="45"/>
  <c r="M337" i="45"/>
  <c r="M330" i="45"/>
  <c r="M606" i="44"/>
  <c r="M608" i="44"/>
  <c r="M601" i="44"/>
  <c r="M596" i="44"/>
  <c r="L596" i="44"/>
  <c r="M621" i="44"/>
  <c r="M620" i="44"/>
  <c r="M598" i="44"/>
  <c r="M619" i="44"/>
  <c r="M614" i="44"/>
  <c r="M604" i="44"/>
  <c r="M607" i="44"/>
  <c r="M602" i="44"/>
  <c r="M613" i="44"/>
  <c r="M618" i="44"/>
  <c r="M605" i="44"/>
  <c r="M600" i="44"/>
  <c r="M597" i="44"/>
  <c r="M617" i="44"/>
  <c r="M609" i="44"/>
  <c r="M622" i="44"/>
  <c r="M611" i="44"/>
  <c r="M615" i="44"/>
  <c r="M603" i="44"/>
  <c r="M612" i="44"/>
  <c r="M625" i="44"/>
  <c r="M623" i="44"/>
  <c r="M599" i="44"/>
  <c r="M624" i="44"/>
  <c r="M610" i="44"/>
  <c r="J121" i="6"/>
  <c r="L122" i="6"/>
  <c r="J120" i="6"/>
  <c r="L121" i="6"/>
  <c r="J119" i="6"/>
  <c r="L120" i="6"/>
  <c r="N122" i="6"/>
  <c r="F116" i="6"/>
  <c r="T116" i="6" s="1"/>
  <c r="F117" i="6"/>
  <c r="L119" i="6"/>
  <c r="P122" i="6"/>
  <c r="P121" i="6"/>
  <c r="R122" i="6"/>
  <c r="P120" i="6"/>
  <c r="R121" i="6"/>
  <c r="P119" i="6"/>
  <c r="R120" i="6"/>
  <c r="R119" i="6"/>
  <c r="V122" i="6"/>
  <c r="V121" i="6"/>
  <c r="X122" i="6"/>
  <c r="V120" i="6"/>
  <c r="X121" i="6"/>
  <c r="Z122" i="6"/>
  <c r="J122" i="6"/>
  <c r="X120" i="6"/>
  <c r="Z121" i="6"/>
  <c r="AB122" i="6"/>
  <c r="Z120" i="6"/>
  <c r="AB121" i="6"/>
  <c r="AB120" i="6"/>
  <c r="AB119" i="6"/>
  <c r="AF122" i="6"/>
  <c r="AF121" i="6"/>
  <c r="AH122" i="6"/>
  <c r="AF120" i="6"/>
  <c r="AH121" i="6"/>
  <c r="AJ122" i="6"/>
  <c r="N120" i="7"/>
  <c r="AD120" i="7"/>
  <c r="T122" i="7"/>
  <c r="AH120" i="7"/>
  <c r="AF120" i="7"/>
  <c r="AB120" i="7"/>
  <c r="Z120" i="7"/>
  <c r="X120" i="7"/>
  <c r="V120" i="7"/>
  <c r="R120" i="7"/>
  <c r="P120" i="7"/>
  <c r="L120" i="7"/>
  <c r="J120" i="7"/>
  <c r="T120" i="7"/>
  <c r="AJ120" i="7"/>
  <c r="AJ121" i="7"/>
  <c r="AH121" i="7"/>
  <c r="AF121" i="7"/>
  <c r="AJ122" i="7"/>
  <c r="AH122" i="7"/>
  <c r="AF122" i="7"/>
  <c r="AB122" i="7"/>
  <c r="Z122" i="7"/>
  <c r="X122" i="7"/>
  <c r="V122" i="7"/>
  <c r="R122" i="7"/>
  <c r="L122" i="7"/>
  <c r="P122" i="7"/>
  <c r="J122" i="7"/>
  <c r="N122" i="7"/>
  <c r="AD122" i="7"/>
  <c r="J119" i="7"/>
  <c r="J118" i="7"/>
  <c r="L119" i="7"/>
  <c r="J117" i="7"/>
  <c r="L118" i="7"/>
  <c r="L117" i="7"/>
  <c r="P119" i="7"/>
  <c r="P118" i="7"/>
  <c r="R119" i="7"/>
  <c r="P117" i="7"/>
  <c r="R118" i="7"/>
  <c r="R117" i="7"/>
  <c r="V119" i="7"/>
  <c r="V118" i="7"/>
  <c r="X119" i="7"/>
  <c r="V117" i="7"/>
  <c r="X118" i="7"/>
  <c r="Z119" i="7"/>
  <c r="X117" i="7"/>
  <c r="Z118" i="7"/>
  <c r="AB119" i="7"/>
  <c r="Z117" i="7"/>
  <c r="U116" i="5"/>
  <c r="U117" i="5"/>
  <c r="U118" i="5"/>
  <c r="U119" i="5"/>
  <c r="U120" i="5"/>
  <c r="U115" i="5"/>
  <c r="U114" i="5"/>
  <c r="AD121" i="7" l="1"/>
  <c r="N121" i="7"/>
  <c r="L121" i="7"/>
  <c r="V121" i="7"/>
  <c r="J121" i="7"/>
  <c r="P121" i="7"/>
  <c r="R121" i="7"/>
  <c r="T121" i="7"/>
  <c r="X121" i="7"/>
  <c r="Z121" i="7"/>
  <c r="AB121" i="7"/>
  <c r="N116" i="7"/>
  <c r="T116" i="7"/>
  <c r="AJ116" i="7"/>
  <c r="G116" i="7"/>
  <c r="L116" i="7"/>
  <c r="AF116" i="7"/>
  <c r="V116" i="7"/>
  <c r="J116" i="7"/>
  <c r="AH116" i="7"/>
  <c r="AD116" i="7"/>
  <c r="X116" i="7"/>
  <c r="AL116" i="7"/>
  <c r="P116" i="7"/>
  <c r="R116" i="7"/>
  <c r="Z116" i="7"/>
  <c r="AB118" i="6"/>
  <c r="AL118" i="6"/>
  <c r="T118" i="6"/>
  <c r="AJ118" i="6"/>
  <c r="X118" i="6"/>
  <c r="AH118" i="6"/>
  <c r="Z118" i="6"/>
  <c r="V118" i="6"/>
  <c r="AF118" i="6"/>
  <c r="P118" i="6"/>
  <c r="L118" i="6"/>
  <c r="J118" i="6"/>
  <c r="AD118" i="6"/>
  <c r="AH120" i="6"/>
  <c r="AL120" i="6"/>
  <c r="AJ120" i="6"/>
  <c r="N120" i="6"/>
  <c r="AB117" i="6"/>
  <c r="Z117" i="6"/>
  <c r="X117" i="6"/>
  <c r="V117" i="6"/>
  <c r="AH117" i="6"/>
  <c r="R117" i="6"/>
  <c r="P117" i="6"/>
  <c r="L117" i="6"/>
  <c r="J117" i="6"/>
  <c r="AL117" i="6"/>
  <c r="AJ117" i="6"/>
  <c r="AF117" i="6"/>
  <c r="AD117" i="6"/>
  <c r="AB116" i="6"/>
  <c r="Z116" i="6"/>
  <c r="X116" i="6"/>
  <c r="V116" i="6"/>
  <c r="R116" i="6"/>
  <c r="AF116" i="6"/>
  <c r="P116" i="6"/>
  <c r="L116" i="6"/>
  <c r="J116" i="6"/>
  <c r="G116" i="6"/>
  <c r="AL116" i="6"/>
  <c r="AJ116" i="6"/>
  <c r="AH116" i="6"/>
  <c r="AD116" i="6"/>
  <c r="N116" i="6"/>
  <c r="T117" i="6"/>
  <c r="N117" i="6"/>
  <c r="L180" i="41" l="1"/>
  <c r="J180" i="41"/>
  <c r="I180" i="41"/>
  <c r="H180" i="41"/>
  <c r="G180" i="41"/>
  <c r="F180" i="41"/>
  <c r="M175" i="41"/>
  <c r="L175" i="41"/>
  <c r="K175" i="41"/>
  <c r="J175" i="41"/>
  <c r="H175" i="41"/>
  <c r="F175" i="41"/>
  <c r="AV309" i="52" l="1"/>
  <c r="AQ309" i="52"/>
  <c r="AR309" i="52" s="1"/>
  <c r="AL309" i="52"/>
  <c r="AG309" i="52"/>
  <c r="AB309" i="52"/>
  <c r="W309" i="52"/>
  <c r="R309" i="52"/>
  <c r="J309" i="52"/>
  <c r="I309" i="52"/>
  <c r="G309" i="52"/>
  <c r="AV308" i="52"/>
  <c r="AW308" i="52" s="1"/>
  <c r="AQ308" i="52"/>
  <c r="AL308" i="52"/>
  <c r="AM308" i="52" s="1"/>
  <c r="AG308" i="52"/>
  <c r="AH308" i="52" s="1"/>
  <c r="AB308" i="52"/>
  <c r="AC308" i="52" s="1"/>
  <c r="W308" i="52"/>
  <c r="R308" i="52"/>
  <c r="S308" i="52" s="1"/>
  <c r="J308" i="52"/>
  <c r="I308" i="52"/>
  <c r="G308" i="52"/>
  <c r="AV307" i="52"/>
  <c r="AQ307" i="52"/>
  <c r="AL307" i="52"/>
  <c r="AG307" i="52"/>
  <c r="AB307" i="52"/>
  <c r="W307" i="52"/>
  <c r="R307" i="52"/>
  <c r="T307" i="52" s="1"/>
  <c r="J307" i="52"/>
  <c r="I307" i="52"/>
  <c r="G307" i="52"/>
  <c r="H307" i="52" s="1"/>
  <c r="AV311" i="51"/>
  <c r="AQ311" i="51"/>
  <c r="AL311" i="51"/>
  <c r="AG311" i="51"/>
  <c r="AB311" i="51"/>
  <c r="W311" i="51"/>
  <c r="X311" i="51" s="1"/>
  <c r="R311" i="51"/>
  <c r="J311" i="51"/>
  <c r="I311" i="51"/>
  <c r="G311" i="51"/>
  <c r="AV310" i="51"/>
  <c r="AQ310" i="51"/>
  <c r="AL310" i="51"/>
  <c r="AM310" i="51" s="1"/>
  <c r="AG310" i="51"/>
  <c r="AB310" i="51"/>
  <c r="W310" i="51"/>
  <c r="X310" i="51" s="1"/>
  <c r="R310" i="51"/>
  <c r="S310" i="51" s="1"/>
  <c r="J310" i="51"/>
  <c r="I310" i="51"/>
  <c r="G310" i="51"/>
  <c r="AV309" i="51"/>
  <c r="AQ309" i="51"/>
  <c r="AL309" i="51"/>
  <c r="AM309" i="51" s="1"/>
  <c r="AG309" i="51"/>
  <c r="AB309" i="51"/>
  <c r="W309" i="51"/>
  <c r="R309" i="51"/>
  <c r="J309" i="51"/>
  <c r="I309" i="51"/>
  <c r="G309" i="51"/>
  <c r="AV308" i="51"/>
  <c r="AQ308" i="51"/>
  <c r="AR308" i="51" s="1"/>
  <c r="AL308" i="51"/>
  <c r="AM308" i="51" s="1"/>
  <c r="AG308" i="51"/>
  <c r="AH308" i="51" s="1"/>
  <c r="AB308" i="51"/>
  <c r="AC308" i="51" s="1"/>
  <c r="W308" i="51"/>
  <c r="R308" i="51"/>
  <c r="J308" i="51"/>
  <c r="I308" i="51"/>
  <c r="G308" i="51"/>
  <c r="AV307" i="51"/>
  <c r="AQ307" i="51"/>
  <c r="AL307" i="51"/>
  <c r="AG307" i="51"/>
  <c r="AB307" i="51"/>
  <c r="W307" i="51"/>
  <c r="R307" i="51"/>
  <c r="J307" i="51"/>
  <c r="I307" i="51"/>
  <c r="G307" i="51"/>
  <c r="H307" i="51" s="1"/>
  <c r="AV307" i="50"/>
  <c r="AQ307" i="50"/>
  <c r="AR307" i="50" s="1"/>
  <c r="AL307" i="50"/>
  <c r="AN307" i="50" s="1"/>
  <c r="AG307" i="50"/>
  <c r="AI307" i="50" s="1"/>
  <c r="AB307" i="50"/>
  <c r="AC307" i="50" s="1"/>
  <c r="W307" i="50"/>
  <c r="Y307" i="50" s="1"/>
  <c r="R307" i="50"/>
  <c r="J307" i="50"/>
  <c r="I307" i="50"/>
  <c r="G307" i="50"/>
  <c r="H307" i="50" s="1"/>
  <c r="AV315" i="49"/>
  <c r="AQ315" i="49"/>
  <c r="AL315" i="49"/>
  <c r="AG315" i="49"/>
  <c r="K315" i="49" s="1"/>
  <c r="AB315" i="49"/>
  <c r="W315" i="49"/>
  <c r="R315" i="49"/>
  <c r="J315" i="49"/>
  <c r="I315" i="49"/>
  <c r="G315" i="49"/>
  <c r="AV314" i="49"/>
  <c r="AQ314" i="49"/>
  <c r="AL314" i="49"/>
  <c r="AG314" i="49"/>
  <c r="AB314" i="49"/>
  <c r="W314" i="49"/>
  <c r="R314" i="49"/>
  <c r="J314" i="49"/>
  <c r="I314" i="49"/>
  <c r="G314" i="49"/>
  <c r="AV313" i="49"/>
  <c r="AQ313" i="49"/>
  <c r="AM313" i="49"/>
  <c r="AL313" i="49"/>
  <c r="AG313" i="49"/>
  <c r="AB313" i="49"/>
  <c r="W313" i="49"/>
  <c r="R313" i="49"/>
  <c r="J313" i="49"/>
  <c r="I313" i="49"/>
  <c r="G313" i="49"/>
  <c r="AV312" i="49"/>
  <c r="AQ312" i="49"/>
  <c r="AL312" i="49"/>
  <c r="AG312" i="49"/>
  <c r="AB312" i="49"/>
  <c r="W312" i="49"/>
  <c r="R312" i="49"/>
  <c r="J312" i="49"/>
  <c r="I312" i="49"/>
  <c r="G312" i="49"/>
  <c r="AV311" i="49"/>
  <c r="AQ311" i="49"/>
  <c r="AL311" i="49"/>
  <c r="AG311" i="49"/>
  <c r="AB311" i="49"/>
  <c r="W311" i="49"/>
  <c r="R311" i="49"/>
  <c r="J311" i="49"/>
  <c r="I311" i="49"/>
  <c r="G311" i="49"/>
  <c r="AV310" i="49"/>
  <c r="AQ310" i="49"/>
  <c r="AL310" i="49"/>
  <c r="AG310" i="49"/>
  <c r="AB310" i="49"/>
  <c r="W310" i="49"/>
  <c r="R310" i="49"/>
  <c r="J310" i="49"/>
  <c r="I310" i="49"/>
  <c r="G310" i="49"/>
  <c r="AV309" i="49"/>
  <c r="AQ309" i="49"/>
  <c r="AR309" i="49" s="1"/>
  <c r="AL309" i="49"/>
  <c r="AG309" i="49"/>
  <c r="AB309" i="49"/>
  <c r="AC309" i="49" s="1"/>
  <c r="W309" i="49"/>
  <c r="R309" i="49"/>
  <c r="J309" i="49"/>
  <c r="I309" i="49"/>
  <c r="G309" i="49"/>
  <c r="AV308" i="49"/>
  <c r="AQ308" i="49"/>
  <c r="AL308" i="49"/>
  <c r="AG308" i="49"/>
  <c r="AB308" i="49"/>
  <c r="W308" i="49"/>
  <c r="X308" i="49" s="1"/>
  <c r="R308" i="49"/>
  <c r="S308" i="49" s="1"/>
  <c r="J308" i="49"/>
  <c r="I308" i="49"/>
  <c r="G308" i="49"/>
  <c r="AV307" i="49"/>
  <c r="AQ307" i="49"/>
  <c r="AL307" i="49"/>
  <c r="AG307" i="49"/>
  <c r="AB307" i="49"/>
  <c r="W307" i="49"/>
  <c r="R307" i="49"/>
  <c r="K307" i="49"/>
  <c r="J307" i="49"/>
  <c r="I307" i="49"/>
  <c r="G307" i="49"/>
  <c r="H307" i="49" s="1"/>
  <c r="AV316" i="48"/>
  <c r="AQ316" i="48"/>
  <c r="AL316" i="48"/>
  <c r="AG316" i="48"/>
  <c r="AB316" i="48"/>
  <c r="AC311" i="48" s="1"/>
  <c r="W316" i="48"/>
  <c r="R316" i="48"/>
  <c r="J316" i="48"/>
  <c r="I316" i="48"/>
  <c r="G316" i="48"/>
  <c r="AV315" i="48"/>
  <c r="AQ315" i="48"/>
  <c r="AL315" i="48"/>
  <c r="AG315" i="48"/>
  <c r="AB315" i="48"/>
  <c r="W315" i="48"/>
  <c r="R315" i="48"/>
  <c r="J315" i="48"/>
  <c r="I315" i="48"/>
  <c r="G315" i="48"/>
  <c r="AV314" i="48"/>
  <c r="AQ314" i="48"/>
  <c r="AL314" i="48"/>
  <c r="AG314" i="48"/>
  <c r="AB314" i="48"/>
  <c r="W314" i="48"/>
  <c r="R314" i="48"/>
  <c r="J314" i="48"/>
  <c r="I314" i="48"/>
  <c r="G314" i="48"/>
  <c r="AV313" i="48"/>
  <c r="AQ313" i="48"/>
  <c r="AL313" i="48"/>
  <c r="AM313" i="48" s="1"/>
  <c r="AG313" i="48"/>
  <c r="AB313" i="48"/>
  <c r="W313" i="48"/>
  <c r="R313" i="48"/>
  <c r="J313" i="48"/>
  <c r="I313" i="48"/>
  <c r="G313" i="48"/>
  <c r="AV312" i="48"/>
  <c r="AQ312" i="48"/>
  <c r="AL312" i="48"/>
  <c r="AG312" i="48"/>
  <c r="AH312" i="48" s="1"/>
  <c r="AB312" i="48"/>
  <c r="W312" i="48"/>
  <c r="R312" i="48"/>
  <c r="S312" i="48" s="1"/>
  <c r="J312" i="48"/>
  <c r="I312" i="48"/>
  <c r="G312" i="48"/>
  <c r="AV311" i="48"/>
  <c r="AQ311" i="48"/>
  <c r="AL311" i="48"/>
  <c r="AG311" i="48"/>
  <c r="AB311" i="48"/>
  <c r="W311" i="48"/>
  <c r="R311" i="48"/>
  <c r="J311" i="48"/>
  <c r="I311" i="48"/>
  <c r="G311" i="48"/>
  <c r="AV310" i="48"/>
  <c r="AQ310" i="48"/>
  <c r="AL310" i="48"/>
  <c r="AM310" i="48" s="1"/>
  <c r="AG310" i="48"/>
  <c r="AB310" i="48"/>
  <c r="W310" i="48"/>
  <c r="R310" i="48"/>
  <c r="J310" i="48"/>
  <c r="I310" i="48"/>
  <c r="G310" i="48"/>
  <c r="AV309" i="48"/>
  <c r="AQ309" i="48"/>
  <c r="AL309" i="48"/>
  <c r="AG309" i="48"/>
  <c r="AB309" i="48"/>
  <c r="W309" i="48"/>
  <c r="R309" i="48"/>
  <c r="J309" i="48"/>
  <c r="I309" i="48"/>
  <c r="G309" i="48"/>
  <c r="AV308" i="48"/>
  <c r="AQ308" i="48"/>
  <c r="AL308" i="48"/>
  <c r="AG308" i="48"/>
  <c r="AB308" i="48"/>
  <c r="W308" i="48"/>
  <c r="R308" i="48"/>
  <c r="J308" i="48"/>
  <c r="I308" i="48"/>
  <c r="G308" i="48"/>
  <c r="AV307" i="48"/>
  <c r="AQ307" i="48"/>
  <c r="AL307" i="48"/>
  <c r="AG307" i="48"/>
  <c r="AB307" i="48"/>
  <c r="W307" i="48"/>
  <c r="X307" i="48" s="1"/>
  <c r="R307" i="48"/>
  <c r="T307" i="48" s="1"/>
  <c r="J307" i="48"/>
  <c r="I307" i="48"/>
  <c r="G307" i="48"/>
  <c r="AV308" i="47"/>
  <c r="AQ308" i="47"/>
  <c r="AL308" i="47"/>
  <c r="AG308" i="47"/>
  <c r="AB308" i="47"/>
  <c r="W308" i="47"/>
  <c r="R308" i="47"/>
  <c r="S308" i="47" s="1"/>
  <c r="J308" i="47"/>
  <c r="I308" i="47"/>
  <c r="G308" i="47"/>
  <c r="AX307" i="47"/>
  <c r="AV307" i="47"/>
  <c r="AW307" i="47" s="1"/>
  <c r="AQ307" i="47"/>
  <c r="AS307" i="47" s="1"/>
  <c r="AL307" i="47"/>
  <c r="AM307" i="47" s="1"/>
  <c r="AI307" i="47"/>
  <c r="AH307" i="47"/>
  <c r="AG307" i="47"/>
  <c r="AB307" i="47"/>
  <c r="AD307" i="47" s="1"/>
  <c r="W307" i="47"/>
  <c r="Y307" i="47" s="1"/>
  <c r="R307" i="47"/>
  <c r="J307" i="47"/>
  <c r="I307" i="47"/>
  <c r="G307" i="47"/>
  <c r="AV315" i="46"/>
  <c r="AW315" i="46" s="1"/>
  <c r="AQ315" i="46"/>
  <c r="AL315" i="46"/>
  <c r="AG315" i="46"/>
  <c r="AB315" i="46"/>
  <c r="W315" i="46"/>
  <c r="K315" i="46" s="1"/>
  <c r="R315" i="46"/>
  <c r="J315" i="46"/>
  <c r="I315" i="46"/>
  <c r="G315" i="46"/>
  <c r="AV314" i="46"/>
  <c r="AW314" i="46" s="1"/>
  <c r="AQ314" i="46"/>
  <c r="AL314" i="46"/>
  <c r="AG314" i="46"/>
  <c r="AB314" i="46"/>
  <c r="W314" i="46"/>
  <c r="R314" i="46"/>
  <c r="J314" i="46"/>
  <c r="I314" i="46"/>
  <c r="G314" i="46"/>
  <c r="AG313" i="46"/>
  <c r="AB313" i="46"/>
  <c r="AC313" i="46" s="1"/>
  <c r="W313" i="46"/>
  <c r="K313" i="46" s="1"/>
  <c r="R313" i="46"/>
  <c r="J313" i="46"/>
  <c r="I313" i="46"/>
  <c r="G313" i="46"/>
  <c r="AV312" i="46"/>
  <c r="AQ312" i="46"/>
  <c r="AL312" i="46"/>
  <c r="AG312" i="46"/>
  <c r="AB312" i="46"/>
  <c r="AC312" i="46" s="1"/>
  <c r="W312" i="46"/>
  <c r="R312" i="46"/>
  <c r="J312" i="46"/>
  <c r="I312" i="46"/>
  <c r="G312" i="46"/>
  <c r="AV311" i="46"/>
  <c r="AQ311" i="46"/>
  <c r="AL311" i="46"/>
  <c r="AG311" i="46"/>
  <c r="AB311" i="46"/>
  <c r="W311" i="46"/>
  <c r="R311" i="46"/>
  <c r="K311" i="46" s="1"/>
  <c r="J311" i="46"/>
  <c r="I311" i="46"/>
  <c r="G311" i="46"/>
  <c r="AV310" i="46"/>
  <c r="AQ310" i="46"/>
  <c r="AR310" i="46" s="1"/>
  <c r="AL310" i="46"/>
  <c r="AM310" i="46" s="1"/>
  <c r="AG310" i="46"/>
  <c r="AB310" i="46"/>
  <c r="W310" i="46"/>
  <c r="X310" i="46" s="1"/>
  <c r="R310" i="46"/>
  <c r="J310" i="46"/>
  <c r="I310" i="46"/>
  <c r="G310" i="46"/>
  <c r="AV309" i="46"/>
  <c r="AQ309" i="46"/>
  <c r="AL309" i="46"/>
  <c r="AG309" i="46"/>
  <c r="AB309" i="46"/>
  <c r="W309" i="46"/>
  <c r="R309" i="46"/>
  <c r="S309" i="46" s="1"/>
  <c r="J309" i="46"/>
  <c r="I309" i="46"/>
  <c r="G309" i="46"/>
  <c r="AV308" i="46"/>
  <c r="AQ308" i="46"/>
  <c r="AL308" i="46"/>
  <c r="AG308" i="46"/>
  <c r="AB308" i="46"/>
  <c r="W308" i="46"/>
  <c r="R308" i="46"/>
  <c r="J308" i="46"/>
  <c r="I308" i="46"/>
  <c r="G308" i="46"/>
  <c r="AV307" i="46"/>
  <c r="AQ307" i="46"/>
  <c r="AL307" i="46"/>
  <c r="AG307" i="46"/>
  <c r="AH307" i="46" s="1"/>
  <c r="AB307" i="46"/>
  <c r="W307" i="46"/>
  <c r="X307" i="46" s="1"/>
  <c r="R307" i="46"/>
  <c r="T307" i="46" s="1"/>
  <c r="J307" i="46"/>
  <c r="I307" i="46"/>
  <c r="G307" i="46"/>
  <c r="AV317" i="45"/>
  <c r="AQ317" i="45"/>
  <c r="AL317" i="45"/>
  <c r="AG317" i="45"/>
  <c r="AB317" i="45"/>
  <c r="W317" i="45"/>
  <c r="R317" i="45"/>
  <c r="J317" i="45"/>
  <c r="I317" i="45"/>
  <c r="G317" i="45"/>
  <c r="AV316" i="45"/>
  <c r="AQ316" i="45"/>
  <c r="AL316" i="45"/>
  <c r="AG316" i="45"/>
  <c r="AB316" i="45"/>
  <c r="W316" i="45"/>
  <c r="R316" i="45"/>
  <c r="S316" i="45" s="1"/>
  <c r="J316" i="45"/>
  <c r="I316" i="45"/>
  <c r="G316" i="45"/>
  <c r="AV315" i="45"/>
  <c r="AQ315" i="45"/>
  <c r="AL315" i="45"/>
  <c r="AG315" i="45"/>
  <c r="AB315" i="45"/>
  <c r="W315" i="45"/>
  <c r="R315" i="45"/>
  <c r="J315" i="45"/>
  <c r="I315" i="45"/>
  <c r="G315" i="45"/>
  <c r="AV314" i="45"/>
  <c r="AQ314" i="45"/>
  <c r="AL314" i="45"/>
  <c r="AG314" i="45"/>
  <c r="AB314" i="45"/>
  <c r="W314" i="45"/>
  <c r="X314" i="45" s="1"/>
  <c r="S314" i="45"/>
  <c r="R314" i="45"/>
  <c r="J314" i="45"/>
  <c r="I314" i="45"/>
  <c r="G314" i="45"/>
  <c r="AV313" i="45"/>
  <c r="AQ313" i="45"/>
  <c r="AL313" i="45"/>
  <c r="AG313" i="45"/>
  <c r="AB313" i="45"/>
  <c r="W313" i="45"/>
  <c r="R313" i="45"/>
  <c r="J313" i="45"/>
  <c r="I313" i="45"/>
  <c r="G313" i="45"/>
  <c r="AV312" i="45"/>
  <c r="AQ312" i="45"/>
  <c r="AL312" i="45"/>
  <c r="AG312" i="45"/>
  <c r="AH312" i="45" s="1"/>
  <c r="AB312" i="45"/>
  <c r="W312" i="45"/>
  <c r="R312" i="45"/>
  <c r="J312" i="45"/>
  <c r="I312" i="45"/>
  <c r="G312" i="45"/>
  <c r="AV311" i="45"/>
  <c r="AQ311" i="45"/>
  <c r="AL311" i="45"/>
  <c r="AG311" i="45"/>
  <c r="AB311" i="45"/>
  <c r="W311" i="45"/>
  <c r="R311" i="45"/>
  <c r="J311" i="45"/>
  <c r="I311" i="45"/>
  <c r="G311" i="45"/>
  <c r="AV310" i="45"/>
  <c r="AQ310" i="45"/>
  <c r="AL310" i="45"/>
  <c r="AG310" i="45"/>
  <c r="AH310" i="45" s="1"/>
  <c r="AB310" i="45"/>
  <c r="W310" i="45"/>
  <c r="X310" i="45" s="1"/>
  <c r="R310" i="45"/>
  <c r="J310" i="45"/>
  <c r="I310" i="45"/>
  <c r="G310" i="45"/>
  <c r="AV309" i="45"/>
  <c r="AQ309" i="45"/>
  <c r="AL309" i="45"/>
  <c r="AG309" i="45"/>
  <c r="AB309" i="45"/>
  <c r="W309" i="45"/>
  <c r="R309" i="45"/>
  <c r="J309" i="45"/>
  <c r="I309" i="45"/>
  <c r="G309" i="45"/>
  <c r="AV308" i="45"/>
  <c r="AQ308" i="45"/>
  <c r="AL308" i="45"/>
  <c r="AM308" i="45" s="1"/>
  <c r="AG308" i="45"/>
  <c r="AB308" i="45"/>
  <c r="W308" i="45"/>
  <c r="R308" i="45"/>
  <c r="J308" i="45"/>
  <c r="I308" i="45"/>
  <c r="G308" i="45"/>
  <c r="AV307" i="45"/>
  <c r="AQ307" i="45"/>
  <c r="AL307" i="45"/>
  <c r="AG307" i="45"/>
  <c r="AB307" i="45"/>
  <c r="W307" i="45"/>
  <c r="R307" i="45"/>
  <c r="S307" i="45" s="1"/>
  <c r="J307" i="45"/>
  <c r="I307" i="45"/>
  <c r="G307" i="45"/>
  <c r="H307" i="45" s="1"/>
  <c r="AV587" i="44"/>
  <c r="AQ587" i="44"/>
  <c r="AL587" i="44"/>
  <c r="AG587" i="44"/>
  <c r="AB587" i="44"/>
  <c r="W587" i="44"/>
  <c r="R587" i="44"/>
  <c r="J587" i="44"/>
  <c r="I587" i="44"/>
  <c r="G587" i="44"/>
  <c r="AV586" i="44"/>
  <c r="AQ586" i="44"/>
  <c r="AL586" i="44"/>
  <c r="AG586" i="44"/>
  <c r="AB586" i="44"/>
  <c r="W586" i="44"/>
  <c r="R586" i="44"/>
  <c r="J586" i="44"/>
  <c r="I586" i="44"/>
  <c r="G586" i="44"/>
  <c r="AV585" i="44"/>
  <c r="AQ585" i="44"/>
  <c r="AL585" i="44"/>
  <c r="AG585" i="44"/>
  <c r="AB585" i="44"/>
  <c r="W585" i="44"/>
  <c r="R585" i="44"/>
  <c r="J585" i="44"/>
  <c r="I585" i="44"/>
  <c r="G585" i="44"/>
  <c r="AV584" i="44"/>
  <c r="AQ584" i="44"/>
  <c r="AL584" i="44"/>
  <c r="AG584" i="44"/>
  <c r="AB584" i="44"/>
  <c r="W584" i="44"/>
  <c r="R584" i="44"/>
  <c r="J584" i="44"/>
  <c r="I584" i="44"/>
  <c r="G584" i="44"/>
  <c r="AV583" i="44"/>
  <c r="AQ583" i="44"/>
  <c r="AL583" i="44"/>
  <c r="AG583" i="44"/>
  <c r="AB583" i="44"/>
  <c r="W583" i="44"/>
  <c r="R583" i="44"/>
  <c r="J583" i="44"/>
  <c r="I583" i="44"/>
  <c r="G583" i="44"/>
  <c r="AV582" i="44"/>
  <c r="AQ582" i="44"/>
  <c r="AL582" i="44"/>
  <c r="AG582" i="44"/>
  <c r="AB582" i="44"/>
  <c r="W582" i="44"/>
  <c r="R582" i="44"/>
  <c r="J582" i="44"/>
  <c r="I582" i="44"/>
  <c r="G582" i="44"/>
  <c r="AV581" i="44"/>
  <c r="AQ581" i="44"/>
  <c r="AL581" i="44"/>
  <c r="AG581" i="44"/>
  <c r="AB581" i="44"/>
  <c r="W581" i="44"/>
  <c r="R581" i="44"/>
  <c r="J581" i="44"/>
  <c r="I581" i="44"/>
  <c r="G581" i="44"/>
  <c r="AV580" i="44"/>
  <c r="AQ580" i="44"/>
  <c r="AL580" i="44"/>
  <c r="AG580" i="44"/>
  <c r="AB580" i="44"/>
  <c r="W580" i="44"/>
  <c r="R580" i="44"/>
  <c r="J580" i="44"/>
  <c r="I580" i="44"/>
  <c r="G580" i="44"/>
  <c r="AV579" i="44"/>
  <c r="AQ579" i="44"/>
  <c r="AL579" i="44"/>
  <c r="AG579" i="44"/>
  <c r="AB579" i="44"/>
  <c r="W579" i="44"/>
  <c r="R579" i="44"/>
  <c r="J579" i="44"/>
  <c r="I579" i="44"/>
  <c r="G579" i="44"/>
  <c r="AV578" i="44"/>
  <c r="AQ578" i="44"/>
  <c r="AL578" i="44"/>
  <c r="AG578" i="44"/>
  <c r="AB578" i="44"/>
  <c r="W578" i="44"/>
  <c r="R578" i="44"/>
  <c r="J578" i="44"/>
  <c r="I578" i="44"/>
  <c r="G578" i="44"/>
  <c r="AV577" i="44"/>
  <c r="AQ577" i="44"/>
  <c r="AL577" i="44"/>
  <c r="AG577" i="44"/>
  <c r="AB577" i="44"/>
  <c r="W577" i="44"/>
  <c r="R577" i="44"/>
  <c r="J577" i="44"/>
  <c r="I577" i="44"/>
  <c r="G577" i="44"/>
  <c r="AV576" i="44"/>
  <c r="AQ576" i="44"/>
  <c r="AL576" i="44"/>
  <c r="AG576" i="44"/>
  <c r="AB576" i="44"/>
  <c r="W576" i="44"/>
  <c r="R576" i="44"/>
  <c r="J576" i="44"/>
  <c r="I576" i="44"/>
  <c r="G576" i="44"/>
  <c r="AV575" i="44"/>
  <c r="AQ575" i="44"/>
  <c r="AL575" i="44"/>
  <c r="AG575" i="44"/>
  <c r="AB575" i="44"/>
  <c r="W575" i="44"/>
  <c r="R575" i="44"/>
  <c r="J575" i="44"/>
  <c r="I575" i="44"/>
  <c r="G575" i="44"/>
  <c r="AV574" i="44"/>
  <c r="AQ574" i="44"/>
  <c r="AL574" i="44"/>
  <c r="AG574" i="44"/>
  <c r="AB574" i="44"/>
  <c r="W574" i="44"/>
  <c r="R574" i="44"/>
  <c r="J574" i="44"/>
  <c r="I574" i="44"/>
  <c r="G574" i="44"/>
  <c r="AV573" i="44"/>
  <c r="AQ573" i="44"/>
  <c r="AL573" i="44"/>
  <c r="AG573" i="44"/>
  <c r="AB573" i="44"/>
  <c r="W573" i="44"/>
  <c r="R573" i="44"/>
  <c r="J573" i="44"/>
  <c r="I573" i="44"/>
  <c r="G573" i="44"/>
  <c r="AV572" i="44"/>
  <c r="AQ572" i="44"/>
  <c r="AL572" i="44"/>
  <c r="AG572" i="44"/>
  <c r="AB572" i="44"/>
  <c r="W572" i="44"/>
  <c r="R572" i="44"/>
  <c r="J572" i="44"/>
  <c r="I572" i="44"/>
  <c r="G572" i="44"/>
  <c r="AV571" i="44"/>
  <c r="AQ571" i="44"/>
  <c r="AL571" i="44"/>
  <c r="AG571" i="44"/>
  <c r="AB571" i="44"/>
  <c r="W571" i="44"/>
  <c r="R571" i="44"/>
  <c r="J571" i="44"/>
  <c r="I571" i="44"/>
  <c r="G571" i="44"/>
  <c r="AV570" i="44"/>
  <c r="AQ570" i="44"/>
  <c r="AL570" i="44"/>
  <c r="AG570" i="44"/>
  <c r="AB570" i="44"/>
  <c r="W570" i="44"/>
  <c r="R570" i="44"/>
  <c r="J570" i="44"/>
  <c r="I570" i="44"/>
  <c r="G570" i="44"/>
  <c r="AG569" i="44"/>
  <c r="AB569" i="44"/>
  <c r="W569" i="44"/>
  <c r="R569" i="44"/>
  <c r="J569" i="44"/>
  <c r="I569" i="44"/>
  <c r="G569" i="44"/>
  <c r="AV568" i="44"/>
  <c r="AQ568" i="44"/>
  <c r="AL568" i="44"/>
  <c r="AG568" i="44"/>
  <c r="AB568" i="44"/>
  <c r="W568" i="44"/>
  <c r="R568" i="44"/>
  <c r="J568" i="44"/>
  <c r="I568" i="44"/>
  <c r="G568" i="44"/>
  <c r="AV567" i="44"/>
  <c r="AQ567" i="44"/>
  <c r="AL567" i="44"/>
  <c r="AG567" i="44"/>
  <c r="AB567" i="44"/>
  <c r="W567" i="44"/>
  <c r="R567" i="44"/>
  <c r="J567" i="44"/>
  <c r="I567" i="44"/>
  <c r="G567" i="44"/>
  <c r="AV566" i="44"/>
  <c r="AQ566" i="44"/>
  <c r="AL566" i="44"/>
  <c r="AG566" i="44"/>
  <c r="AB566" i="44"/>
  <c r="W566" i="44"/>
  <c r="R566" i="44"/>
  <c r="J566" i="44"/>
  <c r="I566" i="44"/>
  <c r="G566" i="44"/>
  <c r="AV565" i="44"/>
  <c r="AQ565" i="44"/>
  <c r="AL565" i="44"/>
  <c r="AG565" i="44"/>
  <c r="AB565" i="44"/>
  <c r="W565" i="44"/>
  <c r="R565" i="44"/>
  <c r="J565" i="44"/>
  <c r="I565" i="44"/>
  <c r="G565" i="44"/>
  <c r="AV564" i="44"/>
  <c r="AQ564" i="44"/>
  <c r="AL564" i="44"/>
  <c r="AG564" i="44"/>
  <c r="AB564" i="44"/>
  <c r="W564" i="44"/>
  <c r="R564" i="44"/>
  <c r="J564" i="44"/>
  <c r="I564" i="44"/>
  <c r="G564" i="44"/>
  <c r="AV563" i="44"/>
  <c r="AQ563" i="44"/>
  <c r="AL563" i="44"/>
  <c r="AG563" i="44"/>
  <c r="AB563" i="44"/>
  <c r="W563" i="44"/>
  <c r="R563" i="44"/>
  <c r="J563" i="44"/>
  <c r="I563" i="44"/>
  <c r="G563" i="44"/>
  <c r="AV562" i="44"/>
  <c r="AQ562" i="44"/>
  <c r="AL562" i="44"/>
  <c r="AG562" i="44"/>
  <c r="AB562" i="44"/>
  <c r="W562" i="44"/>
  <c r="R562" i="44"/>
  <c r="J562" i="44"/>
  <c r="I562" i="44"/>
  <c r="G562" i="44"/>
  <c r="AV561" i="44"/>
  <c r="AQ561" i="44"/>
  <c r="AL561" i="44"/>
  <c r="AG561" i="44"/>
  <c r="AB561" i="44"/>
  <c r="W561" i="44"/>
  <c r="R561" i="44"/>
  <c r="J561" i="44"/>
  <c r="I561" i="44"/>
  <c r="G561" i="44"/>
  <c r="AV560" i="44"/>
  <c r="AQ560" i="44"/>
  <c r="AL560" i="44"/>
  <c r="AG560" i="44"/>
  <c r="AB560" i="44"/>
  <c r="W560" i="44"/>
  <c r="R560" i="44"/>
  <c r="J560" i="44"/>
  <c r="I560" i="44"/>
  <c r="G560" i="44"/>
  <c r="AV559" i="44"/>
  <c r="AQ559" i="44"/>
  <c r="AL559" i="44"/>
  <c r="AG559" i="44"/>
  <c r="AB559" i="44"/>
  <c r="W559" i="44"/>
  <c r="R559" i="44"/>
  <c r="J559" i="44"/>
  <c r="I559" i="44"/>
  <c r="G559" i="44"/>
  <c r="AV558" i="44"/>
  <c r="AQ558" i="44"/>
  <c r="AL558" i="44"/>
  <c r="AG558" i="44"/>
  <c r="AB558" i="44"/>
  <c r="W558" i="44"/>
  <c r="R558" i="44"/>
  <c r="J558" i="44"/>
  <c r="I558" i="44"/>
  <c r="G558" i="44"/>
  <c r="B95" i="6"/>
  <c r="B102" i="6" s="1"/>
  <c r="B109" i="6" s="1"/>
  <c r="B116" i="6" s="1"/>
  <c r="B123" i="6" s="1"/>
  <c r="B158" i="6" s="1"/>
  <c r="AC115" i="6"/>
  <c r="S115" i="6"/>
  <c r="M115" i="6"/>
  <c r="AC114" i="6"/>
  <c r="S114" i="6"/>
  <c r="M114" i="6"/>
  <c r="AC113" i="6"/>
  <c r="S113" i="6"/>
  <c r="M113" i="6"/>
  <c r="AC112" i="6"/>
  <c r="S112" i="6"/>
  <c r="M112" i="6"/>
  <c r="F112" i="6"/>
  <c r="AF112" i="6" s="1"/>
  <c r="AC111" i="6"/>
  <c r="S111" i="6"/>
  <c r="M111" i="6"/>
  <c r="F111" i="6"/>
  <c r="AD111" i="6" s="1"/>
  <c r="AC110" i="6"/>
  <c r="S110" i="6"/>
  <c r="M110" i="6"/>
  <c r="AC109" i="6"/>
  <c r="S109" i="6"/>
  <c r="M109" i="6"/>
  <c r="M102" i="6"/>
  <c r="S102" i="6"/>
  <c r="AC102" i="6"/>
  <c r="M103" i="6"/>
  <c r="S103" i="6"/>
  <c r="AC103" i="6"/>
  <c r="M104" i="6"/>
  <c r="S104" i="6"/>
  <c r="AC104" i="6"/>
  <c r="F104" i="6" s="1"/>
  <c r="M105" i="6"/>
  <c r="S105" i="6"/>
  <c r="AC105" i="6"/>
  <c r="M106" i="6"/>
  <c r="S106" i="6"/>
  <c r="AC106" i="6"/>
  <c r="M107" i="6"/>
  <c r="S107" i="6"/>
  <c r="F107" i="6" s="1"/>
  <c r="AC107" i="6"/>
  <c r="M108" i="6"/>
  <c r="F108" i="6" s="1"/>
  <c r="AJ108" i="6" s="1"/>
  <c r="S108" i="6"/>
  <c r="AC108" i="6"/>
  <c r="AC115" i="7"/>
  <c r="S115" i="7"/>
  <c r="M115" i="7"/>
  <c r="F115" i="7" s="1"/>
  <c r="AL115" i="7" s="1"/>
  <c r="AC114" i="7"/>
  <c r="S114" i="7"/>
  <c r="M114" i="7"/>
  <c r="AC113" i="7"/>
  <c r="S113" i="7"/>
  <c r="M113" i="7"/>
  <c r="AC112" i="7"/>
  <c r="S112" i="7"/>
  <c r="M112" i="7"/>
  <c r="AC111" i="7"/>
  <c r="S111" i="7"/>
  <c r="M111" i="7"/>
  <c r="AC110" i="7"/>
  <c r="S110" i="7"/>
  <c r="M110" i="7"/>
  <c r="F110" i="7" s="1"/>
  <c r="AC109" i="7"/>
  <c r="S109" i="7"/>
  <c r="M109" i="7"/>
  <c r="B109" i="7"/>
  <c r="G107" i="5"/>
  <c r="I107" i="5"/>
  <c r="M107" i="5"/>
  <c r="P107" i="5"/>
  <c r="S107" i="5"/>
  <c r="U107" i="5"/>
  <c r="I108" i="5"/>
  <c r="U108" i="5"/>
  <c r="V107" i="5" s="1"/>
  <c r="I109" i="5"/>
  <c r="U109" i="5"/>
  <c r="I110" i="5"/>
  <c r="U110" i="5"/>
  <c r="I111" i="5"/>
  <c r="U111" i="5"/>
  <c r="I112" i="5"/>
  <c r="U112" i="5"/>
  <c r="I113" i="5"/>
  <c r="U113" i="5"/>
  <c r="F111" i="7" l="1"/>
  <c r="Z111" i="7" s="1"/>
  <c r="F114" i="7"/>
  <c r="AJ114" i="7" s="1"/>
  <c r="F112" i="7"/>
  <c r="AF112" i="7" s="1"/>
  <c r="K584" i="44"/>
  <c r="K586" i="44"/>
  <c r="K576" i="44"/>
  <c r="K571" i="44"/>
  <c r="AC562" i="44"/>
  <c r="AR570" i="44"/>
  <c r="AH587" i="44"/>
  <c r="K577" i="44"/>
  <c r="K570" i="44"/>
  <c r="S581" i="44"/>
  <c r="S572" i="44"/>
  <c r="S307" i="52"/>
  <c r="AC307" i="52"/>
  <c r="S309" i="52"/>
  <c r="AI307" i="52"/>
  <c r="K309" i="52"/>
  <c r="AD307" i="52"/>
  <c r="AN307" i="52"/>
  <c r="AC309" i="52"/>
  <c r="AS307" i="52"/>
  <c r="AH309" i="52"/>
  <c r="AX307" i="52"/>
  <c r="AM309" i="52"/>
  <c r="AW309" i="52"/>
  <c r="AC310" i="51"/>
  <c r="Y307" i="51"/>
  <c r="AS307" i="51"/>
  <c r="AD307" i="51"/>
  <c r="AH309" i="51"/>
  <c r="AM311" i="51"/>
  <c r="K307" i="51"/>
  <c r="AH310" i="51"/>
  <c r="S309" i="51"/>
  <c r="S311" i="51"/>
  <c r="AR307" i="51"/>
  <c r="AM307" i="51"/>
  <c r="AC311" i="51"/>
  <c r="AC309" i="51"/>
  <c r="AH311" i="51"/>
  <c r="AW309" i="51"/>
  <c r="K311" i="51"/>
  <c r="S308" i="51"/>
  <c r="AW311" i="51"/>
  <c r="X309" i="51"/>
  <c r="AN307" i="51"/>
  <c r="X308" i="51"/>
  <c r="AH307" i="50"/>
  <c r="AS307" i="50"/>
  <c r="K307" i="50"/>
  <c r="AW307" i="50"/>
  <c r="AX307" i="50"/>
  <c r="AW309" i="49"/>
  <c r="AR315" i="49"/>
  <c r="AH308" i="49"/>
  <c r="AC312" i="49"/>
  <c r="AM308" i="49"/>
  <c r="S310" i="49"/>
  <c r="AR308" i="49"/>
  <c r="AM310" i="49"/>
  <c r="AR310" i="49"/>
  <c r="AR312" i="49"/>
  <c r="X310" i="49"/>
  <c r="AW310" i="49"/>
  <c r="AW312" i="49"/>
  <c r="AR314" i="49"/>
  <c r="Y307" i="49"/>
  <c r="S312" i="49"/>
  <c r="K314" i="49"/>
  <c r="X314" i="49"/>
  <c r="X307" i="49"/>
  <c r="S309" i="49"/>
  <c r="AD307" i="49"/>
  <c r="X309" i="49"/>
  <c r="K311" i="49"/>
  <c r="S313" i="49"/>
  <c r="S314" i="49"/>
  <c r="AI307" i="49"/>
  <c r="X311" i="49"/>
  <c r="AM314" i="49"/>
  <c r="AC311" i="49"/>
  <c r="AC313" i="49"/>
  <c r="S315" i="49"/>
  <c r="AR313" i="49"/>
  <c r="AW313" i="49"/>
  <c r="AW315" i="49"/>
  <c r="AR307" i="49"/>
  <c r="AH309" i="49"/>
  <c r="AH311" i="49"/>
  <c r="X315" i="49"/>
  <c r="AM312" i="49"/>
  <c r="AR312" i="48"/>
  <c r="AM314" i="48"/>
  <c r="AC309" i="48"/>
  <c r="AH309" i="48"/>
  <c r="S315" i="48"/>
  <c r="AR311" i="48"/>
  <c r="H307" i="48"/>
  <c r="AR313" i="48"/>
  <c r="AR315" i="48"/>
  <c r="AW316" i="48"/>
  <c r="AW315" i="48"/>
  <c r="S311" i="48"/>
  <c r="AN307" i="48"/>
  <c r="AM311" i="48"/>
  <c r="K310" i="48"/>
  <c r="X315" i="48"/>
  <c r="K308" i="48"/>
  <c r="AR316" i="48"/>
  <c r="K309" i="48"/>
  <c r="AR314" i="48"/>
  <c r="AI307" i="48"/>
  <c r="AC310" i="48"/>
  <c r="AM312" i="48"/>
  <c r="AH310" i="48"/>
  <c r="K314" i="48"/>
  <c r="X308" i="47"/>
  <c r="AC308" i="47"/>
  <c r="H307" i="47"/>
  <c r="AH308" i="47"/>
  <c r="AM308" i="47"/>
  <c r="AR307" i="47"/>
  <c r="K307" i="47"/>
  <c r="AW308" i="47"/>
  <c r="AW312" i="46"/>
  <c r="AC309" i="46"/>
  <c r="S311" i="46"/>
  <c r="AN307" i="46"/>
  <c r="S315" i="46"/>
  <c r="AX307" i="46"/>
  <c r="AR311" i="46"/>
  <c r="AH313" i="46"/>
  <c r="AM315" i="46"/>
  <c r="AW311" i="46"/>
  <c r="AR315" i="46"/>
  <c r="S307" i="46"/>
  <c r="AW307" i="46"/>
  <c r="AC315" i="46"/>
  <c r="AC307" i="46"/>
  <c r="X311" i="46"/>
  <c r="AR307" i="46"/>
  <c r="AH311" i="46"/>
  <c r="AM314" i="46"/>
  <c r="AC311" i="46"/>
  <c r="AC310" i="46"/>
  <c r="S312" i="46"/>
  <c r="AH310" i="46"/>
  <c r="AC313" i="45"/>
  <c r="AD307" i="45"/>
  <c r="K309" i="45"/>
  <c r="S311" i="45"/>
  <c r="S315" i="45"/>
  <c r="AH311" i="45"/>
  <c r="AH313" i="45"/>
  <c r="AC315" i="45"/>
  <c r="AC317" i="45"/>
  <c r="AM313" i="45"/>
  <c r="AW311" i="45"/>
  <c r="AM315" i="45"/>
  <c r="AM314" i="45"/>
  <c r="AW316" i="45"/>
  <c r="S313" i="45"/>
  <c r="K308" i="45"/>
  <c r="AW313" i="45"/>
  <c r="AR315" i="45"/>
  <c r="K317" i="45"/>
  <c r="X311" i="45"/>
  <c r="S308" i="45"/>
  <c r="AW317" i="45"/>
  <c r="S309" i="45"/>
  <c r="AC309" i="45"/>
  <c r="S317" i="45"/>
  <c r="AM312" i="45"/>
  <c r="AW310" i="45"/>
  <c r="K316" i="45"/>
  <c r="AM317" i="45"/>
  <c r="AC308" i="45"/>
  <c r="S312" i="45"/>
  <c r="AH308" i="45"/>
  <c r="AM564" i="44"/>
  <c r="K561" i="44"/>
  <c r="S563" i="44"/>
  <c r="X571" i="44"/>
  <c r="AC559" i="44"/>
  <c r="AC561" i="44"/>
  <c r="K567" i="44"/>
  <c r="AC571" i="44"/>
  <c r="AH559" i="44"/>
  <c r="AH561" i="44"/>
  <c r="AC563" i="44"/>
  <c r="K569" i="44"/>
  <c r="AH571" i="44"/>
  <c r="AC573" i="44"/>
  <c r="AC575" i="44"/>
  <c r="AH564" i="44"/>
  <c r="K582" i="44"/>
  <c r="AM566" i="44"/>
  <c r="AM580" i="44"/>
  <c r="AR578" i="44"/>
  <c r="AW578" i="44"/>
  <c r="AW584" i="44"/>
  <c r="AN558" i="44"/>
  <c r="AH578" i="44"/>
  <c r="AM575" i="44"/>
  <c r="AR565" i="44"/>
  <c r="AW565" i="44"/>
  <c r="AW577" i="44"/>
  <c r="AW579" i="44"/>
  <c r="K583" i="44"/>
  <c r="AM560" i="44"/>
  <c r="AM562" i="44"/>
  <c r="AR562" i="44"/>
  <c r="AH569" i="44"/>
  <c r="AR579" i="44"/>
  <c r="S570" i="44"/>
  <c r="AW581" i="44"/>
  <c r="AH560" i="44"/>
  <c r="AH572" i="44"/>
  <c r="AR566" i="44"/>
  <c r="AM574" i="44"/>
  <c r="AR568" i="44"/>
  <c r="AM578" i="44"/>
  <c r="AW568" i="44"/>
  <c r="AR582" i="44"/>
  <c r="AW582" i="44"/>
  <c r="AH565" i="44"/>
  <c r="AM563" i="44"/>
  <c r="AM573" i="44"/>
  <c r="AR563" i="44"/>
  <c r="AR575" i="44"/>
  <c r="AR577" i="44"/>
  <c r="K562" i="44"/>
  <c r="X570" i="44"/>
  <c r="AW585" i="44"/>
  <c r="AC574" i="44"/>
  <c r="AH562" i="44"/>
  <c r="AC576" i="44"/>
  <c r="AH576" i="44"/>
  <c r="AR564" i="44"/>
  <c r="AM576" i="44"/>
  <c r="AW572" i="44"/>
  <c r="AH586" i="44"/>
  <c r="AH563" i="44"/>
  <c r="AH575" i="44"/>
  <c r="S585" i="44"/>
  <c r="AM567" i="44"/>
  <c r="AH577" i="44"/>
  <c r="H558" i="44"/>
  <c r="X560" i="44"/>
  <c r="K566" i="44"/>
  <c r="AC570" i="44"/>
  <c r="AC572" i="44"/>
  <c r="AR584" i="44"/>
  <c r="AR574" i="44"/>
  <c r="AC584" i="44"/>
  <c r="AW566" i="44"/>
  <c r="AR576" i="44"/>
  <c r="S567" i="44"/>
  <c r="AM561" i="44"/>
  <c r="S587" i="44"/>
  <c r="AH579" i="44"/>
  <c r="AR567" i="44"/>
  <c r="AM577" i="44"/>
  <c r="AX558" i="44"/>
  <c r="AM581" i="44"/>
  <c r="AC578" i="44"/>
  <c r="X568" i="44"/>
  <c r="X572" i="44"/>
  <c r="X574" i="44"/>
  <c r="K578" i="44"/>
  <c r="K580" i="44"/>
  <c r="F110" i="6"/>
  <c r="AB110" i="7"/>
  <c r="AL110" i="7"/>
  <c r="AJ110" i="7"/>
  <c r="AH110" i="7"/>
  <c r="F113" i="7"/>
  <c r="Z113" i="7" s="1"/>
  <c r="AH113" i="7"/>
  <c r="AJ111" i="7"/>
  <c r="AF111" i="7"/>
  <c r="AD115" i="7"/>
  <c r="T112" i="7"/>
  <c r="AL114" i="7"/>
  <c r="AD112" i="7"/>
  <c r="AH112" i="7"/>
  <c r="N112" i="7"/>
  <c r="T110" i="7"/>
  <c r="AJ112" i="7"/>
  <c r="N114" i="7"/>
  <c r="AD111" i="7"/>
  <c r="AD114" i="7"/>
  <c r="AH111" i="7"/>
  <c r="N115" i="7"/>
  <c r="T115" i="7"/>
  <c r="AL112" i="7"/>
  <c r="AD110" i="7"/>
  <c r="AL111" i="7"/>
  <c r="AF110" i="7"/>
  <c r="V110" i="6"/>
  <c r="AL110" i="6"/>
  <c r="AF110" i="6"/>
  <c r="V107" i="6"/>
  <c r="AL107" i="6"/>
  <c r="AD110" i="6"/>
  <c r="F103" i="6"/>
  <c r="L103" i="6" s="1"/>
  <c r="AD112" i="6"/>
  <c r="F109" i="6"/>
  <c r="AL109" i="6" s="1"/>
  <c r="N107" i="6"/>
  <c r="N110" i="6"/>
  <c r="T109" i="6"/>
  <c r="N109" i="6"/>
  <c r="T112" i="6"/>
  <c r="F106" i="6"/>
  <c r="AD106" i="6" s="1"/>
  <c r="N112" i="6"/>
  <c r="F102" i="6"/>
  <c r="P102" i="6" s="1"/>
  <c r="N111" i="6"/>
  <c r="T111" i="6"/>
  <c r="AH111" i="6"/>
  <c r="X309" i="52"/>
  <c r="AR307" i="52"/>
  <c r="X308" i="52"/>
  <c r="K308" i="52"/>
  <c r="M308" i="52" s="1"/>
  <c r="AR308" i="52"/>
  <c r="Y307" i="52"/>
  <c r="K307" i="52"/>
  <c r="AW307" i="52"/>
  <c r="X307" i="52"/>
  <c r="AM307" i="52"/>
  <c r="AH307" i="52"/>
  <c r="AR310" i="51"/>
  <c r="AW310" i="51"/>
  <c r="AW307" i="51"/>
  <c r="AR309" i="51"/>
  <c r="AR311" i="51"/>
  <c r="AW308" i="51"/>
  <c r="X307" i="51"/>
  <c r="K308" i="51"/>
  <c r="S307" i="51"/>
  <c r="T307" i="51"/>
  <c r="K310" i="51"/>
  <c r="K309" i="51"/>
  <c r="AX307" i="51"/>
  <c r="AC307" i="51"/>
  <c r="AH307" i="51"/>
  <c r="AI307" i="51"/>
  <c r="M307" i="50"/>
  <c r="L307" i="50"/>
  <c r="T307" i="50"/>
  <c r="S307" i="50"/>
  <c r="AD307" i="50"/>
  <c r="X307" i="50"/>
  <c r="AM307" i="50"/>
  <c r="AS307" i="49"/>
  <c r="AH310" i="49"/>
  <c r="AW311" i="49"/>
  <c r="AX307" i="49"/>
  <c r="AW307" i="49"/>
  <c r="AH313" i="49"/>
  <c r="AW314" i="49"/>
  <c r="K313" i="49"/>
  <c r="AM309" i="49"/>
  <c r="AC315" i="49"/>
  <c r="K308" i="49"/>
  <c r="M308" i="49" s="1"/>
  <c r="AH312" i="49"/>
  <c r="AC308" i="49"/>
  <c r="AH314" i="49"/>
  <c r="AM307" i="49"/>
  <c r="AW308" i="49"/>
  <c r="AM311" i="49"/>
  <c r="AN307" i="49"/>
  <c r="AR311" i="49"/>
  <c r="AH315" i="49"/>
  <c r="AM315" i="49"/>
  <c r="AH307" i="49"/>
  <c r="AC314" i="49"/>
  <c r="AC310" i="49"/>
  <c r="K312" i="49"/>
  <c r="S307" i="49"/>
  <c r="T307" i="49"/>
  <c r="K310" i="49"/>
  <c r="K309" i="49"/>
  <c r="X312" i="49"/>
  <c r="AC307" i="49"/>
  <c r="S311" i="49"/>
  <c r="X313" i="49"/>
  <c r="X308" i="48"/>
  <c r="AM309" i="48"/>
  <c r="X312" i="48"/>
  <c r="AC316" i="48"/>
  <c r="S307" i="48"/>
  <c r="AR309" i="48"/>
  <c r="K311" i="48"/>
  <c r="AC312" i="48"/>
  <c r="AH316" i="48"/>
  <c r="AC307" i="48"/>
  <c r="AM308" i="48"/>
  <c r="AC315" i="48"/>
  <c r="AW308" i="48"/>
  <c r="AH307" i="48"/>
  <c r="S310" i="48"/>
  <c r="AH311" i="48"/>
  <c r="AW312" i="48"/>
  <c r="S314" i="48"/>
  <c r="AM315" i="48"/>
  <c r="AC313" i="48"/>
  <c r="Y307" i="48"/>
  <c r="K307" i="48"/>
  <c r="AW313" i="48"/>
  <c r="AH308" i="48"/>
  <c r="K313" i="48"/>
  <c r="AS307" i="48"/>
  <c r="X309" i="48"/>
  <c r="AR310" i="48"/>
  <c r="S316" i="48"/>
  <c r="AC308" i="48"/>
  <c r="AM316" i="48"/>
  <c r="X311" i="48"/>
  <c r="AW310" i="48"/>
  <c r="AH313" i="48"/>
  <c r="AD307" i="48"/>
  <c r="AR308" i="48"/>
  <c r="AH315" i="48"/>
  <c r="X310" i="48"/>
  <c r="X314" i="48"/>
  <c r="AM307" i="48"/>
  <c r="AC314" i="48"/>
  <c r="S309" i="48"/>
  <c r="AH314" i="48"/>
  <c r="AW311" i="48"/>
  <c r="S313" i="48"/>
  <c r="AX307" i="48"/>
  <c r="X313" i="48"/>
  <c r="S308" i="48"/>
  <c r="K312" i="48"/>
  <c r="AW314" i="48"/>
  <c r="X316" i="48"/>
  <c r="AR307" i="48"/>
  <c r="K316" i="48"/>
  <c r="K315" i="48"/>
  <c r="AW309" i="48"/>
  <c r="AW307" i="48"/>
  <c r="AR308" i="47"/>
  <c r="S307" i="47"/>
  <c r="T307" i="47"/>
  <c r="X307" i="47"/>
  <c r="K308" i="47"/>
  <c r="M308" i="47" s="1"/>
  <c r="AC307" i="47"/>
  <c r="AN307" i="47"/>
  <c r="AI307" i="46"/>
  <c r="X313" i="46"/>
  <c r="K309" i="46"/>
  <c r="S314" i="46"/>
  <c r="X309" i="46"/>
  <c r="K312" i="46"/>
  <c r="X312" i="46"/>
  <c r="H307" i="46"/>
  <c r="S308" i="46"/>
  <c r="AH309" i="46"/>
  <c r="X314" i="46"/>
  <c r="K308" i="46"/>
  <c r="AM309" i="46"/>
  <c r="AH312" i="46"/>
  <c r="K314" i="46"/>
  <c r="AR314" i="46"/>
  <c r="X315" i="46"/>
  <c r="AM312" i="46"/>
  <c r="K307" i="46"/>
  <c r="Y307" i="46"/>
  <c r="AC308" i="46"/>
  <c r="AR312" i="46"/>
  <c r="AC314" i="46"/>
  <c r="AM308" i="46"/>
  <c r="AH315" i="46"/>
  <c r="X308" i="46"/>
  <c r="AR309" i="46"/>
  <c r="AH308" i="46"/>
  <c r="AD307" i="46"/>
  <c r="K310" i="46"/>
  <c r="S310" i="46"/>
  <c r="AR308" i="46"/>
  <c r="AH314" i="46"/>
  <c r="AM311" i="46"/>
  <c r="S313" i="46"/>
  <c r="AM307" i="46"/>
  <c r="AS307" i="46"/>
  <c r="AW310" i="46"/>
  <c r="AW309" i="46"/>
  <c r="AW308" i="46"/>
  <c r="AR316" i="45"/>
  <c r="AR308" i="45"/>
  <c r="K310" i="45"/>
  <c r="AC307" i="45"/>
  <c r="AW308" i="45"/>
  <c r="AC310" i="45"/>
  <c r="X315" i="45"/>
  <c r="AR313" i="45"/>
  <c r="AH315" i="45"/>
  <c r="AH316" i="45"/>
  <c r="K307" i="45"/>
  <c r="AH307" i="45"/>
  <c r="AM310" i="45"/>
  <c r="AI307" i="45"/>
  <c r="AR310" i="45"/>
  <c r="AC312" i="45"/>
  <c r="X317" i="45"/>
  <c r="AS307" i="45"/>
  <c r="X309" i="45"/>
  <c r="AH317" i="45"/>
  <c r="AX307" i="45"/>
  <c r="AW315" i="45"/>
  <c r="AH309" i="45"/>
  <c r="AR309" i="45"/>
  <c r="K311" i="45"/>
  <c r="AH314" i="45"/>
  <c r="AW309" i="45"/>
  <c r="AC311" i="45"/>
  <c r="X316" i="45"/>
  <c r="X308" i="45"/>
  <c r="AR314" i="45"/>
  <c r="AR312" i="45"/>
  <c r="AM309" i="45"/>
  <c r="AC316" i="45"/>
  <c r="AM311" i="45"/>
  <c r="AW314" i="45"/>
  <c r="AR317" i="45"/>
  <c r="AW312" i="45"/>
  <c r="X313" i="45"/>
  <c r="AR311" i="45"/>
  <c r="AM316" i="45"/>
  <c r="AN307" i="45"/>
  <c r="K314" i="45"/>
  <c r="AW307" i="45"/>
  <c r="K313" i="45"/>
  <c r="AR307" i="45"/>
  <c r="K315" i="45"/>
  <c r="K312" i="45"/>
  <c r="T307" i="45"/>
  <c r="X307" i="45"/>
  <c r="Y307" i="45"/>
  <c r="S310" i="45"/>
  <c r="X312" i="45"/>
  <c r="AC314" i="45"/>
  <c r="AM307" i="45"/>
  <c r="S575" i="44"/>
  <c r="S561" i="44"/>
  <c r="T558" i="44"/>
  <c r="S576" i="44"/>
  <c r="S562" i="44"/>
  <c r="K558" i="44"/>
  <c r="S559" i="44"/>
  <c r="AC560" i="44"/>
  <c r="AR561" i="44"/>
  <c r="S564" i="44"/>
  <c r="X569" i="44"/>
  <c r="X573" i="44"/>
  <c r="AH574" i="44"/>
  <c r="AM579" i="44"/>
  <c r="X582" i="44"/>
  <c r="S586" i="44"/>
  <c r="S558" i="44"/>
  <c r="X577" i="44"/>
  <c r="X563" i="44"/>
  <c r="Y558" i="44"/>
  <c r="X558" i="44"/>
  <c r="AW561" i="44"/>
  <c r="K563" i="44"/>
  <c r="K568" i="44"/>
  <c r="S577" i="44"/>
  <c r="AC582" i="44"/>
  <c r="AR583" i="44"/>
  <c r="X586" i="44"/>
  <c r="AM587" i="44"/>
  <c r="X578" i="44"/>
  <c r="X559" i="44"/>
  <c r="S568" i="44"/>
  <c r="AC569" i="44"/>
  <c r="K572" i="44"/>
  <c r="K585" i="44"/>
  <c r="AC586" i="44"/>
  <c r="AR587" i="44"/>
  <c r="X567" i="44"/>
  <c r="AC579" i="44"/>
  <c r="AC565" i="44"/>
  <c r="AC580" i="44"/>
  <c r="AC566" i="44"/>
  <c r="AM565" i="44"/>
  <c r="AH573" i="44"/>
  <c r="AC568" i="44"/>
  <c r="S571" i="44"/>
  <c r="AR586" i="44"/>
  <c r="AC585" i="44"/>
  <c r="AW586" i="44"/>
  <c r="AM583" i="44"/>
  <c r="AR559" i="44"/>
  <c r="AW573" i="44"/>
  <c r="K575" i="44"/>
  <c r="S580" i="44"/>
  <c r="S584" i="44"/>
  <c r="AH585" i="44"/>
  <c r="AM558" i="44"/>
  <c r="AC567" i="44"/>
  <c r="AM572" i="44"/>
  <c r="X575" i="44"/>
  <c r="X580" i="44"/>
  <c r="X584" i="44"/>
  <c r="AM585" i="44"/>
  <c r="AW583" i="44"/>
  <c r="AD558" i="44"/>
  <c r="AR560" i="44"/>
  <c r="AM586" i="44"/>
  <c r="X585" i="44"/>
  <c r="AM559" i="44"/>
  <c r="AW559" i="44"/>
  <c r="AW564" i="44"/>
  <c r="K587" i="44"/>
  <c r="X566" i="44"/>
  <c r="AW558" i="44"/>
  <c r="AW563" i="44"/>
  <c r="S574" i="44"/>
  <c r="S583" i="44"/>
  <c r="AM584" i="44"/>
  <c r="AH581" i="44"/>
  <c r="AH567" i="44"/>
  <c r="AH582" i="44"/>
  <c r="AH568" i="44"/>
  <c r="AI558" i="44"/>
  <c r="X562" i="44"/>
  <c r="AM568" i="44"/>
  <c r="AR581" i="44"/>
  <c r="K560" i="44"/>
  <c r="AH570" i="44"/>
  <c r="AR571" i="44"/>
  <c r="AW576" i="44"/>
  <c r="X579" i="44"/>
  <c r="S560" i="44"/>
  <c r="K565" i="44"/>
  <c r="AH566" i="44"/>
  <c r="AM570" i="44"/>
  <c r="X583" i="44"/>
  <c r="AM582" i="44"/>
  <c r="X576" i="44"/>
  <c r="AC581" i="44"/>
  <c r="AR585" i="44"/>
  <c r="AS558" i="44"/>
  <c r="AR558" i="44"/>
  <c r="AH580" i="44"/>
  <c r="S579" i="44"/>
  <c r="K579" i="44"/>
  <c r="AW562" i="44"/>
  <c r="S565" i="44"/>
  <c r="AW567" i="44"/>
  <c r="AW571" i="44"/>
  <c r="K573" i="44"/>
  <c r="AR580" i="44"/>
  <c r="X587" i="44"/>
  <c r="AC564" i="44"/>
  <c r="AC583" i="44"/>
  <c r="K564" i="44"/>
  <c r="X565" i="44"/>
  <c r="S569" i="44"/>
  <c r="S573" i="44"/>
  <c r="S578" i="44"/>
  <c r="S582" i="44"/>
  <c r="AH583" i="44"/>
  <c r="AC587" i="44"/>
  <c r="AC558" i="44"/>
  <c r="AW574" i="44"/>
  <c r="AC577" i="44"/>
  <c r="X581" i="44"/>
  <c r="K581" i="44"/>
  <c r="AW560" i="44"/>
  <c r="AH558" i="44"/>
  <c r="AR573" i="44"/>
  <c r="AR572" i="44"/>
  <c r="X561" i="44"/>
  <c r="S566" i="44"/>
  <c r="AW587" i="44"/>
  <c r="AM571" i="44"/>
  <c r="K574" i="44"/>
  <c r="AH584" i="44"/>
  <c r="K559" i="44"/>
  <c r="AW570" i="44"/>
  <c r="AW575" i="44"/>
  <c r="AW580" i="44"/>
  <c r="X564" i="44"/>
  <c r="AB109" i="6"/>
  <c r="Z109" i="6"/>
  <c r="V109" i="6"/>
  <c r="X109" i="6"/>
  <c r="AF111" i="6"/>
  <c r="AH112" i="6"/>
  <c r="AJ112" i="6"/>
  <c r="F115" i="6"/>
  <c r="T115" i="6" s="1"/>
  <c r="AH110" i="6"/>
  <c r="AJ111" i="6"/>
  <c r="AL112" i="6"/>
  <c r="F114" i="6"/>
  <c r="N114" i="6" s="1"/>
  <c r="AJ110" i="6"/>
  <c r="AL111" i="6"/>
  <c r="F113" i="6"/>
  <c r="J111" i="6"/>
  <c r="L110" i="6"/>
  <c r="P112" i="6"/>
  <c r="P111" i="6"/>
  <c r="R112" i="6"/>
  <c r="P110" i="6"/>
  <c r="R111" i="6"/>
  <c r="R110" i="6"/>
  <c r="V112" i="6"/>
  <c r="L111" i="6"/>
  <c r="J110" i="6"/>
  <c r="X110" i="6"/>
  <c r="Z111" i="6"/>
  <c r="AB112" i="6"/>
  <c r="Z110" i="6"/>
  <c r="AB110" i="6"/>
  <c r="J112" i="6"/>
  <c r="L112" i="6"/>
  <c r="T110" i="6"/>
  <c r="V111" i="6"/>
  <c r="X112" i="6"/>
  <c r="X111" i="6"/>
  <c r="Z112" i="6"/>
  <c r="AB111" i="6"/>
  <c r="Z106" i="6"/>
  <c r="AJ106" i="6"/>
  <c r="AF106" i="6"/>
  <c r="J106" i="6"/>
  <c r="L106" i="6"/>
  <c r="J104" i="6"/>
  <c r="L104" i="6"/>
  <c r="P104" i="6"/>
  <c r="Z104" i="6"/>
  <c r="AB104" i="6"/>
  <c r="AD104" i="6"/>
  <c r="AF104" i="6"/>
  <c r="AH104" i="6"/>
  <c r="N104" i="6"/>
  <c r="R104" i="6"/>
  <c r="T104" i="6"/>
  <c r="V104" i="6"/>
  <c r="X104" i="6"/>
  <c r="AJ104" i="6"/>
  <c r="AL104" i="6"/>
  <c r="AB102" i="6"/>
  <c r="J102" i="6"/>
  <c r="N108" i="6"/>
  <c r="L107" i="6"/>
  <c r="F105" i="6"/>
  <c r="T105" i="6" s="1"/>
  <c r="L108" i="6"/>
  <c r="J107" i="6"/>
  <c r="J108" i="6"/>
  <c r="AL108" i="6"/>
  <c r="AF108" i="6"/>
  <c r="AD108" i="6"/>
  <c r="AB108" i="6"/>
  <c r="Z107" i="6"/>
  <c r="AJ107" i="6"/>
  <c r="AD107" i="6"/>
  <c r="AB107" i="6"/>
  <c r="Z108" i="6"/>
  <c r="X107" i="6"/>
  <c r="AH107" i="6"/>
  <c r="AH108" i="6"/>
  <c r="T108" i="6"/>
  <c r="X108" i="6"/>
  <c r="T107" i="6"/>
  <c r="R107" i="6"/>
  <c r="AF107" i="6"/>
  <c r="R108" i="6"/>
  <c r="P107" i="6"/>
  <c r="V108" i="6"/>
  <c r="P108" i="6"/>
  <c r="J113" i="7"/>
  <c r="L113" i="7"/>
  <c r="F109" i="7"/>
  <c r="N109" i="7" s="1"/>
  <c r="J110" i="7"/>
  <c r="L111" i="7"/>
  <c r="R115" i="7"/>
  <c r="L110" i="7"/>
  <c r="R114" i="7"/>
  <c r="J111" i="7"/>
  <c r="L112" i="7"/>
  <c r="P115" i="7"/>
  <c r="P114" i="7"/>
  <c r="N111" i="7"/>
  <c r="P112" i="7"/>
  <c r="P110" i="7"/>
  <c r="R111" i="7"/>
  <c r="V114" i="7"/>
  <c r="X115" i="7"/>
  <c r="R110" i="7"/>
  <c r="X114" i="7"/>
  <c r="Z115" i="7"/>
  <c r="L115" i="7"/>
  <c r="J112" i="7"/>
  <c r="N110" i="7"/>
  <c r="R112" i="7"/>
  <c r="T114" i="7"/>
  <c r="V112" i="7"/>
  <c r="AB115" i="7"/>
  <c r="X112" i="7"/>
  <c r="V110" i="7"/>
  <c r="X111" i="7"/>
  <c r="Z112" i="7"/>
  <c r="X110" i="7"/>
  <c r="AF115" i="7"/>
  <c r="Z110" i="7"/>
  <c r="AB111" i="7"/>
  <c r="AH115" i="7"/>
  <c r="AH114" i="7"/>
  <c r="AJ115" i="7"/>
  <c r="J115" i="7"/>
  <c r="J114" i="7"/>
  <c r="L114" i="7"/>
  <c r="P111" i="7"/>
  <c r="V115" i="7"/>
  <c r="T111" i="7"/>
  <c r="Z114" i="7"/>
  <c r="V111" i="7"/>
  <c r="AB114" i="7"/>
  <c r="AB112" i="7"/>
  <c r="AF114" i="7"/>
  <c r="J107" i="5"/>
  <c r="V113" i="7" l="1"/>
  <c r="AF113" i="7"/>
  <c r="AL113" i="7"/>
  <c r="T113" i="7"/>
  <c r="AJ113" i="7"/>
  <c r="AD113" i="7"/>
  <c r="N113" i="7"/>
  <c r="X113" i="7"/>
  <c r="P113" i="7"/>
  <c r="M308" i="51"/>
  <c r="M313" i="48"/>
  <c r="M309" i="48"/>
  <c r="M313" i="46"/>
  <c r="M312" i="46"/>
  <c r="M313" i="45"/>
  <c r="M575" i="44"/>
  <c r="X103" i="6"/>
  <c r="AL103" i="6"/>
  <c r="AJ103" i="6"/>
  <c r="AF103" i="6"/>
  <c r="V103" i="6"/>
  <c r="AD103" i="6"/>
  <c r="Z103" i="6"/>
  <c r="AB103" i="6"/>
  <c r="J103" i="6"/>
  <c r="G102" i="6"/>
  <c r="AH103" i="6"/>
  <c r="L102" i="6"/>
  <c r="AB113" i="7"/>
  <c r="R113" i="7"/>
  <c r="X106" i="6"/>
  <c r="AL102" i="6"/>
  <c r="N102" i="6"/>
  <c r="AH106" i="6"/>
  <c r="R106" i="6"/>
  <c r="J109" i="6"/>
  <c r="X102" i="6"/>
  <c r="L109" i="6"/>
  <c r="AH109" i="6"/>
  <c r="R102" i="6"/>
  <c r="P109" i="6"/>
  <c r="T114" i="6"/>
  <c r="AJ102" i="6"/>
  <c r="P106" i="6"/>
  <c r="AF102" i="6"/>
  <c r="R103" i="6"/>
  <c r="V102" i="6"/>
  <c r="P103" i="6"/>
  <c r="N105" i="6"/>
  <c r="R109" i="6"/>
  <c r="Z102" i="6"/>
  <c r="N115" i="6"/>
  <c r="T106" i="6"/>
  <c r="AD109" i="6"/>
  <c r="AH102" i="6"/>
  <c r="AF109" i="6"/>
  <c r="AD102" i="6"/>
  <c r="T103" i="6"/>
  <c r="T102" i="6"/>
  <c r="N103" i="6"/>
  <c r="AJ109" i="6"/>
  <c r="AB106" i="6"/>
  <c r="V106" i="6"/>
  <c r="N106" i="6"/>
  <c r="AL106" i="6"/>
  <c r="G109" i="6"/>
  <c r="M307" i="52"/>
  <c r="L307" i="52"/>
  <c r="M309" i="52"/>
  <c r="M311" i="51"/>
  <c r="M309" i="51"/>
  <c r="M310" i="51"/>
  <c r="M307" i="51"/>
  <c r="L307" i="51"/>
  <c r="M312" i="49"/>
  <c r="M307" i="49"/>
  <c r="M311" i="49"/>
  <c r="M313" i="49"/>
  <c r="M309" i="49"/>
  <c r="M310" i="49"/>
  <c r="M314" i="49"/>
  <c r="L307" i="49"/>
  <c r="M315" i="49"/>
  <c r="M308" i="48"/>
  <c r="M315" i="48"/>
  <c r="M311" i="48"/>
  <c r="M316" i="48"/>
  <c r="M312" i="48"/>
  <c r="M314" i="48"/>
  <c r="M307" i="48"/>
  <c r="L307" i="48"/>
  <c r="M310" i="48"/>
  <c r="L307" i="47"/>
  <c r="M307" i="47"/>
  <c r="M310" i="46"/>
  <c r="M314" i="46"/>
  <c r="M307" i="46"/>
  <c r="L307" i="46"/>
  <c r="M309" i="46"/>
  <c r="M311" i="46"/>
  <c r="M315" i="46"/>
  <c r="M308" i="46"/>
  <c r="M307" i="45"/>
  <c r="L307" i="45"/>
  <c r="M314" i="45"/>
  <c r="M311" i="45"/>
  <c r="M308" i="45"/>
  <c r="M312" i="45"/>
  <c r="M317" i="45"/>
  <c r="M310" i="45"/>
  <c r="M315" i="45"/>
  <c r="M309" i="45"/>
  <c r="M316" i="45"/>
  <c r="M579" i="44"/>
  <c r="M560" i="44"/>
  <c r="M574" i="44"/>
  <c r="L558" i="44"/>
  <c r="M558" i="44"/>
  <c r="M568" i="44"/>
  <c r="M566" i="44"/>
  <c r="M564" i="44"/>
  <c r="M563" i="44"/>
  <c r="M561" i="44"/>
  <c r="M576" i="44"/>
  <c r="M586" i="44"/>
  <c r="M578" i="44"/>
  <c r="M585" i="44"/>
  <c r="M571" i="44"/>
  <c r="M565" i="44"/>
  <c r="M572" i="44"/>
  <c r="M573" i="44"/>
  <c r="M582" i="44"/>
  <c r="M580" i="44"/>
  <c r="M567" i="44"/>
  <c r="M581" i="44"/>
  <c r="M583" i="44"/>
  <c r="M584" i="44"/>
  <c r="M570" i="44"/>
  <c r="M559" i="44"/>
  <c r="M587" i="44"/>
  <c r="M562" i="44"/>
  <c r="M577" i="44"/>
  <c r="M569" i="44"/>
  <c r="N113" i="6"/>
  <c r="T113" i="6"/>
  <c r="AJ114" i="6"/>
  <c r="AH114" i="6"/>
  <c r="AB114" i="6"/>
  <c r="P114" i="6"/>
  <c r="AF114" i="6"/>
  <c r="Z114" i="6"/>
  <c r="R114" i="6"/>
  <c r="X114" i="6"/>
  <c r="V114" i="6"/>
  <c r="L114" i="6"/>
  <c r="J114" i="6"/>
  <c r="AL114" i="6"/>
  <c r="AD115" i="6"/>
  <c r="AH113" i="6"/>
  <c r="AB113" i="6"/>
  <c r="AF113" i="6"/>
  <c r="J113" i="6"/>
  <c r="Z113" i="6"/>
  <c r="X113" i="6"/>
  <c r="L113" i="6"/>
  <c r="V113" i="6"/>
  <c r="R113" i="6"/>
  <c r="P113" i="6"/>
  <c r="AL113" i="6"/>
  <c r="AJ113" i="6"/>
  <c r="AL115" i="6"/>
  <c r="R115" i="6"/>
  <c r="AJ115" i="6"/>
  <c r="AF115" i="6"/>
  <c r="AH115" i="6"/>
  <c r="AB115" i="6"/>
  <c r="X115" i="6"/>
  <c r="P115" i="6"/>
  <c r="Z115" i="6"/>
  <c r="V115" i="6"/>
  <c r="L115" i="6"/>
  <c r="J115" i="6"/>
  <c r="AD113" i="6"/>
  <c r="AD114" i="6"/>
  <c r="L105" i="6"/>
  <c r="AB105" i="6"/>
  <c r="AH105" i="6"/>
  <c r="AD105" i="6"/>
  <c r="P105" i="6"/>
  <c r="R105" i="6"/>
  <c r="AJ105" i="6"/>
  <c r="X105" i="6"/>
  <c r="AF105" i="6"/>
  <c r="V105" i="6"/>
  <c r="Z105" i="6"/>
  <c r="AL105" i="6"/>
  <c r="J105" i="6"/>
  <c r="T109" i="7"/>
  <c r="AB109" i="7"/>
  <c r="X109" i="7"/>
  <c r="V109" i="7"/>
  <c r="R109" i="7"/>
  <c r="AF109" i="7"/>
  <c r="Z109" i="7"/>
  <c r="AL109" i="7"/>
  <c r="AJ109" i="7"/>
  <c r="AH109" i="7"/>
  <c r="P109" i="7"/>
  <c r="L109" i="7"/>
  <c r="J109" i="7"/>
  <c r="G109" i="7"/>
  <c r="AD109" i="7"/>
  <c r="N106" i="56" l="1"/>
  <c r="B175" i="41" s="1"/>
  <c r="M106" i="56"/>
  <c r="B174" i="41" s="1"/>
  <c r="L106" i="56"/>
  <c r="L107" i="56"/>
  <c r="L108" i="56"/>
  <c r="L109" i="56"/>
  <c r="L110" i="56"/>
  <c r="L111" i="56"/>
  <c r="L112" i="56"/>
  <c r="J106" i="56"/>
  <c r="J107" i="56"/>
  <c r="J108" i="56"/>
  <c r="J109" i="56"/>
  <c r="J110" i="56"/>
  <c r="J111" i="56"/>
  <c r="J112" i="56"/>
  <c r="H106" i="56"/>
  <c r="H107" i="56"/>
  <c r="H108" i="56"/>
  <c r="H109" i="56"/>
  <c r="H110" i="56"/>
  <c r="H111" i="56"/>
  <c r="H112" i="56"/>
  <c r="F106" i="56"/>
  <c r="F107" i="56"/>
  <c r="F108" i="56"/>
  <c r="F109" i="56"/>
  <c r="F110" i="56"/>
  <c r="F111" i="56"/>
  <c r="F112" i="56"/>
  <c r="D106" i="56"/>
  <c r="D107" i="56"/>
  <c r="D108" i="56"/>
  <c r="D109" i="56"/>
  <c r="D110" i="56"/>
  <c r="D111" i="56"/>
  <c r="D112" i="56"/>
  <c r="C174" i="41" l="1"/>
  <c r="C175" i="41"/>
  <c r="I169" i="41"/>
  <c r="G169" i="41"/>
  <c r="K164" i="41"/>
  <c r="M164" i="41"/>
  <c r="AA12" i="43"/>
  <c r="AH12" i="43"/>
  <c r="AG12" i="43"/>
  <c r="AF12" i="43"/>
  <c r="AE12" i="43"/>
  <c r="AD12" i="43"/>
  <c r="AC12" i="43"/>
  <c r="AB12" i="43"/>
  <c r="AA14" i="29"/>
  <c r="F174" i="41" s="1"/>
  <c r="AB14" i="29"/>
  <c r="H174" i="41" s="1"/>
  <c r="AC14" i="29"/>
  <c r="J174" i="41" s="1"/>
  <c r="AD14" i="29"/>
  <c r="L174" i="41" s="1"/>
  <c r="AE14" i="29"/>
  <c r="F179" i="41" s="1"/>
  <c r="AF14" i="29"/>
  <c r="H179" i="41" s="1"/>
  <c r="AG14" i="29"/>
  <c r="J179" i="41" s="1"/>
  <c r="AH14" i="29"/>
  <c r="L179" i="41" s="1"/>
  <c r="F163" i="41"/>
  <c r="F164" i="41"/>
  <c r="H164" i="41"/>
  <c r="J164" i="41"/>
  <c r="L164" i="41"/>
  <c r="F169" i="41"/>
  <c r="H169" i="41"/>
  <c r="J169" i="41"/>
  <c r="L169" i="41"/>
  <c r="AA10" i="29" l="1"/>
  <c r="AV289" i="52" l="1"/>
  <c r="AW289" i="52" s="1"/>
  <c r="AQ289" i="52"/>
  <c r="AL289" i="52"/>
  <c r="AM289" i="52" s="1"/>
  <c r="AG289" i="52"/>
  <c r="AH289" i="52" s="1"/>
  <c r="AB289" i="52"/>
  <c r="W289" i="52"/>
  <c r="R289" i="52"/>
  <c r="J289" i="52"/>
  <c r="I289" i="52"/>
  <c r="G289" i="52"/>
  <c r="AV288" i="52"/>
  <c r="AQ288" i="52"/>
  <c r="AL288" i="52"/>
  <c r="AM288" i="52" s="1"/>
  <c r="AG288" i="52"/>
  <c r="AB288" i="52"/>
  <c r="AC288" i="52" s="1"/>
  <c r="W288" i="52"/>
  <c r="R288" i="52"/>
  <c r="S288" i="52" s="1"/>
  <c r="J288" i="52"/>
  <c r="I288" i="52"/>
  <c r="G288" i="52"/>
  <c r="AV287" i="52"/>
  <c r="AQ287" i="52"/>
  <c r="AS287" i="52" s="1"/>
  <c r="AL287" i="52"/>
  <c r="AG287" i="52"/>
  <c r="AB287" i="52"/>
  <c r="AD287" i="52" s="1"/>
  <c r="W287" i="52"/>
  <c r="R287" i="52"/>
  <c r="J287" i="52"/>
  <c r="I287" i="52"/>
  <c r="G287" i="52"/>
  <c r="AV291" i="51"/>
  <c r="AQ291" i="51"/>
  <c r="AL291" i="51"/>
  <c r="AM291" i="51" s="1"/>
  <c r="AG291" i="51"/>
  <c r="AB291" i="51"/>
  <c r="W291" i="51"/>
  <c r="R291" i="51"/>
  <c r="J291" i="51"/>
  <c r="I291" i="51"/>
  <c r="G291" i="51"/>
  <c r="AV290" i="51"/>
  <c r="AQ290" i="51"/>
  <c r="AL290" i="51"/>
  <c r="AG290" i="51"/>
  <c r="AB290" i="51"/>
  <c r="AC290" i="51" s="1"/>
  <c r="W290" i="51"/>
  <c r="R290" i="51"/>
  <c r="J290" i="51"/>
  <c r="I290" i="51"/>
  <c r="G290" i="51"/>
  <c r="AV289" i="51"/>
  <c r="AQ289" i="51"/>
  <c r="AL289" i="51"/>
  <c r="AG289" i="51"/>
  <c r="AB289" i="51"/>
  <c r="W289" i="51"/>
  <c r="R289" i="51"/>
  <c r="K289" i="51" s="1"/>
  <c r="J289" i="51"/>
  <c r="I289" i="51"/>
  <c r="G289" i="51"/>
  <c r="AV288" i="51"/>
  <c r="AQ288" i="51"/>
  <c r="AL288" i="51"/>
  <c r="AG288" i="51"/>
  <c r="AB288" i="51"/>
  <c r="W288" i="51"/>
  <c r="R288" i="51"/>
  <c r="K288" i="51" s="1"/>
  <c r="J288" i="51"/>
  <c r="I288" i="51"/>
  <c r="G288" i="51"/>
  <c r="AV287" i="51"/>
  <c r="AX287" i="51" s="1"/>
  <c r="AQ287" i="51"/>
  <c r="AS287" i="51" s="1"/>
  <c r="AL287" i="51"/>
  <c r="AG287" i="51"/>
  <c r="AH289" i="51" s="1"/>
  <c r="AB287" i="51"/>
  <c r="AD287" i="51" s="1"/>
  <c r="W287" i="51"/>
  <c r="R287" i="51"/>
  <c r="J287" i="51"/>
  <c r="I287" i="51"/>
  <c r="G287" i="51"/>
  <c r="AV287" i="50"/>
  <c r="AW287" i="50" s="1"/>
  <c r="AQ287" i="50"/>
  <c r="AS287" i="50" s="1"/>
  <c r="AL287" i="50"/>
  <c r="AM287" i="50" s="1"/>
  <c r="AG287" i="50"/>
  <c r="AI287" i="50" s="1"/>
  <c r="AB287" i="50"/>
  <c r="AD287" i="50" s="1"/>
  <c r="W287" i="50"/>
  <c r="Y287" i="50" s="1"/>
  <c r="T287" i="50"/>
  <c r="S287" i="50"/>
  <c r="R287" i="50"/>
  <c r="J287" i="50"/>
  <c r="I287" i="50"/>
  <c r="G287" i="50"/>
  <c r="H287" i="50" s="1"/>
  <c r="AV295" i="49"/>
  <c r="AQ295" i="49"/>
  <c r="AL295" i="49"/>
  <c r="AG295" i="49"/>
  <c r="AH295" i="49" s="1"/>
  <c r="AB295" i="49"/>
  <c r="AC295" i="49" s="1"/>
  <c r="W295" i="49"/>
  <c r="R295" i="49"/>
  <c r="J295" i="49"/>
  <c r="I295" i="49"/>
  <c r="G295" i="49"/>
  <c r="AV294" i="49"/>
  <c r="AQ294" i="49"/>
  <c r="AL294" i="49"/>
  <c r="AG294" i="49"/>
  <c r="AB294" i="49"/>
  <c r="W294" i="49"/>
  <c r="R294" i="49"/>
  <c r="S294" i="49" s="1"/>
  <c r="J294" i="49"/>
  <c r="I294" i="49"/>
  <c r="G294" i="49"/>
  <c r="AV293" i="49"/>
  <c r="AQ293" i="49"/>
  <c r="AR293" i="49" s="1"/>
  <c r="AL293" i="49"/>
  <c r="AG293" i="49"/>
  <c r="AB293" i="49"/>
  <c r="W293" i="49"/>
  <c r="R293" i="49"/>
  <c r="J293" i="49"/>
  <c r="I293" i="49"/>
  <c r="G293" i="49"/>
  <c r="AV292" i="49"/>
  <c r="AQ292" i="49"/>
  <c r="AL292" i="49"/>
  <c r="AG292" i="49"/>
  <c r="AB292" i="49"/>
  <c r="W292" i="49"/>
  <c r="R292" i="49"/>
  <c r="K292" i="49" s="1"/>
  <c r="J292" i="49"/>
  <c r="I292" i="49"/>
  <c r="G292" i="49"/>
  <c r="AV291" i="49"/>
  <c r="AQ291" i="49"/>
  <c r="AR291" i="49" s="1"/>
  <c r="AL291" i="49"/>
  <c r="AM291" i="49" s="1"/>
  <c r="AG291" i="49"/>
  <c r="AB291" i="49"/>
  <c r="W291" i="49"/>
  <c r="R291" i="49"/>
  <c r="J291" i="49"/>
  <c r="I291" i="49"/>
  <c r="G291" i="49"/>
  <c r="AV290" i="49"/>
  <c r="AQ290" i="49"/>
  <c r="AL290" i="49"/>
  <c r="AG290" i="49"/>
  <c r="AB290" i="49"/>
  <c r="W290" i="49"/>
  <c r="R290" i="49"/>
  <c r="K290" i="49"/>
  <c r="J290" i="49"/>
  <c r="I290" i="49"/>
  <c r="G290" i="49"/>
  <c r="AV289" i="49"/>
  <c r="AW289" i="49" s="1"/>
  <c r="AQ289" i="49"/>
  <c r="AL289" i="49"/>
  <c r="AG289" i="49"/>
  <c r="AB289" i="49"/>
  <c r="W289" i="49"/>
  <c r="R289" i="49"/>
  <c r="J289" i="49"/>
  <c r="I289" i="49"/>
  <c r="G289" i="49"/>
  <c r="AV288" i="49"/>
  <c r="AQ288" i="49"/>
  <c r="AL288" i="49"/>
  <c r="AG288" i="49"/>
  <c r="AB288" i="49"/>
  <c r="W288" i="49"/>
  <c r="X288" i="49" s="1"/>
  <c r="R288" i="49"/>
  <c r="S288" i="49" s="1"/>
  <c r="K288" i="49"/>
  <c r="J288" i="49"/>
  <c r="I288" i="49"/>
  <c r="G288" i="49"/>
  <c r="AV287" i="49"/>
  <c r="AQ287" i="49"/>
  <c r="AL287" i="49"/>
  <c r="AG287" i="49"/>
  <c r="AB287" i="49"/>
  <c r="W287" i="49"/>
  <c r="R287" i="49"/>
  <c r="S287" i="49" s="1"/>
  <c r="J287" i="49"/>
  <c r="I287" i="49"/>
  <c r="G287" i="49"/>
  <c r="AV296" i="48"/>
  <c r="AB296" i="48"/>
  <c r="W296" i="48"/>
  <c r="X296" i="48" s="1"/>
  <c r="R296" i="48"/>
  <c r="S296" i="48" s="1"/>
  <c r="K296" i="48"/>
  <c r="J296" i="48"/>
  <c r="I296" i="48"/>
  <c r="G296" i="48"/>
  <c r="AV295" i="48"/>
  <c r="AQ295" i="48"/>
  <c r="AL295" i="48"/>
  <c r="AG295" i="48"/>
  <c r="AB295" i="48"/>
  <c r="W295" i="48"/>
  <c r="R295" i="48"/>
  <c r="K295" i="48"/>
  <c r="J295" i="48"/>
  <c r="I295" i="48"/>
  <c r="G295" i="48"/>
  <c r="AV294" i="48"/>
  <c r="AQ294" i="48"/>
  <c r="AL294" i="48"/>
  <c r="AG294" i="48"/>
  <c r="AB294" i="48"/>
  <c r="K294" i="48" s="1"/>
  <c r="X294" i="48"/>
  <c r="W294" i="48"/>
  <c r="R294" i="48"/>
  <c r="J294" i="48"/>
  <c r="I294" i="48"/>
  <c r="G294" i="48"/>
  <c r="AV293" i="48"/>
  <c r="AQ293" i="48"/>
  <c r="AL293" i="48"/>
  <c r="AG293" i="48"/>
  <c r="AB293" i="48"/>
  <c r="W293" i="48"/>
  <c r="R293" i="48"/>
  <c r="K293" i="48"/>
  <c r="J293" i="48"/>
  <c r="I293" i="48"/>
  <c r="G293" i="48"/>
  <c r="AV292" i="48"/>
  <c r="AQ292" i="48"/>
  <c r="AL292" i="48"/>
  <c r="AG292" i="48"/>
  <c r="AH292" i="48" s="1"/>
  <c r="AB292" i="48"/>
  <c r="W292" i="48"/>
  <c r="R292" i="48"/>
  <c r="J292" i="48"/>
  <c r="I292" i="48"/>
  <c r="G292" i="48"/>
  <c r="AV291" i="48"/>
  <c r="AQ291" i="48"/>
  <c r="AL291" i="48"/>
  <c r="AG291" i="48"/>
  <c r="AB291" i="48"/>
  <c r="W291" i="48"/>
  <c r="R291" i="48"/>
  <c r="J291" i="48"/>
  <c r="I291" i="48"/>
  <c r="G291" i="48"/>
  <c r="AV290" i="48"/>
  <c r="AQ290" i="48"/>
  <c r="AL290" i="48"/>
  <c r="AM290" i="48" s="1"/>
  <c r="AG290" i="48"/>
  <c r="AB290" i="48"/>
  <c r="W290" i="48"/>
  <c r="R290" i="48"/>
  <c r="J290" i="48"/>
  <c r="I290" i="48"/>
  <c r="G290" i="48"/>
  <c r="AV289" i="48"/>
  <c r="AQ289" i="48"/>
  <c r="AL289" i="48"/>
  <c r="AM289" i="48" s="1"/>
  <c r="AG289" i="48"/>
  <c r="AB289" i="48"/>
  <c r="W289" i="48"/>
  <c r="R289" i="48"/>
  <c r="K289" i="48"/>
  <c r="J289" i="48"/>
  <c r="I289" i="48"/>
  <c r="G289" i="48"/>
  <c r="AV288" i="48"/>
  <c r="AQ288" i="48"/>
  <c r="AL288" i="48"/>
  <c r="AG288" i="48"/>
  <c r="AB288" i="48"/>
  <c r="W288" i="48"/>
  <c r="K288" i="48" s="1"/>
  <c r="R288" i="48"/>
  <c r="J288" i="48"/>
  <c r="I288" i="48"/>
  <c r="G288" i="48"/>
  <c r="AV287" i="48"/>
  <c r="AW287" i="48" s="1"/>
  <c r="AQ287" i="48"/>
  <c r="AL287" i="48"/>
  <c r="AG287" i="48"/>
  <c r="AB287" i="48"/>
  <c r="W287" i="48"/>
  <c r="R287" i="48"/>
  <c r="K287" i="48"/>
  <c r="J287" i="48"/>
  <c r="I287" i="48"/>
  <c r="G287" i="48"/>
  <c r="H287" i="48" s="1"/>
  <c r="AV294" i="46"/>
  <c r="AQ294" i="46"/>
  <c r="AL294" i="46"/>
  <c r="AG294" i="46"/>
  <c r="AB294" i="46"/>
  <c r="W294" i="46"/>
  <c r="R294" i="46"/>
  <c r="J294" i="46"/>
  <c r="I294" i="46"/>
  <c r="G294" i="46"/>
  <c r="AV293" i="46"/>
  <c r="AQ293" i="46"/>
  <c r="AL293" i="46"/>
  <c r="AG293" i="46"/>
  <c r="AH293" i="46" s="1"/>
  <c r="AB293" i="46"/>
  <c r="W293" i="46"/>
  <c r="R293" i="46"/>
  <c r="J293" i="46"/>
  <c r="I293" i="46"/>
  <c r="G293" i="46"/>
  <c r="AL292" i="46"/>
  <c r="AG292" i="46"/>
  <c r="AB292" i="46"/>
  <c r="W292" i="46"/>
  <c r="R292" i="46"/>
  <c r="K292" i="46"/>
  <c r="J292" i="46"/>
  <c r="I292" i="46"/>
  <c r="G292" i="46"/>
  <c r="AV291" i="46"/>
  <c r="AQ291" i="46"/>
  <c r="AL291" i="46"/>
  <c r="AG291" i="46"/>
  <c r="AB291" i="46"/>
  <c r="W291" i="46"/>
  <c r="R291" i="46"/>
  <c r="K291" i="46"/>
  <c r="J291" i="46"/>
  <c r="I291" i="46"/>
  <c r="G291" i="46"/>
  <c r="AV290" i="46"/>
  <c r="AQ290" i="46"/>
  <c r="AL290" i="46"/>
  <c r="AG290" i="46"/>
  <c r="AB290" i="46"/>
  <c r="W290" i="46"/>
  <c r="R290" i="46"/>
  <c r="J290" i="46"/>
  <c r="I290" i="46"/>
  <c r="G290" i="46"/>
  <c r="AV289" i="46"/>
  <c r="AQ289" i="46"/>
  <c r="AR289" i="46" s="1"/>
  <c r="AL289" i="46"/>
  <c r="AM289" i="46" s="1"/>
  <c r="AG289" i="46"/>
  <c r="AB289" i="46"/>
  <c r="W289" i="46"/>
  <c r="R289" i="46"/>
  <c r="J289" i="46"/>
  <c r="I289" i="46"/>
  <c r="G289" i="46"/>
  <c r="AV288" i="46"/>
  <c r="AQ288" i="46"/>
  <c r="AL288" i="46"/>
  <c r="AG288" i="46"/>
  <c r="AB288" i="46"/>
  <c r="W288" i="46"/>
  <c r="R288" i="46"/>
  <c r="J288" i="46"/>
  <c r="I288" i="46"/>
  <c r="G288" i="46"/>
  <c r="AV287" i="46"/>
  <c r="AQ287" i="46"/>
  <c r="AL287" i="46"/>
  <c r="AM287" i="46" s="1"/>
  <c r="AG287" i="46"/>
  <c r="AI287" i="46" s="1"/>
  <c r="AB287" i="46"/>
  <c r="W287" i="46"/>
  <c r="R287" i="46"/>
  <c r="J287" i="46"/>
  <c r="I287" i="46"/>
  <c r="G287" i="46"/>
  <c r="AV297" i="45"/>
  <c r="AQ297" i="45"/>
  <c r="AL297" i="45"/>
  <c r="AG297" i="45"/>
  <c r="AB297" i="45"/>
  <c r="W297" i="45"/>
  <c r="R297" i="45"/>
  <c r="J297" i="45"/>
  <c r="I297" i="45"/>
  <c r="G297" i="45"/>
  <c r="AV296" i="45"/>
  <c r="AQ296" i="45"/>
  <c r="AR296" i="45" s="1"/>
  <c r="AL296" i="45"/>
  <c r="AG296" i="45"/>
  <c r="AB296" i="45"/>
  <c r="W296" i="45"/>
  <c r="R296" i="45"/>
  <c r="K296" i="45" s="1"/>
  <c r="J296" i="45"/>
  <c r="I296" i="45"/>
  <c r="G296" i="45"/>
  <c r="AV295" i="45"/>
  <c r="AQ295" i="45"/>
  <c r="AL295" i="45"/>
  <c r="AG295" i="45"/>
  <c r="AB295" i="45"/>
  <c r="W295" i="45"/>
  <c r="R295" i="45"/>
  <c r="K295" i="45" s="1"/>
  <c r="J295" i="45"/>
  <c r="I295" i="45"/>
  <c r="G295" i="45"/>
  <c r="AV294" i="45"/>
  <c r="AQ294" i="45"/>
  <c r="AL294" i="45"/>
  <c r="AG294" i="45"/>
  <c r="AB294" i="45"/>
  <c r="W294" i="45"/>
  <c r="R294" i="45"/>
  <c r="K294" i="45" s="1"/>
  <c r="J294" i="45"/>
  <c r="I294" i="45"/>
  <c r="G294" i="45"/>
  <c r="AV293" i="45"/>
  <c r="AQ293" i="45"/>
  <c r="AL293" i="45"/>
  <c r="AG293" i="45"/>
  <c r="AB293" i="45"/>
  <c r="W293" i="45"/>
  <c r="R293" i="45"/>
  <c r="K293" i="45"/>
  <c r="J293" i="45"/>
  <c r="I293" i="45"/>
  <c r="G293" i="45"/>
  <c r="AV292" i="45"/>
  <c r="AQ292" i="45"/>
  <c r="AL292" i="45"/>
  <c r="AG292" i="45"/>
  <c r="AB292" i="45"/>
  <c r="W292" i="45"/>
  <c r="X292" i="45" s="1"/>
  <c r="R292" i="45"/>
  <c r="S292" i="45" s="1"/>
  <c r="J292" i="45"/>
  <c r="I292" i="45"/>
  <c r="G292" i="45"/>
  <c r="AV291" i="45"/>
  <c r="AQ291" i="45"/>
  <c r="AL291" i="45"/>
  <c r="AG291" i="45"/>
  <c r="AB291" i="45"/>
  <c r="W291" i="45"/>
  <c r="R291" i="45"/>
  <c r="K291" i="45"/>
  <c r="J291" i="45"/>
  <c r="I291" i="45"/>
  <c r="G291" i="45"/>
  <c r="AV290" i="45"/>
  <c r="AQ290" i="45"/>
  <c r="AL290" i="45"/>
  <c r="AM290" i="45" s="1"/>
  <c r="AG290" i="45"/>
  <c r="AH290" i="45" s="1"/>
  <c r="AB290" i="45"/>
  <c r="AC290" i="45" s="1"/>
  <c r="W290" i="45"/>
  <c r="R290" i="45"/>
  <c r="J290" i="45"/>
  <c r="I290" i="45"/>
  <c r="G290" i="45"/>
  <c r="AV289" i="45"/>
  <c r="AQ289" i="45"/>
  <c r="AL289" i="45"/>
  <c r="AG289" i="45"/>
  <c r="AB289" i="45"/>
  <c r="W289" i="45"/>
  <c r="R289" i="45"/>
  <c r="K289" i="45"/>
  <c r="J289" i="45"/>
  <c r="I289" i="45"/>
  <c r="G289" i="45"/>
  <c r="AV288" i="45"/>
  <c r="AW288" i="45" s="1"/>
  <c r="AQ288" i="45"/>
  <c r="K288" i="45" s="1"/>
  <c r="AL288" i="45"/>
  <c r="AG288" i="45"/>
  <c r="AB288" i="45"/>
  <c r="W288" i="45"/>
  <c r="R288" i="45"/>
  <c r="J288" i="45"/>
  <c r="I288" i="45"/>
  <c r="G288" i="45"/>
  <c r="AV287" i="45"/>
  <c r="AX287" i="45" s="1"/>
  <c r="AQ287" i="45"/>
  <c r="AL287" i="45"/>
  <c r="AG287" i="45"/>
  <c r="AB287" i="45"/>
  <c r="W287" i="45"/>
  <c r="R287" i="45"/>
  <c r="K287" i="45" s="1"/>
  <c r="J287" i="45"/>
  <c r="I287" i="45"/>
  <c r="G287" i="45"/>
  <c r="AV549" i="44"/>
  <c r="AQ549" i="44"/>
  <c r="AL549" i="44"/>
  <c r="AG549" i="44"/>
  <c r="AB549" i="44"/>
  <c r="W549" i="44"/>
  <c r="R549" i="44"/>
  <c r="J549" i="44"/>
  <c r="I549" i="44"/>
  <c r="G549" i="44"/>
  <c r="AV548" i="44"/>
  <c r="AQ548" i="44"/>
  <c r="AL548" i="44"/>
  <c r="AG548" i="44"/>
  <c r="AB548" i="44"/>
  <c r="W548" i="44"/>
  <c r="R548" i="44"/>
  <c r="J548" i="44"/>
  <c r="I548" i="44"/>
  <c r="G548" i="44"/>
  <c r="AV547" i="44"/>
  <c r="AQ547" i="44"/>
  <c r="AL547" i="44"/>
  <c r="AG547" i="44"/>
  <c r="AB547" i="44"/>
  <c r="W547" i="44"/>
  <c r="R547" i="44"/>
  <c r="J547" i="44"/>
  <c r="I547" i="44"/>
  <c r="G547" i="44"/>
  <c r="AV546" i="44"/>
  <c r="AQ546" i="44"/>
  <c r="AL546" i="44"/>
  <c r="AG546" i="44"/>
  <c r="AB546" i="44"/>
  <c r="W546" i="44"/>
  <c r="R546" i="44"/>
  <c r="J546" i="44"/>
  <c r="I546" i="44"/>
  <c r="G546" i="44"/>
  <c r="AV545" i="44"/>
  <c r="AQ545" i="44"/>
  <c r="AL545" i="44"/>
  <c r="AG545" i="44"/>
  <c r="AB545" i="44"/>
  <c r="W545" i="44"/>
  <c r="R545" i="44"/>
  <c r="J545" i="44"/>
  <c r="I545" i="44"/>
  <c r="G545" i="44"/>
  <c r="AV544" i="44"/>
  <c r="AQ544" i="44"/>
  <c r="AL544" i="44"/>
  <c r="AG544" i="44"/>
  <c r="AB544" i="44"/>
  <c r="W544" i="44"/>
  <c r="R544" i="44"/>
  <c r="J544" i="44"/>
  <c r="I544" i="44"/>
  <c r="G544" i="44"/>
  <c r="AV543" i="44"/>
  <c r="AQ543" i="44"/>
  <c r="AL543" i="44"/>
  <c r="AG543" i="44"/>
  <c r="AB543" i="44"/>
  <c r="W543" i="44"/>
  <c r="R543" i="44"/>
  <c r="J543" i="44"/>
  <c r="I543" i="44"/>
  <c r="G543" i="44"/>
  <c r="AV542" i="44"/>
  <c r="AQ542" i="44"/>
  <c r="AL542" i="44"/>
  <c r="AG542" i="44"/>
  <c r="AB542" i="44"/>
  <c r="W542" i="44"/>
  <c r="R542" i="44"/>
  <c r="J542" i="44"/>
  <c r="I542" i="44"/>
  <c r="G542" i="44"/>
  <c r="AV541" i="44"/>
  <c r="AQ541" i="44"/>
  <c r="AL541" i="44"/>
  <c r="AG541" i="44"/>
  <c r="AB541" i="44"/>
  <c r="W541" i="44"/>
  <c r="R541" i="44"/>
  <c r="J541" i="44"/>
  <c r="I541" i="44"/>
  <c r="G541" i="44"/>
  <c r="AV540" i="44"/>
  <c r="AQ540" i="44"/>
  <c r="AL540" i="44"/>
  <c r="AG540" i="44"/>
  <c r="AB540" i="44"/>
  <c r="W540" i="44"/>
  <c r="R540" i="44"/>
  <c r="J540" i="44"/>
  <c r="I540" i="44"/>
  <c r="G540" i="44"/>
  <c r="AV539" i="44"/>
  <c r="AQ539" i="44"/>
  <c r="AL539" i="44"/>
  <c r="AG539" i="44"/>
  <c r="AB539" i="44"/>
  <c r="W539" i="44"/>
  <c r="R539" i="44"/>
  <c r="J539" i="44"/>
  <c r="I539" i="44"/>
  <c r="G539" i="44"/>
  <c r="AV538" i="44"/>
  <c r="AQ538" i="44"/>
  <c r="AL538" i="44"/>
  <c r="AG538" i="44"/>
  <c r="AB538" i="44"/>
  <c r="W538" i="44"/>
  <c r="R538" i="44"/>
  <c r="J538" i="44"/>
  <c r="I538" i="44"/>
  <c r="G538" i="44"/>
  <c r="AV537" i="44"/>
  <c r="AQ537" i="44"/>
  <c r="AL537" i="44"/>
  <c r="AG537" i="44"/>
  <c r="AB537" i="44"/>
  <c r="W537" i="44"/>
  <c r="R537" i="44"/>
  <c r="J537" i="44"/>
  <c r="I537" i="44"/>
  <c r="G537" i="44"/>
  <c r="AV536" i="44"/>
  <c r="AQ536" i="44"/>
  <c r="AL536" i="44"/>
  <c r="AG536" i="44"/>
  <c r="AB536" i="44"/>
  <c r="W536" i="44"/>
  <c r="R536" i="44"/>
  <c r="J536" i="44"/>
  <c r="I536" i="44"/>
  <c r="G536" i="44"/>
  <c r="AV535" i="44"/>
  <c r="AQ535" i="44"/>
  <c r="AL535" i="44"/>
  <c r="AG535" i="44"/>
  <c r="AB535" i="44"/>
  <c r="W535" i="44"/>
  <c r="K535" i="44" s="1"/>
  <c r="R535" i="44"/>
  <c r="J535" i="44"/>
  <c r="I535" i="44"/>
  <c r="G535" i="44"/>
  <c r="AV534" i="44"/>
  <c r="AQ534" i="44"/>
  <c r="AL534" i="44"/>
  <c r="AG534" i="44"/>
  <c r="AB534" i="44"/>
  <c r="W534" i="44"/>
  <c r="R534" i="44"/>
  <c r="J534" i="44"/>
  <c r="I534" i="44"/>
  <c r="G534" i="44"/>
  <c r="AV533" i="44"/>
  <c r="AQ533" i="44"/>
  <c r="AL533" i="44"/>
  <c r="AG533" i="44"/>
  <c r="AB533" i="44"/>
  <c r="W533" i="44"/>
  <c r="R533" i="44"/>
  <c r="J533" i="44"/>
  <c r="I533" i="44"/>
  <c r="G533" i="44"/>
  <c r="AV532" i="44"/>
  <c r="AQ532" i="44"/>
  <c r="AL532" i="44"/>
  <c r="AG532" i="44"/>
  <c r="AB532" i="44"/>
  <c r="W532" i="44"/>
  <c r="R532" i="44"/>
  <c r="J532" i="44"/>
  <c r="I532" i="44"/>
  <c r="G532" i="44"/>
  <c r="AV531" i="44"/>
  <c r="AQ531" i="44"/>
  <c r="AL531" i="44"/>
  <c r="AG531" i="44"/>
  <c r="AB531" i="44"/>
  <c r="W531" i="44"/>
  <c r="R531" i="44"/>
  <c r="J531" i="44"/>
  <c r="I531" i="44"/>
  <c r="G531" i="44"/>
  <c r="AV530" i="44"/>
  <c r="AQ530" i="44"/>
  <c r="AL530" i="44"/>
  <c r="AG530" i="44"/>
  <c r="AB530" i="44"/>
  <c r="W530" i="44"/>
  <c r="R530" i="44"/>
  <c r="J530" i="44"/>
  <c r="I530" i="44"/>
  <c r="G530" i="44"/>
  <c r="AV529" i="44"/>
  <c r="AQ529" i="44"/>
  <c r="AL529" i="44"/>
  <c r="AG529" i="44"/>
  <c r="AB529" i="44"/>
  <c r="W529" i="44"/>
  <c r="R529" i="44"/>
  <c r="J529" i="44"/>
  <c r="I529" i="44"/>
  <c r="G529" i="44"/>
  <c r="AV528" i="44"/>
  <c r="AQ528" i="44"/>
  <c r="AL528" i="44"/>
  <c r="AG528" i="44"/>
  <c r="AB528" i="44"/>
  <c r="W528" i="44"/>
  <c r="R528" i="44"/>
  <c r="J528" i="44"/>
  <c r="I528" i="44"/>
  <c r="G528" i="44"/>
  <c r="AV527" i="44"/>
  <c r="AQ527" i="44"/>
  <c r="AL527" i="44"/>
  <c r="AG527" i="44"/>
  <c r="AB527" i="44"/>
  <c r="W527" i="44"/>
  <c r="R527" i="44"/>
  <c r="J527" i="44"/>
  <c r="I527" i="44"/>
  <c r="G527" i="44"/>
  <c r="AV526" i="44"/>
  <c r="AQ526" i="44"/>
  <c r="AL526" i="44"/>
  <c r="AG526" i="44"/>
  <c r="AB526" i="44"/>
  <c r="W526" i="44"/>
  <c r="R526" i="44"/>
  <c r="J526" i="44"/>
  <c r="I526" i="44"/>
  <c r="G526" i="44"/>
  <c r="AV525" i="44"/>
  <c r="AQ525" i="44"/>
  <c r="AL525" i="44"/>
  <c r="AG525" i="44"/>
  <c r="AB525" i="44"/>
  <c r="W525" i="44"/>
  <c r="R525" i="44"/>
  <c r="J525" i="44"/>
  <c r="I525" i="44"/>
  <c r="G525" i="44"/>
  <c r="AV524" i="44"/>
  <c r="AQ524" i="44"/>
  <c r="AL524" i="44"/>
  <c r="AG524" i="44"/>
  <c r="AB524" i="44"/>
  <c r="W524" i="44"/>
  <c r="R524" i="44"/>
  <c r="J524" i="44"/>
  <c r="I524" i="44"/>
  <c r="G524" i="44"/>
  <c r="AV523" i="44"/>
  <c r="AQ523" i="44"/>
  <c r="AL523" i="44"/>
  <c r="AG523" i="44"/>
  <c r="AB523" i="44"/>
  <c r="K523" i="44" s="1"/>
  <c r="W523" i="44"/>
  <c r="R523" i="44"/>
  <c r="J523" i="44"/>
  <c r="I523" i="44"/>
  <c r="G523" i="44"/>
  <c r="AV522" i="44"/>
  <c r="AQ522" i="44"/>
  <c r="AL522" i="44"/>
  <c r="AG522" i="44"/>
  <c r="AB522" i="44"/>
  <c r="W522" i="44"/>
  <c r="R522" i="44"/>
  <c r="J522" i="44"/>
  <c r="I522" i="44"/>
  <c r="G522" i="44"/>
  <c r="AV521" i="44"/>
  <c r="AQ521" i="44"/>
  <c r="AL521" i="44"/>
  <c r="AG521" i="44"/>
  <c r="AB521" i="44"/>
  <c r="W521" i="44"/>
  <c r="R521" i="44"/>
  <c r="J521" i="44"/>
  <c r="I521" i="44"/>
  <c r="G521" i="44"/>
  <c r="AV520" i="44"/>
  <c r="AQ520" i="44"/>
  <c r="AL520" i="44"/>
  <c r="AG520" i="44"/>
  <c r="AB520" i="44"/>
  <c r="W520" i="44"/>
  <c r="R520" i="44"/>
  <c r="J520" i="44"/>
  <c r="I520" i="44"/>
  <c r="G520" i="44"/>
  <c r="U515" i="44"/>
  <c r="Z515" i="44" s="1"/>
  <c r="AE515" i="44" s="1"/>
  <c r="AC108" i="7"/>
  <c r="S108" i="7"/>
  <c r="M108" i="7"/>
  <c r="F108" i="7"/>
  <c r="AL108" i="7" s="1"/>
  <c r="AC107" i="7"/>
  <c r="S107" i="7"/>
  <c r="M107" i="7"/>
  <c r="F107" i="7"/>
  <c r="AJ107" i="7" s="1"/>
  <c r="AC106" i="7"/>
  <c r="S106" i="7"/>
  <c r="M106" i="7"/>
  <c r="F106" i="7"/>
  <c r="AH106" i="7" s="1"/>
  <c r="AC105" i="7"/>
  <c r="S105" i="7"/>
  <c r="M105" i="7"/>
  <c r="AC104" i="7"/>
  <c r="S104" i="7"/>
  <c r="M104" i="7"/>
  <c r="F104" i="7"/>
  <c r="AB104" i="7" s="1"/>
  <c r="AC103" i="7"/>
  <c r="S103" i="7"/>
  <c r="M103" i="7"/>
  <c r="F103" i="7" s="1"/>
  <c r="AB103" i="7" s="1"/>
  <c r="AC102" i="7"/>
  <c r="S102" i="7"/>
  <c r="M102" i="7"/>
  <c r="B102" i="7"/>
  <c r="U101" i="5"/>
  <c r="U102" i="5"/>
  <c r="U103" i="5"/>
  <c r="U104" i="5"/>
  <c r="U105" i="5"/>
  <c r="U106" i="5"/>
  <c r="U100" i="5"/>
  <c r="K525" i="44" l="1"/>
  <c r="K539" i="44"/>
  <c r="K542" i="44"/>
  <c r="AH528" i="44"/>
  <c r="K538" i="44"/>
  <c r="K536" i="44"/>
  <c r="AC521" i="44"/>
  <c r="S537" i="44"/>
  <c r="K541" i="44"/>
  <c r="K530" i="44"/>
  <c r="X520" i="44"/>
  <c r="AW532" i="44"/>
  <c r="S540" i="44"/>
  <c r="AR548" i="44"/>
  <c r="F102" i="7"/>
  <c r="T102" i="7" s="1"/>
  <c r="F105" i="7"/>
  <c r="L105" i="7" s="1"/>
  <c r="AW287" i="52"/>
  <c r="AX287" i="52"/>
  <c r="AR289" i="52"/>
  <c r="K288" i="52"/>
  <c r="AR288" i="52"/>
  <c r="S287" i="52"/>
  <c r="AW288" i="52"/>
  <c r="Y287" i="52"/>
  <c r="H287" i="52"/>
  <c r="AC287" i="52"/>
  <c r="AH288" i="52"/>
  <c r="S289" i="52"/>
  <c r="AI287" i="52"/>
  <c r="X289" i="52"/>
  <c r="AM287" i="52"/>
  <c r="AC289" i="52"/>
  <c r="X289" i="51"/>
  <c r="AC289" i="51"/>
  <c r="AC291" i="51"/>
  <c r="AW289" i="51"/>
  <c r="AR291" i="51"/>
  <c r="AW291" i="51"/>
  <c r="X288" i="51"/>
  <c r="K290" i="51"/>
  <c r="M290" i="51" s="1"/>
  <c r="AC288" i="51"/>
  <c r="AH290" i="51"/>
  <c r="K291" i="51"/>
  <c r="AR289" i="51"/>
  <c r="AR288" i="51"/>
  <c r="H287" i="51"/>
  <c r="AW288" i="51"/>
  <c r="AR290" i="51"/>
  <c r="AW290" i="51"/>
  <c r="AH291" i="51"/>
  <c r="AW293" i="49"/>
  <c r="AH288" i="49"/>
  <c r="X290" i="49"/>
  <c r="AC290" i="49"/>
  <c r="X292" i="49"/>
  <c r="AR288" i="49"/>
  <c r="AC292" i="49"/>
  <c r="X294" i="49"/>
  <c r="AW288" i="49"/>
  <c r="AC294" i="49"/>
  <c r="AI287" i="49"/>
  <c r="AH294" i="49"/>
  <c r="AR292" i="49"/>
  <c r="AC288" i="49"/>
  <c r="S289" i="49"/>
  <c r="AW292" i="49"/>
  <c r="AW291" i="49"/>
  <c r="AR295" i="49"/>
  <c r="AW295" i="49"/>
  <c r="AH287" i="49"/>
  <c r="X289" i="49"/>
  <c r="K291" i="49"/>
  <c r="AM292" i="49"/>
  <c r="K287" i="49"/>
  <c r="AM288" i="49"/>
  <c r="AC289" i="49"/>
  <c r="S291" i="49"/>
  <c r="K293" i="49"/>
  <c r="AM293" i="49"/>
  <c r="AM290" i="49"/>
  <c r="AR294" i="49"/>
  <c r="AS287" i="49"/>
  <c r="AH290" i="49"/>
  <c r="X291" i="49"/>
  <c r="X293" i="49"/>
  <c r="AM295" i="49"/>
  <c r="AW290" i="49"/>
  <c r="K289" i="49"/>
  <c r="AX287" i="49"/>
  <c r="AM289" i="49"/>
  <c r="AC291" i="49"/>
  <c r="AC293" i="49"/>
  <c r="S295" i="49"/>
  <c r="S290" i="49"/>
  <c r="H287" i="49"/>
  <c r="AR289" i="49"/>
  <c r="AH291" i="49"/>
  <c r="AH293" i="49"/>
  <c r="K295" i="49"/>
  <c r="AH288" i="48"/>
  <c r="S292" i="48"/>
  <c r="AM288" i="48"/>
  <c r="AC290" i="48"/>
  <c r="X292" i="48"/>
  <c r="S294" i="48"/>
  <c r="AR288" i="48"/>
  <c r="AH290" i="48"/>
  <c r="AH294" i="48"/>
  <c r="AW296" i="48"/>
  <c r="AI287" i="48"/>
  <c r="S289" i="48"/>
  <c r="X289" i="48"/>
  <c r="S291" i="48"/>
  <c r="S295" i="48"/>
  <c r="AR289" i="48"/>
  <c r="AH293" i="48"/>
  <c r="X295" i="48"/>
  <c r="AW288" i="48"/>
  <c r="AW291" i="48"/>
  <c r="AM293" i="48"/>
  <c r="AC295" i="48"/>
  <c r="AH289" i="48"/>
  <c r="AH291" i="48"/>
  <c r="AH295" i="48"/>
  <c r="AW290" i="48"/>
  <c r="AC296" i="48"/>
  <c r="AR291" i="48"/>
  <c r="Y287" i="48"/>
  <c r="S293" i="48"/>
  <c r="AR295" i="48"/>
  <c r="K290" i="48"/>
  <c r="T287" i="48"/>
  <c r="AM294" i="48"/>
  <c r="X293" i="48"/>
  <c r="S290" i="48"/>
  <c r="K292" i="48"/>
  <c r="AM291" i="46"/>
  <c r="AW289" i="46"/>
  <c r="AR291" i="46"/>
  <c r="AR293" i="46"/>
  <c r="S292" i="46"/>
  <c r="K294" i="46"/>
  <c r="AH291" i="46"/>
  <c r="AC290" i="46"/>
  <c r="AH288" i="46"/>
  <c r="AH290" i="46"/>
  <c r="AC294" i="46"/>
  <c r="AH289" i="46"/>
  <c r="AS287" i="46"/>
  <c r="AM288" i="46"/>
  <c r="AM290" i="46"/>
  <c r="AC292" i="46"/>
  <c r="AH294" i="46"/>
  <c r="AM293" i="46"/>
  <c r="AR288" i="46"/>
  <c r="AR290" i="46"/>
  <c r="AH292" i="46"/>
  <c r="AM294" i="46"/>
  <c r="K288" i="46"/>
  <c r="AM292" i="46"/>
  <c r="AR294" i="46"/>
  <c r="AW296" i="45"/>
  <c r="S293" i="45"/>
  <c r="AR289" i="45"/>
  <c r="AH291" i="45"/>
  <c r="X293" i="45"/>
  <c r="X295" i="45"/>
  <c r="S297" i="45"/>
  <c r="AW292" i="45"/>
  <c r="AC295" i="45"/>
  <c r="X297" i="45"/>
  <c r="AR287" i="45"/>
  <c r="AC289" i="45"/>
  <c r="AR291" i="45"/>
  <c r="AH293" i="45"/>
  <c r="AH295" i="45"/>
  <c r="AC297" i="45"/>
  <c r="X287" i="45"/>
  <c r="X296" i="45"/>
  <c r="AH296" i="45"/>
  <c r="S289" i="45"/>
  <c r="S288" i="45"/>
  <c r="AW291" i="45"/>
  <c r="AM293" i="45"/>
  <c r="AM295" i="45"/>
  <c r="AH297" i="45"/>
  <c r="AC292" i="45"/>
  <c r="AC294" i="45"/>
  <c r="AN287" i="45"/>
  <c r="S291" i="45"/>
  <c r="AH289" i="45"/>
  <c r="AM289" i="45"/>
  <c r="AW289" i="45"/>
  <c r="X288" i="45"/>
  <c r="AR293" i="45"/>
  <c r="AR295" i="45"/>
  <c r="AM297" i="45"/>
  <c r="S296" i="45"/>
  <c r="AM292" i="45"/>
  <c r="AI287" i="45"/>
  <c r="AR288" i="45"/>
  <c r="AM296" i="45"/>
  <c r="AW294" i="45"/>
  <c r="AM291" i="45"/>
  <c r="AC288" i="45"/>
  <c r="K290" i="45"/>
  <c r="AW293" i="45"/>
  <c r="AW295" i="45"/>
  <c r="AR297" i="45"/>
  <c r="X294" i="45"/>
  <c r="AR290" i="45"/>
  <c r="AD287" i="45"/>
  <c r="AH294" i="45"/>
  <c r="AM294" i="45"/>
  <c r="X291" i="45"/>
  <c r="AH288" i="45"/>
  <c r="S290" i="45"/>
  <c r="AW297" i="45"/>
  <c r="AH292" i="45"/>
  <c r="AC296" i="45"/>
  <c r="AR294" i="45"/>
  <c r="X289" i="45"/>
  <c r="AW287" i="45"/>
  <c r="AC291" i="45"/>
  <c r="AC293" i="45"/>
  <c r="H287" i="45"/>
  <c r="AM288" i="45"/>
  <c r="X290" i="45"/>
  <c r="K292" i="45"/>
  <c r="K527" i="44"/>
  <c r="AM527" i="44"/>
  <c r="AW529" i="44"/>
  <c r="AR531" i="44"/>
  <c r="K533" i="44"/>
  <c r="X537" i="44"/>
  <c r="AR533" i="44"/>
  <c r="AC537" i="44"/>
  <c r="K534" i="44"/>
  <c r="AC525" i="44"/>
  <c r="AH525" i="44"/>
  <c r="AR525" i="44"/>
  <c r="S541" i="44"/>
  <c r="AI520" i="44"/>
  <c r="AC541" i="44"/>
  <c r="K522" i="44"/>
  <c r="S530" i="44"/>
  <c r="AH526" i="44"/>
  <c r="AM543" i="44"/>
  <c r="AH549" i="44"/>
  <c r="S523" i="44"/>
  <c r="X525" i="44"/>
  <c r="AH527" i="44"/>
  <c r="K531" i="44"/>
  <c r="AW533" i="44"/>
  <c r="AH543" i="44"/>
  <c r="AR543" i="44"/>
  <c r="AR545" i="44"/>
  <c r="AM549" i="44"/>
  <c r="X540" i="44"/>
  <c r="K546" i="44"/>
  <c r="AH521" i="44"/>
  <c r="AH542" i="44"/>
  <c r="AM542" i="44"/>
  <c r="AR523" i="44"/>
  <c r="X535" i="44"/>
  <c r="AW527" i="44"/>
  <c r="K543" i="44"/>
  <c r="X524" i="44"/>
  <c r="AC543" i="44"/>
  <c r="AM520" i="44"/>
  <c r="AM522" i="44"/>
  <c r="AM528" i="44"/>
  <c r="AH530" i="44"/>
  <c r="S536" i="44"/>
  <c r="AW545" i="44"/>
  <c r="AR549" i="44"/>
  <c r="X542" i="44"/>
  <c r="AC542" i="44"/>
  <c r="AC527" i="44"/>
  <c r="AH544" i="44"/>
  <c r="AM521" i="44"/>
  <c r="AM548" i="44"/>
  <c r="AM523" i="44"/>
  <c r="S535" i="44"/>
  <c r="AR527" i="44"/>
  <c r="AM531" i="44"/>
  <c r="AR535" i="44"/>
  <c r="AC522" i="44"/>
  <c r="K526" i="44"/>
  <c r="AC544" i="44"/>
  <c r="AC526" i="44"/>
  <c r="AW537" i="44"/>
  <c r="AR534" i="44"/>
  <c r="AM532" i="44"/>
  <c r="X536" i="44"/>
  <c r="AW549" i="44"/>
  <c r="AH548" i="44"/>
  <c r="P516" i="44"/>
  <c r="S533" i="44"/>
  <c r="AM544" i="44"/>
  <c r="AR544" i="44"/>
  <c r="S543" i="44"/>
  <c r="X541" i="44"/>
  <c r="AH547" i="44"/>
  <c r="AM526" i="44"/>
  <c r="AW528" i="44"/>
  <c r="AR532" i="44"/>
  <c r="AL104" i="7"/>
  <c r="AD103" i="7"/>
  <c r="AJ104" i="7"/>
  <c r="N108" i="7"/>
  <c r="T108" i="7"/>
  <c r="AD108" i="7"/>
  <c r="T106" i="7"/>
  <c r="N103" i="7"/>
  <c r="T103" i="7"/>
  <c r="AD106" i="7"/>
  <c r="AL103" i="7"/>
  <c r="N104" i="7"/>
  <c r="N107" i="7"/>
  <c r="AD104" i="7"/>
  <c r="T107" i="7"/>
  <c r="AF103" i="7"/>
  <c r="AF104" i="7"/>
  <c r="AD107" i="7"/>
  <c r="N106" i="7"/>
  <c r="AH103" i="7"/>
  <c r="AJ103" i="7"/>
  <c r="AJ106" i="7"/>
  <c r="AL106" i="7"/>
  <c r="AH104" i="7"/>
  <c r="AL107" i="7"/>
  <c r="AN287" i="52"/>
  <c r="AR287" i="52"/>
  <c r="K287" i="52"/>
  <c r="X288" i="52"/>
  <c r="AH287" i="52"/>
  <c r="T287" i="52"/>
  <c r="K289" i="52"/>
  <c r="M289" i="52" s="1"/>
  <c r="X287" i="52"/>
  <c r="X290" i="51"/>
  <c r="AH287" i="51"/>
  <c r="AM290" i="51"/>
  <c r="AN287" i="51"/>
  <c r="AM287" i="51"/>
  <c r="X287" i="51"/>
  <c r="S289" i="51"/>
  <c r="S288" i="51"/>
  <c r="Y287" i="51"/>
  <c r="AI287" i="51"/>
  <c r="S291" i="51"/>
  <c r="AH288" i="51"/>
  <c r="K287" i="51"/>
  <c r="M289" i="51" s="1"/>
  <c r="AM288" i="51"/>
  <c r="AM289" i="51"/>
  <c r="M291" i="51"/>
  <c r="X291" i="51"/>
  <c r="S287" i="51"/>
  <c r="AC287" i="51"/>
  <c r="S290" i="51"/>
  <c r="T287" i="51"/>
  <c r="AR287" i="51"/>
  <c r="AW287" i="51"/>
  <c r="AX287" i="50"/>
  <c r="AH287" i="50"/>
  <c r="AN287" i="50"/>
  <c r="K287" i="50"/>
  <c r="AR287" i="50"/>
  <c r="X287" i="50"/>
  <c r="AC287" i="50"/>
  <c r="AM294" i="49"/>
  <c r="AD287" i="49"/>
  <c r="AH292" i="49"/>
  <c r="AH289" i="49"/>
  <c r="AM287" i="49"/>
  <c r="AW294" i="49"/>
  <c r="AN287" i="49"/>
  <c r="T287" i="49"/>
  <c r="S293" i="49"/>
  <c r="X295" i="49"/>
  <c r="X287" i="49"/>
  <c r="AR290" i="49"/>
  <c r="K294" i="49"/>
  <c r="AW287" i="49"/>
  <c r="S292" i="49"/>
  <c r="Y287" i="49"/>
  <c r="AC287" i="49"/>
  <c r="AR287" i="49"/>
  <c r="AC294" i="48"/>
  <c r="AR290" i="48"/>
  <c r="S287" i="48"/>
  <c r="X288" i="48"/>
  <c r="AC288" i="48"/>
  <c r="K291" i="48"/>
  <c r="AM287" i="48"/>
  <c r="X291" i="48"/>
  <c r="AR292" i="48"/>
  <c r="AN287" i="48"/>
  <c r="AC291" i="48"/>
  <c r="AC289" i="48"/>
  <c r="AW294" i="48"/>
  <c r="AW292" i="48"/>
  <c r="AR287" i="48"/>
  <c r="AM291" i="48"/>
  <c r="AW295" i="48"/>
  <c r="AX287" i="48"/>
  <c r="AR294" i="48"/>
  <c r="AC293" i="48"/>
  <c r="S288" i="48"/>
  <c r="AR293" i="48"/>
  <c r="X287" i="48"/>
  <c r="AW289" i="48"/>
  <c r="AC292" i="48"/>
  <c r="AW293" i="48"/>
  <c r="AC287" i="48"/>
  <c r="AD287" i="48"/>
  <c r="AM292" i="48"/>
  <c r="AS287" i="48"/>
  <c r="X290" i="48"/>
  <c r="AM295" i="48"/>
  <c r="AH287" i="48"/>
  <c r="H287" i="46"/>
  <c r="X290" i="46"/>
  <c r="X292" i="46"/>
  <c r="S294" i="46"/>
  <c r="K287" i="46"/>
  <c r="S291" i="46"/>
  <c r="T287" i="46"/>
  <c r="S287" i="46"/>
  <c r="AD287" i="46"/>
  <c r="S293" i="46"/>
  <c r="AW288" i="46"/>
  <c r="AW290" i="46"/>
  <c r="S289" i="46"/>
  <c r="X291" i="46"/>
  <c r="X294" i="46"/>
  <c r="X289" i="46"/>
  <c r="AW294" i="46"/>
  <c r="AC289" i="46"/>
  <c r="K293" i="46"/>
  <c r="X287" i="46"/>
  <c r="AW287" i="46"/>
  <c r="AC291" i="46"/>
  <c r="X293" i="46"/>
  <c r="AX287" i="46"/>
  <c r="AC293" i="46"/>
  <c r="AW291" i="46"/>
  <c r="S288" i="46"/>
  <c r="X288" i="46"/>
  <c r="AW293" i="46"/>
  <c r="AC288" i="46"/>
  <c r="S290" i="46"/>
  <c r="K290" i="46"/>
  <c r="K289" i="46"/>
  <c r="Y287" i="46"/>
  <c r="AC287" i="46"/>
  <c r="AH287" i="46"/>
  <c r="AN287" i="46"/>
  <c r="AR287" i="46"/>
  <c r="M296" i="45"/>
  <c r="M292" i="45"/>
  <c r="M289" i="45"/>
  <c r="M291" i="45"/>
  <c r="L287" i="45"/>
  <c r="M287" i="45"/>
  <c r="M295" i="45"/>
  <c r="M288" i="45"/>
  <c r="M290" i="45"/>
  <c r="S294" i="45"/>
  <c r="Y287" i="45"/>
  <c r="AC287" i="45"/>
  <c r="AH287" i="45"/>
  <c r="S287" i="45"/>
  <c r="AM287" i="45"/>
  <c r="AR292" i="45"/>
  <c r="K297" i="45"/>
  <c r="S295" i="45"/>
  <c r="T287" i="45"/>
  <c r="AS287" i="45"/>
  <c r="AW290" i="45"/>
  <c r="AJ515" i="44"/>
  <c r="AE516" i="44"/>
  <c r="AW525" i="44"/>
  <c r="AM541" i="44"/>
  <c r="AC547" i="44"/>
  <c r="AH524" i="44"/>
  <c r="AM547" i="44"/>
  <c r="X543" i="44"/>
  <c r="S526" i="44"/>
  <c r="AW524" i="44"/>
  <c r="AH533" i="44"/>
  <c r="X546" i="44"/>
  <c r="AC546" i="44"/>
  <c r="AW538" i="44"/>
  <c r="AC524" i="44"/>
  <c r="X527" i="44"/>
  <c r="AC540" i="44"/>
  <c r="AC523" i="44"/>
  <c r="X539" i="44"/>
  <c r="T520" i="44"/>
  <c r="S529" i="44"/>
  <c r="S532" i="44"/>
  <c r="K532" i="44"/>
  <c r="AW530" i="44"/>
  <c r="AC536" i="44"/>
  <c r="AC532" i="44"/>
  <c r="X548" i="44"/>
  <c r="X545" i="44"/>
  <c r="AC545" i="44"/>
  <c r="AH541" i="44"/>
  <c r="AW535" i="44"/>
  <c r="AC520" i="44"/>
  <c r="AM524" i="44"/>
  <c r="AH537" i="44"/>
  <c r="AW521" i="44"/>
  <c r="AW531" i="44"/>
  <c r="AW547" i="44"/>
  <c r="AW534" i="44"/>
  <c r="AM535" i="44"/>
  <c r="AM534" i="44"/>
  <c r="AW544" i="44"/>
  <c r="U516" i="44"/>
  <c r="Z516" i="44"/>
  <c r="AR530" i="44"/>
  <c r="X529" i="44"/>
  <c r="AM539" i="44"/>
  <c r="S525" i="44"/>
  <c r="AH536" i="44"/>
  <c r="K545" i="44"/>
  <c r="S545" i="44"/>
  <c r="X538" i="44"/>
  <c r="Y520" i="44"/>
  <c r="AH531" i="44"/>
  <c r="AD520" i="44"/>
  <c r="AR528" i="44"/>
  <c r="AH540" i="44"/>
  <c r="AR521" i="44"/>
  <c r="S546" i="44"/>
  <c r="AH520" i="44"/>
  <c r="AR524" i="44"/>
  <c r="AC530" i="44"/>
  <c r="X526" i="44"/>
  <c r="AM530" i="44"/>
  <c r="AM533" i="44"/>
  <c r="AC539" i="44"/>
  <c r="S542" i="44"/>
  <c r="AH546" i="44"/>
  <c r="AN520" i="44"/>
  <c r="AM546" i="44"/>
  <c r="AR537" i="44"/>
  <c r="AS520" i="44"/>
  <c r="AR520" i="44"/>
  <c r="AR536" i="44"/>
  <c r="AW523" i="44"/>
  <c r="AH529" i="44"/>
  <c r="S538" i="44"/>
  <c r="AW546" i="44"/>
  <c r="AM529" i="44"/>
  <c r="AH532" i="44"/>
  <c r="H520" i="44"/>
  <c r="AH522" i="44"/>
  <c r="AR526" i="44"/>
  <c r="AW536" i="44"/>
  <c r="AH545" i="44"/>
  <c r="S521" i="44"/>
  <c r="AR529" i="44"/>
  <c r="AC538" i="44"/>
  <c r="X528" i="44"/>
  <c r="K521" i="44"/>
  <c r="S531" i="44"/>
  <c r="K540" i="44"/>
  <c r="AM545" i="44"/>
  <c r="AW548" i="44"/>
  <c r="X530" i="44"/>
  <c r="AR547" i="44"/>
  <c r="X523" i="44"/>
  <c r="AM537" i="44"/>
  <c r="S539" i="44"/>
  <c r="AH523" i="44"/>
  <c r="AH539" i="44"/>
  <c r="S548" i="44"/>
  <c r="X522" i="44"/>
  <c r="X532" i="44"/>
  <c r="AR546" i="44"/>
  <c r="AW539" i="44"/>
  <c r="AR539" i="44"/>
  <c r="AM536" i="44"/>
  <c r="K548" i="44"/>
  <c r="AW543" i="44"/>
  <c r="AC548" i="44"/>
  <c r="AW526" i="44"/>
  <c r="AH538" i="44"/>
  <c r="X521" i="44"/>
  <c r="AR522" i="44"/>
  <c r="K524" i="44"/>
  <c r="X531" i="44"/>
  <c r="AM538" i="44"/>
  <c r="AR542" i="44"/>
  <c r="S544" i="44"/>
  <c r="K547" i="44"/>
  <c r="AW522" i="44"/>
  <c r="S524" i="44"/>
  <c r="AM525" i="44"/>
  <c r="AC531" i="44"/>
  <c r="S534" i="44"/>
  <c r="K537" i="44"/>
  <c r="AR538" i="44"/>
  <c r="X544" i="44"/>
  <c r="X547" i="44"/>
  <c r="AW542" i="44"/>
  <c r="AH535" i="44"/>
  <c r="K529" i="44"/>
  <c r="X534" i="44"/>
  <c r="S528" i="44"/>
  <c r="AC534" i="44"/>
  <c r="AW541" i="44"/>
  <c r="S522" i="44"/>
  <c r="AH534" i="44"/>
  <c r="S547" i="44"/>
  <c r="K528" i="44"/>
  <c r="AW540" i="44"/>
  <c r="K549" i="44"/>
  <c r="AC535" i="44"/>
  <c r="AC529" i="44"/>
  <c r="AR541" i="44"/>
  <c r="K544" i="44"/>
  <c r="AM540" i="44"/>
  <c r="S549" i="44"/>
  <c r="AR540" i="44"/>
  <c r="X533" i="44"/>
  <c r="X549" i="44"/>
  <c r="K520" i="44"/>
  <c r="S527" i="44"/>
  <c r="AC528" i="44"/>
  <c r="AC533" i="44"/>
  <c r="AC549" i="44"/>
  <c r="AW520" i="44"/>
  <c r="AX520" i="44"/>
  <c r="S520" i="44"/>
  <c r="J108" i="7"/>
  <c r="L108" i="7"/>
  <c r="J103" i="7"/>
  <c r="L104" i="7"/>
  <c r="P107" i="7"/>
  <c r="R108" i="7"/>
  <c r="L103" i="7"/>
  <c r="P106" i="7"/>
  <c r="R107" i="7"/>
  <c r="R106" i="7"/>
  <c r="P104" i="7"/>
  <c r="R105" i="7"/>
  <c r="V108" i="7"/>
  <c r="P103" i="7"/>
  <c r="R104" i="7"/>
  <c r="V107" i="7"/>
  <c r="X108" i="7"/>
  <c r="R103" i="7"/>
  <c r="V106" i="7"/>
  <c r="X107" i="7"/>
  <c r="Z108" i="7"/>
  <c r="J107" i="7"/>
  <c r="J106" i="7"/>
  <c r="L107" i="7"/>
  <c r="L106" i="7"/>
  <c r="J104" i="7"/>
  <c r="P108" i="7"/>
  <c r="T104" i="7"/>
  <c r="X106" i="7"/>
  <c r="Z107" i="7"/>
  <c r="AB108" i="7"/>
  <c r="V104" i="7"/>
  <c r="Z106" i="7"/>
  <c r="AB107" i="7"/>
  <c r="V103" i="7"/>
  <c r="X104" i="7"/>
  <c r="AB106" i="7"/>
  <c r="X103" i="7"/>
  <c r="Z104" i="7"/>
  <c r="AF108" i="7"/>
  <c r="Z103" i="7"/>
  <c r="AF107" i="7"/>
  <c r="AH108" i="7"/>
  <c r="AF106" i="7"/>
  <c r="AH107" i="7"/>
  <c r="AJ108" i="7"/>
  <c r="V105" i="7" l="1"/>
  <c r="AD105" i="7"/>
  <c r="AJ105" i="7"/>
  <c r="P105" i="7"/>
  <c r="AF102" i="7"/>
  <c r="N102" i="7"/>
  <c r="AH102" i="7"/>
  <c r="AL102" i="7"/>
  <c r="J102" i="7"/>
  <c r="X105" i="7"/>
  <c r="G102" i="7"/>
  <c r="AH105" i="7"/>
  <c r="L102" i="7"/>
  <c r="AF105" i="7"/>
  <c r="T105" i="7"/>
  <c r="J105" i="7"/>
  <c r="X102" i="7"/>
  <c r="P102" i="7"/>
  <c r="AL105" i="7"/>
  <c r="R102" i="7"/>
  <c r="AB105" i="7"/>
  <c r="AB102" i="7"/>
  <c r="Z105" i="7"/>
  <c r="N105" i="7"/>
  <c r="AD102" i="7"/>
  <c r="AJ102" i="7"/>
  <c r="V102" i="7"/>
  <c r="Z102" i="7"/>
  <c r="M294" i="49"/>
  <c r="M291" i="48"/>
  <c r="M290" i="46"/>
  <c r="M297" i="45"/>
  <c r="M524" i="44"/>
  <c r="M531" i="44"/>
  <c r="M287" i="52"/>
  <c r="L287" i="52"/>
  <c r="M288" i="52"/>
  <c r="M287" i="51"/>
  <c r="L287" i="51"/>
  <c r="M288" i="51"/>
  <c r="L287" i="50"/>
  <c r="M287" i="50"/>
  <c r="M290" i="49"/>
  <c r="M287" i="49"/>
  <c r="M288" i="49"/>
  <c r="M295" i="49"/>
  <c r="M293" i="49"/>
  <c r="M291" i="49"/>
  <c r="L287" i="49"/>
  <c r="M292" i="49"/>
  <c r="M289" i="49"/>
  <c r="M294" i="48"/>
  <c r="M290" i="48"/>
  <c r="L287" i="48"/>
  <c r="M288" i="48"/>
  <c r="M295" i="48"/>
  <c r="M287" i="48"/>
  <c r="M296" i="48"/>
  <c r="M293" i="48"/>
  <c r="M292" i="48"/>
  <c r="M289" i="48"/>
  <c r="M288" i="46"/>
  <c r="M294" i="46"/>
  <c r="M291" i="46"/>
  <c r="M289" i="46"/>
  <c r="M287" i="46"/>
  <c r="L287" i="46"/>
  <c r="M293" i="46"/>
  <c r="M292" i="46"/>
  <c r="M293" i="45"/>
  <c r="M294" i="45"/>
  <c r="M526" i="44"/>
  <c r="M529" i="44"/>
  <c r="M543" i="44"/>
  <c r="M548" i="44"/>
  <c r="M532" i="44"/>
  <c r="M525" i="44"/>
  <c r="M537" i="44"/>
  <c r="M521" i="44"/>
  <c r="M533" i="44"/>
  <c r="M534" i="44"/>
  <c r="M549" i="44"/>
  <c r="M523" i="44"/>
  <c r="M541" i="44"/>
  <c r="M539" i="44"/>
  <c r="M538" i="44"/>
  <c r="AJ516" i="44"/>
  <c r="AO515" i="44"/>
  <c r="M545" i="44"/>
  <c r="M520" i="44"/>
  <c r="L520" i="44"/>
  <c r="M542" i="44"/>
  <c r="M546" i="44"/>
  <c r="M544" i="44"/>
  <c r="M522" i="44"/>
  <c r="M540" i="44"/>
  <c r="M530" i="44"/>
  <c r="M528" i="44"/>
  <c r="M547" i="44"/>
  <c r="M527" i="44"/>
  <c r="M536" i="44"/>
  <c r="M535" i="44"/>
  <c r="AO516" i="44" l="1"/>
  <c r="AT515" i="44"/>
  <c r="P553" i="44" s="1"/>
  <c r="P554" i="44" l="1"/>
  <c r="U553" i="44"/>
  <c r="AT516" i="44"/>
  <c r="Z553" i="44" l="1"/>
  <c r="U554" i="44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104" i="43"/>
  <c r="M105" i="43"/>
  <c r="M106" i="43"/>
  <c r="M107" i="43"/>
  <c r="M108" i="43"/>
  <c r="M109" i="43"/>
  <c r="M110" i="43"/>
  <c r="M111" i="43"/>
  <c r="M112" i="43"/>
  <c r="M113" i="43"/>
  <c r="M114" i="43"/>
  <c r="M115" i="43"/>
  <c r="M116" i="43"/>
  <c r="M117" i="43"/>
  <c r="M118" i="43"/>
  <c r="M119" i="43"/>
  <c r="M120" i="43"/>
  <c r="M121" i="43"/>
  <c r="M122" i="43"/>
  <c r="M123" i="43"/>
  <c r="M124" i="43"/>
  <c r="M125" i="43"/>
  <c r="M126" i="43"/>
  <c r="M127" i="43"/>
  <c r="M128" i="43"/>
  <c r="M129" i="43"/>
  <c r="M130" i="43"/>
  <c r="M131" i="43"/>
  <c r="M132" i="43"/>
  <c r="M133" i="43"/>
  <c r="M134" i="43"/>
  <c r="M135" i="43"/>
  <c r="M136" i="43"/>
  <c r="M137" i="43"/>
  <c r="M138" i="43"/>
  <c r="M139" i="43"/>
  <c r="M140" i="43"/>
  <c r="M141" i="43"/>
  <c r="M142" i="43"/>
  <c r="M143" i="43"/>
  <c r="M144" i="43"/>
  <c r="M145" i="43"/>
  <c r="M146" i="43"/>
  <c r="M147" i="43"/>
  <c r="M148" i="43"/>
  <c r="M149" i="43"/>
  <c r="M150" i="43"/>
  <c r="M151" i="43"/>
  <c r="M152" i="43"/>
  <c r="M153" i="43"/>
  <c r="M154" i="43"/>
  <c r="M155" i="43"/>
  <c r="M156" i="43"/>
  <c r="M157" i="43"/>
  <c r="M158" i="43"/>
  <c r="M159" i="43"/>
  <c r="M160" i="43"/>
  <c r="M161" i="43"/>
  <c r="M162" i="43"/>
  <c r="M163" i="43"/>
  <c r="M164" i="43"/>
  <c r="M165" i="43"/>
  <c r="M166" i="43"/>
  <c r="M167" i="43"/>
  <c r="M168" i="43"/>
  <c r="M169" i="43"/>
  <c r="M170" i="43"/>
  <c r="M171" i="43"/>
  <c r="M172" i="43"/>
  <c r="M173" i="43"/>
  <c r="M174" i="43"/>
  <c r="M175" i="43"/>
  <c r="M176" i="43"/>
  <c r="M177" i="43"/>
  <c r="M178" i="43"/>
  <c r="M179" i="43"/>
  <c r="M180" i="43"/>
  <c r="M181" i="43"/>
  <c r="M182" i="43"/>
  <c r="M183" i="43"/>
  <c r="M184" i="43"/>
  <c r="M185" i="43"/>
  <c r="M186" i="43"/>
  <c r="M187" i="43"/>
  <c r="M188" i="43"/>
  <c r="M189" i="43"/>
  <c r="M190" i="43"/>
  <c r="M191" i="43"/>
  <c r="M192" i="43"/>
  <c r="M193" i="43"/>
  <c r="M194" i="43"/>
  <c r="M195" i="43"/>
  <c r="M196" i="43"/>
  <c r="M197" i="43"/>
  <c r="M198" i="43"/>
  <c r="M199" i="43"/>
  <c r="M200" i="43"/>
  <c r="M201" i="43"/>
  <c r="M202" i="43"/>
  <c r="M203" i="43"/>
  <c r="M204" i="43"/>
  <c r="M205" i="43"/>
  <c r="M206" i="43"/>
  <c r="M207" i="43"/>
  <c r="M208" i="43"/>
  <c r="M209" i="43"/>
  <c r="M210" i="43"/>
  <c r="M211" i="43"/>
  <c r="M212" i="43"/>
  <c r="M213" i="43"/>
  <c r="M214" i="43"/>
  <c r="M215" i="43"/>
  <c r="M216" i="43"/>
  <c r="M217" i="43"/>
  <c r="M218" i="43"/>
  <c r="M219" i="43"/>
  <c r="M220" i="43"/>
  <c r="M221" i="43"/>
  <c r="M222" i="43"/>
  <c r="M223" i="43"/>
  <c r="M224" i="43"/>
  <c r="M225" i="43"/>
  <c r="M226" i="43"/>
  <c r="M227" i="43"/>
  <c r="M228" i="43"/>
  <c r="M229" i="43"/>
  <c r="M230" i="43"/>
  <c r="M231" i="43"/>
  <c r="M232" i="43"/>
  <c r="M233" i="43"/>
  <c r="M234" i="43"/>
  <c r="M235" i="43"/>
  <c r="M236" i="43"/>
  <c r="M237" i="43"/>
  <c r="M238" i="43"/>
  <c r="M239" i="43"/>
  <c r="M240" i="43"/>
  <c r="M241" i="43"/>
  <c r="M242" i="43"/>
  <c r="M243" i="43"/>
  <c r="M244" i="43"/>
  <c r="M245" i="43"/>
  <c r="M246" i="43"/>
  <c r="M247" i="43"/>
  <c r="M248" i="43"/>
  <c r="M249" i="43"/>
  <c r="M250" i="43"/>
  <c r="M251" i="43"/>
  <c r="M252" i="43"/>
  <c r="M253" i="43"/>
  <c r="M254" i="43"/>
  <c r="M255" i="43"/>
  <c r="M256" i="43"/>
  <c r="M257" i="43"/>
  <c r="M258" i="43"/>
  <c r="M259" i="43"/>
  <c r="M260" i="43"/>
  <c r="M261" i="43"/>
  <c r="M262" i="43"/>
  <c r="M263" i="43"/>
  <c r="M264" i="43"/>
  <c r="M265" i="43"/>
  <c r="M266" i="43"/>
  <c r="M267" i="43"/>
  <c r="M268" i="43"/>
  <c r="M269" i="43"/>
  <c r="M270" i="43"/>
  <c r="M271" i="43"/>
  <c r="M272" i="43"/>
  <c r="M273" i="43"/>
  <c r="M274" i="43"/>
  <c r="M275" i="43"/>
  <c r="M276" i="43"/>
  <c r="M277" i="43"/>
  <c r="M278" i="43"/>
  <c r="M279" i="43"/>
  <c r="M280" i="43"/>
  <c r="M281" i="43"/>
  <c r="M282" i="43"/>
  <c r="M283" i="43"/>
  <c r="M284" i="43"/>
  <c r="M285" i="43"/>
  <c r="M286" i="43"/>
  <c r="M287" i="43"/>
  <c r="M288" i="43"/>
  <c r="M289" i="43"/>
  <c r="M290" i="43"/>
  <c r="M291" i="43"/>
  <c r="M292" i="43"/>
  <c r="M293" i="43"/>
  <c r="M294" i="43"/>
  <c r="M295" i="43"/>
  <c r="M296" i="43"/>
  <c r="M297" i="43"/>
  <c r="M298" i="43"/>
  <c r="M299" i="43"/>
  <c r="M300" i="43"/>
  <c r="M301" i="43"/>
  <c r="M302" i="43"/>
  <c r="M303" i="43"/>
  <c r="M304" i="43"/>
  <c r="M305" i="43"/>
  <c r="M306" i="43"/>
  <c r="M307" i="43"/>
  <c r="M308" i="43"/>
  <c r="M309" i="43"/>
  <c r="M310" i="43"/>
  <c r="M311" i="43"/>
  <c r="M312" i="43"/>
  <c r="M313" i="43"/>
  <c r="M314" i="43"/>
  <c r="M315" i="43"/>
  <c r="M316" i="43"/>
  <c r="M317" i="43"/>
  <c r="M318" i="43"/>
  <c r="M319" i="43"/>
  <c r="M320" i="43"/>
  <c r="M321" i="43"/>
  <c r="M322" i="43"/>
  <c r="M323" i="43"/>
  <c r="M324" i="43"/>
  <c r="M325" i="43"/>
  <c r="M326" i="43"/>
  <c r="M327" i="43"/>
  <c r="M328" i="43"/>
  <c r="M329" i="43"/>
  <c r="M330" i="43"/>
  <c r="M331" i="43"/>
  <c r="M332" i="43"/>
  <c r="M333" i="43"/>
  <c r="M334" i="43"/>
  <c r="M335" i="43"/>
  <c r="M336" i="43"/>
  <c r="M337" i="43"/>
  <c r="M338" i="43"/>
  <c r="M339" i="43"/>
  <c r="M340" i="43"/>
  <c r="M341" i="43"/>
  <c r="M342" i="43"/>
  <c r="M343" i="43"/>
  <c r="M344" i="43"/>
  <c r="M345" i="43"/>
  <c r="M346" i="43"/>
  <c r="M347" i="43"/>
  <c r="M348" i="43"/>
  <c r="M349" i="43"/>
  <c r="M350" i="43"/>
  <c r="M351" i="43"/>
  <c r="M352" i="43"/>
  <c r="M353" i="43"/>
  <c r="M354" i="43"/>
  <c r="M355" i="43"/>
  <c r="M356" i="43"/>
  <c r="M357" i="43"/>
  <c r="M358" i="43"/>
  <c r="M359" i="43"/>
  <c r="M360" i="43"/>
  <c r="M361" i="43"/>
  <c r="M362" i="43"/>
  <c r="M363" i="43"/>
  <c r="M364" i="43"/>
  <c r="M365" i="43"/>
  <c r="M366" i="43"/>
  <c r="M367" i="43"/>
  <c r="M368" i="43"/>
  <c r="M369" i="43"/>
  <c r="M370" i="43"/>
  <c r="M371" i="43"/>
  <c r="M372" i="43"/>
  <c r="M373" i="43"/>
  <c r="M374" i="43"/>
  <c r="M375" i="43"/>
  <c r="M376" i="43"/>
  <c r="M377" i="43"/>
  <c r="M378" i="43"/>
  <c r="M379" i="43"/>
  <c r="M380" i="43"/>
  <c r="M381" i="43"/>
  <c r="M382" i="43"/>
  <c r="M383" i="43"/>
  <c r="M384" i="43"/>
  <c r="M385" i="43"/>
  <c r="M386" i="43"/>
  <c r="M387" i="43"/>
  <c r="M388" i="43"/>
  <c r="M389" i="43"/>
  <c r="M390" i="43"/>
  <c r="M391" i="43"/>
  <c r="M392" i="43"/>
  <c r="M393" i="43"/>
  <c r="M394" i="43"/>
  <c r="M395" i="43"/>
  <c r="M39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K105" i="43"/>
  <c r="K106" i="43"/>
  <c r="K107" i="43"/>
  <c r="K108" i="43"/>
  <c r="K109" i="43"/>
  <c r="K110" i="43"/>
  <c r="K111" i="43"/>
  <c r="K112" i="43"/>
  <c r="K113" i="43"/>
  <c r="K114" i="43"/>
  <c r="K115" i="43"/>
  <c r="K116" i="43"/>
  <c r="K117" i="43"/>
  <c r="K118" i="43"/>
  <c r="K119" i="43"/>
  <c r="K120" i="43"/>
  <c r="K121" i="43"/>
  <c r="K122" i="43"/>
  <c r="K123" i="43"/>
  <c r="K124" i="43"/>
  <c r="K125" i="43"/>
  <c r="K126" i="43"/>
  <c r="K127" i="43"/>
  <c r="K128" i="43"/>
  <c r="K129" i="43"/>
  <c r="K130" i="43"/>
  <c r="K131" i="43"/>
  <c r="K132" i="43"/>
  <c r="K133" i="43"/>
  <c r="K134" i="43"/>
  <c r="K135" i="43"/>
  <c r="K136" i="43"/>
  <c r="K137" i="43"/>
  <c r="K138" i="43"/>
  <c r="K139" i="43"/>
  <c r="K140" i="43"/>
  <c r="K141" i="43"/>
  <c r="K142" i="43"/>
  <c r="K143" i="43"/>
  <c r="K144" i="43"/>
  <c r="K145" i="43"/>
  <c r="K146" i="43"/>
  <c r="K147" i="43"/>
  <c r="K148" i="43"/>
  <c r="K149" i="43"/>
  <c r="K150" i="43"/>
  <c r="K151" i="43"/>
  <c r="K152" i="43"/>
  <c r="K153" i="43"/>
  <c r="K154" i="43"/>
  <c r="K155" i="43"/>
  <c r="K156" i="43"/>
  <c r="K157" i="43"/>
  <c r="K158" i="43"/>
  <c r="K159" i="43"/>
  <c r="K160" i="43"/>
  <c r="K161" i="43"/>
  <c r="K162" i="43"/>
  <c r="K163" i="43"/>
  <c r="K164" i="43"/>
  <c r="K165" i="43"/>
  <c r="K166" i="43"/>
  <c r="K167" i="43"/>
  <c r="K168" i="43"/>
  <c r="K169" i="43"/>
  <c r="K170" i="43"/>
  <c r="K171" i="43"/>
  <c r="K172" i="43"/>
  <c r="K173" i="43"/>
  <c r="K174" i="43"/>
  <c r="K175" i="43"/>
  <c r="K176" i="43"/>
  <c r="K177" i="43"/>
  <c r="K178" i="43"/>
  <c r="K179" i="43"/>
  <c r="K180" i="43"/>
  <c r="K181" i="43"/>
  <c r="K182" i="43"/>
  <c r="K183" i="43"/>
  <c r="K184" i="43"/>
  <c r="K185" i="43"/>
  <c r="K186" i="43"/>
  <c r="K187" i="43"/>
  <c r="K188" i="43"/>
  <c r="K189" i="43"/>
  <c r="K190" i="43"/>
  <c r="K191" i="43"/>
  <c r="K192" i="43"/>
  <c r="K193" i="43"/>
  <c r="K194" i="43"/>
  <c r="K195" i="43"/>
  <c r="K196" i="43"/>
  <c r="K197" i="43"/>
  <c r="K198" i="43"/>
  <c r="K199" i="43"/>
  <c r="K200" i="43"/>
  <c r="K201" i="43"/>
  <c r="K202" i="43"/>
  <c r="K203" i="43"/>
  <c r="K204" i="43"/>
  <c r="K205" i="43"/>
  <c r="K206" i="43"/>
  <c r="K207" i="43"/>
  <c r="K208" i="43"/>
  <c r="K209" i="43"/>
  <c r="K210" i="43"/>
  <c r="K211" i="43"/>
  <c r="K212" i="43"/>
  <c r="K213" i="43"/>
  <c r="K214" i="43"/>
  <c r="K215" i="43"/>
  <c r="K216" i="43"/>
  <c r="K217" i="43"/>
  <c r="K218" i="43"/>
  <c r="K219" i="43"/>
  <c r="K220" i="43"/>
  <c r="K221" i="43"/>
  <c r="K222" i="43"/>
  <c r="K223" i="43"/>
  <c r="K224" i="43"/>
  <c r="K225" i="43"/>
  <c r="K226" i="43"/>
  <c r="K227" i="43"/>
  <c r="K228" i="43"/>
  <c r="K229" i="43"/>
  <c r="K230" i="43"/>
  <c r="K231" i="43"/>
  <c r="K232" i="43"/>
  <c r="K233" i="43"/>
  <c r="K234" i="43"/>
  <c r="K235" i="43"/>
  <c r="K236" i="43"/>
  <c r="K237" i="43"/>
  <c r="K238" i="43"/>
  <c r="K239" i="43"/>
  <c r="K240" i="43"/>
  <c r="K241" i="43"/>
  <c r="K242" i="43"/>
  <c r="K243" i="43"/>
  <c r="K244" i="43"/>
  <c r="K245" i="43"/>
  <c r="K246" i="43"/>
  <c r="K247" i="43"/>
  <c r="K248" i="43"/>
  <c r="K249" i="43"/>
  <c r="K250" i="43"/>
  <c r="K251" i="43"/>
  <c r="K252" i="43"/>
  <c r="K253" i="43"/>
  <c r="K254" i="43"/>
  <c r="K255" i="43"/>
  <c r="K256" i="43"/>
  <c r="K257" i="43"/>
  <c r="K258" i="43"/>
  <c r="K259" i="43"/>
  <c r="K260" i="43"/>
  <c r="K261" i="43"/>
  <c r="K262" i="43"/>
  <c r="K263" i="43"/>
  <c r="K264" i="43"/>
  <c r="K265" i="43"/>
  <c r="K266" i="43"/>
  <c r="K267" i="43"/>
  <c r="K268" i="43"/>
  <c r="K269" i="43"/>
  <c r="K270" i="43"/>
  <c r="K271" i="43"/>
  <c r="K272" i="43"/>
  <c r="K273" i="43"/>
  <c r="K274" i="43"/>
  <c r="K275" i="43"/>
  <c r="K276" i="43"/>
  <c r="K277" i="43"/>
  <c r="K278" i="43"/>
  <c r="K279" i="43"/>
  <c r="K280" i="43"/>
  <c r="K281" i="43"/>
  <c r="K282" i="43"/>
  <c r="K283" i="43"/>
  <c r="K284" i="43"/>
  <c r="K285" i="43"/>
  <c r="K286" i="43"/>
  <c r="K287" i="43"/>
  <c r="K288" i="43"/>
  <c r="K289" i="43"/>
  <c r="K290" i="43"/>
  <c r="K291" i="43"/>
  <c r="K292" i="43"/>
  <c r="K293" i="43"/>
  <c r="K294" i="43"/>
  <c r="K295" i="43"/>
  <c r="K296" i="43"/>
  <c r="K297" i="43"/>
  <c r="K298" i="43"/>
  <c r="K299" i="43"/>
  <c r="K300" i="43"/>
  <c r="K301" i="43"/>
  <c r="K302" i="43"/>
  <c r="K303" i="43"/>
  <c r="K304" i="43"/>
  <c r="K305" i="43"/>
  <c r="K306" i="43"/>
  <c r="K307" i="43"/>
  <c r="K308" i="43"/>
  <c r="K309" i="43"/>
  <c r="K310" i="43"/>
  <c r="K311" i="43"/>
  <c r="K312" i="43"/>
  <c r="K313" i="43"/>
  <c r="K314" i="43"/>
  <c r="K315" i="43"/>
  <c r="K316" i="43"/>
  <c r="K317" i="43"/>
  <c r="K318" i="43"/>
  <c r="K319" i="43"/>
  <c r="K320" i="43"/>
  <c r="K321" i="43"/>
  <c r="K322" i="43"/>
  <c r="K323" i="43"/>
  <c r="K324" i="43"/>
  <c r="K325" i="43"/>
  <c r="K326" i="43"/>
  <c r="K327" i="43"/>
  <c r="K328" i="43"/>
  <c r="K329" i="43"/>
  <c r="K330" i="43"/>
  <c r="K331" i="43"/>
  <c r="K332" i="43"/>
  <c r="K333" i="43"/>
  <c r="K334" i="43"/>
  <c r="K335" i="43"/>
  <c r="K336" i="43"/>
  <c r="K337" i="43"/>
  <c r="K338" i="43"/>
  <c r="K339" i="43"/>
  <c r="K340" i="43"/>
  <c r="K341" i="43"/>
  <c r="K342" i="43"/>
  <c r="K343" i="43"/>
  <c r="K344" i="43"/>
  <c r="K345" i="43"/>
  <c r="K346" i="43"/>
  <c r="K347" i="43"/>
  <c r="K348" i="43"/>
  <c r="K349" i="43"/>
  <c r="K350" i="43"/>
  <c r="K351" i="43"/>
  <c r="K352" i="43"/>
  <c r="K353" i="43"/>
  <c r="K354" i="43"/>
  <c r="K355" i="43"/>
  <c r="K356" i="43"/>
  <c r="K357" i="43"/>
  <c r="K358" i="43"/>
  <c r="K359" i="43"/>
  <c r="K360" i="43"/>
  <c r="K361" i="43"/>
  <c r="K362" i="43"/>
  <c r="K363" i="43"/>
  <c r="K364" i="43"/>
  <c r="K365" i="43"/>
  <c r="K366" i="43"/>
  <c r="K367" i="43"/>
  <c r="K368" i="43"/>
  <c r="K369" i="43"/>
  <c r="K370" i="43"/>
  <c r="K371" i="43"/>
  <c r="K372" i="43"/>
  <c r="K373" i="43"/>
  <c r="K374" i="43"/>
  <c r="K375" i="43"/>
  <c r="K376" i="43"/>
  <c r="K377" i="43"/>
  <c r="K378" i="43"/>
  <c r="K379" i="43"/>
  <c r="K380" i="43"/>
  <c r="K381" i="43"/>
  <c r="K382" i="43"/>
  <c r="K383" i="43"/>
  <c r="K384" i="43"/>
  <c r="K385" i="43"/>
  <c r="K386" i="43"/>
  <c r="K387" i="43"/>
  <c r="K388" i="43"/>
  <c r="K389" i="43"/>
  <c r="K390" i="43"/>
  <c r="K391" i="43"/>
  <c r="K392" i="43"/>
  <c r="K393" i="43"/>
  <c r="K394" i="43"/>
  <c r="K395" i="43"/>
  <c r="K39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05" i="43"/>
  <c r="I106" i="43"/>
  <c r="I107" i="43"/>
  <c r="I108" i="43"/>
  <c r="I109" i="43"/>
  <c r="I110" i="43"/>
  <c r="I111" i="43"/>
  <c r="I112" i="43"/>
  <c r="I113" i="43"/>
  <c r="I114" i="43"/>
  <c r="I115" i="43"/>
  <c r="I116" i="43"/>
  <c r="I117" i="43"/>
  <c r="I118" i="43"/>
  <c r="I119" i="43"/>
  <c r="I120" i="43"/>
  <c r="I121" i="43"/>
  <c r="I122" i="43"/>
  <c r="I123" i="43"/>
  <c r="I124" i="43"/>
  <c r="I125" i="43"/>
  <c r="I126" i="43"/>
  <c r="I127" i="43"/>
  <c r="I128" i="43"/>
  <c r="I129" i="43"/>
  <c r="I130" i="43"/>
  <c r="I131" i="43"/>
  <c r="I132" i="43"/>
  <c r="I133" i="43"/>
  <c r="I134" i="43"/>
  <c r="I135" i="43"/>
  <c r="I136" i="43"/>
  <c r="I137" i="43"/>
  <c r="I138" i="43"/>
  <c r="I139" i="43"/>
  <c r="I140" i="43"/>
  <c r="I141" i="43"/>
  <c r="I142" i="43"/>
  <c r="I143" i="43"/>
  <c r="I144" i="43"/>
  <c r="I145" i="43"/>
  <c r="I146" i="43"/>
  <c r="I147" i="43"/>
  <c r="I148" i="43"/>
  <c r="I149" i="43"/>
  <c r="I150" i="43"/>
  <c r="I151" i="43"/>
  <c r="I152" i="43"/>
  <c r="I153" i="43"/>
  <c r="I154" i="43"/>
  <c r="I155" i="43"/>
  <c r="I156" i="43"/>
  <c r="I157" i="43"/>
  <c r="I158" i="43"/>
  <c r="I159" i="43"/>
  <c r="I160" i="43"/>
  <c r="I161" i="43"/>
  <c r="I162" i="43"/>
  <c r="I163" i="43"/>
  <c r="I164" i="43"/>
  <c r="I165" i="43"/>
  <c r="I166" i="43"/>
  <c r="I167" i="43"/>
  <c r="I168" i="43"/>
  <c r="I169" i="43"/>
  <c r="I170" i="43"/>
  <c r="I171" i="43"/>
  <c r="I172" i="43"/>
  <c r="I173" i="43"/>
  <c r="I174" i="43"/>
  <c r="I175" i="43"/>
  <c r="I176" i="43"/>
  <c r="I177" i="43"/>
  <c r="I178" i="43"/>
  <c r="I179" i="43"/>
  <c r="I180" i="43"/>
  <c r="I181" i="43"/>
  <c r="I182" i="43"/>
  <c r="I183" i="43"/>
  <c r="I184" i="43"/>
  <c r="I185" i="43"/>
  <c r="I186" i="43"/>
  <c r="I187" i="43"/>
  <c r="I188" i="43"/>
  <c r="I189" i="43"/>
  <c r="I190" i="43"/>
  <c r="I191" i="43"/>
  <c r="I192" i="43"/>
  <c r="I193" i="43"/>
  <c r="I194" i="43"/>
  <c r="I195" i="43"/>
  <c r="I196" i="43"/>
  <c r="I197" i="43"/>
  <c r="I198" i="43"/>
  <c r="I199" i="43"/>
  <c r="I200" i="43"/>
  <c r="I201" i="43"/>
  <c r="I202" i="43"/>
  <c r="I203" i="43"/>
  <c r="I204" i="43"/>
  <c r="I205" i="43"/>
  <c r="I206" i="43"/>
  <c r="I207" i="43"/>
  <c r="I208" i="43"/>
  <c r="I209" i="43"/>
  <c r="I210" i="43"/>
  <c r="I211" i="43"/>
  <c r="I212" i="43"/>
  <c r="I213" i="43"/>
  <c r="I214" i="43"/>
  <c r="I215" i="43"/>
  <c r="I216" i="43"/>
  <c r="I217" i="43"/>
  <c r="I218" i="43"/>
  <c r="I219" i="43"/>
  <c r="I220" i="43"/>
  <c r="I221" i="43"/>
  <c r="I222" i="43"/>
  <c r="I223" i="43"/>
  <c r="I224" i="43"/>
  <c r="I225" i="43"/>
  <c r="I226" i="43"/>
  <c r="I227" i="43"/>
  <c r="I228" i="43"/>
  <c r="I229" i="43"/>
  <c r="I230" i="43"/>
  <c r="I231" i="43"/>
  <c r="I232" i="43"/>
  <c r="I233" i="43"/>
  <c r="I234" i="43"/>
  <c r="I235" i="43"/>
  <c r="I236" i="43"/>
  <c r="I237" i="43"/>
  <c r="I238" i="43"/>
  <c r="I239" i="43"/>
  <c r="I240" i="43"/>
  <c r="I241" i="43"/>
  <c r="I242" i="43"/>
  <c r="I243" i="43"/>
  <c r="I244" i="43"/>
  <c r="I245" i="43"/>
  <c r="I246" i="43"/>
  <c r="I247" i="43"/>
  <c r="I248" i="43"/>
  <c r="I249" i="43"/>
  <c r="I250" i="43"/>
  <c r="I251" i="43"/>
  <c r="I252" i="43"/>
  <c r="I253" i="43"/>
  <c r="I254" i="43"/>
  <c r="I255" i="43"/>
  <c r="I256" i="43"/>
  <c r="I257" i="43"/>
  <c r="I258" i="43"/>
  <c r="I259" i="43"/>
  <c r="I260" i="43"/>
  <c r="I261" i="43"/>
  <c r="I262" i="43"/>
  <c r="I263" i="43"/>
  <c r="I264" i="43"/>
  <c r="I265" i="43"/>
  <c r="I266" i="43"/>
  <c r="I277" i="43"/>
  <c r="I278" i="43"/>
  <c r="I279" i="43"/>
  <c r="I280" i="43"/>
  <c r="I281" i="43"/>
  <c r="I282" i="43"/>
  <c r="I283" i="43"/>
  <c r="I284" i="43"/>
  <c r="I285" i="43"/>
  <c r="I286" i="43"/>
  <c r="I287" i="43"/>
  <c r="I288" i="43"/>
  <c r="I289" i="43"/>
  <c r="I290" i="43"/>
  <c r="I291" i="43"/>
  <c r="I292" i="43"/>
  <c r="I293" i="43"/>
  <c r="I294" i="43"/>
  <c r="I295" i="43"/>
  <c r="I296" i="43"/>
  <c r="I297" i="43"/>
  <c r="I298" i="43"/>
  <c r="I299" i="43"/>
  <c r="I300" i="43"/>
  <c r="I301" i="43"/>
  <c r="I302" i="43"/>
  <c r="I303" i="43"/>
  <c r="I304" i="43"/>
  <c r="I305" i="43"/>
  <c r="I306" i="43"/>
  <c r="I307" i="43"/>
  <c r="I308" i="43"/>
  <c r="I309" i="43"/>
  <c r="I310" i="43"/>
  <c r="I311" i="43"/>
  <c r="I312" i="43"/>
  <c r="I313" i="43"/>
  <c r="I314" i="43"/>
  <c r="I315" i="43"/>
  <c r="I316" i="43"/>
  <c r="I317" i="43"/>
  <c r="I318" i="43"/>
  <c r="I319" i="43"/>
  <c r="I320" i="43"/>
  <c r="I321" i="43"/>
  <c r="I322" i="43"/>
  <c r="I323" i="43"/>
  <c r="I324" i="43"/>
  <c r="I325" i="43"/>
  <c r="I326" i="43"/>
  <c r="I327" i="43"/>
  <c r="I328" i="43"/>
  <c r="I329" i="43"/>
  <c r="I330" i="43"/>
  <c r="I331" i="43"/>
  <c r="I332" i="43"/>
  <c r="I333" i="43"/>
  <c r="I334" i="43"/>
  <c r="I335" i="43"/>
  <c r="I336" i="43"/>
  <c r="I337" i="43"/>
  <c r="I338" i="43"/>
  <c r="I339" i="43"/>
  <c r="I340" i="43"/>
  <c r="I341" i="43"/>
  <c r="I342" i="43"/>
  <c r="I343" i="43"/>
  <c r="I344" i="43"/>
  <c r="I345" i="43"/>
  <c r="I346" i="43"/>
  <c r="I347" i="43"/>
  <c r="I348" i="43"/>
  <c r="I349" i="43"/>
  <c r="I350" i="43"/>
  <c r="I351" i="43"/>
  <c r="I352" i="43"/>
  <c r="I353" i="43"/>
  <c r="I354" i="43"/>
  <c r="I355" i="43"/>
  <c r="I356" i="43"/>
  <c r="I357" i="43"/>
  <c r="I358" i="43"/>
  <c r="I359" i="43"/>
  <c r="I360" i="43"/>
  <c r="I361" i="43"/>
  <c r="I362" i="43"/>
  <c r="I363" i="43"/>
  <c r="I364" i="43"/>
  <c r="I365" i="43"/>
  <c r="I366" i="43"/>
  <c r="I367" i="43"/>
  <c r="I368" i="43"/>
  <c r="I369" i="43"/>
  <c r="I370" i="43"/>
  <c r="I371" i="43"/>
  <c r="I372" i="43"/>
  <c r="I373" i="43"/>
  <c r="I374" i="43"/>
  <c r="I375" i="43"/>
  <c r="I376" i="43"/>
  <c r="I377" i="43"/>
  <c r="I378" i="43"/>
  <c r="I379" i="43"/>
  <c r="I380" i="43"/>
  <c r="I381" i="43"/>
  <c r="I382" i="43"/>
  <c r="I383" i="43"/>
  <c r="I384" i="43"/>
  <c r="I385" i="43"/>
  <c r="I386" i="43"/>
  <c r="I387" i="43"/>
  <c r="I388" i="43"/>
  <c r="I389" i="43"/>
  <c r="I390" i="43"/>
  <c r="I391" i="43"/>
  <c r="I392" i="43"/>
  <c r="I393" i="43"/>
  <c r="I394" i="43"/>
  <c r="I395" i="43"/>
  <c r="I396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AC24" i="29"/>
  <c r="Z7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329" i="29"/>
  <c r="M330" i="29"/>
  <c r="M331" i="29"/>
  <c r="M332" i="29"/>
  <c r="M333" i="29"/>
  <c r="M334" i="29"/>
  <c r="M335" i="29"/>
  <c r="M336" i="29"/>
  <c r="M337" i="29"/>
  <c r="M338" i="29"/>
  <c r="M339" i="29"/>
  <c r="M340" i="29"/>
  <c r="M341" i="29"/>
  <c r="M342" i="29"/>
  <c r="M343" i="29"/>
  <c r="M344" i="29"/>
  <c r="M345" i="29"/>
  <c r="M346" i="29"/>
  <c r="M347" i="29"/>
  <c r="M348" i="29"/>
  <c r="M349" i="29"/>
  <c r="M350" i="29"/>
  <c r="M351" i="29"/>
  <c r="M352" i="29"/>
  <c r="M353" i="29"/>
  <c r="M354" i="29"/>
  <c r="M355" i="29"/>
  <c r="M356" i="29"/>
  <c r="M357" i="29"/>
  <c r="M358" i="29"/>
  <c r="M359" i="29"/>
  <c r="M360" i="29"/>
  <c r="M361" i="29"/>
  <c r="M362" i="29"/>
  <c r="M363" i="29"/>
  <c r="M364" i="29"/>
  <c r="M365" i="29"/>
  <c r="M366" i="29"/>
  <c r="M367" i="29"/>
  <c r="M368" i="29"/>
  <c r="M369" i="29"/>
  <c r="M370" i="29"/>
  <c r="M371" i="29"/>
  <c r="M372" i="29"/>
  <c r="M373" i="29"/>
  <c r="M374" i="29"/>
  <c r="M375" i="29"/>
  <c r="M376" i="29"/>
  <c r="M377" i="29"/>
  <c r="M378" i="29"/>
  <c r="M379" i="29"/>
  <c r="M380" i="29"/>
  <c r="M381" i="29"/>
  <c r="M382" i="29"/>
  <c r="M383" i="29"/>
  <c r="M384" i="29"/>
  <c r="M385" i="29"/>
  <c r="M386" i="29"/>
  <c r="M387" i="29"/>
  <c r="M388" i="29"/>
  <c r="M389" i="29"/>
  <c r="M390" i="29"/>
  <c r="M391" i="29"/>
  <c r="M392" i="29"/>
  <c r="M393" i="29"/>
  <c r="M394" i="29"/>
  <c r="M395" i="29"/>
  <c r="M396" i="29"/>
  <c r="M397" i="29"/>
  <c r="M398" i="29"/>
  <c r="M399" i="29"/>
  <c r="M400" i="29"/>
  <c r="M401" i="29"/>
  <c r="M402" i="29"/>
  <c r="M403" i="29"/>
  <c r="M404" i="29"/>
  <c r="M405" i="29"/>
  <c r="M406" i="29"/>
  <c r="M407" i="29"/>
  <c r="M408" i="29"/>
  <c r="M409" i="29"/>
  <c r="M410" i="29"/>
  <c r="M411" i="29"/>
  <c r="M412" i="29"/>
  <c r="M413" i="29"/>
  <c r="M414" i="29"/>
  <c r="K77" i="29"/>
  <c r="K78" i="29"/>
  <c r="K79" i="29"/>
  <c r="K80" i="29"/>
  <c r="K81" i="29"/>
  <c r="K82" i="29"/>
  <c r="K83" i="29"/>
  <c r="K84" i="29"/>
  <c r="K85" i="29"/>
  <c r="K86" i="29"/>
  <c r="K87" i="29"/>
  <c r="K88" i="29"/>
  <c r="K89" i="29"/>
  <c r="K90" i="29"/>
  <c r="K91" i="29"/>
  <c r="K92" i="29"/>
  <c r="K93" i="29"/>
  <c r="K94" i="29"/>
  <c r="K95" i="29"/>
  <c r="K9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183" i="29"/>
  <c r="K184" i="29"/>
  <c r="K185" i="29"/>
  <c r="K186" i="29"/>
  <c r="K187" i="29"/>
  <c r="K188" i="29"/>
  <c r="K189" i="29"/>
  <c r="K190" i="29"/>
  <c r="K191" i="29"/>
  <c r="K192" i="29"/>
  <c r="K193" i="29"/>
  <c r="K194" i="29"/>
  <c r="K195" i="29"/>
  <c r="K196" i="29"/>
  <c r="K197" i="29"/>
  <c r="K198" i="29"/>
  <c r="K199" i="29"/>
  <c r="K200" i="29"/>
  <c r="K201" i="29"/>
  <c r="K202" i="29"/>
  <c r="K203" i="29"/>
  <c r="K204" i="29"/>
  <c r="K205" i="29"/>
  <c r="K206" i="29"/>
  <c r="K207" i="29"/>
  <c r="K208" i="29"/>
  <c r="K209" i="29"/>
  <c r="K210" i="29"/>
  <c r="K211" i="29"/>
  <c r="K212" i="29"/>
  <c r="K213" i="29"/>
  <c r="K214" i="29"/>
  <c r="K215" i="29"/>
  <c r="K216" i="29"/>
  <c r="K217" i="29"/>
  <c r="K218" i="29"/>
  <c r="K219" i="29"/>
  <c r="K220" i="29"/>
  <c r="K221" i="29"/>
  <c r="K222" i="29"/>
  <c r="K223" i="29"/>
  <c r="K224" i="29"/>
  <c r="K225" i="29"/>
  <c r="K226" i="29"/>
  <c r="K227" i="29"/>
  <c r="K228" i="29"/>
  <c r="K229" i="29"/>
  <c r="K230" i="29"/>
  <c r="K231" i="29"/>
  <c r="K232" i="29"/>
  <c r="K233" i="29"/>
  <c r="K234" i="29"/>
  <c r="K235" i="29"/>
  <c r="K236" i="29"/>
  <c r="K237" i="29"/>
  <c r="K238" i="29"/>
  <c r="K239" i="29"/>
  <c r="K240" i="29"/>
  <c r="K241" i="29"/>
  <c r="K242" i="29"/>
  <c r="K243" i="29"/>
  <c r="K244" i="29"/>
  <c r="K245" i="29"/>
  <c r="K246" i="29"/>
  <c r="K247" i="29"/>
  <c r="K248" i="29"/>
  <c r="K249" i="29"/>
  <c r="K250" i="29"/>
  <c r="K251" i="29"/>
  <c r="K252" i="29"/>
  <c r="K253" i="29"/>
  <c r="K254" i="29"/>
  <c r="K255" i="29"/>
  <c r="K256" i="29"/>
  <c r="K267" i="29"/>
  <c r="K268" i="29"/>
  <c r="K269" i="29"/>
  <c r="K270" i="29"/>
  <c r="K271" i="29"/>
  <c r="K272" i="29"/>
  <c r="K273" i="29"/>
  <c r="K274" i="29"/>
  <c r="K275" i="29"/>
  <c r="K276" i="29"/>
  <c r="K277" i="29"/>
  <c r="K278" i="29"/>
  <c r="K279" i="29"/>
  <c r="K280" i="29"/>
  <c r="K281" i="29"/>
  <c r="K282" i="29"/>
  <c r="K283" i="29"/>
  <c r="K284" i="29"/>
  <c r="K285" i="29"/>
  <c r="K286" i="29"/>
  <c r="K287" i="29"/>
  <c r="K288" i="29"/>
  <c r="K289" i="29"/>
  <c r="K290" i="29"/>
  <c r="K291" i="29"/>
  <c r="K292" i="29"/>
  <c r="K293" i="29"/>
  <c r="K294" i="29"/>
  <c r="K295" i="29"/>
  <c r="K296" i="29"/>
  <c r="K297" i="29"/>
  <c r="K298" i="29"/>
  <c r="K299" i="29"/>
  <c r="K300" i="29"/>
  <c r="K301" i="29"/>
  <c r="K302" i="29"/>
  <c r="K303" i="29"/>
  <c r="K304" i="29"/>
  <c r="K305" i="29"/>
  <c r="K306" i="29"/>
  <c r="K307" i="29"/>
  <c r="K308" i="29"/>
  <c r="K309" i="29"/>
  <c r="K310" i="29"/>
  <c r="K311" i="29"/>
  <c r="K312" i="29"/>
  <c r="K313" i="29"/>
  <c r="K314" i="29"/>
  <c r="K315" i="29"/>
  <c r="K316" i="29"/>
  <c r="K317" i="29"/>
  <c r="K318" i="29"/>
  <c r="K319" i="29"/>
  <c r="K320" i="29"/>
  <c r="K321" i="29"/>
  <c r="K322" i="29"/>
  <c r="K323" i="29"/>
  <c r="K324" i="29"/>
  <c r="K325" i="29"/>
  <c r="K326" i="29"/>
  <c r="K327" i="29"/>
  <c r="K328" i="29"/>
  <c r="K329" i="29"/>
  <c r="K330" i="29"/>
  <c r="K331" i="29"/>
  <c r="K332" i="29"/>
  <c r="K333" i="29"/>
  <c r="K334" i="29"/>
  <c r="K335" i="29"/>
  <c r="K336" i="29"/>
  <c r="K337" i="29"/>
  <c r="K338" i="29"/>
  <c r="K339" i="29"/>
  <c r="K340" i="29"/>
  <c r="K341" i="29"/>
  <c r="K342" i="29"/>
  <c r="K343" i="29"/>
  <c r="K344" i="29"/>
  <c r="K345" i="29"/>
  <c r="K346" i="29"/>
  <c r="K347" i="29"/>
  <c r="K348" i="29"/>
  <c r="K349" i="29"/>
  <c r="K350" i="29"/>
  <c r="K351" i="29"/>
  <c r="K352" i="29"/>
  <c r="K353" i="29"/>
  <c r="K354" i="29"/>
  <c r="K355" i="29"/>
  <c r="K356" i="29"/>
  <c r="K357" i="29"/>
  <c r="K358" i="29"/>
  <c r="K359" i="29"/>
  <c r="K360" i="29"/>
  <c r="K361" i="29"/>
  <c r="K362" i="29"/>
  <c r="K363" i="29"/>
  <c r="K364" i="29"/>
  <c r="K365" i="29"/>
  <c r="K366" i="29"/>
  <c r="K367" i="29"/>
  <c r="K368" i="29"/>
  <c r="K369" i="29"/>
  <c r="K370" i="29"/>
  <c r="K371" i="29"/>
  <c r="K372" i="29"/>
  <c r="K373" i="29"/>
  <c r="K374" i="29"/>
  <c r="K375" i="29"/>
  <c r="K376" i="29"/>
  <c r="K377" i="29"/>
  <c r="K378" i="29"/>
  <c r="K379" i="29"/>
  <c r="K380" i="29"/>
  <c r="K381" i="29"/>
  <c r="K382" i="29"/>
  <c r="K383" i="29"/>
  <c r="K384" i="29"/>
  <c r="K385" i="29"/>
  <c r="K386" i="29"/>
  <c r="K387" i="29"/>
  <c r="K388" i="29"/>
  <c r="K389" i="29"/>
  <c r="K390" i="29"/>
  <c r="K391" i="29"/>
  <c r="K392" i="29"/>
  <c r="K393" i="29"/>
  <c r="K394" i="29"/>
  <c r="K395" i="29"/>
  <c r="K396" i="29"/>
  <c r="K397" i="29"/>
  <c r="K398" i="29"/>
  <c r="K399" i="29"/>
  <c r="K400" i="29"/>
  <c r="K401" i="29"/>
  <c r="K402" i="29"/>
  <c r="K403" i="29"/>
  <c r="K404" i="29"/>
  <c r="K405" i="29"/>
  <c r="K406" i="29"/>
  <c r="K407" i="29"/>
  <c r="K408" i="29"/>
  <c r="K409" i="29"/>
  <c r="K410" i="29"/>
  <c r="K411" i="29"/>
  <c r="K412" i="29"/>
  <c r="K413" i="29"/>
  <c r="K414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AA7" i="29"/>
  <c r="AA8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M113" i="56"/>
  <c r="B185" i="41" s="1"/>
  <c r="C185" i="41" s="1"/>
  <c r="N113" i="56"/>
  <c r="B186" i="41" s="1"/>
  <c r="M99" i="56"/>
  <c r="B163" i="41" s="1"/>
  <c r="N99" i="56"/>
  <c r="B164" i="41" s="1"/>
  <c r="M92" i="56"/>
  <c r="N92" i="56"/>
  <c r="A99" i="56"/>
  <c r="A100" i="56" s="1"/>
  <c r="A101" i="56" s="1"/>
  <c r="A102" i="56" s="1"/>
  <c r="A103" i="56" s="1"/>
  <c r="A104" i="56" s="1"/>
  <c r="A105" i="56" s="1"/>
  <c r="A106" i="56" s="1"/>
  <c r="A107" i="56" s="1"/>
  <c r="A108" i="56" s="1"/>
  <c r="A109" i="56" s="1"/>
  <c r="A110" i="56" s="1"/>
  <c r="A111" i="56" s="1"/>
  <c r="A112" i="56" s="1"/>
  <c r="A113" i="56" s="1"/>
  <c r="A114" i="56" s="1"/>
  <c r="A115" i="56" s="1"/>
  <c r="A116" i="56" s="1"/>
  <c r="A117" i="56" s="1"/>
  <c r="A118" i="56" s="1"/>
  <c r="A119" i="56" s="1"/>
  <c r="A120" i="56" s="1"/>
  <c r="A121" i="56" s="1"/>
  <c r="A122" i="56" s="1"/>
  <c r="A123" i="56" s="1"/>
  <c r="A124" i="56" s="1"/>
  <c r="A125" i="56" s="1"/>
  <c r="A126" i="56" s="1"/>
  <c r="A127" i="56" s="1"/>
  <c r="A128" i="56" s="1"/>
  <c r="A129" i="56" s="1"/>
  <c r="A130" i="56" s="1"/>
  <c r="A131" i="56" s="1"/>
  <c r="A132" i="56" s="1"/>
  <c r="A133" i="56" s="1"/>
  <c r="A134" i="56" s="1"/>
  <c r="A135" i="56" s="1"/>
  <c r="A136" i="56" s="1"/>
  <c r="A137" i="56" s="1"/>
  <c r="A138" i="56" s="1"/>
  <c r="A139" i="56" s="1"/>
  <c r="A140" i="56" s="1"/>
  <c r="A141" i="56" s="1"/>
  <c r="A142" i="56" s="1"/>
  <c r="A143" i="56" s="1"/>
  <c r="A144" i="56" s="1"/>
  <c r="A145" i="56" s="1"/>
  <c r="A146" i="56" s="1"/>
  <c r="A147" i="56" s="1"/>
  <c r="A148" i="56" s="1"/>
  <c r="A149" i="56" s="1"/>
  <c r="A150" i="56" s="1"/>
  <c r="A151" i="56" s="1"/>
  <c r="A152" i="56" s="1"/>
  <c r="A153" i="56" s="1"/>
  <c r="A154" i="56" s="1"/>
  <c r="A155" i="56" s="1"/>
  <c r="A156" i="56" s="1"/>
  <c r="A157" i="56" s="1"/>
  <c r="A158" i="56" s="1"/>
  <c r="A159" i="56" s="1"/>
  <c r="A160" i="56" s="1"/>
  <c r="A161" i="56" s="1"/>
  <c r="D96" i="56"/>
  <c r="F96" i="56"/>
  <c r="H96" i="56"/>
  <c r="J96" i="56"/>
  <c r="L96" i="56"/>
  <c r="D97" i="56"/>
  <c r="F97" i="56"/>
  <c r="H97" i="56"/>
  <c r="J97" i="56"/>
  <c r="L97" i="56"/>
  <c r="D98" i="56"/>
  <c r="F98" i="56"/>
  <c r="H98" i="56"/>
  <c r="J98" i="56"/>
  <c r="L98" i="56"/>
  <c r="L105" i="56"/>
  <c r="J105" i="56"/>
  <c r="H105" i="56"/>
  <c r="F105" i="56"/>
  <c r="D105" i="56"/>
  <c r="L104" i="56"/>
  <c r="J104" i="56"/>
  <c r="H104" i="56"/>
  <c r="F104" i="56"/>
  <c r="D104" i="56"/>
  <c r="L103" i="56"/>
  <c r="J103" i="56"/>
  <c r="H103" i="56"/>
  <c r="F103" i="56"/>
  <c r="D103" i="56"/>
  <c r="L102" i="56"/>
  <c r="J102" i="56"/>
  <c r="H102" i="56"/>
  <c r="F102" i="56"/>
  <c r="D102" i="56"/>
  <c r="L101" i="56"/>
  <c r="J101" i="56"/>
  <c r="H101" i="56"/>
  <c r="F101" i="56"/>
  <c r="D101" i="56"/>
  <c r="L100" i="56"/>
  <c r="J100" i="56"/>
  <c r="H100" i="56"/>
  <c r="F100" i="56"/>
  <c r="D100" i="56"/>
  <c r="L99" i="56"/>
  <c r="J99" i="56"/>
  <c r="H99" i="56"/>
  <c r="F99" i="56"/>
  <c r="D99" i="56"/>
  <c r="W98" i="5"/>
  <c r="T98" i="5"/>
  <c r="Q98" i="5"/>
  <c r="N98" i="5"/>
  <c r="G128" i="5"/>
  <c r="I128" i="5"/>
  <c r="P128" i="5"/>
  <c r="S128" i="5"/>
  <c r="V128" i="5"/>
  <c r="I129" i="5"/>
  <c r="I130" i="5"/>
  <c r="I131" i="5"/>
  <c r="I132" i="5"/>
  <c r="I133" i="5"/>
  <c r="I134" i="5"/>
  <c r="G114" i="5"/>
  <c r="I114" i="5"/>
  <c r="M114" i="5"/>
  <c r="P114" i="5"/>
  <c r="S114" i="5"/>
  <c r="V114" i="5"/>
  <c r="I115" i="5"/>
  <c r="I116" i="5"/>
  <c r="I117" i="5"/>
  <c r="I118" i="5"/>
  <c r="I119" i="5"/>
  <c r="I120" i="5"/>
  <c r="G121" i="5"/>
  <c r="I121" i="5"/>
  <c r="M121" i="5"/>
  <c r="P121" i="5"/>
  <c r="S121" i="5"/>
  <c r="V121" i="5"/>
  <c r="I122" i="5"/>
  <c r="I123" i="5"/>
  <c r="I124" i="5"/>
  <c r="I125" i="5"/>
  <c r="I126" i="5"/>
  <c r="I127" i="5"/>
  <c r="G100" i="5"/>
  <c r="I100" i="5"/>
  <c r="M100" i="5"/>
  <c r="P100" i="5"/>
  <c r="S100" i="5"/>
  <c r="I101" i="5"/>
  <c r="I102" i="5"/>
  <c r="I103" i="5"/>
  <c r="I104" i="5"/>
  <c r="V100" i="5"/>
  <c r="I105" i="5"/>
  <c r="I106" i="5"/>
  <c r="T98" i="3"/>
  <c r="N98" i="3"/>
  <c r="M100" i="3"/>
  <c r="K98" i="3"/>
  <c r="G128" i="3"/>
  <c r="J128" i="3"/>
  <c r="M128" i="3"/>
  <c r="O128" i="3"/>
  <c r="S128" i="3"/>
  <c r="U128" i="3"/>
  <c r="O129" i="3"/>
  <c r="U129" i="3"/>
  <c r="O130" i="3"/>
  <c r="U130" i="3"/>
  <c r="O131" i="3"/>
  <c r="U131" i="3"/>
  <c r="O132" i="3"/>
  <c r="U132" i="3"/>
  <c r="O133" i="3"/>
  <c r="U133" i="3"/>
  <c r="O134" i="3"/>
  <c r="U134" i="3"/>
  <c r="G114" i="3"/>
  <c r="J114" i="3"/>
  <c r="M114" i="3"/>
  <c r="O114" i="3"/>
  <c r="S114" i="3"/>
  <c r="U114" i="3"/>
  <c r="O115" i="3"/>
  <c r="U115" i="3"/>
  <c r="O116" i="3"/>
  <c r="U116" i="3"/>
  <c r="O117" i="3"/>
  <c r="U117" i="3"/>
  <c r="O118" i="3"/>
  <c r="U118" i="3"/>
  <c r="O119" i="3"/>
  <c r="U119" i="3"/>
  <c r="O120" i="3"/>
  <c r="U120" i="3"/>
  <c r="G121" i="3"/>
  <c r="J121" i="3"/>
  <c r="M121" i="3"/>
  <c r="O121" i="3"/>
  <c r="S121" i="3"/>
  <c r="U121" i="3"/>
  <c r="O122" i="3"/>
  <c r="U122" i="3"/>
  <c r="O123" i="3"/>
  <c r="U123" i="3"/>
  <c r="O124" i="3"/>
  <c r="U124" i="3"/>
  <c r="O125" i="3"/>
  <c r="U125" i="3"/>
  <c r="O126" i="3"/>
  <c r="U126" i="3"/>
  <c r="O127" i="3"/>
  <c r="U127" i="3"/>
  <c r="G107" i="3"/>
  <c r="V107" i="3" s="1"/>
  <c r="J107" i="3"/>
  <c r="M107" i="3"/>
  <c r="O107" i="3"/>
  <c r="S107" i="3"/>
  <c r="U107" i="3"/>
  <c r="O108" i="3"/>
  <c r="U108" i="3"/>
  <c r="O109" i="3"/>
  <c r="U109" i="3"/>
  <c r="O110" i="3"/>
  <c r="U110" i="3"/>
  <c r="O111" i="3"/>
  <c r="U111" i="3"/>
  <c r="O112" i="3"/>
  <c r="U112" i="3"/>
  <c r="O113" i="3"/>
  <c r="U113" i="3"/>
  <c r="G100" i="3"/>
  <c r="J100" i="3"/>
  <c r="O100" i="3"/>
  <c r="P100" i="3"/>
  <c r="S100" i="3"/>
  <c r="U100" i="3"/>
  <c r="O101" i="3"/>
  <c r="U101" i="3"/>
  <c r="O102" i="3"/>
  <c r="U102" i="3"/>
  <c r="O103" i="3"/>
  <c r="U103" i="3"/>
  <c r="O104" i="3"/>
  <c r="U104" i="3"/>
  <c r="O105" i="3"/>
  <c r="U105" i="3"/>
  <c r="O106" i="3"/>
  <c r="U106" i="3"/>
  <c r="M26" i="60"/>
  <c r="M27" i="60"/>
  <c r="M28" i="60"/>
  <c r="M21" i="58"/>
  <c r="M20" i="58"/>
  <c r="P128" i="3" l="1"/>
  <c r="V128" i="3"/>
  <c r="AE553" i="44"/>
  <c r="Z554" i="44"/>
  <c r="J128" i="5"/>
  <c r="C163" i="41"/>
  <c r="B5" i="40"/>
  <c r="P121" i="3"/>
  <c r="J121" i="5"/>
  <c r="C186" i="41"/>
  <c r="P114" i="3"/>
  <c r="V114" i="3"/>
  <c r="J114" i="5"/>
  <c r="P107" i="3"/>
  <c r="Q98" i="3"/>
  <c r="V100" i="3"/>
  <c r="W98" i="3"/>
  <c r="C164" i="41"/>
  <c r="J100" i="5"/>
  <c r="V121" i="3"/>
  <c r="W3" i="56"/>
  <c r="Z3" i="56"/>
  <c r="Q3" i="56"/>
  <c r="AJ553" i="44" l="1"/>
  <c r="AE554" i="44"/>
  <c r="C197" i="41"/>
  <c r="C196" i="41"/>
  <c r="D31" i="39"/>
  <c r="AV270" i="52"/>
  <c r="AW270" i="52" s="1"/>
  <c r="AQ270" i="52"/>
  <c r="AR270" i="52" s="1"/>
  <c r="AL270" i="52"/>
  <c r="AG270" i="52"/>
  <c r="AB270" i="52"/>
  <c r="AC270" i="52" s="1"/>
  <c r="X270" i="52"/>
  <c r="W270" i="52"/>
  <c r="R270" i="52"/>
  <c r="K270" i="52"/>
  <c r="J270" i="52"/>
  <c r="I270" i="52"/>
  <c r="G270" i="52"/>
  <c r="AV269" i="52"/>
  <c r="AW269" i="52" s="1"/>
  <c r="AQ269" i="52"/>
  <c r="AL269" i="52"/>
  <c r="AG269" i="52"/>
  <c r="AB269" i="52"/>
  <c r="W269" i="52"/>
  <c r="R269" i="52"/>
  <c r="K269" i="52" s="1"/>
  <c r="J269" i="52"/>
  <c r="I269" i="52"/>
  <c r="G269" i="52"/>
  <c r="AL268" i="52"/>
  <c r="AG268" i="52"/>
  <c r="AH268" i="52" s="1"/>
  <c r="AB268" i="52"/>
  <c r="W268" i="52"/>
  <c r="X268" i="52" s="1"/>
  <c r="R268" i="52"/>
  <c r="S268" i="52" s="1"/>
  <c r="J268" i="52"/>
  <c r="I268" i="52"/>
  <c r="G268" i="52"/>
  <c r="AV267" i="52"/>
  <c r="AQ267" i="52"/>
  <c r="AL267" i="52"/>
  <c r="AG267" i="52"/>
  <c r="AB267" i="52"/>
  <c r="W267" i="52"/>
  <c r="R267" i="52"/>
  <c r="J267" i="52"/>
  <c r="I267" i="52"/>
  <c r="G267" i="52"/>
  <c r="H267" i="52" s="1"/>
  <c r="AV271" i="51"/>
  <c r="AW271" i="51" s="1"/>
  <c r="AQ271" i="51"/>
  <c r="AL271" i="51"/>
  <c r="AG271" i="51"/>
  <c r="AB271" i="51"/>
  <c r="W271" i="51"/>
  <c r="X271" i="51" s="1"/>
  <c r="R271" i="51"/>
  <c r="J271" i="51"/>
  <c r="I271" i="51"/>
  <c r="G271" i="51"/>
  <c r="AV270" i="51"/>
  <c r="AQ270" i="51"/>
  <c r="AL270" i="51"/>
  <c r="AG270" i="51"/>
  <c r="AB270" i="51"/>
  <c r="W270" i="51"/>
  <c r="R270" i="51"/>
  <c r="J270" i="51"/>
  <c r="I270" i="51"/>
  <c r="G270" i="51"/>
  <c r="AV269" i="51"/>
  <c r="AQ269" i="51"/>
  <c r="AL269" i="51"/>
  <c r="AM269" i="51" s="1"/>
  <c r="AG269" i="51"/>
  <c r="AB269" i="51"/>
  <c r="W269" i="51"/>
  <c r="X269" i="51" s="1"/>
  <c r="R269" i="51"/>
  <c r="J269" i="51"/>
  <c r="I269" i="51"/>
  <c r="G269" i="51"/>
  <c r="AV268" i="51"/>
  <c r="AQ268" i="51"/>
  <c r="AL268" i="51"/>
  <c r="AM268" i="51" s="1"/>
  <c r="AG268" i="51"/>
  <c r="AB268" i="51"/>
  <c r="W268" i="51"/>
  <c r="R268" i="51"/>
  <c r="S268" i="51" s="1"/>
  <c r="J268" i="51"/>
  <c r="I268" i="51"/>
  <c r="G268" i="51"/>
  <c r="AV267" i="51"/>
  <c r="AQ267" i="51"/>
  <c r="AS267" i="51" s="1"/>
  <c r="AL267" i="51"/>
  <c r="AG267" i="51"/>
  <c r="AI267" i="51" s="1"/>
  <c r="AB267" i="51"/>
  <c r="AD267" i="51" s="1"/>
  <c r="W267" i="51"/>
  <c r="R267" i="51"/>
  <c r="J267" i="51"/>
  <c r="I267" i="51"/>
  <c r="G267" i="5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R267" i="50"/>
  <c r="S267" i="50" s="1"/>
  <c r="J267" i="50"/>
  <c r="I267" i="50"/>
  <c r="G267" i="50"/>
  <c r="H267" i="50" s="1"/>
  <c r="AV275" i="49"/>
  <c r="AW275" i="49" s="1"/>
  <c r="AQ275" i="49"/>
  <c r="AR275" i="49" s="1"/>
  <c r="AL275" i="49"/>
  <c r="AM275" i="49" s="1"/>
  <c r="AG275" i="49"/>
  <c r="AH275" i="49" s="1"/>
  <c r="AB275" i="49"/>
  <c r="W275" i="49"/>
  <c r="R275" i="49"/>
  <c r="J275" i="49"/>
  <c r="I275" i="49"/>
  <c r="G275" i="49"/>
  <c r="AV274" i="49"/>
  <c r="AW274" i="49" s="1"/>
  <c r="AQ274" i="49"/>
  <c r="AL274" i="49"/>
  <c r="AG274" i="49"/>
  <c r="AH274" i="49" s="1"/>
  <c r="AB274" i="49"/>
  <c r="W274" i="49"/>
  <c r="R274" i="49"/>
  <c r="K274" i="49"/>
  <c r="J274" i="49"/>
  <c r="I274" i="49"/>
  <c r="G274" i="49"/>
  <c r="AV273" i="49"/>
  <c r="AQ273" i="49"/>
  <c r="AL273" i="49"/>
  <c r="AG273" i="49"/>
  <c r="AB273" i="49"/>
  <c r="W273" i="49"/>
  <c r="R273" i="49"/>
  <c r="J273" i="49"/>
  <c r="I273" i="49"/>
  <c r="G273" i="49"/>
  <c r="AV272" i="49"/>
  <c r="AQ272" i="49"/>
  <c r="AL272" i="49"/>
  <c r="AG272" i="49"/>
  <c r="AB272" i="49"/>
  <c r="W272" i="49"/>
  <c r="R272" i="49"/>
  <c r="J272" i="49"/>
  <c r="I272" i="49"/>
  <c r="G272" i="49"/>
  <c r="AV271" i="49"/>
  <c r="AQ271" i="49"/>
  <c r="AL271" i="49"/>
  <c r="AG271" i="49"/>
  <c r="AB271" i="49"/>
  <c r="W271" i="49"/>
  <c r="R271" i="49"/>
  <c r="J271" i="49"/>
  <c r="I271" i="49"/>
  <c r="G271" i="49"/>
  <c r="AV270" i="49"/>
  <c r="AQ270" i="49"/>
  <c r="AL270" i="49"/>
  <c r="AG270" i="49"/>
  <c r="AB270" i="49"/>
  <c r="W270" i="49"/>
  <c r="R270" i="49"/>
  <c r="J270" i="49"/>
  <c r="I270" i="49"/>
  <c r="G270" i="49"/>
  <c r="AV269" i="49"/>
  <c r="AQ269" i="49"/>
  <c r="AL269" i="49"/>
  <c r="AG269" i="49"/>
  <c r="AB269" i="49"/>
  <c r="W269" i="49"/>
  <c r="R269" i="49"/>
  <c r="J269" i="49"/>
  <c r="I269" i="49"/>
  <c r="G269" i="49"/>
  <c r="AV268" i="49"/>
  <c r="AQ268" i="49"/>
  <c r="AL268" i="49"/>
  <c r="AG268" i="49"/>
  <c r="AH268" i="49" s="1"/>
  <c r="AB268" i="49"/>
  <c r="W268" i="49"/>
  <c r="X268" i="49" s="1"/>
  <c r="R268" i="49"/>
  <c r="S268" i="49" s="1"/>
  <c r="J268" i="49"/>
  <c r="I268" i="49"/>
  <c r="G268" i="49"/>
  <c r="AV267" i="49"/>
  <c r="AQ267" i="49"/>
  <c r="AL267" i="49"/>
  <c r="AG267" i="49"/>
  <c r="AB267" i="49"/>
  <c r="W267" i="49"/>
  <c r="R267" i="49"/>
  <c r="J267" i="49"/>
  <c r="I267" i="49"/>
  <c r="G267" i="49"/>
  <c r="H267" i="49" s="1"/>
  <c r="AV277" i="48"/>
  <c r="AQ277" i="48"/>
  <c r="AL277" i="48"/>
  <c r="AG277" i="48"/>
  <c r="AB277" i="48"/>
  <c r="W277" i="48"/>
  <c r="R277" i="48"/>
  <c r="K277" i="48"/>
  <c r="J277" i="48"/>
  <c r="I277" i="48"/>
  <c r="G277" i="48"/>
  <c r="AV276" i="48"/>
  <c r="AQ276" i="48"/>
  <c r="AL276" i="48"/>
  <c r="AG276" i="48"/>
  <c r="AB276" i="48"/>
  <c r="W276" i="48"/>
  <c r="R276" i="48"/>
  <c r="J276" i="48"/>
  <c r="I276" i="48"/>
  <c r="G276" i="48"/>
  <c r="AV275" i="48"/>
  <c r="AQ275" i="48"/>
  <c r="AL275" i="48"/>
  <c r="AG275" i="48"/>
  <c r="AB275" i="48"/>
  <c r="W275" i="48"/>
  <c r="R275" i="48"/>
  <c r="J275" i="48"/>
  <c r="I275" i="48"/>
  <c r="G275" i="48"/>
  <c r="AV274" i="48"/>
  <c r="AQ274" i="48"/>
  <c r="AL274" i="48"/>
  <c r="AG274" i="48"/>
  <c r="AB274" i="48"/>
  <c r="W274" i="48"/>
  <c r="R274" i="48"/>
  <c r="J274" i="48"/>
  <c r="I274" i="48"/>
  <c r="G274" i="48"/>
  <c r="AV273" i="48"/>
  <c r="AW273" i="48" s="1"/>
  <c r="AQ273" i="48"/>
  <c r="AR273" i="48" s="1"/>
  <c r="AL273" i="48"/>
  <c r="AG273" i="48"/>
  <c r="AB273" i="48"/>
  <c r="AC273" i="48" s="1"/>
  <c r="W273" i="48"/>
  <c r="R273" i="48"/>
  <c r="J273" i="48"/>
  <c r="I273" i="48"/>
  <c r="G273" i="48"/>
  <c r="AV272" i="48"/>
  <c r="AQ272" i="48"/>
  <c r="AL272" i="48"/>
  <c r="AG272" i="48"/>
  <c r="AB272" i="48"/>
  <c r="W272" i="48"/>
  <c r="R272" i="48"/>
  <c r="J272" i="48"/>
  <c r="I272" i="48"/>
  <c r="G272" i="48"/>
  <c r="AV271" i="48"/>
  <c r="AW277" i="48" s="1"/>
  <c r="AQ271" i="48"/>
  <c r="AR275" i="48" s="1"/>
  <c r="AL271" i="48"/>
  <c r="AM273" i="48" s="1"/>
  <c r="AG271" i="48"/>
  <c r="AH271" i="48" s="1"/>
  <c r="AB271" i="48"/>
  <c r="W271" i="48"/>
  <c r="R271" i="48"/>
  <c r="J271" i="48"/>
  <c r="I271" i="48"/>
  <c r="G271" i="48"/>
  <c r="W270" i="48"/>
  <c r="R270" i="48"/>
  <c r="K270" i="48"/>
  <c r="J270" i="48"/>
  <c r="I270" i="48"/>
  <c r="G270" i="48"/>
  <c r="AV269" i="48"/>
  <c r="AQ269" i="48"/>
  <c r="AL269" i="48"/>
  <c r="AG269" i="48"/>
  <c r="AB269" i="48"/>
  <c r="W269" i="48"/>
  <c r="X269" i="48" s="1"/>
  <c r="R269" i="48"/>
  <c r="S269" i="48" s="1"/>
  <c r="J269" i="48"/>
  <c r="I269" i="48"/>
  <c r="G269" i="48"/>
  <c r="AV268" i="48"/>
  <c r="AQ268" i="48"/>
  <c r="AL268" i="48"/>
  <c r="AG268" i="48"/>
  <c r="AB268" i="48"/>
  <c r="W268" i="48"/>
  <c r="R268" i="48"/>
  <c r="K268" i="48"/>
  <c r="J268" i="48"/>
  <c r="I268" i="48"/>
  <c r="G268" i="48"/>
  <c r="AV267" i="48"/>
  <c r="AQ267" i="48"/>
  <c r="AL267" i="48"/>
  <c r="AG267" i="48"/>
  <c r="AB267" i="48"/>
  <c r="W267" i="48"/>
  <c r="R267" i="48"/>
  <c r="J267" i="48"/>
  <c r="I267" i="48"/>
  <c r="G267" i="48"/>
  <c r="L267" i="47"/>
  <c r="AV274" i="46"/>
  <c r="AQ274" i="46"/>
  <c r="AL274" i="46"/>
  <c r="AG274" i="46"/>
  <c r="AB274" i="46"/>
  <c r="W274" i="46"/>
  <c r="R274" i="46"/>
  <c r="K274" i="46" s="1"/>
  <c r="J274" i="46"/>
  <c r="I274" i="46"/>
  <c r="G274" i="46"/>
  <c r="AV273" i="46"/>
  <c r="AQ273" i="46"/>
  <c r="AL273" i="46"/>
  <c r="AG273" i="46"/>
  <c r="AB273" i="46"/>
  <c r="W273" i="46"/>
  <c r="R273" i="46"/>
  <c r="J273" i="46"/>
  <c r="I273" i="46"/>
  <c r="G273" i="46"/>
  <c r="AV272" i="46"/>
  <c r="AQ272" i="46"/>
  <c r="AL272" i="46"/>
  <c r="AG272" i="46"/>
  <c r="AB272" i="46"/>
  <c r="W272" i="46"/>
  <c r="R272" i="46"/>
  <c r="J272" i="46"/>
  <c r="I272" i="46"/>
  <c r="G272" i="46"/>
  <c r="AV271" i="46"/>
  <c r="AQ271" i="46"/>
  <c r="AL271" i="46"/>
  <c r="AG271" i="46"/>
  <c r="AB271" i="46"/>
  <c r="W271" i="46"/>
  <c r="R271" i="46"/>
  <c r="J271" i="46"/>
  <c r="I271" i="46"/>
  <c r="G271" i="46"/>
  <c r="AV270" i="46"/>
  <c r="AQ270" i="46"/>
  <c r="AL270" i="46"/>
  <c r="AG270" i="46"/>
  <c r="AB270" i="46"/>
  <c r="W270" i="46"/>
  <c r="R270" i="46"/>
  <c r="J270" i="46"/>
  <c r="I270" i="46"/>
  <c r="G270" i="46"/>
  <c r="AV269" i="46"/>
  <c r="AQ269" i="46"/>
  <c r="AL269" i="46"/>
  <c r="AG269" i="46"/>
  <c r="AB269" i="46"/>
  <c r="W269" i="46"/>
  <c r="R269" i="46"/>
  <c r="J269" i="46"/>
  <c r="I269" i="46"/>
  <c r="G269" i="46"/>
  <c r="AV268" i="46"/>
  <c r="AQ268" i="46"/>
  <c r="AL268" i="46"/>
  <c r="AG268" i="46"/>
  <c r="AB268" i="46"/>
  <c r="W268" i="46"/>
  <c r="R268" i="46"/>
  <c r="J268" i="46"/>
  <c r="I268" i="46"/>
  <c r="G268" i="46"/>
  <c r="H267" i="46" s="1"/>
  <c r="AV267" i="46"/>
  <c r="AQ267" i="46"/>
  <c r="AL267" i="46"/>
  <c r="AN267" i="46" s="1"/>
  <c r="AG267" i="46"/>
  <c r="AB267" i="46"/>
  <c r="W267" i="46"/>
  <c r="R267" i="46"/>
  <c r="J267" i="46"/>
  <c r="I267" i="46"/>
  <c r="G267" i="46"/>
  <c r="AV277" i="45"/>
  <c r="AQ277" i="45"/>
  <c r="AL277" i="45"/>
  <c r="AG277" i="45"/>
  <c r="AB277" i="45"/>
  <c r="W277" i="45"/>
  <c r="R277" i="45"/>
  <c r="K277" i="45" s="1"/>
  <c r="J277" i="45"/>
  <c r="I277" i="45"/>
  <c r="G277" i="45"/>
  <c r="AV276" i="45"/>
  <c r="AQ276" i="45"/>
  <c r="AL276" i="45"/>
  <c r="AG276" i="45"/>
  <c r="AB276" i="45"/>
  <c r="W276" i="45"/>
  <c r="R276" i="45"/>
  <c r="J276" i="45"/>
  <c r="I276" i="45"/>
  <c r="G276" i="45"/>
  <c r="AV275" i="45"/>
  <c r="AQ275" i="45"/>
  <c r="AL275" i="45"/>
  <c r="AG275" i="45"/>
  <c r="AB275" i="45"/>
  <c r="W275" i="45"/>
  <c r="R275" i="45"/>
  <c r="J275" i="45"/>
  <c r="I275" i="45"/>
  <c r="G275" i="45"/>
  <c r="AV274" i="45"/>
  <c r="AQ274" i="45"/>
  <c r="K274" i="45" s="1"/>
  <c r="AL274" i="45"/>
  <c r="AG274" i="45"/>
  <c r="AB274" i="45"/>
  <c r="W274" i="45"/>
  <c r="R274" i="45"/>
  <c r="J274" i="45"/>
  <c r="I274" i="45"/>
  <c r="G274" i="45"/>
  <c r="AV273" i="45"/>
  <c r="AQ273" i="45"/>
  <c r="AL273" i="45"/>
  <c r="AG273" i="45"/>
  <c r="AB273" i="45"/>
  <c r="W273" i="45"/>
  <c r="R273" i="45"/>
  <c r="J273" i="45"/>
  <c r="I273" i="45"/>
  <c r="G273" i="45"/>
  <c r="AV272" i="45"/>
  <c r="AW272" i="45" s="1"/>
  <c r="AQ272" i="45"/>
  <c r="AL272" i="45"/>
  <c r="AG272" i="45"/>
  <c r="AB272" i="45"/>
  <c r="W272" i="45"/>
  <c r="R272" i="45"/>
  <c r="J272" i="45"/>
  <c r="I272" i="45"/>
  <c r="G272" i="45"/>
  <c r="AV271" i="45"/>
  <c r="AQ271" i="45"/>
  <c r="AL271" i="45"/>
  <c r="AG271" i="45"/>
  <c r="AB271" i="45"/>
  <c r="W271" i="45"/>
  <c r="R271" i="45"/>
  <c r="J271" i="45"/>
  <c r="I271" i="45"/>
  <c r="G271" i="45"/>
  <c r="AV270" i="45"/>
  <c r="AQ270" i="45"/>
  <c r="AL270" i="45"/>
  <c r="AG270" i="45"/>
  <c r="AB270" i="45"/>
  <c r="W270" i="45"/>
  <c r="R270" i="45"/>
  <c r="J270" i="45"/>
  <c r="I270" i="45"/>
  <c r="G270" i="45"/>
  <c r="AV269" i="45"/>
  <c r="AQ269" i="45"/>
  <c r="AL269" i="45"/>
  <c r="AG269" i="45"/>
  <c r="AB269" i="45"/>
  <c r="W269" i="45"/>
  <c r="R269" i="45"/>
  <c r="J269" i="45"/>
  <c r="I269" i="45"/>
  <c r="G269" i="45"/>
  <c r="AV268" i="45"/>
  <c r="AQ268" i="45"/>
  <c r="AL268" i="45"/>
  <c r="AG268" i="45"/>
  <c r="AB268" i="45"/>
  <c r="W268" i="45"/>
  <c r="R268" i="45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AV513" i="44"/>
  <c r="AQ513" i="44"/>
  <c r="AL513" i="44"/>
  <c r="AG513" i="44"/>
  <c r="AB513" i="44"/>
  <c r="W513" i="44"/>
  <c r="R513" i="44"/>
  <c r="J513" i="44"/>
  <c r="I513" i="44"/>
  <c r="G513" i="44"/>
  <c r="AV512" i="44"/>
  <c r="AQ512" i="44"/>
  <c r="AL512" i="44"/>
  <c r="AG512" i="44"/>
  <c r="AB512" i="44"/>
  <c r="W512" i="44"/>
  <c r="R512" i="44"/>
  <c r="J512" i="44"/>
  <c r="I512" i="44"/>
  <c r="G512" i="44"/>
  <c r="AV511" i="44"/>
  <c r="AQ511" i="44"/>
  <c r="AL511" i="44"/>
  <c r="AG511" i="44"/>
  <c r="AB511" i="44"/>
  <c r="W511" i="44"/>
  <c r="R511" i="44"/>
  <c r="J511" i="44"/>
  <c r="I511" i="44"/>
  <c r="G511" i="44"/>
  <c r="AV510" i="44"/>
  <c r="AQ510" i="44"/>
  <c r="AL510" i="44"/>
  <c r="AG510" i="44"/>
  <c r="AB510" i="44"/>
  <c r="W510" i="44"/>
  <c r="R510" i="44"/>
  <c r="J510" i="44"/>
  <c r="I510" i="44"/>
  <c r="G510" i="44"/>
  <c r="AV509" i="44"/>
  <c r="AQ509" i="44"/>
  <c r="AL509" i="44"/>
  <c r="AG509" i="44"/>
  <c r="AB509" i="44"/>
  <c r="W509" i="44"/>
  <c r="R509" i="44"/>
  <c r="J509" i="44"/>
  <c r="I509" i="44"/>
  <c r="G509" i="44"/>
  <c r="AV508" i="44"/>
  <c r="AQ508" i="44"/>
  <c r="AL508" i="44"/>
  <c r="AG508" i="44"/>
  <c r="AB508" i="44"/>
  <c r="W508" i="44"/>
  <c r="R508" i="44"/>
  <c r="J508" i="44"/>
  <c r="I508" i="44"/>
  <c r="G508" i="44"/>
  <c r="AG507" i="44"/>
  <c r="AB507" i="44"/>
  <c r="W507" i="44"/>
  <c r="R507" i="44"/>
  <c r="J507" i="44"/>
  <c r="I507" i="44"/>
  <c r="G507" i="44"/>
  <c r="AV506" i="44"/>
  <c r="AQ506" i="44"/>
  <c r="AL506" i="44"/>
  <c r="AG506" i="44"/>
  <c r="AB506" i="44"/>
  <c r="W506" i="44"/>
  <c r="R506" i="44"/>
  <c r="J506" i="44"/>
  <c r="I506" i="44"/>
  <c r="G506" i="44"/>
  <c r="AV505" i="44"/>
  <c r="AQ505" i="44"/>
  <c r="AL505" i="44"/>
  <c r="AG505" i="44"/>
  <c r="AB505" i="44"/>
  <c r="W505" i="44"/>
  <c r="R505" i="44"/>
  <c r="J505" i="44"/>
  <c r="I505" i="44"/>
  <c r="G505" i="44"/>
  <c r="AV504" i="44"/>
  <c r="AQ504" i="44"/>
  <c r="AL504" i="44"/>
  <c r="AG504" i="44"/>
  <c r="AB504" i="44"/>
  <c r="W504" i="44"/>
  <c r="R504" i="44"/>
  <c r="J504" i="44"/>
  <c r="I504" i="44"/>
  <c r="G504" i="44"/>
  <c r="AV503" i="44"/>
  <c r="AQ503" i="44"/>
  <c r="AL503" i="44"/>
  <c r="AG503" i="44"/>
  <c r="AB503" i="44"/>
  <c r="W503" i="44"/>
  <c r="R503" i="44"/>
  <c r="J503" i="44"/>
  <c r="I503" i="44"/>
  <c r="G503" i="44"/>
  <c r="AV502" i="44"/>
  <c r="AQ502" i="44"/>
  <c r="AL502" i="44"/>
  <c r="AG502" i="44"/>
  <c r="AB502" i="44"/>
  <c r="W502" i="44"/>
  <c r="R502" i="44"/>
  <c r="J502" i="44"/>
  <c r="I502" i="44"/>
  <c r="G502" i="44"/>
  <c r="AV501" i="44"/>
  <c r="AQ501" i="44"/>
  <c r="AL501" i="44"/>
  <c r="AG501" i="44"/>
  <c r="AB501" i="44"/>
  <c r="W501" i="44"/>
  <c r="R501" i="44"/>
  <c r="J501" i="44"/>
  <c r="I501" i="44"/>
  <c r="G501" i="44"/>
  <c r="AV500" i="44"/>
  <c r="AQ500" i="44"/>
  <c r="AL500" i="44"/>
  <c r="AG500" i="44"/>
  <c r="AB500" i="44"/>
  <c r="W500" i="44"/>
  <c r="R500" i="44"/>
  <c r="J500" i="44"/>
  <c r="I500" i="44"/>
  <c r="G500" i="44"/>
  <c r="AV499" i="44"/>
  <c r="AQ499" i="44"/>
  <c r="AL499" i="44"/>
  <c r="AG499" i="44"/>
  <c r="AB499" i="44"/>
  <c r="W499" i="44"/>
  <c r="R499" i="44"/>
  <c r="J499" i="44"/>
  <c r="I499" i="44"/>
  <c r="G499" i="44"/>
  <c r="AV498" i="44"/>
  <c r="AQ498" i="44"/>
  <c r="AL498" i="44"/>
  <c r="AG498" i="44"/>
  <c r="AB498" i="44"/>
  <c r="W498" i="44"/>
  <c r="R498" i="44"/>
  <c r="J498" i="44"/>
  <c r="I498" i="44"/>
  <c r="G498" i="44"/>
  <c r="AV497" i="44"/>
  <c r="AQ497" i="44"/>
  <c r="AL497" i="44"/>
  <c r="AG497" i="44"/>
  <c r="AB497" i="44"/>
  <c r="W497" i="44"/>
  <c r="R497" i="44"/>
  <c r="J497" i="44"/>
  <c r="I497" i="44"/>
  <c r="G497" i="44"/>
  <c r="AV496" i="44"/>
  <c r="AQ496" i="44"/>
  <c r="AL496" i="44"/>
  <c r="AG496" i="44"/>
  <c r="AB496" i="44"/>
  <c r="W496" i="44"/>
  <c r="R496" i="44"/>
  <c r="J496" i="44"/>
  <c r="I496" i="44"/>
  <c r="G496" i="44"/>
  <c r="AV495" i="44"/>
  <c r="AQ495" i="44"/>
  <c r="AL495" i="44"/>
  <c r="AG495" i="44"/>
  <c r="AB495" i="44"/>
  <c r="W495" i="44"/>
  <c r="R495" i="44"/>
  <c r="J495" i="44"/>
  <c r="I495" i="44"/>
  <c r="G495" i="44"/>
  <c r="AV494" i="44"/>
  <c r="AQ494" i="44"/>
  <c r="AL494" i="44"/>
  <c r="AG494" i="44"/>
  <c r="AB494" i="44"/>
  <c r="W494" i="44"/>
  <c r="R494" i="44"/>
  <c r="J494" i="44"/>
  <c r="I494" i="44"/>
  <c r="G494" i="44"/>
  <c r="AV493" i="44"/>
  <c r="AQ493" i="44"/>
  <c r="AL493" i="44"/>
  <c r="AG493" i="44"/>
  <c r="AB493" i="44"/>
  <c r="W493" i="44"/>
  <c r="R493" i="44"/>
  <c r="J493" i="44"/>
  <c r="I493" i="44"/>
  <c r="G493" i="44"/>
  <c r="AV492" i="44"/>
  <c r="AQ492" i="44"/>
  <c r="AL492" i="44"/>
  <c r="AG492" i="44"/>
  <c r="AB492" i="44"/>
  <c r="W492" i="44"/>
  <c r="R492" i="44"/>
  <c r="J492" i="44"/>
  <c r="I492" i="44"/>
  <c r="G492" i="44"/>
  <c r="AV491" i="44"/>
  <c r="AQ491" i="44"/>
  <c r="AL491" i="44"/>
  <c r="AG491" i="44"/>
  <c r="AB491" i="44"/>
  <c r="W491" i="44"/>
  <c r="R491" i="44"/>
  <c r="J491" i="44"/>
  <c r="I491" i="44"/>
  <c r="G491" i="44"/>
  <c r="AV490" i="44"/>
  <c r="AQ490" i="44"/>
  <c r="AL490" i="44"/>
  <c r="AG490" i="44"/>
  <c r="AB490" i="44"/>
  <c r="W490" i="44"/>
  <c r="R490" i="44"/>
  <c r="J490" i="44"/>
  <c r="I490" i="44"/>
  <c r="G490" i="44"/>
  <c r="AV489" i="44"/>
  <c r="AQ489" i="44"/>
  <c r="AL489" i="44"/>
  <c r="AG489" i="44"/>
  <c r="AB489" i="44"/>
  <c r="W489" i="44"/>
  <c r="R489" i="44"/>
  <c r="J489" i="44"/>
  <c r="I489" i="44"/>
  <c r="G489" i="44"/>
  <c r="AV488" i="44"/>
  <c r="AQ488" i="44"/>
  <c r="AL488" i="44"/>
  <c r="AG488" i="44"/>
  <c r="AB488" i="44"/>
  <c r="W488" i="44"/>
  <c r="R488" i="44"/>
  <c r="J488" i="44"/>
  <c r="I488" i="44"/>
  <c r="G488" i="44"/>
  <c r="AV487" i="44"/>
  <c r="AQ487" i="44"/>
  <c r="AL487" i="44"/>
  <c r="AG487" i="44"/>
  <c r="AB487" i="44"/>
  <c r="W487" i="44"/>
  <c r="R487" i="44"/>
  <c r="J487" i="44"/>
  <c r="I487" i="44"/>
  <c r="G487" i="44"/>
  <c r="AV486" i="44"/>
  <c r="AQ486" i="44"/>
  <c r="AL486" i="44"/>
  <c r="AG486" i="44"/>
  <c r="AB486" i="44"/>
  <c r="W486" i="44"/>
  <c r="R486" i="44"/>
  <c r="J486" i="44"/>
  <c r="I486" i="44"/>
  <c r="G486" i="44"/>
  <c r="AV485" i="44"/>
  <c r="AQ485" i="44"/>
  <c r="AL485" i="44"/>
  <c r="AG485" i="44"/>
  <c r="AB485" i="44"/>
  <c r="W485" i="44"/>
  <c r="R485" i="44"/>
  <c r="J485" i="44"/>
  <c r="I485" i="44"/>
  <c r="G485" i="44"/>
  <c r="AV484" i="44"/>
  <c r="AQ484" i="44"/>
  <c r="AL484" i="44"/>
  <c r="AG484" i="44"/>
  <c r="AB484" i="44"/>
  <c r="W484" i="44"/>
  <c r="R484" i="44"/>
  <c r="J484" i="44"/>
  <c r="I484" i="44"/>
  <c r="G484" i="44"/>
  <c r="AV483" i="44"/>
  <c r="AQ483" i="44"/>
  <c r="AL483" i="44"/>
  <c r="AG483" i="44"/>
  <c r="AB483" i="44"/>
  <c r="W483" i="44"/>
  <c r="R483" i="44"/>
  <c r="J483" i="44"/>
  <c r="I483" i="44"/>
  <c r="G483" i="44"/>
  <c r="AV482" i="44"/>
  <c r="AQ482" i="44"/>
  <c r="AL482" i="44"/>
  <c r="AG482" i="44"/>
  <c r="AB482" i="44"/>
  <c r="W482" i="44"/>
  <c r="R482" i="44"/>
  <c r="J482" i="44"/>
  <c r="I482" i="44"/>
  <c r="G482" i="44"/>
  <c r="AC101" i="6"/>
  <c r="S101" i="6"/>
  <c r="M101" i="6"/>
  <c r="F101" i="6"/>
  <c r="AC100" i="6"/>
  <c r="S100" i="6"/>
  <c r="M100" i="6"/>
  <c r="F100" i="6" s="1"/>
  <c r="AC99" i="6"/>
  <c r="S99" i="6"/>
  <c r="M99" i="6"/>
  <c r="AC98" i="6"/>
  <c r="S98" i="6"/>
  <c r="M98" i="6"/>
  <c r="F98" i="6" s="1"/>
  <c r="AC97" i="6"/>
  <c r="S97" i="6"/>
  <c r="M97" i="6"/>
  <c r="AC96" i="6"/>
  <c r="S96" i="6"/>
  <c r="M96" i="6"/>
  <c r="AC95" i="6"/>
  <c r="S95" i="6"/>
  <c r="M95" i="6"/>
  <c r="AC101" i="7"/>
  <c r="S101" i="7"/>
  <c r="M101" i="7"/>
  <c r="AC100" i="7"/>
  <c r="S100" i="7"/>
  <c r="M100" i="7"/>
  <c r="AC99" i="7"/>
  <c r="S99" i="7"/>
  <c r="M99" i="7"/>
  <c r="AC98" i="7"/>
  <c r="S98" i="7"/>
  <c r="M98" i="7"/>
  <c r="AC97" i="7"/>
  <c r="S97" i="7"/>
  <c r="M97" i="7"/>
  <c r="AC96" i="7"/>
  <c r="S96" i="7"/>
  <c r="M96" i="7"/>
  <c r="AC95" i="7"/>
  <c r="S95" i="7"/>
  <c r="M95" i="7"/>
  <c r="U95" i="5"/>
  <c r="U96" i="5"/>
  <c r="U97" i="5"/>
  <c r="U98" i="5"/>
  <c r="U99" i="5"/>
  <c r="U94" i="5"/>
  <c r="U93" i="5"/>
  <c r="K501" i="44" l="1"/>
  <c r="K483" i="44"/>
  <c r="AH492" i="44"/>
  <c r="K512" i="44"/>
  <c r="K513" i="44"/>
  <c r="AR493" i="44"/>
  <c r="X512" i="44"/>
  <c r="K498" i="44"/>
  <c r="K500" i="44"/>
  <c r="S502" i="44"/>
  <c r="K504" i="44"/>
  <c r="K506" i="44"/>
  <c r="AH500" i="44"/>
  <c r="AH490" i="44"/>
  <c r="K494" i="44"/>
  <c r="K485" i="44"/>
  <c r="K499" i="44"/>
  <c r="K503" i="44"/>
  <c r="S270" i="52"/>
  <c r="AC268" i="52"/>
  <c r="AH270" i="52"/>
  <c r="Y267" i="52"/>
  <c r="X269" i="52"/>
  <c r="AC267" i="52"/>
  <c r="AC269" i="52"/>
  <c r="AI267" i="52"/>
  <c r="AH269" i="52"/>
  <c r="AM267" i="52"/>
  <c r="AM269" i="52"/>
  <c r="AN267" i="52"/>
  <c r="AR269" i="52"/>
  <c r="AR267" i="52"/>
  <c r="S269" i="52"/>
  <c r="AW267" i="52"/>
  <c r="AM270" i="52"/>
  <c r="K268" i="52"/>
  <c r="T267" i="52"/>
  <c r="AC269" i="51"/>
  <c r="AC271" i="51"/>
  <c r="AN267" i="51"/>
  <c r="AH271" i="51"/>
  <c r="AX267" i="51"/>
  <c r="AR269" i="51"/>
  <c r="AR271" i="51"/>
  <c r="AW269" i="51"/>
  <c r="S270" i="51"/>
  <c r="AH270" i="51"/>
  <c r="AM270" i="51"/>
  <c r="AH268" i="51"/>
  <c r="AR268" i="51"/>
  <c r="H267" i="51"/>
  <c r="AW268" i="51"/>
  <c r="AW270" i="51"/>
  <c r="X270" i="51"/>
  <c r="AC268" i="51"/>
  <c r="S267" i="51"/>
  <c r="X268" i="51"/>
  <c r="S269" i="51"/>
  <c r="S271" i="51"/>
  <c r="T267" i="50"/>
  <c r="K267" i="50"/>
  <c r="S270" i="49"/>
  <c r="X272" i="49"/>
  <c r="AC272" i="49"/>
  <c r="X274" i="49"/>
  <c r="AC270" i="49"/>
  <c r="AH272" i="49"/>
  <c r="AC274" i="49"/>
  <c r="AW268" i="49"/>
  <c r="AW270" i="49"/>
  <c r="K272" i="49"/>
  <c r="X270" i="49"/>
  <c r="K270" i="49"/>
  <c r="S272" i="49"/>
  <c r="T267" i="49"/>
  <c r="AR268" i="49"/>
  <c r="X271" i="49"/>
  <c r="S271" i="49"/>
  <c r="S273" i="49"/>
  <c r="AC268" i="49"/>
  <c r="X269" i="49"/>
  <c r="X273" i="49"/>
  <c r="AH267" i="49"/>
  <c r="AC269" i="49"/>
  <c r="AC271" i="49"/>
  <c r="K275" i="49"/>
  <c r="AH269" i="49"/>
  <c r="AH271" i="49"/>
  <c r="AH270" i="49"/>
  <c r="S275" i="49"/>
  <c r="AM272" i="49"/>
  <c r="AR274" i="49"/>
  <c r="AN267" i="49"/>
  <c r="AM271" i="49"/>
  <c r="AM273" i="49"/>
  <c r="X275" i="49"/>
  <c r="S274" i="49"/>
  <c r="AM274" i="49"/>
  <c r="AX267" i="49"/>
  <c r="AR269" i="49"/>
  <c r="AR271" i="49"/>
  <c r="AR273" i="49"/>
  <c r="AC273" i="49"/>
  <c r="AW269" i="49"/>
  <c r="AW271" i="49"/>
  <c r="K273" i="49"/>
  <c r="X275" i="48"/>
  <c r="AC274" i="48"/>
  <c r="AH273" i="48"/>
  <c r="AC275" i="48"/>
  <c r="S277" i="48"/>
  <c r="X277" i="48"/>
  <c r="AN267" i="48"/>
  <c r="H267" i="48"/>
  <c r="AR269" i="48"/>
  <c r="AR277" i="48"/>
  <c r="AH276" i="48"/>
  <c r="AM277" i="48"/>
  <c r="AW269" i="48"/>
  <c r="X272" i="48"/>
  <c r="AC269" i="48"/>
  <c r="AW267" i="48"/>
  <c r="S272" i="48"/>
  <c r="S274" i="48"/>
  <c r="X274" i="48"/>
  <c r="S276" i="48"/>
  <c r="X268" i="48"/>
  <c r="AH272" i="48"/>
  <c r="AH274" i="48"/>
  <c r="AC276" i="48"/>
  <c r="AC268" i="48"/>
  <c r="S270" i="48"/>
  <c r="AM274" i="48"/>
  <c r="AH268" i="48"/>
  <c r="X270" i="48"/>
  <c r="AR272" i="48"/>
  <c r="K274" i="48"/>
  <c r="AM276" i="48"/>
  <c r="K275" i="48"/>
  <c r="AX267" i="48"/>
  <c r="AR274" i="48"/>
  <c r="AR276" i="48"/>
  <c r="AH269" i="48"/>
  <c r="S268" i="48"/>
  <c r="AR268" i="48"/>
  <c r="AW274" i="48"/>
  <c r="K276" i="48"/>
  <c r="AM275" i="48"/>
  <c r="AC272" i="48"/>
  <c r="AW268" i="48"/>
  <c r="AW276" i="48"/>
  <c r="K269" i="48"/>
  <c r="AC277" i="48"/>
  <c r="AS267" i="48"/>
  <c r="X276" i="48"/>
  <c r="K267" i="48"/>
  <c r="S271" i="48"/>
  <c r="AM269" i="48"/>
  <c r="S267" i="48"/>
  <c r="X271" i="48"/>
  <c r="S273" i="48"/>
  <c r="AH275" i="48"/>
  <c r="T267" i="48"/>
  <c r="AC271" i="48"/>
  <c r="X273" i="48"/>
  <c r="S275" i="48"/>
  <c r="AW273" i="46"/>
  <c r="AC273" i="46"/>
  <c r="S269" i="45"/>
  <c r="S271" i="45"/>
  <c r="X269" i="45"/>
  <c r="X271" i="45"/>
  <c r="S273" i="45"/>
  <c r="S275" i="45"/>
  <c r="AW274" i="45"/>
  <c r="AM269" i="45"/>
  <c r="K271" i="45"/>
  <c r="AR269" i="45"/>
  <c r="AR271" i="45"/>
  <c r="AC275" i="45"/>
  <c r="AW269" i="45"/>
  <c r="AW271" i="45"/>
  <c r="AW273" i="45"/>
  <c r="K275" i="45"/>
  <c r="X277" i="45"/>
  <c r="S268" i="45"/>
  <c r="X268" i="45"/>
  <c r="S270" i="45"/>
  <c r="S272" i="45"/>
  <c r="AC269" i="45"/>
  <c r="X270" i="45"/>
  <c r="X272" i="45"/>
  <c r="S274" i="45"/>
  <c r="S276" i="45"/>
  <c r="AC268" i="45"/>
  <c r="X274" i="45"/>
  <c r="X276" i="45"/>
  <c r="S277" i="45"/>
  <c r="AI267" i="45"/>
  <c r="X275" i="45"/>
  <c r="AM268" i="45"/>
  <c r="AM270" i="45"/>
  <c r="AH274" i="45"/>
  <c r="K276" i="45"/>
  <c r="X273" i="45"/>
  <c r="AR270" i="45"/>
  <c r="AM274" i="45"/>
  <c r="AM490" i="44"/>
  <c r="K502" i="44"/>
  <c r="K496" i="44"/>
  <c r="K489" i="44"/>
  <c r="AH487" i="44"/>
  <c r="S497" i="44"/>
  <c r="AM487" i="44"/>
  <c r="AH491" i="44"/>
  <c r="X497" i="44"/>
  <c r="X502" i="44"/>
  <c r="X504" i="44"/>
  <c r="AC495" i="44"/>
  <c r="K495" i="44"/>
  <c r="K497" i="44"/>
  <c r="AR500" i="44"/>
  <c r="K486" i="44"/>
  <c r="X505" i="44"/>
  <c r="K507" i="44"/>
  <c r="AM493" i="44"/>
  <c r="AC490" i="44"/>
  <c r="X487" i="44"/>
  <c r="AC505" i="44"/>
  <c r="AC507" i="44"/>
  <c r="K509" i="44"/>
  <c r="AC512" i="44"/>
  <c r="AC487" i="44"/>
  <c r="K510" i="44"/>
  <c r="AH495" i="44"/>
  <c r="AH493" i="44"/>
  <c r="AC486" i="44"/>
  <c r="K488" i="44"/>
  <c r="K511" i="44"/>
  <c r="X506" i="44"/>
  <c r="AM491" i="44"/>
  <c r="AM509" i="44"/>
  <c r="AH488" i="44"/>
  <c r="AC492" i="44"/>
  <c r="AH510" i="44"/>
  <c r="AM510" i="44"/>
  <c r="AC506" i="44"/>
  <c r="AR511" i="44"/>
  <c r="AO553" i="44"/>
  <c r="AJ554" i="44"/>
  <c r="AB98" i="6"/>
  <c r="AL98" i="6"/>
  <c r="AD98" i="6"/>
  <c r="F99" i="6"/>
  <c r="H100" i="6" s="1"/>
  <c r="F95" i="7"/>
  <c r="R95" i="7" s="1"/>
  <c r="F98" i="7"/>
  <c r="N98" i="7" s="1"/>
  <c r="F96" i="7"/>
  <c r="N96" i="7" s="1"/>
  <c r="AB99" i="6"/>
  <c r="AF99" i="6"/>
  <c r="AJ99" i="6"/>
  <c r="AL99" i="6"/>
  <c r="AH99" i="6"/>
  <c r="AF100" i="6"/>
  <c r="AH100" i="6"/>
  <c r="AL100" i="6"/>
  <c r="AJ100" i="6"/>
  <c r="N99" i="6"/>
  <c r="T99" i="6"/>
  <c r="T95" i="6"/>
  <c r="F96" i="6"/>
  <c r="AB96" i="6" s="1"/>
  <c r="N100" i="6"/>
  <c r="F97" i="6"/>
  <c r="Z97" i="6" s="1"/>
  <c r="T100" i="6"/>
  <c r="T98" i="6"/>
  <c r="AD99" i="6"/>
  <c r="F95" i="6"/>
  <c r="AD95" i="6" s="1"/>
  <c r="AF98" i="6"/>
  <c r="AH98" i="6"/>
  <c r="AD100" i="6"/>
  <c r="N98" i="6"/>
  <c r="AJ98" i="6"/>
  <c r="K267" i="46"/>
  <c r="K271" i="46"/>
  <c r="X268" i="46"/>
  <c r="X270" i="46"/>
  <c r="AR273" i="46"/>
  <c r="AH273" i="46"/>
  <c r="AR271" i="46"/>
  <c r="S270" i="46"/>
  <c r="S268" i="46"/>
  <c r="AM271" i="46"/>
  <c r="K269" i="46"/>
  <c r="AX267" i="46"/>
  <c r="AW269" i="46"/>
  <c r="AM273" i="46"/>
  <c r="AC268" i="46"/>
  <c r="AC270" i="46"/>
  <c r="X272" i="46"/>
  <c r="S272" i="46"/>
  <c r="AH268" i="46"/>
  <c r="AH270" i="46"/>
  <c r="AC272" i="46"/>
  <c r="S274" i="46"/>
  <c r="AR268" i="46"/>
  <c r="K270" i="46"/>
  <c r="AM272" i="46"/>
  <c r="X274" i="46"/>
  <c r="AW268" i="46"/>
  <c r="AW270" i="46"/>
  <c r="AR272" i="46"/>
  <c r="AC274" i="46"/>
  <c r="AW272" i="46"/>
  <c r="AH274" i="46"/>
  <c r="AM274" i="46"/>
  <c r="AH272" i="46"/>
  <c r="T267" i="46"/>
  <c r="AR274" i="46"/>
  <c r="K268" i="46"/>
  <c r="Y267" i="46"/>
  <c r="S269" i="46"/>
  <c r="S271" i="46"/>
  <c r="AW274" i="46"/>
  <c r="AC267" i="46"/>
  <c r="X269" i="46"/>
  <c r="X271" i="46"/>
  <c r="K273" i="46"/>
  <c r="AM270" i="46"/>
  <c r="AI267" i="46"/>
  <c r="AC269" i="46"/>
  <c r="AC271" i="46"/>
  <c r="S273" i="46"/>
  <c r="AM267" i="46"/>
  <c r="AH269" i="46"/>
  <c r="AH271" i="46"/>
  <c r="X273" i="46"/>
  <c r="K267" i="52"/>
  <c r="AX267" i="52"/>
  <c r="S267" i="52"/>
  <c r="AM268" i="52"/>
  <c r="AS267" i="52"/>
  <c r="X267" i="52"/>
  <c r="AD267" i="52"/>
  <c r="AH267" i="52"/>
  <c r="AR267" i="51"/>
  <c r="K267" i="51"/>
  <c r="AW267" i="51"/>
  <c r="K271" i="51"/>
  <c r="T267" i="51"/>
  <c r="K270" i="51"/>
  <c r="K269" i="51"/>
  <c r="K268" i="51"/>
  <c r="Y267" i="51"/>
  <c r="AC267" i="51"/>
  <c r="X267" i="51"/>
  <c r="AC270" i="51"/>
  <c r="AH267" i="51"/>
  <c r="AR270" i="51"/>
  <c r="AH269" i="51"/>
  <c r="AM271" i="51"/>
  <c r="AM267" i="51"/>
  <c r="L267" i="50"/>
  <c r="M267" i="50"/>
  <c r="X267" i="50"/>
  <c r="Y267" i="50"/>
  <c r="AC267" i="50"/>
  <c r="AH267" i="50"/>
  <c r="AW267" i="50"/>
  <c r="AM267" i="50"/>
  <c r="AR267" i="50"/>
  <c r="AM269" i="49"/>
  <c r="K267" i="49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S269" i="49"/>
  <c r="AM267" i="49"/>
  <c r="AM270" i="49"/>
  <c r="AR267" i="49"/>
  <c r="AS267" i="49"/>
  <c r="AI267" i="49"/>
  <c r="AM271" i="48"/>
  <c r="AW275" i="48"/>
  <c r="X267" i="48"/>
  <c r="AR271" i="48"/>
  <c r="AD267" i="48"/>
  <c r="K273" i="48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AM269" i="46"/>
  <c r="AM268" i="46"/>
  <c r="AR270" i="46"/>
  <c r="AS267" i="46"/>
  <c r="K272" i="46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S267" i="45"/>
  <c r="X267" i="45"/>
  <c r="AC267" i="45"/>
  <c r="X484" i="44"/>
  <c r="AR495" i="44"/>
  <c r="K484" i="44"/>
  <c r="S486" i="44"/>
  <c r="X486" i="44"/>
  <c r="AR508" i="44"/>
  <c r="AR510" i="44"/>
  <c r="S492" i="44"/>
  <c r="X492" i="44"/>
  <c r="S503" i="44"/>
  <c r="AM492" i="44"/>
  <c r="S489" i="44"/>
  <c r="S512" i="44"/>
  <c r="S484" i="44"/>
  <c r="S505" i="44"/>
  <c r="Y482" i="44"/>
  <c r="AR490" i="44"/>
  <c r="AR492" i="44"/>
  <c r="AM503" i="44"/>
  <c r="X485" i="44"/>
  <c r="AC500" i="44"/>
  <c r="AR503" i="44"/>
  <c r="AH489" i="44"/>
  <c r="AM500" i="44"/>
  <c r="AH512" i="44"/>
  <c r="S494" i="44"/>
  <c r="AH497" i="44"/>
  <c r="AC502" i="44"/>
  <c r="AM505" i="44"/>
  <c r="S509" i="44"/>
  <c r="AC489" i="44"/>
  <c r="AM497" i="44"/>
  <c r="S499" i="44"/>
  <c r="AH502" i="44"/>
  <c r="X507" i="44"/>
  <c r="AR512" i="44"/>
  <c r="X499" i="44"/>
  <c r="AM502" i="44"/>
  <c r="AR484" i="44"/>
  <c r="AH494" i="44"/>
  <c r="AC499" i="44"/>
  <c r="AR502" i="44"/>
  <c r="S504" i="44"/>
  <c r="AH509" i="44"/>
  <c r="S493" i="44"/>
  <c r="AM489" i="44"/>
  <c r="S511" i="44"/>
  <c r="H482" i="44"/>
  <c r="S488" i="44"/>
  <c r="AM494" i="44"/>
  <c r="S496" i="44"/>
  <c r="S501" i="44"/>
  <c r="X511" i="44"/>
  <c r="X501" i="44"/>
  <c r="AR509" i="44"/>
  <c r="X488" i="44"/>
  <c r="AC496" i="44"/>
  <c r="AC501" i="44"/>
  <c r="S506" i="44"/>
  <c r="AR483" i="44"/>
  <c r="AH496" i="44"/>
  <c r="S513" i="44"/>
  <c r="AM483" i="44"/>
  <c r="S485" i="44"/>
  <c r="AC488" i="44"/>
  <c r="X493" i="44"/>
  <c r="S498" i="44"/>
  <c r="AR504" i="44"/>
  <c r="X508" i="44"/>
  <c r="X482" i="44"/>
  <c r="S490" i="44"/>
  <c r="AC493" i="44"/>
  <c r="X498" i="44"/>
  <c r="AR501" i="44"/>
  <c r="AC508" i="44"/>
  <c r="AC513" i="44"/>
  <c r="X490" i="44"/>
  <c r="X503" i="44"/>
  <c r="AH506" i="44"/>
  <c r="S510" i="44"/>
  <c r="AM513" i="44"/>
  <c r="AC482" i="44"/>
  <c r="AH485" i="44"/>
  <c r="AR488" i="44"/>
  <c r="S495" i="44"/>
  <c r="AM498" i="44"/>
  <c r="S500" i="44"/>
  <c r="AC503" i="44"/>
  <c r="AM506" i="44"/>
  <c r="AM508" i="44"/>
  <c r="X510" i="44"/>
  <c r="AR513" i="44"/>
  <c r="AH505" i="44"/>
  <c r="AC484" i="44"/>
  <c r="AR487" i="44"/>
  <c r="AM512" i="44"/>
  <c r="AH484" i="44"/>
  <c r="X494" i="44"/>
  <c r="AR505" i="44"/>
  <c r="AM484" i="44"/>
  <c r="AC494" i="44"/>
  <c r="AC509" i="44"/>
  <c r="S491" i="44"/>
  <c r="X491" i="44"/>
  <c r="AH507" i="44"/>
  <c r="S483" i="44"/>
  <c r="AR489" i="44"/>
  <c r="AM499" i="44"/>
  <c r="X509" i="44"/>
  <c r="X495" i="44"/>
  <c r="X483" i="44"/>
  <c r="AH486" i="44"/>
  <c r="X496" i="44"/>
  <c r="AR499" i="44"/>
  <c r="AC504" i="44"/>
  <c r="AC483" i="44"/>
  <c r="AM486" i="44"/>
  <c r="AR494" i="44"/>
  <c r="AH504" i="44"/>
  <c r="AH511" i="44"/>
  <c r="S507" i="44"/>
  <c r="AH483" i="44"/>
  <c r="AH501" i="44"/>
  <c r="AM504" i="44"/>
  <c r="S508" i="44"/>
  <c r="AM511" i="44"/>
  <c r="X489" i="44"/>
  <c r="AM496" i="44"/>
  <c r="X513" i="44"/>
  <c r="AR491" i="44"/>
  <c r="AR496" i="44"/>
  <c r="AC498" i="44"/>
  <c r="AH508" i="44"/>
  <c r="AC491" i="44"/>
  <c r="K482" i="44"/>
  <c r="AC511" i="44"/>
  <c r="AC497" i="44"/>
  <c r="AC485" i="44"/>
  <c r="AM488" i="44"/>
  <c r="K493" i="44"/>
  <c r="AH498" i="44"/>
  <c r="AD482" i="44"/>
  <c r="AM485" i="44"/>
  <c r="K487" i="44"/>
  <c r="K490" i="44"/>
  <c r="AR498" i="44"/>
  <c r="X500" i="44"/>
  <c r="AH503" i="44"/>
  <c r="K505" i="44"/>
  <c r="AR506" i="44"/>
  <c r="K508" i="44"/>
  <c r="AC510" i="44"/>
  <c r="AM482" i="44"/>
  <c r="AN482" i="44"/>
  <c r="AR486" i="44"/>
  <c r="AR485" i="44"/>
  <c r="K492" i="44"/>
  <c r="AR482" i="44"/>
  <c r="K491" i="44"/>
  <c r="AH482" i="44"/>
  <c r="AI482" i="44"/>
  <c r="AS482" i="44"/>
  <c r="AH499" i="44"/>
  <c r="AM501" i="44"/>
  <c r="AH513" i="44"/>
  <c r="T482" i="44"/>
  <c r="S482" i="44"/>
  <c r="S487" i="44"/>
  <c r="AM495" i="44"/>
  <c r="AR497" i="44"/>
  <c r="J96" i="6"/>
  <c r="AL96" i="6"/>
  <c r="AJ96" i="6"/>
  <c r="AH96" i="6"/>
  <c r="AD96" i="6"/>
  <c r="AF96" i="6"/>
  <c r="AB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AL95" i="6"/>
  <c r="AJ95" i="6"/>
  <c r="AH95" i="6"/>
  <c r="N101" i="6"/>
  <c r="T101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F101" i="7"/>
  <c r="T101" i="7" s="1"/>
  <c r="F100" i="7"/>
  <c r="F99" i="7"/>
  <c r="F97" i="7"/>
  <c r="AD97" i="7" s="1"/>
  <c r="X96" i="7" l="1"/>
  <c r="AD98" i="7"/>
  <c r="N95" i="7"/>
  <c r="X98" i="7"/>
  <c r="M511" i="44"/>
  <c r="AF98" i="7"/>
  <c r="L96" i="7"/>
  <c r="AB98" i="7"/>
  <c r="T98" i="7"/>
  <c r="Z96" i="7"/>
  <c r="AF95" i="7"/>
  <c r="AL98" i="7"/>
  <c r="Z98" i="7"/>
  <c r="L98" i="7"/>
  <c r="AH95" i="7"/>
  <c r="R98" i="7"/>
  <c r="X95" i="7"/>
  <c r="V96" i="7"/>
  <c r="J98" i="7"/>
  <c r="V98" i="7"/>
  <c r="T95" i="7"/>
  <c r="R96" i="7"/>
  <c r="AF96" i="7"/>
  <c r="AB95" i="7"/>
  <c r="AB96" i="7"/>
  <c r="J96" i="7"/>
  <c r="AH98" i="7"/>
  <c r="P96" i="7"/>
  <c r="V95" i="7"/>
  <c r="Z95" i="7"/>
  <c r="AJ96" i="7"/>
  <c r="L95" i="7"/>
  <c r="AJ98" i="7"/>
  <c r="AD95" i="7"/>
  <c r="P98" i="7"/>
  <c r="AJ95" i="7"/>
  <c r="AL95" i="7"/>
  <c r="AD96" i="7"/>
  <c r="P95" i="7"/>
  <c r="T96" i="7"/>
  <c r="AH96" i="7"/>
  <c r="J95" i="7"/>
  <c r="AL96" i="7"/>
  <c r="M269" i="51"/>
  <c r="M273" i="49"/>
  <c r="M273" i="48"/>
  <c r="M272" i="45"/>
  <c r="M486" i="44"/>
  <c r="M490" i="44"/>
  <c r="M489" i="44"/>
  <c r="AT553" i="44"/>
  <c r="AO554" i="44"/>
  <c r="M483" i="44"/>
  <c r="AF95" i="6"/>
  <c r="N95" i="6"/>
  <c r="N99" i="7"/>
  <c r="H100" i="7"/>
  <c r="AH97" i="6"/>
  <c r="AF97" i="6"/>
  <c r="X96" i="6"/>
  <c r="T97" i="6"/>
  <c r="G95" i="6"/>
  <c r="AL97" i="6"/>
  <c r="J97" i="6"/>
  <c r="V97" i="6"/>
  <c r="L96" i="6"/>
  <c r="R96" i="6"/>
  <c r="V96" i="6"/>
  <c r="L97" i="6"/>
  <c r="P97" i="6"/>
  <c r="AB95" i="6"/>
  <c r="Z95" i="6"/>
  <c r="N97" i="6"/>
  <c r="P96" i="6"/>
  <c r="AD97" i="6"/>
  <c r="AJ97" i="6"/>
  <c r="Z96" i="6"/>
  <c r="R97" i="6"/>
  <c r="X97" i="6"/>
  <c r="M272" i="46"/>
  <c r="M267" i="52"/>
  <c r="L267" i="52"/>
  <c r="M269" i="52"/>
  <c r="M268" i="52"/>
  <c r="M270" i="52"/>
  <c r="M268" i="51"/>
  <c r="M271" i="51"/>
  <c r="M270" i="51"/>
  <c r="M267" i="51"/>
  <c r="L267" i="51"/>
  <c r="M269" i="49"/>
  <c r="M271" i="49"/>
  <c r="M274" i="49"/>
  <c r="L267" i="49"/>
  <c r="M267" i="49"/>
  <c r="M275" i="49"/>
  <c r="M272" i="49"/>
  <c r="M270" i="49"/>
  <c r="M272" i="48"/>
  <c r="M271" i="48"/>
  <c r="M277" i="48"/>
  <c r="M269" i="48"/>
  <c r="M276" i="48"/>
  <c r="M270" i="48"/>
  <c r="M268" i="48"/>
  <c r="M275" i="48"/>
  <c r="L267" i="48"/>
  <c r="M267" i="48"/>
  <c r="M274" i="48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M271" i="45"/>
  <c r="M277" i="45"/>
  <c r="M273" i="45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P591" i="44" l="1"/>
  <c r="AT554" i="44"/>
  <c r="U591" i="44" l="1"/>
  <c r="P592" i="44"/>
  <c r="Z591" i="44" l="1"/>
  <c r="U592" i="44"/>
  <c r="AE591" i="44" l="1"/>
  <c r="Z592" i="44"/>
  <c r="G93" i="3"/>
  <c r="AE592" i="44" l="1"/>
  <c r="AJ591" i="44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H197" i="41" s="1"/>
  <c r="AC20" i="43"/>
  <c r="J197" i="41" s="1"/>
  <c r="AD20" i="43"/>
  <c r="L197" i="41" s="1"/>
  <c r="AE20" i="43"/>
  <c r="F202" i="41" s="1"/>
  <c r="AF20" i="43"/>
  <c r="H202" i="41" s="1"/>
  <c r="AG20" i="43"/>
  <c r="J202" i="41" s="1"/>
  <c r="AH20" i="43"/>
  <c r="L202" i="41" s="1"/>
  <c r="AA20" i="43"/>
  <c r="F197" i="41" s="1"/>
  <c r="AA19" i="43"/>
  <c r="AJ592" i="44" l="1"/>
  <c r="AO591" i="44"/>
  <c r="L94" i="56"/>
  <c r="L95" i="56"/>
  <c r="J94" i="56"/>
  <c r="J95" i="56"/>
  <c r="H94" i="56"/>
  <c r="H95" i="56"/>
  <c r="F94" i="56"/>
  <c r="F95" i="56"/>
  <c r="D94" i="56"/>
  <c r="D95" i="56"/>
  <c r="AT591" i="44" l="1"/>
  <c r="P629" i="44" s="1"/>
  <c r="AO592" i="44"/>
  <c r="AT592" i="44" l="1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H247" i="47"/>
  <c r="M68" i="6"/>
  <c r="C18" i="13"/>
  <c r="C23" i="13"/>
  <c r="C22" i="13"/>
  <c r="C21" i="13"/>
  <c r="C20" i="13"/>
  <c r="C17" i="13"/>
  <c r="Z19" i="29"/>
  <c r="Z19" i="43"/>
  <c r="B152" i="41"/>
  <c r="C152" i="41" s="1"/>
  <c r="L92" i="56"/>
  <c r="L93" i="56"/>
  <c r="J92" i="56"/>
  <c r="J93" i="56"/>
  <c r="H92" i="56"/>
  <c r="H93" i="56"/>
  <c r="F92" i="56"/>
  <c r="F93" i="56"/>
  <c r="D92" i="56"/>
  <c r="D93" i="56"/>
  <c r="AV249" i="52"/>
  <c r="AQ249" i="52"/>
  <c r="AL249" i="52"/>
  <c r="AG249" i="52"/>
  <c r="AB249" i="52"/>
  <c r="W249" i="52"/>
  <c r="K249" i="52" s="1"/>
  <c r="R249" i="52"/>
  <c r="J249" i="52"/>
  <c r="I249" i="52"/>
  <c r="G249" i="52"/>
  <c r="H247" i="52" s="1"/>
  <c r="AV248" i="52"/>
  <c r="AW248" i="52" s="1"/>
  <c r="AQ248" i="52"/>
  <c r="AL248" i="52"/>
  <c r="AG248" i="52"/>
  <c r="AB248" i="52"/>
  <c r="W248" i="52"/>
  <c r="R248" i="52"/>
  <c r="J248" i="52"/>
  <c r="I248" i="52"/>
  <c r="G248" i="52"/>
  <c r="AV247" i="52"/>
  <c r="AQ247" i="52"/>
  <c r="AL247" i="52"/>
  <c r="AM247" i="52" s="1"/>
  <c r="AG247" i="52"/>
  <c r="AB247" i="52"/>
  <c r="AD247" i="52" s="1"/>
  <c r="W247" i="52"/>
  <c r="R247" i="52"/>
  <c r="J247" i="52"/>
  <c r="I247" i="52"/>
  <c r="G247" i="52"/>
  <c r="AV250" i="51"/>
  <c r="AQ250" i="51"/>
  <c r="AL250" i="51"/>
  <c r="AG250" i="51"/>
  <c r="AB250" i="51"/>
  <c r="W250" i="51"/>
  <c r="R250" i="51"/>
  <c r="K250" i="51" s="1"/>
  <c r="J250" i="51"/>
  <c r="I250" i="51"/>
  <c r="G250" i="51"/>
  <c r="AV249" i="51"/>
  <c r="AQ249" i="51"/>
  <c r="AL249" i="51"/>
  <c r="AG249" i="51"/>
  <c r="AB249" i="51"/>
  <c r="W249" i="51"/>
  <c r="R249" i="51"/>
  <c r="K249" i="51" s="1"/>
  <c r="J249" i="51"/>
  <c r="I249" i="51"/>
  <c r="G249" i="51"/>
  <c r="AV248" i="51"/>
  <c r="AQ248" i="51"/>
  <c r="AL248" i="51"/>
  <c r="AM248" i="51" s="1"/>
  <c r="AG248" i="51"/>
  <c r="AB248" i="51"/>
  <c r="W248" i="51"/>
  <c r="R248" i="51"/>
  <c r="J248" i="51"/>
  <c r="I248" i="51"/>
  <c r="G248" i="51"/>
  <c r="AV247" i="51"/>
  <c r="AQ247" i="51"/>
  <c r="AL247" i="51"/>
  <c r="AG247" i="51"/>
  <c r="AB247" i="51"/>
  <c r="W247" i="51"/>
  <c r="R247" i="51"/>
  <c r="K247" i="51" s="1"/>
  <c r="J247" i="51"/>
  <c r="I247" i="51"/>
  <c r="G247" i="51"/>
  <c r="H247" i="51" s="1"/>
  <c r="AV247" i="50"/>
  <c r="AX247" i="50" s="1"/>
  <c r="AQ247" i="50"/>
  <c r="AS247" i="50" s="1"/>
  <c r="AN247" i="50"/>
  <c r="AL247" i="50"/>
  <c r="AM247" i="50" s="1"/>
  <c r="AG247" i="50"/>
  <c r="AH247" i="50" s="1"/>
  <c r="AB247" i="50"/>
  <c r="AC247" i="50" s="1"/>
  <c r="W247" i="50"/>
  <c r="X247" i="50" s="1"/>
  <c r="R247" i="50"/>
  <c r="T247" i="50" s="1"/>
  <c r="J247" i="50"/>
  <c r="I247" i="50"/>
  <c r="G247" i="50"/>
  <c r="H247" i="50" s="1"/>
  <c r="AV254" i="49"/>
  <c r="AQ254" i="49"/>
  <c r="AL254" i="49"/>
  <c r="AG254" i="49"/>
  <c r="AB254" i="49"/>
  <c r="W254" i="49"/>
  <c r="R254" i="49"/>
  <c r="K254" i="49"/>
  <c r="J254" i="49"/>
  <c r="I254" i="49"/>
  <c r="G254" i="49"/>
  <c r="AV253" i="49"/>
  <c r="AQ253" i="49"/>
  <c r="AL253" i="49"/>
  <c r="AG253" i="49"/>
  <c r="AB253" i="49"/>
  <c r="W253" i="49"/>
  <c r="R253" i="49"/>
  <c r="J253" i="49"/>
  <c r="I253" i="49"/>
  <c r="G253" i="49"/>
  <c r="AV252" i="49"/>
  <c r="AQ252" i="49"/>
  <c r="AL252" i="49"/>
  <c r="AG252" i="49"/>
  <c r="AB252" i="49"/>
  <c r="W252" i="49"/>
  <c r="R252" i="49"/>
  <c r="J252" i="49"/>
  <c r="I252" i="49"/>
  <c r="G252" i="49"/>
  <c r="AV251" i="49"/>
  <c r="AQ251" i="49"/>
  <c r="AR251" i="49" s="1"/>
  <c r="AL251" i="49"/>
  <c r="AG251" i="49"/>
  <c r="AB251" i="49"/>
  <c r="W251" i="49"/>
  <c r="R251" i="49"/>
  <c r="J251" i="49"/>
  <c r="I251" i="49"/>
  <c r="G251" i="49"/>
  <c r="AV250" i="49"/>
  <c r="AQ250" i="49"/>
  <c r="AL250" i="49"/>
  <c r="AG250" i="49"/>
  <c r="AB250" i="49"/>
  <c r="W250" i="49"/>
  <c r="R250" i="49"/>
  <c r="J250" i="49"/>
  <c r="I250" i="49"/>
  <c r="G250" i="49"/>
  <c r="AV249" i="49"/>
  <c r="AQ249" i="49"/>
  <c r="AL249" i="49"/>
  <c r="AG249" i="49"/>
  <c r="AB249" i="49"/>
  <c r="W249" i="49"/>
  <c r="R249" i="49"/>
  <c r="J249" i="49"/>
  <c r="I249" i="49"/>
  <c r="G249" i="49"/>
  <c r="AV248" i="49"/>
  <c r="AQ248" i="49"/>
  <c r="AL248" i="49"/>
  <c r="AG248" i="49"/>
  <c r="AB248" i="49"/>
  <c r="W248" i="49"/>
  <c r="R248" i="49"/>
  <c r="S248" i="49" s="1"/>
  <c r="J248" i="49"/>
  <c r="I248" i="49"/>
  <c r="G248" i="49"/>
  <c r="AV247" i="49"/>
  <c r="AQ247" i="49"/>
  <c r="AL247" i="49"/>
  <c r="AG247" i="49"/>
  <c r="AB247" i="49"/>
  <c r="W247" i="49"/>
  <c r="R247" i="49"/>
  <c r="J247" i="49"/>
  <c r="I247" i="49"/>
  <c r="G247" i="49"/>
  <c r="AV257" i="48"/>
  <c r="AQ257" i="48"/>
  <c r="AL257" i="48"/>
  <c r="AG257" i="48"/>
  <c r="AB257" i="48"/>
  <c r="W257" i="48"/>
  <c r="R257" i="48"/>
  <c r="J257" i="48"/>
  <c r="I257" i="48"/>
  <c r="G257" i="48"/>
  <c r="AV256" i="48"/>
  <c r="AQ256" i="48"/>
  <c r="AL256" i="48"/>
  <c r="AG256" i="48"/>
  <c r="AB256" i="48"/>
  <c r="W256" i="48"/>
  <c r="R256" i="48"/>
  <c r="K256" i="48" s="1"/>
  <c r="J256" i="48"/>
  <c r="I256" i="48"/>
  <c r="G256" i="48"/>
  <c r="AV255" i="48"/>
  <c r="AQ255" i="48"/>
  <c r="AL255" i="48"/>
  <c r="AG255" i="48"/>
  <c r="AB255" i="48"/>
  <c r="W255" i="48"/>
  <c r="R255" i="48"/>
  <c r="J255" i="48"/>
  <c r="I255" i="48"/>
  <c r="G255" i="48"/>
  <c r="AV254" i="48"/>
  <c r="AQ254" i="48"/>
  <c r="AL254" i="48"/>
  <c r="AG254" i="48"/>
  <c r="AB254" i="48"/>
  <c r="W254" i="48"/>
  <c r="R254" i="48"/>
  <c r="J254" i="48"/>
  <c r="I254" i="48"/>
  <c r="G254" i="48"/>
  <c r="AV253" i="48"/>
  <c r="AQ253" i="48"/>
  <c r="AL253" i="48"/>
  <c r="AG253" i="48"/>
  <c r="AB253" i="48"/>
  <c r="W253" i="48"/>
  <c r="R253" i="48"/>
  <c r="J253" i="48"/>
  <c r="I253" i="48"/>
  <c r="G253" i="48"/>
  <c r="AV252" i="48"/>
  <c r="AQ252" i="48"/>
  <c r="AL252" i="48"/>
  <c r="AG252" i="48"/>
  <c r="AB252" i="48"/>
  <c r="W252" i="48"/>
  <c r="R252" i="48"/>
  <c r="J252" i="48"/>
  <c r="I252" i="48"/>
  <c r="G252" i="48"/>
  <c r="AV251" i="48"/>
  <c r="AQ251" i="48"/>
  <c r="AL251" i="48"/>
  <c r="AG251" i="48"/>
  <c r="AB251" i="48"/>
  <c r="W251" i="48"/>
  <c r="R251" i="48"/>
  <c r="J251" i="48"/>
  <c r="I251" i="48"/>
  <c r="G251" i="48"/>
  <c r="AV250" i="48"/>
  <c r="AQ250" i="48"/>
  <c r="AL250" i="48"/>
  <c r="AG250" i="48"/>
  <c r="AB250" i="48"/>
  <c r="W250" i="48"/>
  <c r="R250" i="48"/>
  <c r="J250" i="48"/>
  <c r="I250" i="48"/>
  <c r="G250" i="48"/>
  <c r="AV249" i="48"/>
  <c r="AQ249" i="48"/>
  <c r="AL249" i="48"/>
  <c r="AG249" i="48"/>
  <c r="AB249" i="48"/>
  <c r="W249" i="48"/>
  <c r="R249" i="48"/>
  <c r="J249" i="48"/>
  <c r="I249" i="48"/>
  <c r="G249" i="48"/>
  <c r="AV248" i="48"/>
  <c r="AQ248" i="48"/>
  <c r="AL248" i="48"/>
  <c r="AG248" i="48"/>
  <c r="AB248" i="48"/>
  <c r="W248" i="48"/>
  <c r="R248" i="48"/>
  <c r="J248" i="48"/>
  <c r="I248" i="48"/>
  <c r="G248" i="48"/>
  <c r="H247" i="48" s="1"/>
  <c r="AV247" i="48"/>
  <c r="AQ247" i="48"/>
  <c r="AL247" i="48"/>
  <c r="AM255" i="48" s="1"/>
  <c r="AG247" i="48"/>
  <c r="AB247" i="48"/>
  <c r="W247" i="48"/>
  <c r="R247" i="48"/>
  <c r="J247" i="48"/>
  <c r="I247" i="48"/>
  <c r="G247" i="48"/>
  <c r="AX247" i="47"/>
  <c r="AQ247" i="47"/>
  <c r="AS247" i="47" s="1"/>
  <c r="AL247" i="47"/>
  <c r="AM247" i="47" s="1"/>
  <c r="AG247" i="47"/>
  <c r="AI247" i="47" s="1"/>
  <c r="AB247" i="47"/>
  <c r="AD247" i="47" s="1"/>
  <c r="W247" i="47"/>
  <c r="Y247" i="47" s="1"/>
  <c r="R247" i="47"/>
  <c r="J247" i="47"/>
  <c r="I247" i="47"/>
  <c r="G247" i="47"/>
  <c r="AQ255" i="46"/>
  <c r="AL255" i="46"/>
  <c r="AG255" i="46"/>
  <c r="AB255" i="46"/>
  <c r="W255" i="46"/>
  <c r="R255" i="46"/>
  <c r="K255" i="46"/>
  <c r="J255" i="46"/>
  <c r="I255" i="46"/>
  <c r="G255" i="46"/>
  <c r="AV254" i="46"/>
  <c r="AQ254" i="46"/>
  <c r="AL254" i="46"/>
  <c r="AG254" i="46"/>
  <c r="AB254" i="46"/>
  <c r="W254" i="46"/>
  <c r="R254" i="46"/>
  <c r="J254" i="46"/>
  <c r="I254" i="46"/>
  <c r="G254" i="46"/>
  <c r="AV253" i="46"/>
  <c r="AQ253" i="46"/>
  <c r="AL253" i="46"/>
  <c r="AG253" i="46"/>
  <c r="AB253" i="46"/>
  <c r="W253" i="46"/>
  <c r="R253" i="46"/>
  <c r="J253" i="46"/>
  <c r="I253" i="46"/>
  <c r="G253" i="46"/>
  <c r="AV252" i="46"/>
  <c r="AQ252" i="46"/>
  <c r="AL252" i="46"/>
  <c r="AG252" i="46"/>
  <c r="AB252" i="46"/>
  <c r="W252" i="46"/>
  <c r="R252" i="46"/>
  <c r="J252" i="46"/>
  <c r="I252" i="46"/>
  <c r="G252" i="46"/>
  <c r="AV251" i="46"/>
  <c r="AQ251" i="46"/>
  <c r="AL251" i="46"/>
  <c r="AG251" i="46"/>
  <c r="AB251" i="46"/>
  <c r="W251" i="46"/>
  <c r="R251" i="46"/>
  <c r="J251" i="46"/>
  <c r="I251" i="46"/>
  <c r="G251" i="46"/>
  <c r="AV250" i="46"/>
  <c r="AQ250" i="46"/>
  <c r="AL250" i="46"/>
  <c r="AG250" i="46"/>
  <c r="AB250" i="46"/>
  <c r="W250" i="46"/>
  <c r="R250" i="46"/>
  <c r="J250" i="46"/>
  <c r="I250" i="46"/>
  <c r="G250" i="46"/>
  <c r="AV249" i="46"/>
  <c r="AQ249" i="46"/>
  <c r="AL249" i="46"/>
  <c r="AG249" i="46"/>
  <c r="AB249" i="46"/>
  <c r="W249" i="46"/>
  <c r="R249" i="46"/>
  <c r="J249" i="46"/>
  <c r="I249" i="46"/>
  <c r="G249" i="46"/>
  <c r="AV248" i="46"/>
  <c r="AQ248" i="46"/>
  <c r="AL248" i="46"/>
  <c r="AG248" i="46"/>
  <c r="AB248" i="46"/>
  <c r="W248" i="46"/>
  <c r="R248" i="46"/>
  <c r="J248" i="46"/>
  <c r="I248" i="46"/>
  <c r="G248" i="46"/>
  <c r="AV247" i="46"/>
  <c r="AQ247" i="46"/>
  <c r="AL247" i="46"/>
  <c r="AG247" i="46"/>
  <c r="AB247" i="46"/>
  <c r="W247" i="46"/>
  <c r="R247" i="46"/>
  <c r="S249" i="46" s="1"/>
  <c r="J247" i="46"/>
  <c r="I247" i="46"/>
  <c r="G247" i="46"/>
  <c r="AV257" i="45"/>
  <c r="AQ257" i="45"/>
  <c r="AL257" i="45"/>
  <c r="AG257" i="45"/>
  <c r="AB257" i="45"/>
  <c r="W257" i="45"/>
  <c r="R257" i="45"/>
  <c r="K257" i="45"/>
  <c r="J257" i="45"/>
  <c r="I257" i="45"/>
  <c r="G257" i="45"/>
  <c r="AV256" i="45"/>
  <c r="AW256" i="45" s="1"/>
  <c r="AQ256" i="45"/>
  <c r="AL256" i="45"/>
  <c r="AG256" i="45"/>
  <c r="AB256" i="45"/>
  <c r="W256" i="45"/>
  <c r="R256" i="45"/>
  <c r="J256" i="45"/>
  <c r="I256" i="45"/>
  <c r="G256" i="45"/>
  <c r="AV255" i="45"/>
  <c r="AQ255" i="45"/>
  <c r="AL255" i="45"/>
  <c r="AG255" i="45"/>
  <c r="AB255" i="45"/>
  <c r="W255" i="45"/>
  <c r="R255" i="45"/>
  <c r="J255" i="45"/>
  <c r="I255" i="45"/>
  <c r="G255" i="45"/>
  <c r="AV254" i="45"/>
  <c r="AQ254" i="45"/>
  <c r="AL254" i="45"/>
  <c r="AG254" i="45"/>
  <c r="AB254" i="45"/>
  <c r="W254" i="45"/>
  <c r="R254" i="45"/>
  <c r="J254" i="45"/>
  <c r="I254" i="45"/>
  <c r="G254" i="45"/>
  <c r="AV253" i="45"/>
  <c r="AQ253" i="45"/>
  <c r="AL253" i="45"/>
  <c r="AG253" i="45"/>
  <c r="AB253" i="45"/>
  <c r="W253" i="45"/>
  <c r="R253" i="45"/>
  <c r="J253" i="45"/>
  <c r="I253" i="45"/>
  <c r="G253" i="45"/>
  <c r="AV252" i="45"/>
  <c r="AQ252" i="45"/>
  <c r="AL252" i="45"/>
  <c r="AG252" i="45"/>
  <c r="AB252" i="45"/>
  <c r="W252" i="45"/>
  <c r="R252" i="45"/>
  <c r="J252" i="45"/>
  <c r="I252" i="45"/>
  <c r="G252" i="45"/>
  <c r="AV251" i="45"/>
  <c r="AQ251" i="45"/>
  <c r="AL251" i="45"/>
  <c r="AG251" i="45"/>
  <c r="AB251" i="45"/>
  <c r="W251" i="45"/>
  <c r="R251" i="45"/>
  <c r="J251" i="45"/>
  <c r="I251" i="45"/>
  <c r="G251" i="45"/>
  <c r="AV250" i="45"/>
  <c r="AQ250" i="45"/>
  <c r="AL250" i="45"/>
  <c r="AG250" i="45"/>
  <c r="AB250" i="45"/>
  <c r="W250" i="45"/>
  <c r="R250" i="45"/>
  <c r="J250" i="45"/>
  <c r="I250" i="45"/>
  <c r="G250" i="45"/>
  <c r="AV249" i="45"/>
  <c r="AQ249" i="45"/>
  <c r="AL249" i="45"/>
  <c r="AG249" i="45"/>
  <c r="AB249" i="45"/>
  <c r="W249" i="45"/>
  <c r="R249" i="45"/>
  <c r="J249" i="45"/>
  <c r="I249" i="45"/>
  <c r="G249" i="45"/>
  <c r="AV248" i="45"/>
  <c r="AQ248" i="45"/>
  <c r="AL248" i="45"/>
  <c r="AG248" i="45"/>
  <c r="AB248" i="45"/>
  <c r="W248" i="45"/>
  <c r="R248" i="45"/>
  <c r="J248" i="45"/>
  <c r="I248" i="45"/>
  <c r="G248" i="45"/>
  <c r="AV247" i="45"/>
  <c r="AQ247" i="45"/>
  <c r="AL247" i="45"/>
  <c r="AG247" i="45"/>
  <c r="AB247" i="45"/>
  <c r="W247" i="45"/>
  <c r="R247" i="45"/>
  <c r="J247" i="45"/>
  <c r="I247" i="45"/>
  <c r="G247" i="45"/>
  <c r="H247" i="45" s="1"/>
  <c r="AV475" i="44"/>
  <c r="K475" i="44" s="1"/>
  <c r="J475" i="44"/>
  <c r="I475" i="44"/>
  <c r="G475" i="44"/>
  <c r="AV474" i="44"/>
  <c r="J474" i="44"/>
  <c r="I474" i="44"/>
  <c r="G474" i="44"/>
  <c r="AV473" i="44"/>
  <c r="AQ473" i="44"/>
  <c r="AL473" i="44"/>
  <c r="AG473" i="44"/>
  <c r="AB473" i="44"/>
  <c r="W473" i="44"/>
  <c r="R473" i="44"/>
  <c r="J473" i="44"/>
  <c r="I473" i="44"/>
  <c r="G473" i="44"/>
  <c r="AV472" i="44"/>
  <c r="AQ472" i="44"/>
  <c r="AL472" i="44"/>
  <c r="AG472" i="44"/>
  <c r="AB472" i="44"/>
  <c r="W472" i="44"/>
  <c r="R472" i="44"/>
  <c r="J472" i="44"/>
  <c r="I472" i="44"/>
  <c r="G472" i="44"/>
  <c r="AV471" i="44"/>
  <c r="AQ471" i="44"/>
  <c r="AL471" i="44"/>
  <c r="AG471" i="44"/>
  <c r="AB471" i="44"/>
  <c r="W471" i="44"/>
  <c r="R471" i="44"/>
  <c r="J471" i="44"/>
  <c r="I471" i="44"/>
  <c r="G471" i="44"/>
  <c r="AV470" i="44"/>
  <c r="AQ470" i="44"/>
  <c r="AL470" i="44"/>
  <c r="AG470" i="44"/>
  <c r="AB470" i="44"/>
  <c r="W470" i="44"/>
  <c r="R470" i="44"/>
  <c r="J470" i="44"/>
  <c r="I470" i="44"/>
  <c r="G470" i="44"/>
  <c r="AQ469" i="44"/>
  <c r="AL469" i="44"/>
  <c r="AG469" i="44"/>
  <c r="AB469" i="44"/>
  <c r="W469" i="44"/>
  <c r="R469" i="44"/>
  <c r="J469" i="44"/>
  <c r="I469" i="44"/>
  <c r="G469" i="44"/>
  <c r="AV468" i="44"/>
  <c r="AQ468" i="44"/>
  <c r="AL468" i="44"/>
  <c r="AG468" i="44"/>
  <c r="AB468" i="44"/>
  <c r="W468" i="44"/>
  <c r="R468" i="44"/>
  <c r="J468" i="44"/>
  <c r="I468" i="44"/>
  <c r="G468" i="44"/>
  <c r="AV467" i="44"/>
  <c r="AQ467" i="44"/>
  <c r="AL467" i="44"/>
  <c r="AG467" i="44"/>
  <c r="AB467" i="44"/>
  <c r="W467" i="44"/>
  <c r="R467" i="44"/>
  <c r="J467" i="44"/>
  <c r="I467" i="44"/>
  <c r="G467" i="44"/>
  <c r="AV466" i="44"/>
  <c r="AQ466" i="44"/>
  <c r="AL466" i="44"/>
  <c r="AG466" i="44"/>
  <c r="AB466" i="44"/>
  <c r="W466" i="44"/>
  <c r="R466" i="44"/>
  <c r="J466" i="44"/>
  <c r="I466" i="44"/>
  <c r="G466" i="44"/>
  <c r="AV465" i="44"/>
  <c r="AQ465" i="44"/>
  <c r="AL465" i="44"/>
  <c r="AG465" i="44"/>
  <c r="AB465" i="44"/>
  <c r="W465" i="44"/>
  <c r="R465" i="44"/>
  <c r="J465" i="44"/>
  <c r="I465" i="44"/>
  <c r="G465" i="44"/>
  <c r="AV464" i="44"/>
  <c r="AQ464" i="44"/>
  <c r="AL464" i="44"/>
  <c r="AG464" i="44"/>
  <c r="AB464" i="44"/>
  <c r="W464" i="44"/>
  <c r="R464" i="44"/>
  <c r="J464" i="44"/>
  <c r="I464" i="44"/>
  <c r="G464" i="44"/>
  <c r="AV463" i="44"/>
  <c r="AQ463" i="44"/>
  <c r="AL463" i="44"/>
  <c r="AG463" i="44"/>
  <c r="AB463" i="44"/>
  <c r="W463" i="44"/>
  <c r="R463" i="44"/>
  <c r="J463" i="44"/>
  <c r="I463" i="44"/>
  <c r="G463" i="44"/>
  <c r="AV462" i="44"/>
  <c r="AQ462" i="44"/>
  <c r="AL462" i="44"/>
  <c r="AG462" i="44"/>
  <c r="AB462" i="44"/>
  <c r="W462" i="44"/>
  <c r="R462" i="44"/>
  <c r="J462" i="44"/>
  <c r="I462" i="44"/>
  <c r="G462" i="44"/>
  <c r="AV461" i="44"/>
  <c r="AQ461" i="44"/>
  <c r="AL461" i="44"/>
  <c r="AG461" i="44"/>
  <c r="AB461" i="44"/>
  <c r="W461" i="44"/>
  <c r="R461" i="44"/>
  <c r="J461" i="44"/>
  <c r="I461" i="44"/>
  <c r="G461" i="44"/>
  <c r="AV460" i="44"/>
  <c r="AQ460" i="44"/>
  <c r="AL460" i="44"/>
  <c r="AG460" i="44"/>
  <c r="AB460" i="44"/>
  <c r="W460" i="44"/>
  <c r="R460" i="44"/>
  <c r="J460" i="44"/>
  <c r="I460" i="44"/>
  <c r="G460" i="44"/>
  <c r="AV459" i="44"/>
  <c r="AQ459" i="44"/>
  <c r="AL459" i="44"/>
  <c r="AG459" i="44"/>
  <c r="AB459" i="44"/>
  <c r="W459" i="44"/>
  <c r="R459" i="44"/>
  <c r="J459" i="44"/>
  <c r="I459" i="44"/>
  <c r="G459" i="44"/>
  <c r="AV458" i="44"/>
  <c r="AQ458" i="44"/>
  <c r="AL458" i="44"/>
  <c r="AG458" i="44"/>
  <c r="AB458" i="44"/>
  <c r="W458" i="44"/>
  <c r="R458" i="44"/>
  <c r="J458" i="44"/>
  <c r="I458" i="44"/>
  <c r="G458" i="44"/>
  <c r="AV457" i="44"/>
  <c r="AQ457" i="44"/>
  <c r="AL457" i="44"/>
  <c r="AG457" i="44"/>
  <c r="AB457" i="44"/>
  <c r="W457" i="44"/>
  <c r="R457" i="44"/>
  <c r="J457" i="44"/>
  <c r="I457" i="44"/>
  <c r="G457" i="44"/>
  <c r="AV456" i="44"/>
  <c r="AQ456" i="44"/>
  <c r="AL456" i="44"/>
  <c r="AG456" i="44"/>
  <c r="AB456" i="44"/>
  <c r="W456" i="44"/>
  <c r="R456" i="44"/>
  <c r="J456" i="44"/>
  <c r="I456" i="44"/>
  <c r="G456" i="44"/>
  <c r="AV455" i="44"/>
  <c r="AQ455" i="44"/>
  <c r="AL455" i="44"/>
  <c r="AG455" i="44"/>
  <c r="AB455" i="44"/>
  <c r="W455" i="44"/>
  <c r="R455" i="44"/>
  <c r="J455" i="44"/>
  <c r="I455" i="44"/>
  <c r="G455" i="44"/>
  <c r="AV454" i="44"/>
  <c r="AQ454" i="44"/>
  <c r="AL454" i="44"/>
  <c r="AG454" i="44"/>
  <c r="AB454" i="44"/>
  <c r="W454" i="44"/>
  <c r="R454" i="44"/>
  <c r="J454" i="44"/>
  <c r="I454" i="44"/>
  <c r="G454" i="44"/>
  <c r="AV453" i="44"/>
  <c r="AQ453" i="44"/>
  <c r="AL453" i="44"/>
  <c r="AG453" i="44"/>
  <c r="AB453" i="44"/>
  <c r="W453" i="44"/>
  <c r="R453" i="44"/>
  <c r="J453" i="44"/>
  <c r="I453" i="44"/>
  <c r="G453" i="44"/>
  <c r="AV452" i="44"/>
  <c r="AQ452" i="44"/>
  <c r="AL452" i="44"/>
  <c r="AG452" i="44"/>
  <c r="AB452" i="44"/>
  <c r="W452" i="44"/>
  <c r="R452" i="44"/>
  <c r="J452" i="44"/>
  <c r="I452" i="44"/>
  <c r="G452" i="44"/>
  <c r="AV451" i="44"/>
  <c r="AQ451" i="44"/>
  <c r="AL451" i="44"/>
  <c r="AG451" i="44"/>
  <c r="AB451" i="44"/>
  <c r="W451" i="44"/>
  <c r="R451" i="44"/>
  <c r="J451" i="44"/>
  <c r="I451" i="44"/>
  <c r="G451" i="44"/>
  <c r="AV450" i="44"/>
  <c r="AQ450" i="44"/>
  <c r="AL450" i="44"/>
  <c r="AG450" i="44"/>
  <c r="AB450" i="44"/>
  <c r="W450" i="44"/>
  <c r="R450" i="44"/>
  <c r="J450" i="44"/>
  <c r="I450" i="44"/>
  <c r="G450" i="44"/>
  <c r="AV449" i="44"/>
  <c r="AQ449" i="44"/>
  <c r="AL449" i="44"/>
  <c r="AG449" i="44"/>
  <c r="AB449" i="44"/>
  <c r="W449" i="44"/>
  <c r="R449" i="44"/>
  <c r="J449" i="44"/>
  <c r="I449" i="44"/>
  <c r="G449" i="44"/>
  <c r="AV448" i="44"/>
  <c r="AQ448" i="44"/>
  <c r="AL448" i="44"/>
  <c r="AG448" i="44"/>
  <c r="AB448" i="44"/>
  <c r="W448" i="44"/>
  <c r="R448" i="44"/>
  <c r="J448" i="44"/>
  <c r="I448" i="44"/>
  <c r="G448" i="44"/>
  <c r="AV447" i="44"/>
  <c r="AQ447" i="44"/>
  <c r="AL447" i="44"/>
  <c r="AG447" i="44"/>
  <c r="AB447" i="44"/>
  <c r="W447" i="44"/>
  <c r="R447" i="44"/>
  <c r="J447" i="44"/>
  <c r="I447" i="44"/>
  <c r="G447" i="44"/>
  <c r="AV446" i="44"/>
  <c r="AQ446" i="44"/>
  <c r="AL446" i="44"/>
  <c r="AG446" i="44"/>
  <c r="AB446" i="44"/>
  <c r="W446" i="44"/>
  <c r="R446" i="44"/>
  <c r="J446" i="44"/>
  <c r="I446" i="44"/>
  <c r="G446" i="44"/>
  <c r="AV445" i="44"/>
  <c r="AQ445" i="44"/>
  <c r="AL445" i="44"/>
  <c r="AG445" i="44"/>
  <c r="AB445" i="44"/>
  <c r="W445" i="44"/>
  <c r="R445" i="44"/>
  <c r="J445" i="44"/>
  <c r="I445" i="44"/>
  <c r="G445" i="44"/>
  <c r="AV444" i="44"/>
  <c r="AQ444" i="44"/>
  <c r="AL444" i="44"/>
  <c r="AG444" i="44"/>
  <c r="AB444" i="44"/>
  <c r="W444" i="44"/>
  <c r="R444" i="44"/>
  <c r="J444" i="44"/>
  <c r="I444" i="44"/>
  <c r="G444" i="44"/>
  <c r="AC94" i="6"/>
  <c r="S94" i="6"/>
  <c r="M94" i="6"/>
  <c r="F94" i="6" s="1"/>
  <c r="AC93" i="6"/>
  <c r="S93" i="6"/>
  <c r="F93" i="6" s="1"/>
  <c r="M93" i="6"/>
  <c r="AC92" i="6"/>
  <c r="S92" i="6"/>
  <c r="M92" i="6"/>
  <c r="F92" i="6"/>
  <c r="AC91" i="6"/>
  <c r="S91" i="6"/>
  <c r="M91" i="6"/>
  <c r="AC90" i="6"/>
  <c r="S90" i="6"/>
  <c r="M90" i="6"/>
  <c r="F90" i="6" s="1"/>
  <c r="AC89" i="6"/>
  <c r="S89" i="6"/>
  <c r="M89" i="6"/>
  <c r="F89" i="6" s="1"/>
  <c r="AC88" i="6"/>
  <c r="S88" i="6"/>
  <c r="M88" i="6"/>
  <c r="B88" i="6"/>
  <c r="AC94" i="7"/>
  <c r="S94" i="7"/>
  <c r="M94" i="7"/>
  <c r="AC93" i="7"/>
  <c r="S93" i="7"/>
  <c r="M93" i="7"/>
  <c r="F93" i="7"/>
  <c r="AH93" i="7" s="1"/>
  <c r="AC92" i="7"/>
  <c r="S92" i="7"/>
  <c r="M92" i="7"/>
  <c r="AC91" i="7"/>
  <c r="S91" i="7"/>
  <c r="M91" i="7"/>
  <c r="AC90" i="7"/>
  <c r="S90" i="7"/>
  <c r="M90" i="7"/>
  <c r="AC89" i="7"/>
  <c r="S89" i="7"/>
  <c r="M89" i="7"/>
  <c r="AC88" i="7"/>
  <c r="S88" i="7"/>
  <c r="M88" i="7"/>
  <c r="B88" i="7"/>
  <c r="B95" i="7" s="1"/>
  <c r="F88" i="7" l="1"/>
  <c r="F94" i="7"/>
  <c r="AJ94" i="7" s="1"/>
  <c r="F91" i="7"/>
  <c r="AD91" i="7" s="1"/>
  <c r="Y247" i="52"/>
  <c r="S249" i="52"/>
  <c r="AH249" i="52"/>
  <c r="AS247" i="52"/>
  <c r="AX247" i="52"/>
  <c r="AH247" i="52"/>
  <c r="AC248" i="52"/>
  <c r="AW250" i="51"/>
  <c r="X248" i="51"/>
  <c r="S250" i="51"/>
  <c r="AR250" i="51"/>
  <c r="AH248" i="51"/>
  <c r="X253" i="49"/>
  <c r="AH251" i="49"/>
  <c r="AC253" i="49"/>
  <c r="AM247" i="49"/>
  <c r="AX247" i="49"/>
  <c r="AW249" i="49"/>
  <c r="H247" i="49"/>
  <c r="AW253" i="49"/>
  <c r="AR255" i="48"/>
  <c r="AW253" i="48"/>
  <c r="S248" i="48"/>
  <c r="X256" i="48"/>
  <c r="AC257" i="48"/>
  <c r="AR254" i="48"/>
  <c r="AW256" i="48"/>
  <c r="AC248" i="46"/>
  <c r="AM252" i="46"/>
  <c r="AR254" i="46"/>
  <c r="AW252" i="46"/>
  <c r="H247" i="46"/>
  <c r="S249" i="45"/>
  <c r="X249" i="45"/>
  <c r="AD247" i="45"/>
  <c r="AI247" i="45"/>
  <c r="AM253" i="45"/>
  <c r="AR255" i="45"/>
  <c r="AR254" i="45"/>
  <c r="K446" i="44"/>
  <c r="P630" i="44"/>
  <c r="U629" i="44"/>
  <c r="AD89" i="6"/>
  <c r="F90" i="7"/>
  <c r="AD90" i="7" s="1"/>
  <c r="AJ90" i="7"/>
  <c r="T92" i="7"/>
  <c r="N90" i="7"/>
  <c r="T90" i="7"/>
  <c r="T93" i="7"/>
  <c r="N93" i="7"/>
  <c r="AD93" i="7"/>
  <c r="N91" i="7"/>
  <c r="N94" i="7"/>
  <c r="T94" i="7"/>
  <c r="N92" i="7"/>
  <c r="AD94" i="7"/>
  <c r="AL94" i="7"/>
  <c r="AJ93" i="7"/>
  <c r="AJ91" i="7"/>
  <c r="AL93" i="7"/>
  <c r="T91" i="7"/>
  <c r="AL91" i="7"/>
  <c r="AF91" i="7"/>
  <c r="F92" i="7"/>
  <c r="AD92" i="7" s="1"/>
  <c r="AC21" i="43"/>
  <c r="K197" i="41" s="1"/>
  <c r="AA21" i="43"/>
  <c r="AH21" i="43"/>
  <c r="AF21" i="43"/>
  <c r="I202" i="41" s="1"/>
  <c r="AB21" i="43"/>
  <c r="I197" i="41" s="1"/>
  <c r="AG21" i="43"/>
  <c r="AE21" i="43"/>
  <c r="G202" i="41" s="1"/>
  <c r="AD21" i="43"/>
  <c r="M197" i="41" s="1"/>
  <c r="AA21" i="29"/>
  <c r="AD21" i="29"/>
  <c r="AF21" i="29"/>
  <c r="AG21" i="29"/>
  <c r="AE21" i="29"/>
  <c r="AC21" i="29"/>
  <c r="AB21" i="29"/>
  <c r="AH21" i="29"/>
  <c r="AB89" i="6"/>
  <c r="AL89" i="6"/>
  <c r="AJ89" i="6"/>
  <c r="AH89" i="6"/>
  <c r="AF89" i="6"/>
  <c r="AB90" i="6"/>
  <c r="AF90" i="6"/>
  <c r="AL90" i="6"/>
  <c r="AJ90" i="6"/>
  <c r="AH90" i="6"/>
  <c r="F88" i="6"/>
  <c r="Z88" i="6" s="1"/>
  <c r="T91" i="6"/>
  <c r="AD91" i="6"/>
  <c r="T89" i="6"/>
  <c r="N91" i="6"/>
  <c r="N89" i="6"/>
  <c r="T88" i="6"/>
  <c r="T90" i="6"/>
  <c r="N90" i="6"/>
  <c r="AD90" i="6"/>
  <c r="F91" i="6"/>
  <c r="K247" i="47"/>
  <c r="M247" i="47" s="1"/>
  <c r="AI247" i="52"/>
  <c r="AW247" i="52"/>
  <c r="X249" i="52"/>
  <c r="AC249" i="52"/>
  <c r="AM249" i="52"/>
  <c r="K248" i="52"/>
  <c r="AR249" i="52"/>
  <c r="S248" i="52"/>
  <c r="AW249" i="52"/>
  <c r="X248" i="52"/>
  <c r="AH248" i="52"/>
  <c r="AM248" i="52"/>
  <c r="T247" i="52"/>
  <c r="AR248" i="52"/>
  <c r="S248" i="51"/>
  <c r="AR248" i="51"/>
  <c r="K248" i="51"/>
  <c r="M250" i="51" s="1"/>
  <c r="AM250" i="51"/>
  <c r="Y247" i="51"/>
  <c r="AC248" i="51"/>
  <c r="S249" i="51"/>
  <c r="AH247" i="51"/>
  <c r="X249" i="51"/>
  <c r="AI247" i="51"/>
  <c r="AC249" i="51"/>
  <c r="AC250" i="51"/>
  <c r="AN247" i="51"/>
  <c r="AH249" i="51"/>
  <c r="AS247" i="51"/>
  <c r="AM249" i="51"/>
  <c r="X250" i="51"/>
  <c r="AW249" i="51"/>
  <c r="AR249" i="51"/>
  <c r="AW247" i="50"/>
  <c r="K247" i="50"/>
  <c r="M247" i="50" s="1"/>
  <c r="S247" i="50"/>
  <c r="AN247" i="49"/>
  <c r="AR253" i="49"/>
  <c r="K249" i="49"/>
  <c r="AH253" i="49"/>
  <c r="S250" i="49"/>
  <c r="X248" i="49"/>
  <c r="X250" i="49"/>
  <c r="S252" i="49"/>
  <c r="AR248" i="49"/>
  <c r="K250" i="49"/>
  <c r="AM252" i="49"/>
  <c r="X254" i="49"/>
  <c r="AW248" i="49"/>
  <c r="AW250" i="49"/>
  <c r="AR252" i="49"/>
  <c r="AC254" i="49"/>
  <c r="K252" i="49"/>
  <c r="AH254" i="49"/>
  <c r="AW251" i="49"/>
  <c r="X252" i="49"/>
  <c r="AH250" i="49"/>
  <c r="AH252" i="49"/>
  <c r="AM254" i="49"/>
  <c r="AC248" i="49"/>
  <c r="T247" i="49"/>
  <c r="AR254" i="49"/>
  <c r="AM253" i="49"/>
  <c r="AC252" i="49"/>
  <c r="S254" i="49"/>
  <c r="X247" i="49"/>
  <c r="S249" i="49"/>
  <c r="S251" i="49"/>
  <c r="AW254" i="49"/>
  <c r="AH248" i="49"/>
  <c r="AM249" i="49"/>
  <c r="AD247" i="49"/>
  <c r="X249" i="49"/>
  <c r="X251" i="49"/>
  <c r="K253" i="49"/>
  <c r="AC250" i="49"/>
  <c r="AM250" i="49"/>
  <c r="AI247" i="49"/>
  <c r="AC249" i="49"/>
  <c r="AC251" i="49"/>
  <c r="S253" i="49"/>
  <c r="K249" i="48"/>
  <c r="AH251" i="48"/>
  <c r="AC255" i="48"/>
  <c r="K257" i="48"/>
  <c r="AR257" i="48"/>
  <c r="AM249" i="48"/>
  <c r="K251" i="48"/>
  <c r="AM253" i="48"/>
  <c r="AH255" i="48"/>
  <c r="S257" i="48"/>
  <c r="AX247" i="48"/>
  <c r="AR249" i="48"/>
  <c r="AR251" i="48"/>
  <c r="K253" i="48"/>
  <c r="X257" i="48"/>
  <c r="AW255" i="48"/>
  <c r="X248" i="48"/>
  <c r="S250" i="48"/>
  <c r="S252" i="48"/>
  <c r="S254" i="48"/>
  <c r="AW257" i="48"/>
  <c r="X250" i="48"/>
  <c r="X252" i="48"/>
  <c r="X254" i="48"/>
  <c r="S256" i="48"/>
  <c r="AR248" i="48"/>
  <c r="AR250" i="48"/>
  <c r="AR252" i="48"/>
  <c r="AH256" i="48"/>
  <c r="AW248" i="48"/>
  <c r="AW250" i="48"/>
  <c r="AW252" i="48"/>
  <c r="AM256" i="48"/>
  <c r="AM248" i="48"/>
  <c r="K254" i="48"/>
  <c r="AR256" i="48"/>
  <c r="AW249" i="48"/>
  <c r="S247" i="48"/>
  <c r="AH257" i="48"/>
  <c r="AM257" i="48"/>
  <c r="AC251" i="48"/>
  <c r="AH253" i="48"/>
  <c r="AM254" i="48"/>
  <c r="X249" i="48"/>
  <c r="AW251" i="48"/>
  <c r="AC248" i="48"/>
  <c r="AH254" i="48"/>
  <c r="K250" i="48"/>
  <c r="AC247" i="48"/>
  <c r="S249" i="48"/>
  <c r="S251" i="48"/>
  <c r="S253" i="48"/>
  <c r="AC252" i="48"/>
  <c r="AH247" i="48"/>
  <c r="X251" i="48"/>
  <c r="X253" i="48"/>
  <c r="S255" i="48"/>
  <c r="AD247" i="48"/>
  <c r="AH252" i="48"/>
  <c r="AC256" i="48"/>
  <c r="AI247" i="48"/>
  <c r="AC249" i="48"/>
  <c r="AC253" i="48"/>
  <c r="X255" i="48"/>
  <c r="AN247" i="47"/>
  <c r="Y247" i="46"/>
  <c r="AH247" i="46"/>
  <c r="AD247" i="46"/>
  <c r="S253" i="46"/>
  <c r="AC251" i="46"/>
  <c r="AH250" i="46"/>
  <c r="AH251" i="46"/>
  <c r="S255" i="46"/>
  <c r="AR247" i="46"/>
  <c r="AM249" i="46"/>
  <c r="AM251" i="46"/>
  <c r="AH253" i="46"/>
  <c r="X255" i="46"/>
  <c r="AX247" i="46"/>
  <c r="AR249" i="46"/>
  <c r="AR251" i="46"/>
  <c r="AM253" i="46"/>
  <c r="AC255" i="46"/>
  <c r="AR255" i="46"/>
  <c r="X249" i="46"/>
  <c r="S248" i="46"/>
  <c r="X248" i="46"/>
  <c r="S250" i="46"/>
  <c r="S252" i="46"/>
  <c r="X250" i="46"/>
  <c r="X252" i="46"/>
  <c r="S254" i="46"/>
  <c r="X253" i="46"/>
  <c r="AC250" i="46"/>
  <c r="AC252" i="46"/>
  <c r="X254" i="46"/>
  <c r="K247" i="46"/>
  <c r="AW253" i="46"/>
  <c r="AH255" i="46"/>
  <c r="AH252" i="46"/>
  <c r="AC254" i="46"/>
  <c r="AW251" i="46"/>
  <c r="AM255" i="46"/>
  <c r="AM248" i="46"/>
  <c r="AM250" i="46"/>
  <c r="AH254" i="46"/>
  <c r="AI247" i="46"/>
  <c r="K253" i="46"/>
  <c r="AR248" i="46"/>
  <c r="AR250" i="46"/>
  <c r="AM254" i="46"/>
  <c r="AW254" i="46"/>
  <c r="S251" i="46"/>
  <c r="AC249" i="46"/>
  <c r="AW249" i="46"/>
  <c r="AW248" i="46"/>
  <c r="AW250" i="46"/>
  <c r="AR252" i="46"/>
  <c r="K444" i="44"/>
  <c r="K462" i="44"/>
  <c r="X467" i="44"/>
  <c r="K447" i="44"/>
  <c r="AM455" i="44"/>
  <c r="AM249" i="45"/>
  <c r="K251" i="45"/>
  <c r="S257" i="45"/>
  <c r="AW251" i="45"/>
  <c r="K253" i="45"/>
  <c r="AM255" i="45"/>
  <c r="X257" i="45"/>
  <c r="AW253" i="45"/>
  <c r="AC257" i="45"/>
  <c r="AC251" i="45"/>
  <c r="AC249" i="45"/>
  <c r="X250" i="45"/>
  <c r="S252" i="45"/>
  <c r="AR257" i="45"/>
  <c r="X253" i="45"/>
  <c r="AC248" i="45"/>
  <c r="AC250" i="45"/>
  <c r="X252" i="45"/>
  <c r="S254" i="45"/>
  <c r="AH251" i="45"/>
  <c r="K250" i="45"/>
  <c r="AC252" i="45"/>
  <c r="X254" i="45"/>
  <c r="K256" i="45"/>
  <c r="AM248" i="45"/>
  <c r="AH250" i="45"/>
  <c r="AH252" i="45"/>
  <c r="AC254" i="45"/>
  <c r="S256" i="45"/>
  <c r="AW249" i="45"/>
  <c r="S248" i="45"/>
  <c r="AH257" i="45"/>
  <c r="S250" i="45"/>
  <c r="AR248" i="45"/>
  <c r="AM250" i="45"/>
  <c r="K252" i="45"/>
  <c r="AH254" i="45"/>
  <c r="X256" i="45"/>
  <c r="AC253" i="45"/>
  <c r="AW257" i="45"/>
  <c r="AM257" i="45"/>
  <c r="AW248" i="45"/>
  <c r="AR250" i="45"/>
  <c r="AM252" i="45"/>
  <c r="AM254" i="45"/>
  <c r="AC256" i="45"/>
  <c r="S253" i="45"/>
  <c r="X255" i="45"/>
  <c r="AH253" i="45"/>
  <c r="K255" i="45"/>
  <c r="AW250" i="45"/>
  <c r="AR252" i="45"/>
  <c r="AH256" i="45"/>
  <c r="S255" i="45"/>
  <c r="AR249" i="45"/>
  <c r="AH255" i="45"/>
  <c r="S247" i="45"/>
  <c r="AW252" i="45"/>
  <c r="AM256" i="45"/>
  <c r="S251" i="45"/>
  <c r="X251" i="45"/>
  <c r="AH249" i="45"/>
  <c r="AC255" i="45"/>
  <c r="AR251" i="45"/>
  <c r="X248" i="45"/>
  <c r="X247" i="45"/>
  <c r="AW254" i="45"/>
  <c r="AR256" i="45"/>
  <c r="AM457" i="44"/>
  <c r="S473" i="44"/>
  <c r="K452" i="44"/>
  <c r="AX444" i="44"/>
  <c r="AW456" i="44"/>
  <c r="K459" i="44"/>
  <c r="AR473" i="44"/>
  <c r="AC448" i="44"/>
  <c r="S447" i="44"/>
  <c r="AH457" i="44"/>
  <c r="AW449" i="44"/>
  <c r="K465" i="44"/>
  <c r="K467" i="44"/>
  <c r="AW461" i="44"/>
  <c r="AW444" i="44"/>
  <c r="X456" i="44"/>
  <c r="AM450" i="44"/>
  <c r="AH452" i="44"/>
  <c r="AH454" i="44"/>
  <c r="AC456" i="44"/>
  <c r="S462" i="44"/>
  <c r="S464" i="44"/>
  <c r="S466" i="44"/>
  <c r="AM472" i="44"/>
  <c r="AM454" i="44"/>
  <c r="K458" i="44"/>
  <c r="X466" i="44"/>
  <c r="K468" i="44"/>
  <c r="X470" i="44"/>
  <c r="X472" i="44"/>
  <c r="AR461" i="44"/>
  <c r="AM471" i="44"/>
  <c r="X448" i="44"/>
  <c r="AW463" i="44"/>
  <c r="AW471" i="44"/>
  <c r="AM456" i="44"/>
  <c r="X455" i="44"/>
  <c r="AH468" i="44"/>
  <c r="AR470" i="44"/>
  <c r="S449" i="44"/>
  <c r="AW462" i="44"/>
  <c r="AW464" i="44"/>
  <c r="AW466" i="44"/>
  <c r="AW472" i="44"/>
  <c r="AW459" i="44"/>
  <c r="AC467" i="44"/>
  <c r="AH460" i="44"/>
  <c r="AR456" i="44"/>
  <c r="AH472" i="44"/>
  <c r="AR464" i="44"/>
  <c r="K451" i="44"/>
  <c r="AC471" i="44"/>
  <c r="S451" i="44"/>
  <c r="AC469" i="44"/>
  <c r="AC446" i="44"/>
  <c r="AM462" i="44"/>
  <c r="AC449" i="44"/>
  <c r="X453" i="44"/>
  <c r="AM461" i="44"/>
  <c r="AW447" i="44"/>
  <c r="AW457" i="44"/>
  <c r="S450" i="44"/>
  <c r="AW473" i="44"/>
  <c r="AC452" i="44"/>
  <c r="AR454" i="44"/>
  <c r="AC464" i="44"/>
  <c r="AC468" i="44"/>
  <c r="AR460" i="44"/>
  <c r="AW460" i="44"/>
  <c r="AW475" i="44"/>
  <c r="AH449" i="44"/>
  <c r="AC470" i="44"/>
  <c r="AC455" i="44"/>
  <c r="K461" i="44"/>
  <c r="AH461" i="44"/>
  <c r="AM459" i="44"/>
  <c r="AM473" i="44"/>
  <c r="AW465" i="44"/>
  <c r="X450" i="44"/>
  <c r="X452" i="44"/>
  <c r="S445" i="44"/>
  <c r="AC472" i="44"/>
  <c r="AW458" i="44"/>
  <c r="AR472" i="44"/>
  <c r="X454" i="44"/>
  <c r="S444" i="44"/>
  <c r="AH451" i="44"/>
  <c r="AH453" i="44"/>
  <c r="AH455" i="44"/>
  <c r="K463" i="44"/>
  <c r="AC473" i="44"/>
  <c r="AH471" i="44"/>
  <c r="X446" i="44"/>
  <c r="AH469" i="44"/>
  <c r="S448" i="44"/>
  <c r="AC450" i="44"/>
  <c r="AC454" i="44"/>
  <c r="AR452" i="44"/>
  <c r="X468" i="44"/>
  <c r="AM460" i="44"/>
  <c r="AH470" i="44"/>
  <c r="K470" i="44"/>
  <c r="AC457" i="44"/>
  <c r="X465" i="44"/>
  <c r="S467" i="44"/>
  <c r="S469" i="44"/>
  <c r="X471" i="44"/>
  <c r="K473" i="44"/>
  <c r="S247" i="52"/>
  <c r="X247" i="52"/>
  <c r="AC247" i="52"/>
  <c r="AN247" i="52"/>
  <c r="AR247" i="52"/>
  <c r="K247" i="52"/>
  <c r="M249" i="52" s="1"/>
  <c r="M248" i="51"/>
  <c r="AW247" i="51"/>
  <c r="AX247" i="51"/>
  <c r="AW248" i="51"/>
  <c r="AC247" i="51"/>
  <c r="AD247" i="51"/>
  <c r="S247" i="51"/>
  <c r="T247" i="51"/>
  <c r="X247" i="51"/>
  <c r="AH250" i="51"/>
  <c r="AM247" i="51"/>
  <c r="AR247" i="51"/>
  <c r="Y247" i="50"/>
  <c r="AD247" i="50"/>
  <c r="AI247" i="50"/>
  <c r="AR247" i="50"/>
  <c r="AR250" i="49"/>
  <c r="AM248" i="49"/>
  <c r="AR247" i="49"/>
  <c r="AR249" i="49"/>
  <c r="K247" i="49"/>
  <c r="AS247" i="49"/>
  <c r="AW247" i="49"/>
  <c r="K251" i="49"/>
  <c r="K248" i="49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K252" i="48"/>
  <c r="T247" i="48"/>
  <c r="X247" i="48"/>
  <c r="K248" i="48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S247" i="47"/>
  <c r="T247" i="47"/>
  <c r="X247" i="47"/>
  <c r="AC247" i="47"/>
  <c r="AH247" i="47"/>
  <c r="AR247" i="47"/>
  <c r="AH249" i="46"/>
  <c r="AN247" i="46"/>
  <c r="AS247" i="46"/>
  <c r="K254" i="46"/>
  <c r="AW247" i="46"/>
  <c r="K252" i="46"/>
  <c r="S247" i="46"/>
  <c r="K251" i="46"/>
  <c r="T247" i="46"/>
  <c r="K250" i="46"/>
  <c r="K249" i="46"/>
  <c r="X247" i="46"/>
  <c r="K248" i="46"/>
  <c r="AR253" i="46"/>
  <c r="AH248" i="46"/>
  <c r="AM247" i="46"/>
  <c r="X251" i="46"/>
  <c r="AC253" i="46"/>
  <c r="AC247" i="46"/>
  <c r="AM251" i="45"/>
  <c r="AN247" i="45"/>
  <c r="AR247" i="45"/>
  <c r="K247" i="45"/>
  <c r="K254" i="45"/>
  <c r="T247" i="45"/>
  <c r="K249" i="45"/>
  <c r="K248" i="45"/>
  <c r="Y247" i="45"/>
  <c r="AC247" i="45"/>
  <c r="AR253" i="45"/>
  <c r="AW255" i="45"/>
  <c r="AH248" i="45"/>
  <c r="AS247" i="45"/>
  <c r="AW247" i="45"/>
  <c r="AX247" i="45"/>
  <c r="AM247" i="45"/>
  <c r="AH247" i="45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J94" i="6"/>
  <c r="N94" i="6"/>
  <c r="T94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L91" i="7"/>
  <c r="P94" i="7"/>
  <c r="R94" i="7"/>
  <c r="R93" i="7"/>
  <c r="V93" i="7"/>
  <c r="Z94" i="7"/>
  <c r="V91" i="7"/>
  <c r="AB94" i="7"/>
  <c r="X91" i="7"/>
  <c r="AB93" i="7"/>
  <c r="Z91" i="7"/>
  <c r="AB91" i="7"/>
  <c r="AF94" i="7"/>
  <c r="AF93" i="7"/>
  <c r="AH94" i="7"/>
  <c r="J94" i="7"/>
  <c r="L94" i="7"/>
  <c r="L90" i="7"/>
  <c r="P93" i="7"/>
  <c r="P92" i="7"/>
  <c r="P91" i="7"/>
  <c r="P90" i="7"/>
  <c r="R91" i="7"/>
  <c r="V94" i="7"/>
  <c r="X94" i="7"/>
  <c r="X93" i="7"/>
  <c r="Z93" i="7"/>
  <c r="AF90" i="7" l="1"/>
  <c r="Z90" i="7"/>
  <c r="AH91" i="7"/>
  <c r="AB92" i="7"/>
  <c r="X92" i="7"/>
  <c r="V90" i="7"/>
  <c r="X90" i="7"/>
  <c r="AH90" i="7"/>
  <c r="AL90" i="7"/>
  <c r="R92" i="7"/>
  <c r="J92" i="7"/>
  <c r="V92" i="7"/>
  <c r="AB90" i="7"/>
  <c r="J90" i="7"/>
  <c r="M247" i="51"/>
  <c r="L247" i="51"/>
  <c r="M249" i="51"/>
  <c r="L247" i="50"/>
  <c r="L247" i="47"/>
  <c r="M250" i="45"/>
  <c r="M248" i="45"/>
  <c r="U630" i="44"/>
  <c r="Z629" i="44"/>
  <c r="AH88" i="6"/>
  <c r="AD88" i="6"/>
  <c r="AF88" i="6"/>
  <c r="R90" i="7"/>
  <c r="AF92" i="7"/>
  <c r="AL92" i="7"/>
  <c r="AJ92" i="7"/>
  <c r="AH92" i="7"/>
  <c r="Z92" i="7"/>
  <c r="AJ88" i="6"/>
  <c r="L88" i="6"/>
  <c r="G88" i="6"/>
  <c r="AF91" i="6"/>
  <c r="AH91" i="6"/>
  <c r="AL91" i="6"/>
  <c r="AJ91" i="6"/>
  <c r="P88" i="6"/>
  <c r="R88" i="6"/>
  <c r="X88" i="6"/>
  <c r="N88" i="6"/>
  <c r="AL88" i="6"/>
  <c r="J88" i="6"/>
  <c r="V88" i="6"/>
  <c r="M248" i="49"/>
  <c r="M248" i="48"/>
  <c r="M248" i="46"/>
  <c r="M468" i="44"/>
  <c r="M463" i="44"/>
  <c r="M464" i="44"/>
  <c r="M470" i="44"/>
  <c r="L247" i="52"/>
  <c r="M247" i="52"/>
  <c r="M248" i="52"/>
  <c r="M251" i="49"/>
  <c r="M247" i="49"/>
  <c r="L247" i="49"/>
  <c r="M252" i="49"/>
  <c r="M250" i="49"/>
  <c r="M249" i="49"/>
  <c r="M254" i="49"/>
  <c r="M253" i="49"/>
  <c r="M247" i="48"/>
  <c r="L247" i="48"/>
  <c r="M252" i="48"/>
  <c r="M249" i="48"/>
  <c r="M256" i="48"/>
  <c r="M253" i="48"/>
  <c r="M251" i="48"/>
  <c r="M255" i="48"/>
  <c r="M257" i="48"/>
  <c r="M254" i="48"/>
  <c r="M250" i="48"/>
  <c r="M249" i="46"/>
  <c r="M250" i="46"/>
  <c r="M251" i="46"/>
  <c r="M252" i="46"/>
  <c r="M254" i="46"/>
  <c r="M253" i="46"/>
  <c r="M247" i="46"/>
  <c r="L247" i="46"/>
  <c r="M255" i="46"/>
  <c r="M249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B18" i="29" s="1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B142" i="41" s="1"/>
  <c r="M85" i="56"/>
  <c r="B141" i="41" s="1"/>
  <c r="AB17" i="43"/>
  <c r="AC17" i="43"/>
  <c r="AD17" i="43"/>
  <c r="AE17" i="43"/>
  <c r="AF17" i="43"/>
  <c r="AG17" i="43"/>
  <c r="AH17" i="43"/>
  <c r="AA17" i="43"/>
  <c r="AD16" i="43"/>
  <c r="AD18" i="43" s="1"/>
  <c r="AB16" i="43"/>
  <c r="AC16" i="43"/>
  <c r="AE16" i="43"/>
  <c r="AF16" i="43"/>
  <c r="AG16" i="43"/>
  <c r="AH16" i="43"/>
  <c r="AH18" i="43" s="1"/>
  <c r="AA16" i="43"/>
  <c r="Z16" i="43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AE14" i="43"/>
  <c r="Z630" i="44" l="1"/>
  <c r="AE629" i="44"/>
  <c r="AA18" i="43"/>
  <c r="AG18" i="43"/>
  <c r="AF18" i="43"/>
  <c r="AE18" i="43"/>
  <c r="AC18" i="43"/>
  <c r="AB18" i="43"/>
  <c r="AH18" i="29"/>
  <c r="AF18" i="29"/>
  <c r="AA18" i="29"/>
  <c r="AE18" i="29"/>
  <c r="AG18" i="29"/>
  <c r="AC18" i="29"/>
  <c r="AD18" i="29"/>
  <c r="C142" i="41"/>
  <c r="C141" i="41"/>
  <c r="AE630" i="44" l="1"/>
  <c r="AJ629" i="44"/>
  <c r="H36" i="3"/>
  <c r="AV234" i="49"/>
  <c r="AQ234" i="49"/>
  <c r="AL234" i="49"/>
  <c r="AG234" i="49"/>
  <c r="AB234" i="49"/>
  <c r="W234" i="49"/>
  <c r="R234" i="49"/>
  <c r="K234" i="49"/>
  <c r="J234" i="49"/>
  <c r="I234" i="49"/>
  <c r="G234" i="49"/>
  <c r="AV233" i="49"/>
  <c r="AQ233" i="49"/>
  <c r="AL233" i="49"/>
  <c r="AG233" i="49"/>
  <c r="AB233" i="49"/>
  <c r="W233" i="49"/>
  <c r="K233" i="49" s="1"/>
  <c r="R233" i="49"/>
  <c r="J233" i="49"/>
  <c r="I233" i="49"/>
  <c r="G233" i="49"/>
  <c r="AV232" i="49"/>
  <c r="AQ232" i="49"/>
  <c r="AL232" i="49"/>
  <c r="AG232" i="49"/>
  <c r="AB232" i="49"/>
  <c r="W232" i="49"/>
  <c r="R232" i="49"/>
  <c r="J232" i="49"/>
  <c r="I232" i="49"/>
  <c r="G232" i="49"/>
  <c r="AV231" i="49"/>
  <c r="AQ231" i="49"/>
  <c r="AL231" i="49"/>
  <c r="AG231" i="49"/>
  <c r="AB231" i="49"/>
  <c r="W231" i="49"/>
  <c r="R231" i="49"/>
  <c r="J231" i="49"/>
  <c r="I231" i="49"/>
  <c r="G231" i="49"/>
  <c r="AV230" i="49"/>
  <c r="AQ230" i="49"/>
  <c r="AL230" i="49"/>
  <c r="AG230" i="49"/>
  <c r="AB230" i="49"/>
  <c r="W230" i="49"/>
  <c r="R230" i="49"/>
  <c r="J230" i="49"/>
  <c r="I230" i="49"/>
  <c r="G230" i="49"/>
  <c r="AV229" i="49"/>
  <c r="AQ229" i="49"/>
  <c r="AL229" i="49"/>
  <c r="AG229" i="49"/>
  <c r="AB229" i="49"/>
  <c r="W229" i="49"/>
  <c r="R229" i="49"/>
  <c r="J229" i="49"/>
  <c r="I229" i="49"/>
  <c r="G229" i="49"/>
  <c r="AV228" i="49"/>
  <c r="AQ228" i="49"/>
  <c r="AL228" i="49"/>
  <c r="AG228" i="49"/>
  <c r="AB228" i="49"/>
  <c r="W228" i="49"/>
  <c r="R228" i="49"/>
  <c r="J228" i="49"/>
  <c r="I228" i="49"/>
  <c r="G228" i="49"/>
  <c r="AV227" i="49"/>
  <c r="AQ227" i="49"/>
  <c r="AL227" i="49"/>
  <c r="AG227" i="49"/>
  <c r="AB227" i="49"/>
  <c r="W227" i="49"/>
  <c r="R227" i="49"/>
  <c r="J227" i="49"/>
  <c r="I227" i="49"/>
  <c r="G227" i="49"/>
  <c r="AV236" i="45"/>
  <c r="AQ236" i="45"/>
  <c r="AL236" i="45"/>
  <c r="AG236" i="45"/>
  <c r="AB236" i="45"/>
  <c r="W236" i="45"/>
  <c r="R236" i="45"/>
  <c r="K236" i="45"/>
  <c r="J236" i="45"/>
  <c r="I236" i="45"/>
  <c r="G236" i="45"/>
  <c r="AV235" i="45"/>
  <c r="AQ235" i="45"/>
  <c r="AL235" i="45"/>
  <c r="AG235" i="45"/>
  <c r="AH235" i="45" s="1"/>
  <c r="AB235" i="45"/>
  <c r="W235" i="45"/>
  <c r="R235" i="45"/>
  <c r="J235" i="45"/>
  <c r="I235" i="45"/>
  <c r="G235" i="45"/>
  <c r="AV234" i="45"/>
  <c r="AQ234" i="45"/>
  <c r="AL234" i="45"/>
  <c r="AG234" i="45"/>
  <c r="AB234" i="45"/>
  <c r="W234" i="45"/>
  <c r="R234" i="45"/>
  <c r="J234" i="45"/>
  <c r="I234" i="45"/>
  <c r="G234" i="45"/>
  <c r="AV233" i="45"/>
  <c r="AQ233" i="45"/>
  <c r="AR233" i="45" s="1"/>
  <c r="AL233" i="45"/>
  <c r="AG233" i="45"/>
  <c r="AB233" i="45"/>
  <c r="W233" i="45"/>
  <c r="R233" i="45"/>
  <c r="J233" i="45"/>
  <c r="I233" i="45"/>
  <c r="G233" i="45"/>
  <c r="AV232" i="45"/>
  <c r="AQ232" i="45"/>
  <c r="AL232" i="45"/>
  <c r="AG232" i="45"/>
  <c r="AB232" i="45"/>
  <c r="W232" i="45"/>
  <c r="R232" i="45"/>
  <c r="J232" i="45"/>
  <c r="I232" i="45"/>
  <c r="G232" i="45"/>
  <c r="AV231" i="45"/>
  <c r="AQ231" i="45"/>
  <c r="AL231" i="45"/>
  <c r="AM231" i="45" s="1"/>
  <c r="AG231" i="45"/>
  <c r="AB231" i="45"/>
  <c r="W231" i="45"/>
  <c r="R231" i="45"/>
  <c r="J231" i="45"/>
  <c r="I231" i="45"/>
  <c r="G231" i="45"/>
  <c r="AV230" i="45"/>
  <c r="AQ230" i="45"/>
  <c r="AL230" i="45"/>
  <c r="AG230" i="45"/>
  <c r="AB230" i="45"/>
  <c r="W230" i="45"/>
  <c r="X230" i="45" s="1"/>
  <c r="R230" i="45"/>
  <c r="J230" i="45"/>
  <c r="I230" i="45"/>
  <c r="G230" i="45"/>
  <c r="AV229" i="45"/>
  <c r="AQ229" i="45"/>
  <c r="AR229" i="45" s="1"/>
  <c r="AL229" i="45"/>
  <c r="AG229" i="45"/>
  <c r="AB229" i="45"/>
  <c r="W229" i="45"/>
  <c r="R229" i="45"/>
  <c r="J229" i="45"/>
  <c r="I229" i="45"/>
  <c r="G229" i="45"/>
  <c r="AV228" i="45"/>
  <c r="AQ228" i="45"/>
  <c r="AL228" i="45"/>
  <c r="AG228" i="45"/>
  <c r="AB228" i="45"/>
  <c r="W228" i="45"/>
  <c r="X228" i="45" s="1"/>
  <c r="R228" i="45"/>
  <c r="S228" i="45" s="1"/>
  <c r="J228" i="45"/>
  <c r="I228" i="45"/>
  <c r="G228" i="45"/>
  <c r="AV227" i="45"/>
  <c r="AX227" i="45" s="1"/>
  <c r="AQ227" i="45"/>
  <c r="AL227" i="45"/>
  <c r="AG227" i="45"/>
  <c r="AB227" i="45"/>
  <c r="W227" i="45"/>
  <c r="R227" i="45"/>
  <c r="J227" i="45"/>
  <c r="I227" i="45"/>
  <c r="G227" i="45"/>
  <c r="AH228" i="49" l="1"/>
  <c r="X228" i="49"/>
  <c r="AC230" i="49"/>
  <c r="H227" i="49"/>
  <c r="S228" i="49"/>
  <c r="X230" i="49"/>
  <c r="AC232" i="49"/>
  <c r="AM230" i="49"/>
  <c r="AW230" i="49"/>
  <c r="AW233" i="49"/>
  <c r="AM228" i="49"/>
  <c r="K230" i="49"/>
  <c r="AC228" i="49"/>
  <c r="AW228" i="49"/>
  <c r="AW235" i="45"/>
  <c r="AM233" i="45"/>
  <c r="AH229" i="45"/>
  <c r="AC235" i="45"/>
  <c r="AJ630" i="44"/>
  <c r="AO629" i="44"/>
  <c r="AR232" i="49"/>
  <c r="S234" i="49"/>
  <c r="AH232" i="49"/>
  <c r="AR228" i="49"/>
  <c r="K232" i="49"/>
  <c r="AR234" i="49"/>
  <c r="S229" i="49"/>
  <c r="AD227" i="49"/>
  <c r="AC229" i="49"/>
  <c r="AC233" i="49"/>
  <c r="AS227" i="49"/>
  <c r="AM233" i="49"/>
  <c r="X232" i="49"/>
  <c r="S231" i="49"/>
  <c r="AW229" i="49"/>
  <c r="K231" i="49"/>
  <c r="AR233" i="49"/>
  <c r="X234" i="49"/>
  <c r="T227" i="49"/>
  <c r="Y227" i="49"/>
  <c r="X229" i="49"/>
  <c r="AC231" i="49"/>
  <c r="AM227" i="49"/>
  <c r="AM231" i="49"/>
  <c r="AX227" i="49"/>
  <c r="S232" i="49"/>
  <c r="AC234" i="49"/>
  <c r="AM234" i="49"/>
  <c r="S233" i="49"/>
  <c r="X233" i="49"/>
  <c r="AH229" i="49"/>
  <c r="AH233" i="49"/>
  <c r="S230" i="49"/>
  <c r="AH230" i="49"/>
  <c r="AM232" i="49"/>
  <c r="AH234" i="49"/>
  <c r="AW234" i="49"/>
  <c r="X231" i="49"/>
  <c r="AI227" i="49"/>
  <c r="AH231" i="49"/>
  <c r="AN227" i="49"/>
  <c r="K229" i="49"/>
  <c r="K228" i="45"/>
  <c r="AC228" i="45"/>
  <c r="AH234" i="45"/>
  <c r="AW231" i="45"/>
  <c r="H227" i="45"/>
  <c r="AM228" i="45"/>
  <c r="S236" i="45"/>
  <c r="K232" i="45"/>
  <c r="S229" i="45"/>
  <c r="X229" i="45"/>
  <c r="AR236" i="45"/>
  <c r="S232" i="45"/>
  <c r="AC232" i="45"/>
  <c r="AC234" i="45"/>
  <c r="AW228" i="45"/>
  <c r="X236" i="45"/>
  <c r="AW232" i="45"/>
  <c r="AH236" i="45"/>
  <c r="AM236" i="45"/>
  <c r="AD227" i="45"/>
  <c r="AW236" i="45"/>
  <c r="AM235" i="45"/>
  <c r="AW233" i="45"/>
  <c r="AC230" i="45"/>
  <c r="AR228" i="45"/>
  <c r="AR230" i="45"/>
  <c r="AC236" i="45"/>
  <c r="K234" i="45"/>
  <c r="X231" i="45"/>
  <c r="AI227" i="45"/>
  <c r="AC231" i="45"/>
  <c r="X233" i="45"/>
  <c r="K235" i="45"/>
  <c r="AW229" i="45"/>
  <c r="AR235" i="45"/>
  <c r="S234" i="45"/>
  <c r="AH230" i="45"/>
  <c r="AM230" i="45"/>
  <c r="AW230" i="45"/>
  <c r="AR234" i="45"/>
  <c r="Y227" i="45"/>
  <c r="S231" i="45"/>
  <c r="S233" i="45"/>
  <c r="AN227" i="45"/>
  <c r="AH231" i="45"/>
  <c r="AC233" i="45"/>
  <c r="S235" i="45"/>
  <c r="AR231" i="45"/>
  <c r="S230" i="45"/>
  <c r="X232" i="45"/>
  <c r="X234" i="45"/>
  <c r="AH232" i="45"/>
  <c r="AM232" i="45"/>
  <c r="AM234" i="45"/>
  <c r="T227" i="45"/>
  <c r="AC229" i="45"/>
  <c r="AR227" i="45"/>
  <c r="K229" i="45"/>
  <c r="AH233" i="45"/>
  <c r="X235" i="45"/>
  <c r="AR227" i="49"/>
  <c r="AR229" i="49"/>
  <c r="K227" i="49"/>
  <c r="AW227" i="49"/>
  <c r="K228" i="49"/>
  <c r="AM229" i="49"/>
  <c r="AR231" i="49"/>
  <c r="AW232" i="49"/>
  <c r="AR230" i="49"/>
  <c r="AW231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K233" i="45"/>
  <c r="AH228" i="45"/>
  <c r="X227" i="45"/>
  <c r="AC227" i="45"/>
  <c r="AH227" i="45"/>
  <c r="M228" i="45" l="1"/>
  <c r="AO630" i="44"/>
  <c r="AT629" i="44"/>
  <c r="M228" i="49"/>
  <c r="M233" i="45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M230" i="45"/>
  <c r="M232" i="45"/>
  <c r="M235" i="45"/>
  <c r="M236" i="45"/>
  <c r="M234" i="45"/>
  <c r="P667" i="44" l="1"/>
  <c r="AT630" i="44"/>
  <c r="AV229" i="52"/>
  <c r="AQ229" i="52"/>
  <c r="AL229" i="52"/>
  <c r="AG229" i="52"/>
  <c r="AB229" i="52"/>
  <c r="W229" i="52"/>
  <c r="R229" i="52"/>
  <c r="J229" i="52"/>
  <c r="I229" i="52"/>
  <c r="G229" i="52"/>
  <c r="AV228" i="52"/>
  <c r="AW228" i="52" s="1"/>
  <c r="AQ228" i="52"/>
  <c r="AL228" i="52"/>
  <c r="AM228" i="52" s="1"/>
  <c r="AG228" i="52"/>
  <c r="AB228" i="52"/>
  <c r="W228" i="52"/>
  <c r="R228" i="52"/>
  <c r="S228" i="52" s="1"/>
  <c r="J228" i="52"/>
  <c r="I228" i="52"/>
  <c r="G228" i="52"/>
  <c r="AV227" i="52"/>
  <c r="AQ227" i="52"/>
  <c r="AL227" i="52"/>
  <c r="AG227" i="52"/>
  <c r="AB227" i="52"/>
  <c r="W227" i="52"/>
  <c r="R227" i="52"/>
  <c r="J227" i="52"/>
  <c r="I227" i="52"/>
  <c r="G227" i="52"/>
  <c r="AV230" i="51"/>
  <c r="AQ230" i="51"/>
  <c r="AL230" i="51"/>
  <c r="AG230" i="51"/>
  <c r="AB230" i="51"/>
  <c r="W230" i="51"/>
  <c r="X230" i="51" s="1"/>
  <c r="R230" i="51"/>
  <c r="S230" i="51" s="1"/>
  <c r="J230" i="51"/>
  <c r="I230" i="51"/>
  <c r="G230" i="51"/>
  <c r="AV229" i="51"/>
  <c r="AQ229" i="51"/>
  <c r="AL229" i="51"/>
  <c r="AG229" i="51"/>
  <c r="AB229" i="51"/>
  <c r="W229" i="51"/>
  <c r="R229" i="51"/>
  <c r="J229" i="51"/>
  <c r="I229" i="51"/>
  <c r="G229" i="51"/>
  <c r="AV228" i="51"/>
  <c r="AW228" i="51" s="1"/>
  <c r="AQ228" i="51"/>
  <c r="AR229" i="51" s="1"/>
  <c r="AL228" i="51"/>
  <c r="AG228" i="51"/>
  <c r="AB228" i="51"/>
  <c r="W228" i="51"/>
  <c r="X228" i="51" s="1"/>
  <c r="R228" i="51"/>
  <c r="S228" i="51" s="1"/>
  <c r="J228" i="51"/>
  <c r="I228" i="51"/>
  <c r="G228" i="51"/>
  <c r="AV227" i="51"/>
  <c r="AQ227" i="51"/>
  <c r="AL227" i="51"/>
  <c r="AG227" i="51"/>
  <c r="AB227" i="51"/>
  <c r="AC227" i="51" s="1"/>
  <c r="W227" i="51"/>
  <c r="R227" i="51"/>
  <c r="K227" i="51"/>
  <c r="J227" i="51"/>
  <c r="I227" i="51"/>
  <c r="G227" i="51"/>
  <c r="AV227" i="50"/>
  <c r="AW227" i="50" s="1"/>
  <c r="AQ227" i="50"/>
  <c r="AR227" i="50" s="1"/>
  <c r="AL227" i="50"/>
  <c r="AN227" i="50" s="1"/>
  <c r="AG227" i="50"/>
  <c r="AI227" i="50" s="1"/>
  <c r="AB227" i="50"/>
  <c r="AD227" i="50" s="1"/>
  <c r="W227" i="50"/>
  <c r="X227" i="50" s="1"/>
  <c r="R227" i="50"/>
  <c r="T227" i="50" s="1"/>
  <c r="J227" i="50"/>
  <c r="I227" i="50"/>
  <c r="G227" i="50"/>
  <c r="H227" i="50" s="1"/>
  <c r="AV237" i="48"/>
  <c r="AQ237" i="48"/>
  <c r="AL237" i="48"/>
  <c r="AG237" i="48"/>
  <c r="AB237" i="48"/>
  <c r="W237" i="48"/>
  <c r="R237" i="48"/>
  <c r="J237" i="48"/>
  <c r="I237" i="48"/>
  <c r="G237" i="48"/>
  <c r="AV236" i="48"/>
  <c r="AQ236" i="48"/>
  <c r="AL236" i="48"/>
  <c r="AG236" i="48"/>
  <c r="AB236" i="48"/>
  <c r="W236" i="48"/>
  <c r="R236" i="48"/>
  <c r="J236" i="48"/>
  <c r="I236" i="48"/>
  <c r="G236" i="48"/>
  <c r="AV235" i="48"/>
  <c r="AQ235" i="48"/>
  <c r="AL235" i="48"/>
  <c r="AG235" i="48"/>
  <c r="AB235" i="48"/>
  <c r="W235" i="48"/>
  <c r="R235" i="48"/>
  <c r="J235" i="48"/>
  <c r="I235" i="48"/>
  <c r="G235" i="48"/>
  <c r="AV234" i="48"/>
  <c r="AQ234" i="48"/>
  <c r="AL234" i="48"/>
  <c r="AG234" i="48"/>
  <c r="AB234" i="48"/>
  <c r="W234" i="48"/>
  <c r="R234" i="48"/>
  <c r="J234" i="48"/>
  <c r="I234" i="48"/>
  <c r="G234" i="48"/>
  <c r="AV233" i="48"/>
  <c r="AQ233" i="48"/>
  <c r="AL233" i="48"/>
  <c r="AG233" i="48"/>
  <c r="AB233" i="48"/>
  <c r="W233" i="48"/>
  <c r="R233" i="48"/>
  <c r="J233" i="48"/>
  <c r="I233" i="48"/>
  <c r="G233" i="48"/>
  <c r="AV232" i="48"/>
  <c r="AQ232" i="48"/>
  <c r="AL232" i="48"/>
  <c r="AG232" i="48"/>
  <c r="AB232" i="48"/>
  <c r="W232" i="48"/>
  <c r="R232" i="48"/>
  <c r="J232" i="48"/>
  <c r="I232" i="48"/>
  <c r="G232" i="48"/>
  <c r="AV231" i="48"/>
  <c r="AQ231" i="48"/>
  <c r="AL231" i="48"/>
  <c r="AG231" i="48"/>
  <c r="AB231" i="48"/>
  <c r="W231" i="48"/>
  <c r="R231" i="48"/>
  <c r="J231" i="48"/>
  <c r="I231" i="48"/>
  <c r="G231" i="48"/>
  <c r="AV230" i="48"/>
  <c r="AQ230" i="48"/>
  <c r="AL230" i="48"/>
  <c r="AG230" i="48"/>
  <c r="AB230" i="48"/>
  <c r="W230" i="48"/>
  <c r="R230" i="48"/>
  <c r="J230" i="48"/>
  <c r="I230" i="48"/>
  <c r="G230" i="48"/>
  <c r="AV229" i="48"/>
  <c r="AQ229" i="48"/>
  <c r="AL229" i="48"/>
  <c r="AG229" i="48"/>
  <c r="AB229" i="48"/>
  <c r="W229" i="48"/>
  <c r="R229" i="48"/>
  <c r="J229" i="48"/>
  <c r="I229" i="48"/>
  <c r="G229" i="48"/>
  <c r="AV228" i="48"/>
  <c r="AQ228" i="48"/>
  <c r="AL228" i="48"/>
  <c r="AG228" i="48"/>
  <c r="AB228" i="48"/>
  <c r="W228" i="48"/>
  <c r="R228" i="48"/>
  <c r="J228" i="48"/>
  <c r="I228" i="48"/>
  <c r="G228" i="48"/>
  <c r="AV227" i="48"/>
  <c r="AQ227" i="48"/>
  <c r="AL227" i="48"/>
  <c r="AG227" i="48"/>
  <c r="AB227" i="48"/>
  <c r="W227" i="48"/>
  <c r="R227" i="48"/>
  <c r="T227" i="48" s="1"/>
  <c r="J227" i="48"/>
  <c r="I227" i="48"/>
  <c r="G227" i="48"/>
  <c r="AV227" i="47"/>
  <c r="AW227" i="47" s="1"/>
  <c r="AQ227" i="47"/>
  <c r="AR227" i="47" s="1"/>
  <c r="AL227" i="47"/>
  <c r="AN227" i="47" s="1"/>
  <c r="AG227" i="47"/>
  <c r="AI227" i="47" s="1"/>
  <c r="AB227" i="47"/>
  <c r="AC227" i="47" s="1"/>
  <c r="W227" i="47"/>
  <c r="Y227" i="47" s="1"/>
  <c r="R227" i="47"/>
  <c r="S227" i="47" s="1"/>
  <c r="J227" i="47"/>
  <c r="I227" i="47"/>
  <c r="G227" i="47"/>
  <c r="H227" i="47" s="1"/>
  <c r="AV235" i="46"/>
  <c r="AQ235" i="46"/>
  <c r="AL235" i="46"/>
  <c r="AG235" i="46"/>
  <c r="AB235" i="46"/>
  <c r="W235" i="46"/>
  <c r="R235" i="46"/>
  <c r="J235" i="46"/>
  <c r="I235" i="46"/>
  <c r="G235" i="46"/>
  <c r="AV234" i="46"/>
  <c r="AQ234" i="46"/>
  <c r="AL234" i="46"/>
  <c r="AG234" i="46"/>
  <c r="AB234" i="46"/>
  <c r="W234" i="46"/>
  <c r="R234" i="46"/>
  <c r="J234" i="46"/>
  <c r="I234" i="46"/>
  <c r="G234" i="46"/>
  <c r="AV233" i="46"/>
  <c r="AQ233" i="46"/>
  <c r="AL233" i="46"/>
  <c r="AG233" i="46"/>
  <c r="AB233" i="46"/>
  <c r="W233" i="46"/>
  <c r="R233" i="46"/>
  <c r="J233" i="46"/>
  <c r="I233" i="46"/>
  <c r="G233" i="46"/>
  <c r="AV232" i="46"/>
  <c r="AQ232" i="46"/>
  <c r="AL232" i="46"/>
  <c r="AG232" i="46"/>
  <c r="AB232" i="46"/>
  <c r="W232" i="46"/>
  <c r="R232" i="46"/>
  <c r="J232" i="46"/>
  <c r="I232" i="46"/>
  <c r="G232" i="46"/>
  <c r="AV231" i="46"/>
  <c r="AQ231" i="46"/>
  <c r="AL231" i="46"/>
  <c r="AG231" i="46"/>
  <c r="AB231" i="46"/>
  <c r="W231" i="46"/>
  <c r="R231" i="46"/>
  <c r="J231" i="46"/>
  <c r="I231" i="46"/>
  <c r="G231" i="46"/>
  <c r="AV230" i="46"/>
  <c r="AQ230" i="46"/>
  <c r="AL230" i="46"/>
  <c r="AG230" i="46"/>
  <c r="AB230" i="46"/>
  <c r="W230" i="46"/>
  <c r="R230" i="46"/>
  <c r="J230" i="46"/>
  <c r="I230" i="46"/>
  <c r="G230" i="46"/>
  <c r="AV229" i="46"/>
  <c r="AQ229" i="46"/>
  <c r="AL229" i="46"/>
  <c r="AG229" i="46"/>
  <c r="AB229" i="46"/>
  <c r="W229" i="46"/>
  <c r="R229" i="46"/>
  <c r="J229" i="46"/>
  <c r="I229" i="46"/>
  <c r="G229" i="46"/>
  <c r="AV228" i="46"/>
  <c r="AW228" i="46" s="1"/>
  <c r="AQ228" i="46"/>
  <c r="AL228" i="46"/>
  <c r="AM228" i="46" s="1"/>
  <c r="AG228" i="46"/>
  <c r="AH228" i="46" s="1"/>
  <c r="AB228" i="46"/>
  <c r="W228" i="46"/>
  <c r="R228" i="46"/>
  <c r="J228" i="46"/>
  <c r="I228" i="46"/>
  <c r="G228" i="46"/>
  <c r="AV227" i="46"/>
  <c r="AQ227" i="46"/>
  <c r="AL227" i="46"/>
  <c r="AG227" i="46"/>
  <c r="AB227" i="46"/>
  <c r="W227" i="46"/>
  <c r="R227" i="46"/>
  <c r="J227" i="46"/>
  <c r="I227" i="46"/>
  <c r="G227" i="46"/>
  <c r="AV437" i="44"/>
  <c r="AQ437" i="44"/>
  <c r="AL437" i="44"/>
  <c r="AG437" i="44"/>
  <c r="AB437" i="44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L435" i="44"/>
  <c r="AG435" i="44"/>
  <c r="AB435" i="44"/>
  <c r="W435" i="44"/>
  <c r="R435" i="44"/>
  <c r="J435" i="44"/>
  <c r="I435" i="44"/>
  <c r="G435" i="44"/>
  <c r="AV434" i="44"/>
  <c r="AQ434" i="44"/>
  <c r="AL434" i="44"/>
  <c r="AG434" i="44"/>
  <c r="AB434" i="44"/>
  <c r="W434" i="44"/>
  <c r="R434" i="44"/>
  <c r="J434" i="44"/>
  <c r="I434" i="44"/>
  <c r="G434" i="44"/>
  <c r="AV433" i="44"/>
  <c r="AQ433" i="44"/>
  <c r="AL433" i="44"/>
  <c r="AG433" i="44"/>
  <c r="AB433" i="44"/>
  <c r="W433" i="44"/>
  <c r="R433" i="44"/>
  <c r="J433" i="44"/>
  <c r="I433" i="44"/>
  <c r="G433" i="44"/>
  <c r="AV432" i="44"/>
  <c r="AQ432" i="44"/>
  <c r="AL432" i="44"/>
  <c r="AG432" i="44"/>
  <c r="AB432" i="44"/>
  <c r="W432" i="44"/>
  <c r="R432" i="44"/>
  <c r="J432" i="44"/>
  <c r="I432" i="44"/>
  <c r="G432" i="44"/>
  <c r="AV431" i="44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W429" i="44"/>
  <c r="R429" i="44"/>
  <c r="J429" i="44"/>
  <c r="I429" i="44"/>
  <c r="G429" i="44"/>
  <c r="AV428" i="44"/>
  <c r="AQ428" i="44"/>
  <c r="AL428" i="44"/>
  <c r="AG428" i="44"/>
  <c r="AB428" i="44"/>
  <c r="W428" i="44"/>
  <c r="R428" i="44"/>
  <c r="J428" i="44"/>
  <c r="I428" i="44"/>
  <c r="G428" i="44"/>
  <c r="AV427" i="44"/>
  <c r="AQ427" i="44"/>
  <c r="AL427" i="44"/>
  <c r="AG427" i="44"/>
  <c r="AB427" i="44"/>
  <c r="W427" i="44"/>
  <c r="R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Q425" i="44"/>
  <c r="AL425" i="44"/>
  <c r="AG425" i="44"/>
  <c r="AB425" i="44"/>
  <c r="W425" i="44"/>
  <c r="R425" i="44"/>
  <c r="J425" i="44"/>
  <c r="I425" i="44"/>
  <c r="G425" i="44"/>
  <c r="AV424" i="44"/>
  <c r="AQ424" i="44"/>
  <c r="AL424" i="44"/>
  <c r="AG424" i="44"/>
  <c r="AB424" i="44"/>
  <c r="W424" i="44"/>
  <c r="R424" i="44"/>
  <c r="J424" i="44"/>
  <c r="I424" i="44"/>
  <c r="G424" i="44"/>
  <c r="AV423" i="44"/>
  <c r="AQ423" i="44"/>
  <c r="AL423" i="44"/>
  <c r="AG423" i="44"/>
  <c r="AB423" i="44"/>
  <c r="W423" i="44"/>
  <c r="R423" i="44"/>
  <c r="J423" i="44"/>
  <c r="I423" i="44"/>
  <c r="G423" i="44"/>
  <c r="AV422" i="44"/>
  <c r="AQ422" i="44"/>
  <c r="AL422" i="44"/>
  <c r="AG422" i="44"/>
  <c r="AB422" i="44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G420" i="44"/>
  <c r="AB420" i="44"/>
  <c r="W420" i="44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Q418" i="44"/>
  <c r="AL418" i="44"/>
  <c r="AG418" i="44"/>
  <c r="AB418" i="44"/>
  <c r="W418" i="44"/>
  <c r="R418" i="44"/>
  <c r="J418" i="44"/>
  <c r="I418" i="44"/>
  <c r="G418" i="44"/>
  <c r="AV417" i="44"/>
  <c r="AQ417" i="44"/>
  <c r="AL417" i="44"/>
  <c r="AG417" i="44"/>
  <c r="AB417" i="44"/>
  <c r="W417" i="44"/>
  <c r="R417" i="44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G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W414" i="44"/>
  <c r="R414" i="44"/>
  <c r="J414" i="44"/>
  <c r="I414" i="44"/>
  <c r="G414" i="44"/>
  <c r="AQ413" i="44"/>
  <c r="AL413" i="44"/>
  <c r="AG413" i="44"/>
  <c r="AB413" i="44"/>
  <c r="W413" i="44"/>
  <c r="R413" i="44"/>
  <c r="J413" i="44"/>
  <c r="I413" i="44"/>
  <c r="G413" i="44"/>
  <c r="AV412" i="44"/>
  <c r="AQ412" i="44"/>
  <c r="AL412" i="44"/>
  <c r="AG412" i="44"/>
  <c r="AB412" i="44"/>
  <c r="W412" i="44"/>
  <c r="R412" i="44"/>
  <c r="J412" i="44"/>
  <c r="I412" i="44"/>
  <c r="G412" i="44"/>
  <c r="AV411" i="44"/>
  <c r="AQ411" i="44"/>
  <c r="AL411" i="44"/>
  <c r="AG411" i="44"/>
  <c r="AB411" i="44"/>
  <c r="W411" i="44"/>
  <c r="R411" i="44"/>
  <c r="J411" i="44"/>
  <c r="I411" i="44"/>
  <c r="G411" i="44"/>
  <c r="AV410" i="44"/>
  <c r="AQ410" i="44"/>
  <c r="AL410" i="44"/>
  <c r="AG410" i="44"/>
  <c r="AB410" i="44"/>
  <c r="W410" i="44"/>
  <c r="R410" i="44"/>
  <c r="J410" i="44"/>
  <c r="I410" i="44"/>
  <c r="G410" i="44"/>
  <c r="AV409" i="44"/>
  <c r="AQ409" i="44"/>
  <c r="AL409" i="44"/>
  <c r="AG409" i="44"/>
  <c r="AB409" i="44"/>
  <c r="W409" i="44"/>
  <c r="R409" i="44"/>
  <c r="J409" i="44"/>
  <c r="I409" i="44"/>
  <c r="G409" i="44"/>
  <c r="AV408" i="44"/>
  <c r="AQ408" i="44"/>
  <c r="AL408" i="44"/>
  <c r="AG408" i="44"/>
  <c r="AB408" i="44"/>
  <c r="W408" i="44"/>
  <c r="R408" i="44"/>
  <c r="J408" i="44"/>
  <c r="I408" i="44"/>
  <c r="G408" i="44"/>
  <c r="AV407" i="44"/>
  <c r="AQ407" i="44"/>
  <c r="AL407" i="44"/>
  <c r="AG407" i="44"/>
  <c r="AB407" i="44"/>
  <c r="W407" i="44"/>
  <c r="R407" i="44"/>
  <c r="J407" i="44"/>
  <c r="I407" i="44"/>
  <c r="G407" i="44"/>
  <c r="AC87" i="6"/>
  <c r="S87" i="6"/>
  <c r="M87" i="6"/>
  <c r="F87" i="6" s="1"/>
  <c r="AL87" i="6" s="1"/>
  <c r="AC86" i="6"/>
  <c r="S86" i="6"/>
  <c r="M86" i="6"/>
  <c r="F86" i="6" s="1"/>
  <c r="AL86" i="6" s="1"/>
  <c r="AC85" i="6"/>
  <c r="S85" i="6"/>
  <c r="M85" i="6"/>
  <c r="F85" i="6"/>
  <c r="AH85" i="6" s="1"/>
  <c r="AC84" i="6"/>
  <c r="S84" i="6"/>
  <c r="M84" i="6"/>
  <c r="F84" i="6"/>
  <c r="AF84" i="6" s="1"/>
  <c r="AC83" i="6"/>
  <c r="S83" i="6"/>
  <c r="F83" i="6" s="1"/>
  <c r="M83" i="6"/>
  <c r="AC82" i="6"/>
  <c r="S82" i="6"/>
  <c r="M82" i="6"/>
  <c r="AC81" i="6"/>
  <c r="S81" i="6"/>
  <c r="M81" i="6"/>
  <c r="B81" i="6"/>
  <c r="AC87" i="7"/>
  <c r="S87" i="7"/>
  <c r="M87" i="7"/>
  <c r="F87" i="7" s="1"/>
  <c r="AJ87" i="7" s="1"/>
  <c r="AC86" i="7"/>
  <c r="S86" i="7"/>
  <c r="M86" i="7"/>
  <c r="AC85" i="7"/>
  <c r="S85" i="7"/>
  <c r="M85" i="7"/>
  <c r="AC84" i="7"/>
  <c r="S84" i="7"/>
  <c r="M84" i="7"/>
  <c r="AC83" i="7"/>
  <c r="S83" i="7"/>
  <c r="F83" i="7" s="1"/>
  <c r="AB83" i="7" s="1"/>
  <c r="M83" i="7"/>
  <c r="AC82" i="7"/>
  <c r="S82" i="7"/>
  <c r="M82" i="7"/>
  <c r="AC81" i="7"/>
  <c r="S81" i="7"/>
  <c r="M81" i="7"/>
  <c r="B81" i="7"/>
  <c r="F84" i="7" l="1"/>
  <c r="J84" i="7" s="1"/>
  <c r="K412" i="44"/>
  <c r="F85" i="7"/>
  <c r="AF85" i="7" s="1"/>
  <c r="X229" i="52"/>
  <c r="AC229" i="52"/>
  <c r="AH229" i="52"/>
  <c r="AM227" i="52"/>
  <c r="AM229" i="52"/>
  <c r="AR229" i="52"/>
  <c r="AX227" i="52"/>
  <c r="Y227" i="50"/>
  <c r="AH234" i="48"/>
  <c r="AW230" i="48"/>
  <c r="AH236" i="48"/>
  <c r="X232" i="48"/>
  <c r="AR228" i="48"/>
  <c r="AM236" i="48"/>
  <c r="H227" i="48"/>
  <c r="AC228" i="46"/>
  <c r="X228" i="46"/>
  <c r="K413" i="44"/>
  <c r="S408" i="44"/>
  <c r="K435" i="44"/>
  <c r="P668" i="44"/>
  <c r="U667" i="44"/>
  <c r="AJ84" i="6"/>
  <c r="AL84" i="6"/>
  <c r="AH84" i="6"/>
  <c r="AF83" i="7"/>
  <c r="AL83" i="7"/>
  <c r="AH83" i="7"/>
  <c r="AJ83" i="7"/>
  <c r="AF84" i="7"/>
  <c r="T87" i="7"/>
  <c r="T84" i="7"/>
  <c r="AL84" i="7"/>
  <c r="AD85" i="7"/>
  <c r="N87" i="7"/>
  <c r="AJ84" i="7"/>
  <c r="N83" i="7"/>
  <c r="AD84" i="7"/>
  <c r="AD87" i="7"/>
  <c r="AH84" i="7"/>
  <c r="F82" i="7"/>
  <c r="AJ82" i="7" s="1"/>
  <c r="T83" i="7"/>
  <c r="AJ85" i="7"/>
  <c r="N85" i="7"/>
  <c r="AL85" i="7"/>
  <c r="N84" i="7"/>
  <c r="AL87" i="7"/>
  <c r="T85" i="7"/>
  <c r="AD83" i="7"/>
  <c r="F86" i="7"/>
  <c r="V86" i="7" s="1"/>
  <c r="AB83" i="6"/>
  <c r="AH83" i="6"/>
  <c r="AF83" i="6"/>
  <c r="AJ83" i="6"/>
  <c r="AL83" i="6"/>
  <c r="AJ85" i="6"/>
  <c r="AL85" i="6"/>
  <c r="N83" i="6"/>
  <c r="T83" i="6"/>
  <c r="T87" i="6"/>
  <c r="AD87" i="6"/>
  <c r="T85" i="6"/>
  <c r="F81" i="6"/>
  <c r="N84" i="6"/>
  <c r="N85" i="6"/>
  <c r="AD83" i="6"/>
  <c r="AD81" i="6"/>
  <c r="T84" i="6"/>
  <c r="AD85" i="6"/>
  <c r="N87" i="6"/>
  <c r="F82" i="6"/>
  <c r="J82" i="6" s="1"/>
  <c r="AD84" i="6"/>
  <c r="AX227" i="47"/>
  <c r="AW227" i="52"/>
  <c r="T227" i="52"/>
  <c r="AR228" i="52"/>
  <c r="Y227" i="52"/>
  <c r="AD227" i="52"/>
  <c r="H227" i="52"/>
  <c r="AH228" i="52"/>
  <c r="AI227" i="52"/>
  <c r="X228" i="52"/>
  <c r="K229" i="52"/>
  <c r="AW229" i="52"/>
  <c r="AS227" i="52"/>
  <c r="S229" i="51"/>
  <c r="AH228" i="51"/>
  <c r="K228" i="51"/>
  <c r="AM227" i="51"/>
  <c r="T227" i="51"/>
  <c r="AN227" i="51"/>
  <c r="X229" i="51"/>
  <c r="S227" i="51"/>
  <c r="AS227" i="51"/>
  <c r="AH229" i="51"/>
  <c r="K230" i="51"/>
  <c r="AX227" i="51"/>
  <c r="AI227" i="51"/>
  <c r="AM230" i="51"/>
  <c r="AW229" i="51"/>
  <c r="AC230" i="51"/>
  <c r="Y227" i="51"/>
  <c r="H227" i="51"/>
  <c r="AR228" i="51"/>
  <c r="AC228" i="51"/>
  <c r="AM227" i="50"/>
  <c r="AH227" i="50"/>
  <c r="AS227" i="50"/>
  <c r="AX227" i="50"/>
  <c r="K227" i="50"/>
  <c r="M227" i="50" s="1"/>
  <c r="S233" i="48"/>
  <c r="AC232" i="48"/>
  <c r="K231" i="48"/>
  <c r="AC233" i="48"/>
  <c r="X235" i="48"/>
  <c r="S237" i="48"/>
  <c r="AM229" i="48"/>
  <c r="AH229" i="48"/>
  <c r="AH231" i="48"/>
  <c r="AH233" i="48"/>
  <c r="AC235" i="48"/>
  <c r="AR234" i="48"/>
  <c r="AH237" i="48"/>
  <c r="AW228" i="48"/>
  <c r="AW231" i="48"/>
  <c r="AW233" i="48"/>
  <c r="AR235" i="48"/>
  <c r="AM237" i="48"/>
  <c r="AR236" i="48"/>
  <c r="AW235" i="48"/>
  <c r="AS227" i="48"/>
  <c r="AR229" i="48"/>
  <c r="K228" i="48"/>
  <c r="K229" i="48"/>
  <c r="AH235" i="48"/>
  <c r="S228" i="48"/>
  <c r="S232" i="48"/>
  <c r="S234" i="48"/>
  <c r="AW232" i="48"/>
  <c r="AW236" i="48"/>
  <c r="S231" i="48"/>
  <c r="AM231" i="48"/>
  <c r="AM234" i="48"/>
  <c r="X237" i="48"/>
  <c r="X234" i="48"/>
  <c r="AC237" i="48"/>
  <c r="AC234" i="48"/>
  <c r="K230" i="48"/>
  <c r="X236" i="48"/>
  <c r="AR232" i="48"/>
  <c r="X231" i="48"/>
  <c r="AR233" i="48"/>
  <c r="AH228" i="48"/>
  <c r="AH230" i="48"/>
  <c r="K232" i="48"/>
  <c r="AC236" i="48"/>
  <c r="AR230" i="48"/>
  <c r="AX227" i="48"/>
  <c r="S229" i="48"/>
  <c r="X233" i="48"/>
  <c r="AM233" i="48"/>
  <c r="AM228" i="48"/>
  <c r="AM230" i="48"/>
  <c r="AM232" i="48"/>
  <c r="X227" i="47"/>
  <c r="AM227" i="47"/>
  <c r="AD227" i="47"/>
  <c r="AS227" i="47"/>
  <c r="S228" i="46"/>
  <c r="AR228" i="46"/>
  <c r="S227" i="46"/>
  <c r="AH234" i="46"/>
  <c r="AM230" i="46"/>
  <c r="AR230" i="46"/>
  <c r="AR232" i="46"/>
  <c r="X232" i="46"/>
  <c r="AD227" i="46"/>
  <c r="AH235" i="46"/>
  <c r="S234" i="46"/>
  <c r="S235" i="46"/>
  <c r="X235" i="46"/>
  <c r="X233" i="46"/>
  <c r="AN227" i="46"/>
  <c r="K229" i="46"/>
  <c r="AC231" i="46"/>
  <c r="AC235" i="46"/>
  <c r="H227" i="46"/>
  <c r="AW232" i="46"/>
  <c r="AS227" i="46"/>
  <c r="AH229" i="46"/>
  <c r="K231" i="46"/>
  <c r="AH233" i="46"/>
  <c r="AW230" i="46"/>
  <c r="X229" i="46"/>
  <c r="AX227" i="46"/>
  <c r="AM229" i="46"/>
  <c r="AM232" i="46"/>
  <c r="AM233" i="46"/>
  <c r="AM235" i="46"/>
  <c r="S232" i="46"/>
  <c r="X230" i="46"/>
  <c r="K230" i="46"/>
  <c r="AI227" i="46"/>
  <c r="AR229" i="46"/>
  <c r="AR231" i="46"/>
  <c r="AR233" i="46"/>
  <c r="AR235" i="46"/>
  <c r="X234" i="46"/>
  <c r="AC232" i="46"/>
  <c r="AW234" i="46"/>
  <c r="S231" i="46"/>
  <c r="AW229" i="46"/>
  <c r="AW231" i="46"/>
  <c r="AW233" i="46"/>
  <c r="AW235" i="46"/>
  <c r="X408" i="44"/>
  <c r="AH437" i="44"/>
  <c r="K433" i="44"/>
  <c r="K434" i="44"/>
  <c r="T407" i="44"/>
  <c r="K427" i="44"/>
  <c r="AC415" i="44"/>
  <c r="X414" i="44"/>
  <c r="AH410" i="44"/>
  <c r="AH420" i="44"/>
  <c r="AH422" i="44"/>
  <c r="AM420" i="44"/>
  <c r="AH432" i="44"/>
  <c r="AR424" i="44"/>
  <c r="AW431" i="44"/>
  <c r="AR435" i="44"/>
  <c r="X436" i="44"/>
  <c r="AD407" i="44"/>
  <c r="S417" i="44"/>
  <c r="AM424" i="44"/>
  <c r="X427" i="44"/>
  <c r="AC414" i="44"/>
  <c r="AH415" i="44"/>
  <c r="K423" i="44"/>
  <c r="AC429" i="44"/>
  <c r="S435" i="44"/>
  <c r="AW425" i="44"/>
  <c r="K420" i="44"/>
  <c r="AM432" i="44"/>
  <c r="AW412" i="44"/>
  <c r="K411" i="44"/>
  <c r="AM415" i="44"/>
  <c r="AM423" i="44"/>
  <c r="X435" i="44"/>
  <c r="K422" i="44"/>
  <c r="X428" i="44"/>
  <c r="K410" i="44"/>
  <c r="AR417" i="44"/>
  <c r="AC437" i="44"/>
  <c r="AR227" i="52"/>
  <c r="K227" i="52"/>
  <c r="S227" i="52"/>
  <c r="X227" i="52"/>
  <c r="K228" i="52"/>
  <c r="S229" i="52"/>
  <c r="AH227" i="52"/>
  <c r="AC228" i="52"/>
  <c r="AC227" i="52"/>
  <c r="AN227" i="52"/>
  <c r="AM228" i="51"/>
  <c r="AR230" i="51"/>
  <c r="AM229" i="51"/>
  <c r="AR227" i="51"/>
  <c r="AW230" i="51"/>
  <c r="AW227" i="51"/>
  <c r="K229" i="51"/>
  <c r="X227" i="51"/>
  <c r="AD227" i="51"/>
  <c r="AH227" i="51"/>
  <c r="AC229" i="51"/>
  <c r="AH230" i="51"/>
  <c r="L227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AW227" i="48"/>
  <c r="K233" i="48"/>
  <c r="S236" i="48"/>
  <c r="AC230" i="48"/>
  <c r="AC227" i="48"/>
  <c r="S235" i="48"/>
  <c r="X227" i="48"/>
  <c r="Y227" i="48"/>
  <c r="S230" i="48"/>
  <c r="S227" i="48"/>
  <c r="K227" i="47"/>
  <c r="T227" i="47"/>
  <c r="AH227" i="47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X426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AJ86" i="6"/>
  <c r="AH86" i="6"/>
  <c r="AF86" i="6"/>
  <c r="AB86" i="6"/>
  <c r="Z86" i="6"/>
  <c r="X86" i="6"/>
  <c r="V86" i="6"/>
  <c r="R86" i="6"/>
  <c r="P86" i="6"/>
  <c r="L86" i="6"/>
  <c r="J86" i="6"/>
  <c r="AJ81" i="6"/>
  <c r="AF81" i="6"/>
  <c r="P87" i="6"/>
  <c r="J87" i="6"/>
  <c r="L87" i="6"/>
  <c r="J85" i="6"/>
  <c r="J84" i="6"/>
  <c r="L85" i="6"/>
  <c r="J83" i="6"/>
  <c r="L84" i="6"/>
  <c r="L83" i="6"/>
  <c r="R87" i="6"/>
  <c r="P85" i="6"/>
  <c r="P84" i="6"/>
  <c r="R85" i="6"/>
  <c r="P83" i="6"/>
  <c r="R84" i="6"/>
  <c r="V87" i="6"/>
  <c r="R83" i="6"/>
  <c r="X87" i="6"/>
  <c r="R82" i="6"/>
  <c r="V85" i="6"/>
  <c r="Z87" i="6"/>
  <c r="V84" i="6"/>
  <c r="X85" i="6"/>
  <c r="AB87" i="6"/>
  <c r="V83" i="6"/>
  <c r="X84" i="6"/>
  <c r="Z85" i="6"/>
  <c r="X83" i="6"/>
  <c r="Z84" i="6"/>
  <c r="AB85" i="6"/>
  <c r="Z83" i="6"/>
  <c r="AB84" i="6"/>
  <c r="AF87" i="6"/>
  <c r="AH87" i="6"/>
  <c r="AF85" i="6"/>
  <c r="AJ87" i="6"/>
  <c r="L87" i="7"/>
  <c r="L83" i="7"/>
  <c r="R87" i="7"/>
  <c r="P85" i="7"/>
  <c r="P84" i="7"/>
  <c r="R85" i="7"/>
  <c r="P83" i="7"/>
  <c r="R84" i="7"/>
  <c r="V87" i="7"/>
  <c r="R83" i="7"/>
  <c r="X87" i="7"/>
  <c r="V85" i="7"/>
  <c r="Z87" i="7"/>
  <c r="V84" i="7"/>
  <c r="X85" i="7"/>
  <c r="AB87" i="7"/>
  <c r="V83" i="7"/>
  <c r="X84" i="7"/>
  <c r="Z85" i="7"/>
  <c r="X83" i="7"/>
  <c r="Z84" i="7"/>
  <c r="AB85" i="7"/>
  <c r="L84" i="7"/>
  <c r="Z83" i="7"/>
  <c r="AB84" i="7"/>
  <c r="AF87" i="7"/>
  <c r="J85" i="7"/>
  <c r="F81" i="7"/>
  <c r="J83" i="7"/>
  <c r="P87" i="7"/>
  <c r="AH87" i="7"/>
  <c r="J87" i="7"/>
  <c r="L85" i="7"/>
  <c r="AB86" i="7" l="1"/>
  <c r="N86" i="7"/>
  <c r="AH85" i="7"/>
  <c r="L86" i="7"/>
  <c r="Z86" i="7"/>
  <c r="P86" i="7"/>
  <c r="R86" i="7"/>
  <c r="X86" i="7"/>
  <c r="J86" i="7"/>
  <c r="M229" i="51"/>
  <c r="M228" i="51"/>
  <c r="M237" i="48"/>
  <c r="Z667" i="44"/>
  <c r="U668" i="44"/>
  <c r="Z82" i="6"/>
  <c r="X82" i="6"/>
  <c r="G81" i="6"/>
  <c r="P82" i="6"/>
  <c r="L82" i="6"/>
  <c r="V82" i="6"/>
  <c r="L82" i="7"/>
  <c r="AL82" i="7"/>
  <c r="P82" i="7"/>
  <c r="AD86" i="7"/>
  <c r="R82" i="7"/>
  <c r="X82" i="7"/>
  <c r="V82" i="7"/>
  <c r="Z82" i="7"/>
  <c r="AH82" i="7"/>
  <c r="AB82" i="7"/>
  <c r="AH86" i="7"/>
  <c r="AL86" i="7"/>
  <c r="AJ86" i="7"/>
  <c r="AF82" i="7"/>
  <c r="J82" i="7"/>
  <c r="T82" i="7"/>
  <c r="N82" i="7"/>
  <c r="AD82" i="7"/>
  <c r="AF86" i="7"/>
  <c r="T86" i="7"/>
  <c r="AH81" i="6"/>
  <c r="AL81" i="6"/>
  <c r="J81" i="6"/>
  <c r="L81" i="6"/>
  <c r="R81" i="6"/>
  <c r="V81" i="6"/>
  <c r="X81" i="6"/>
  <c r="Z81" i="6"/>
  <c r="N82" i="6"/>
  <c r="AB81" i="6"/>
  <c r="AB82" i="6"/>
  <c r="AF82" i="6"/>
  <c r="AL82" i="6"/>
  <c r="AJ82" i="6"/>
  <c r="AH82" i="6"/>
  <c r="T81" i="6"/>
  <c r="N81" i="6"/>
  <c r="P81" i="6"/>
  <c r="T82" i="6"/>
  <c r="AD82" i="6"/>
  <c r="M228" i="52"/>
  <c r="L227" i="51"/>
  <c r="M227" i="51"/>
  <c r="M228" i="46"/>
  <c r="M420" i="44"/>
  <c r="M433" i="44"/>
  <c r="M424" i="44"/>
  <c r="M227" i="52"/>
  <c r="L227" i="52"/>
  <c r="M229" i="52"/>
  <c r="M230" i="51"/>
  <c r="M234" i="48"/>
  <c r="M227" i="48"/>
  <c r="L227" i="48"/>
  <c r="M233" i="48"/>
  <c r="M236" i="48"/>
  <c r="M228" i="48"/>
  <c r="M235" i="48"/>
  <c r="M231" i="48"/>
  <c r="M229" i="48"/>
  <c r="M232" i="48"/>
  <c r="M230" i="48"/>
  <c r="M227" i="47"/>
  <c r="L227" i="47"/>
  <c r="M232" i="46"/>
  <c r="M233" i="46"/>
  <c r="M231" i="46"/>
  <c r="M234" i="46"/>
  <c r="M229" i="46"/>
  <c r="M227" i="46"/>
  <c r="L227" i="46"/>
  <c r="M230" i="46"/>
  <c r="M235" i="46"/>
  <c r="M417" i="44"/>
  <c r="M421" i="44"/>
  <c r="M436" i="44"/>
  <c r="L407" i="44"/>
  <c r="M407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668" i="44" l="1"/>
  <c r="AE667" i="44"/>
  <c r="J84" i="56"/>
  <c r="H84" i="56"/>
  <c r="F84" i="56"/>
  <c r="D84" i="56"/>
  <c r="Z23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D15" i="29" s="1"/>
  <c r="M174" i="41" s="1"/>
  <c r="AB13" i="29"/>
  <c r="AB15" i="29" s="1"/>
  <c r="AC13" i="29"/>
  <c r="AC15" i="29" s="1"/>
  <c r="K174" i="41" s="1"/>
  <c r="AE13" i="29"/>
  <c r="AE15" i="29" s="1"/>
  <c r="G179" i="41" s="1"/>
  <c r="AF13" i="29"/>
  <c r="AF15" i="29" s="1"/>
  <c r="I179" i="41" s="1"/>
  <c r="AG13" i="29"/>
  <c r="AG15" i="29" s="1"/>
  <c r="AH13" i="29"/>
  <c r="AH15" i="29" s="1"/>
  <c r="AB13" i="43"/>
  <c r="AB15" i="43" s="1"/>
  <c r="AC13" i="43"/>
  <c r="AC15" i="43" s="1"/>
  <c r="AD13" i="43"/>
  <c r="AD15" i="43" s="1"/>
  <c r="AE13" i="43"/>
  <c r="AE15" i="43" s="1"/>
  <c r="AF13" i="43"/>
  <c r="AF15" i="43" s="1"/>
  <c r="AG13" i="43"/>
  <c r="AG15" i="43" s="1"/>
  <c r="AH13" i="43"/>
  <c r="AH15" i="43" s="1"/>
  <c r="AB14" i="43"/>
  <c r="AC14" i="43"/>
  <c r="AD14" i="43"/>
  <c r="AF14" i="43"/>
  <c r="AG14" i="43"/>
  <c r="AH14" i="43"/>
  <c r="AA13" i="43"/>
  <c r="AA15" i="43" s="1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AA13" i="29"/>
  <c r="AA15" i="29" s="1"/>
  <c r="AJ667" i="44" l="1"/>
  <c r="AE668" i="44"/>
  <c r="AV209" i="52"/>
  <c r="AQ209" i="52"/>
  <c r="AL209" i="52"/>
  <c r="AG209" i="52"/>
  <c r="AB209" i="52"/>
  <c r="W209" i="52"/>
  <c r="R209" i="52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W208" i="52"/>
  <c r="X208" i="52" s="1"/>
  <c r="R208" i="52"/>
  <c r="J208" i="52"/>
  <c r="I208" i="52"/>
  <c r="G208" i="52"/>
  <c r="AV207" i="52"/>
  <c r="AQ207" i="52"/>
  <c r="AL207" i="52"/>
  <c r="AG207" i="52"/>
  <c r="AB207" i="52"/>
  <c r="W207" i="52"/>
  <c r="R207" i="52"/>
  <c r="J207" i="52"/>
  <c r="I207" i="52"/>
  <c r="G207" i="52"/>
  <c r="H207" i="52" s="1"/>
  <c r="AV210" i="51"/>
  <c r="AQ210" i="51"/>
  <c r="K210" i="51" s="1"/>
  <c r="AL210" i="51"/>
  <c r="AG210" i="51"/>
  <c r="AB210" i="51"/>
  <c r="W210" i="51"/>
  <c r="R210" i="51"/>
  <c r="J210" i="51"/>
  <c r="I210" i="51"/>
  <c r="G210" i="51"/>
  <c r="AV209" i="51"/>
  <c r="AQ209" i="51"/>
  <c r="AL209" i="51"/>
  <c r="AG209" i="51"/>
  <c r="AB209" i="51"/>
  <c r="W209" i="51"/>
  <c r="R209" i="51"/>
  <c r="J209" i="51"/>
  <c r="I209" i="51"/>
  <c r="G209" i="51"/>
  <c r="AV208" i="51"/>
  <c r="AQ208" i="51"/>
  <c r="AL208" i="51"/>
  <c r="AG208" i="51"/>
  <c r="AB208" i="51"/>
  <c r="W208" i="51"/>
  <c r="R208" i="51"/>
  <c r="J208" i="51"/>
  <c r="I208" i="51"/>
  <c r="G208" i="51"/>
  <c r="AV207" i="51"/>
  <c r="AQ207" i="51"/>
  <c r="AL207" i="51"/>
  <c r="AG207" i="51"/>
  <c r="AB207" i="51"/>
  <c r="W207" i="51"/>
  <c r="R207" i="51"/>
  <c r="J207" i="51"/>
  <c r="I207" i="51"/>
  <c r="G207" i="51"/>
  <c r="AX207" i="50"/>
  <c r="AS207" i="50"/>
  <c r="AL207" i="50"/>
  <c r="AM207" i="50" s="1"/>
  <c r="AI207" i="50"/>
  <c r="AG207" i="50"/>
  <c r="AH207" i="50" s="1"/>
  <c r="AB207" i="50"/>
  <c r="AD207" i="50" s="1"/>
  <c r="W207" i="50"/>
  <c r="Y207" i="50" s="1"/>
  <c r="R207" i="50"/>
  <c r="T207" i="50" s="1"/>
  <c r="J207" i="50"/>
  <c r="I207" i="50"/>
  <c r="G207" i="50"/>
  <c r="H207" i="50" s="1"/>
  <c r="AV215" i="49"/>
  <c r="AQ215" i="49"/>
  <c r="AL215" i="49"/>
  <c r="AG215" i="49"/>
  <c r="AB215" i="49"/>
  <c r="W215" i="49"/>
  <c r="K215" i="49" s="1"/>
  <c r="R215" i="49"/>
  <c r="J215" i="49"/>
  <c r="I215" i="49"/>
  <c r="G215" i="49"/>
  <c r="AV214" i="49"/>
  <c r="AQ214" i="49"/>
  <c r="AL214" i="49"/>
  <c r="AG214" i="49"/>
  <c r="K214" i="49" s="1"/>
  <c r="AB214" i="49"/>
  <c r="W214" i="49"/>
  <c r="R214" i="49"/>
  <c r="J214" i="49"/>
  <c r="I214" i="49"/>
  <c r="G214" i="49"/>
  <c r="AV213" i="49"/>
  <c r="AQ213" i="49"/>
  <c r="AL213" i="49"/>
  <c r="AG213" i="49"/>
  <c r="AB213" i="49"/>
  <c r="W213" i="49"/>
  <c r="R213" i="49"/>
  <c r="S213" i="49" s="1"/>
  <c r="J213" i="49"/>
  <c r="I213" i="49"/>
  <c r="G213" i="49"/>
  <c r="AV212" i="49"/>
  <c r="AQ212" i="49"/>
  <c r="AL212" i="49"/>
  <c r="K212" i="49" s="1"/>
  <c r="AG212" i="49"/>
  <c r="AB212" i="49"/>
  <c r="W212" i="49"/>
  <c r="R212" i="49"/>
  <c r="J212" i="49"/>
  <c r="I212" i="49"/>
  <c r="G212" i="49"/>
  <c r="AV211" i="49"/>
  <c r="AQ211" i="49"/>
  <c r="AL211" i="49"/>
  <c r="AG211" i="49"/>
  <c r="AB211" i="49"/>
  <c r="W211" i="49"/>
  <c r="R211" i="49"/>
  <c r="J211" i="49"/>
  <c r="I211" i="49"/>
  <c r="G211" i="49"/>
  <c r="AV210" i="49"/>
  <c r="AW210" i="49" s="1"/>
  <c r="AQ210" i="49"/>
  <c r="AL210" i="49"/>
  <c r="AG210" i="49"/>
  <c r="AB210" i="49"/>
  <c r="W210" i="49"/>
  <c r="R210" i="49"/>
  <c r="J210" i="49"/>
  <c r="I210" i="49"/>
  <c r="G210" i="49"/>
  <c r="AV209" i="49"/>
  <c r="AQ209" i="49"/>
  <c r="AL209" i="49"/>
  <c r="AG209" i="49"/>
  <c r="AB209" i="49"/>
  <c r="W209" i="49"/>
  <c r="R209" i="49"/>
  <c r="J209" i="49"/>
  <c r="I209" i="49"/>
  <c r="G209" i="49"/>
  <c r="AV208" i="49"/>
  <c r="AQ208" i="49"/>
  <c r="AL208" i="49"/>
  <c r="AG208" i="49"/>
  <c r="AB208" i="49"/>
  <c r="W208" i="49"/>
  <c r="R208" i="49"/>
  <c r="J208" i="49"/>
  <c r="I208" i="49"/>
  <c r="G208" i="49"/>
  <c r="AV207" i="49"/>
  <c r="AQ207" i="49"/>
  <c r="AL207" i="49"/>
  <c r="AG207" i="49"/>
  <c r="AB207" i="49"/>
  <c r="W207" i="49"/>
  <c r="R207" i="49"/>
  <c r="J207" i="49"/>
  <c r="I207" i="49"/>
  <c r="G207" i="49"/>
  <c r="AV218" i="48"/>
  <c r="AQ218" i="48"/>
  <c r="K218" i="48" s="1"/>
  <c r="AL218" i="48"/>
  <c r="AG218" i="48"/>
  <c r="AB218" i="48"/>
  <c r="W218" i="48"/>
  <c r="R218" i="48"/>
  <c r="J218" i="48"/>
  <c r="I218" i="48"/>
  <c r="G218" i="48"/>
  <c r="AV217" i="48"/>
  <c r="AQ217" i="48"/>
  <c r="AL217" i="48"/>
  <c r="AG217" i="48"/>
  <c r="AB217" i="48"/>
  <c r="W217" i="48"/>
  <c r="R217" i="48"/>
  <c r="J217" i="48"/>
  <c r="I217" i="48"/>
  <c r="G217" i="48"/>
  <c r="AV216" i="48"/>
  <c r="AQ216" i="48"/>
  <c r="AL216" i="48"/>
  <c r="AG216" i="48"/>
  <c r="AB216" i="48"/>
  <c r="W216" i="48"/>
  <c r="R216" i="48"/>
  <c r="J216" i="48"/>
  <c r="I216" i="48"/>
  <c r="G216" i="48"/>
  <c r="AV215" i="48"/>
  <c r="AQ215" i="48"/>
  <c r="AL215" i="48"/>
  <c r="AG215" i="48"/>
  <c r="AB215" i="48"/>
  <c r="W215" i="48"/>
  <c r="R215" i="48"/>
  <c r="J215" i="48"/>
  <c r="I215" i="48"/>
  <c r="G215" i="48"/>
  <c r="AV214" i="48"/>
  <c r="AQ214" i="48"/>
  <c r="AL214" i="48"/>
  <c r="AG214" i="48"/>
  <c r="AB214" i="48"/>
  <c r="W214" i="48"/>
  <c r="R214" i="48"/>
  <c r="K214" i="48" s="1"/>
  <c r="J214" i="48"/>
  <c r="I214" i="48"/>
  <c r="G214" i="48"/>
  <c r="AV213" i="48"/>
  <c r="AQ213" i="48"/>
  <c r="AL213" i="48"/>
  <c r="AG213" i="48"/>
  <c r="AB213" i="48"/>
  <c r="W213" i="48"/>
  <c r="R213" i="48"/>
  <c r="J213" i="48"/>
  <c r="I213" i="48"/>
  <c r="G213" i="48"/>
  <c r="AV212" i="48"/>
  <c r="AQ212" i="48"/>
  <c r="AL212" i="48"/>
  <c r="AG212" i="48"/>
  <c r="AB212" i="48"/>
  <c r="W212" i="48"/>
  <c r="R212" i="48"/>
  <c r="J212" i="48"/>
  <c r="I212" i="48"/>
  <c r="G212" i="48"/>
  <c r="AV211" i="48"/>
  <c r="AQ211" i="48"/>
  <c r="AL211" i="48"/>
  <c r="AG211" i="48"/>
  <c r="AB211" i="48"/>
  <c r="W211" i="48"/>
  <c r="R211" i="48"/>
  <c r="K211" i="48" s="1"/>
  <c r="J211" i="48"/>
  <c r="I211" i="48"/>
  <c r="G211" i="48"/>
  <c r="AV210" i="48"/>
  <c r="AQ210" i="48"/>
  <c r="AL210" i="48"/>
  <c r="AG210" i="48"/>
  <c r="AB210" i="48"/>
  <c r="W210" i="48"/>
  <c r="R210" i="48"/>
  <c r="J210" i="48"/>
  <c r="I210" i="48"/>
  <c r="G210" i="48"/>
  <c r="AB209" i="48"/>
  <c r="W209" i="48"/>
  <c r="R209" i="48"/>
  <c r="J209" i="48"/>
  <c r="I209" i="48"/>
  <c r="G209" i="48"/>
  <c r="AV208" i="48"/>
  <c r="AQ208" i="48"/>
  <c r="AL208" i="48"/>
  <c r="AG208" i="48"/>
  <c r="AB208" i="48"/>
  <c r="W208" i="48"/>
  <c r="R208" i="48"/>
  <c r="J208" i="48"/>
  <c r="I208" i="48"/>
  <c r="G208" i="48"/>
  <c r="AV207" i="48"/>
  <c r="AQ207" i="48"/>
  <c r="AL207" i="48"/>
  <c r="AG207" i="48"/>
  <c r="AB207" i="48"/>
  <c r="W207" i="48"/>
  <c r="R207" i="48"/>
  <c r="J207" i="48"/>
  <c r="I207" i="48"/>
  <c r="G207" i="48"/>
  <c r="AV207" i="47"/>
  <c r="AX207" i="47" s="1"/>
  <c r="AQ207" i="47"/>
  <c r="AS207" i="47" s="1"/>
  <c r="AL207" i="47"/>
  <c r="AN207" i="47" s="1"/>
  <c r="AG207" i="47"/>
  <c r="AH207" i="47" s="1"/>
  <c r="AB207" i="47"/>
  <c r="AD207" i="47" s="1"/>
  <c r="W207" i="47"/>
  <c r="X207" i="47" s="1"/>
  <c r="R207" i="47"/>
  <c r="J207" i="47"/>
  <c r="I207" i="47"/>
  <c r="G207" i="47"/>
  <c r="H207" i="47" s="1"/>
  <c r="AV216" i="46"/>
  <c r="AQ216" i="46"/>
  <c r="AL216" i="46"/>
  <c r="AG216" i="46"/>
  <c r="AB216" i="46"/>
  <c r="W216" i="46"/>
  <c r="R216" i="46"/>
  <c r="J216" i="46"/>
  <c r="I216" i="46"/>
  <c r="G216" i="46"/>
  <c r="AV215" i="46"/>
  <c r="AQ215" i="46"/>
  <c r="AL215" i="46"/>
  <c r="AG215" i="46"/>
  <c r="AB215" i="46"/>
  <c r="W215" i="46"/>
  <c r="R215" i="46"/>
  <c r="J215" i="46"/>
  <c r="I215" i="46"/>
  <c r="G215" i="46"/>
  <c r="AV214" i="46"/>
  <c r="AQ214" i="46"/>
  <c r="AL214" i="46"/>
  <c r="AG214" i="46"/>
  <c r="AB214" i="46"/>
  <c r="W214" i="46"/>
  <c r="R214" i="46"/>
  <c r="K214" i="46"/>
  <c r="J214" i="46"/>
  <c r="I214" i="46"/>
  <c r="G214" i="46"/>
  <c r="AV213" i="46"/>
  <c r="AQ213" i="46"/>
  <c r="AL213" i="46"/>
  <c r="AG213" i="46"/>
  <c r="AB213" i="46"/>
  <c r="W213" i="46"/>
  <c r="R213" i="46"/>
  <c r="J213" i="46"/>
  <c r="I213" i="46"/>
  <c r="G213" i="46"/>
  <c r="AV212" i="46"/>
  <c r="AQ212" i="46"/>
  <c r="AL212" i="46"/>
  <c r="AG212" i="46"/>
  <c r="AB212" i="46"/>
  <c r="W212" i="46"/>
  <c r="R212" i="46"/>
  <c r="K212" i="46"/>
  <c r="J212" i="46"/>
  <c r="I212" i="46"/>
  <c r="G212" i="46"/>
  <c r="AV211" i="46"/>
  <c r="AQ211" i="46"/>
  <c r="AL211" i="46"/>
  <c r="AG211" i="46"/>
  <c r="AB211" i="46"/>
  <c r="W211" i="46"/>
  <c r="R211" i="46"/>
  <c r="J211" i="46"/>
  <c r="I211" i="46"/>
  <c r="G211" i="46"/>
  <c r="W210" i="46"/>
  <c r="R210" i="46"/>
  <c r="J210" i="46"/>
  <c r="I210" i="46"/>
  <c r="G210" i="46"/>
  <c r="AV209" i="46"/>
  <c r="AQ209" i="46"/>
  <c r="AL209" i="46"/>
  <c r="AG209" i="46"/>
  <c r="AB209" i="46"/>
  <c r="W209" i="46"/>
  <c r="R209" i="46"/>
  <c r="J209" i="46"/>
  <c r="I209" i="46"/>
  <c r="G209" i="46"/>
  <c r="AV208" i="46"/>
  <c r="AQ208" i="46"/>
  <c r="AL208" i="46"/>
  <c r="AG208" i="46"/>
  <c r="AB208" i="46"/>
  <c r="W208" i="46"/>
  <c r="R208" i="46"/>
  <c r="J208" i="46"/>
  <c r="I208" i="46"/>
  <c r="G208" i="46"/>
  <c r="AV207" i="46"/>
  <c r="AQ207" i="46"/>
  <c r="AL207" i="46"/>
  <c r="AG207" i="46"/>
  <c r="AB207" i="46"/>
  <c r="W207" i="46"/>
  <c r="R207" i="46"/>
  <c r="J207" i="46"/>
  <c r="I207" i="46"/>
  <c r="G207" i="46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L214" i="45"/>
  <c r="AG214" i="45"/>
  <c r="AB214" i="45"/>
  <c r="W214" i="45"/>
  <c r="R214" i="45"/>
  <c r="J214" i="45"/>
  <c r="I214" i="45"/>
  <c r="G214" i="45"/>
  <c r="AV213" i="45"/>
  <c r="AQ213" i="45"/>
  <c r="AL213" i="45"/>
  <c r="AG213" i="45"/>
  <c r="AB213" i="45"/>
  <c r="W213" i="45"/>
  <c r="R213" i="45"/>
  <c r="J213" i="45"/>
  <c r="I213" i="45"/>
  <c r="G213" i="45"/>
  <c r="AV212" i="45"/>
  <c r="AQ212" i="45"/>
  <c r="AL212" i="45"/>
  <c r="AG212" i="45"/>
  <c r="AB212" i="45"/>
  <c r="W212" i="45"/>
  <c r="R212" i="45"/>
  <c r="J212" i="45"/>
  <c r="I212" i="45"/>
  <c r="G212" i="45"/>
  <c r="AV211" i="45"/>
  <c r="AQ211" i="45"/>
  <c r="AL211" i="45"/>
  <c r="AG211" i="45"/>
  <c r="AB211" i="45"/>
  <c r="W211" i="45"/>
  <c r="R211" i="45"/>
  <c r="J211" i="45"/>
  <c r="I211" i="45"/>
  <c r="G211" i="45"/>
  <c r="AV210" i="45"/>
  <c r="AQ210" i="45"/>
  <c r="AL210" i="45"/>
  <c r="AG210" i="45"/>
  <c r="AB210" i="45"/>
  <c r="W210" i="45"/>
  <c r="R210" i="45"/>
  <c r="J210" i="45"/>
  <c r="I210" i="45"/>
  <c r="G210" i="45"/>
  <c r="AV209" i="45"/>
  <c r="AQ209" i="45"/>
  <c r="AL209" i="45"/>
  <c r="AG209" i="45"/>
  <c r="AB209" i="45"/>
  <c r="W209" i="45"/>
  <c r="R209" i="45"/>
  <c r="J209" i="45"/>
  <c r="I209" i="45"/>
  <c r="G209" i="45"/>
  <c r="AV208" i="45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G207" i="45"/>
  <c r="AB207" i="45"/>
  <c r="W207" i="45"/>
  <c r="R207" i="45"/>
  <c r="J207" i="45"/>
  <c r="I207" i="45"/>
  <c r="G207" i="45"/>
  <c r="AV400" i="44"/>
  <c r="AQ400" i="44"/>
  <c r="AL400" i="44"/>
  <c r="AG400" i="44"/>
  <c r="AB400" i="44"/>
  <c r="W400" i="44"/>
  <c r="R400" i="44"/>
  <c r="J400" i="44"/>
  <c r="I400" i="44"/>
  <c r="G400" i="44"/>
  <c r="AV399" i="44"/>
  <c r="AQ399" i="44"/>
  <c r="AL399" i="44"/>
  <c r="AG399" i="44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J398" i="44"/>
  <c r="I398" i="44"/>
  <c r="G398" i="44"/>
  <c r="AV397" i="44"/>
  <c r="AQ397" i="44"/>
  <c r="AL397" i="44"/>
  <c r="AG397" i="44"/>
  <c r="AB397" i="44"/>
  <c r="W397" i="44"/>
  <c r="R397" i="44"/>
  <c r="J397" i="44"/>
  <c r="I397" i="44"/>
  <c r="G397" i="44"/>
  <c r="AV396" i="44"/>
  <c r="AQ396" i="44"/>
  <c r="AL396" i="44"/>
  <c r="AG396" i="44"/>
  <c r="AB396" i="44"/>
  <c r="W396" i="44"/>
  <c r="R396" i="44"/>
  <c r="J396" i="44"/>
  <c r="I396" i="44"/>
  <c r="G396" i="44"/>
  <c r="AV395" i="44"/>
  <c r="AQ395" i="44"/>
  <c r="AL395" i="44"/>
  <c r="AG395" i="44"/>
  <c r="AB395" i="44"/>
  <c r="W395" i="44"/>
  <c r="R395" i="44"/>
  <c r="J395" i="44"/>
  <c r="I395" i="44"/>
  <c r="G395" i="44"/>
  <c r="AV394" i="44"/>
  <c r="AQ394" i="44"/>
  <c r="AL394" i="44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B392" i="44"/>
  <c r="W392" i="44"/>
  <c r="R392" i="44"/>
  <c r="J392" i="44"/>
  <c r="I392" i="44"/>
  <c r="G392" i="44"/>
  <c r="W391" i="44"/>
  <c r="R391" i="44"/>
  <c r="J391" i="44"/>
  <c r="I391" i="44"/>
  <c r="G391" i="44"/>
  <c r="AV390" i="44"/>
  <c r="AQ390" i="44"/>
  <c r="AL390" i="44"/>
  <c r="AG390" i="44"/>
  <c r="AB390" i="44"/>
  <c r="W390" i="44"/>
  <c r="R390" i="44"/>
  <c r="J390" i="44"/>
  <c r="I390" i="44"/>
  <c r="G390" i="44"/>
  <c r="AV389" i="44"/>
  <c r="AQ389" i="44"/>
  <c r="AL389" i="44"/>
  <c r="AG389" i="44"/>
  <c r="AB389" i="44"/>
  <c r="W389" i="44"/>
  <c r="R389" i="44"/>
  <c r="J389" i="44"/>
  <c r="I389" i="44"/>
  <c r="G389" i="44"/>
  <c r="AV388" i="44"/>
  <c r="AQ388" i="44"/>
  <c r="AL388" i="44"/>
  <c r="AG388" i="44"/>
  <c r="AB388" i="44"/>
  <c r="W388" i="44"/>
  <c r="R388" i="44"/>
  <c r="J388" i="44"/>
  <c r="I388" i="44"/>
  <c r="G388" i="44"/>
  <c r="AV387" i="44"/>
  <c r="AQ387" i="44"/>
  <c r="AL387" i="44"/>
  <c r="AG387" i="44"/>
  <c r="AB387" i="44"/>
  <c r="W387" i="44"/>
  <c r="R387" i="44"/>
  <c r="J387" i="44"/>
  <c r="I387" i="44"/>
  <c r="G387" i="44"/>
  <c r="AV386" i="44"/>
  <c r="AQ386" i="44"/>
  <c r="AL386" i="44"/>
  <c r="AG386" i="44"/>
  <c r="AB386" i="44"/>
  <c r="W386" i="44"/>
  <c r="R386" i="44"/>
  <c r="J386" i="44"/>
  <c r="I386" i="44"/>
  <c r="G386" i="44"/>
  <c r="AV385" i="44"/>
  <c r="AQ385" i="44"/>
  <c r="AL385" i="44"/>
  <c r="AG385" i="44"/>
  <c r="AB385" i="44"/>
  <c r="W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Q383" i="44"/>
  <c r="AL383" i="44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W382" i="44"/>
  <c r="R382" i="44"/>
  <c r="J382" i="44"/>
  <c r="I382" i="44"/>
  <c r="G382" i="44"/>
  <c r="AV381" i="44"/>
  <c r="AQ381" i="44"/>
  <c r="AL381" i="44"/>
  <c r="AG381" i="44"/>
  <c r="AB381" i="44"/>
  <c r="W381" i="44"/>
  <c r="R381" i="44"/>
  <c r="J381" i="44"/>
  <c r="I381" i="44"/>
  <c r="G381" i="44"/>
  <c r="AV380" i="44"/>
  <c r="AQ380" i="44"/>
  <c r="AL380" i="44"/>
  <c r="AG380" i="44"/>
  <c r="AB380" i="44"/>
  <c r="W380" i="44"/>
  <c r="R380" i="44"/>
  <c r="J380" i="44"/>
  <c r="I380" i="44"/>
  <c r="G380" i="44"/>
  <c r="AV379" i="44"/>
  <c r="AQ379" i="44"/>
  <c r="AL379" i="44"/>
  <c r="AG379" i="44"/>
  <c r="AB379" i="44"/>
  <c r="W379" i="44"/>
  <c r="R379" i="44"/>
  <c r="J379" i="44"/>
  <c r="I379" i="44"/>
  <c r="G379" i="44"/>
  <c r="AB378" i="44"/>
  <c r="W378" i="44"/>
  <c r="R378" i="44"/>
  <c r="J378" i="44"/>
  <c r="I378" i="44"/>
  <c r="G378" i="44"/>
  <c r="AV377" i="44"/>
  <c r="AQ377" i="44"/>
  <c r="AL377" i="44"/>
  <c r="AG377" i="44"/>
  <c r="AB377" i="44"/>
  <c r="W377" i="44"/>
  <c r="R377" i="44"/>
  <c r="J377" i="44"/>
  <c r="I377" i="44"/>
  <c r="G377" i="44"/>
  <c r="AV376" i="44"/>
  <c r="AQ376" i="44"/>
  <c r="AL376" i="44"/>
  <c r="AG376" i="44"/>
  <c r="AB376" i="44"/>
  <c r="W376" i="44"/>
  <c r="R376" i="44"/>
  <c r="J376" i="44"/>
  <c r="I376" i="44"/>
  <c r="G376" i="44"/>
  <c r="AV375" i="44"/>
  <c r="AQ375" i="44"/>
  <c r="AL375" i="44"/>
  <c r="AG375" i="44"/>
  <c r="AB375" i="44"/>
  <c r="W375" i="44"/>
  <c r="R375" i="44"/>
  <c r="J375" i="44"/>
  <c r="I375" i="44"/>
  <c r="G375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G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B371" i="44"/>
  <c r="W371" i="44"/>
  <c r="R371" i="44"/>
  <c r="J371" i="44"/>
  <c r="I371" i="44"/>
  <c r="G371" i="44"/>
  <c r="AV370" i="44"/>
  <c r="AQ370" i="44"/>
  <c r="AL370" i="44"/>
  <c r="AG370" i="44"/>
  <c r="AB370" i="44"/>
  <c r="W370" i="44"/>
  <c r="R370" i="44"/>
  <c r="J370" i="44"/>
  <c r="I370" i="44"/>
  <c r="G370" i="44"/>
  <c r="AV369" i="44"/>
  <c r="AQ369" i="44"/>
  <c r="AL369" i="44"/>
  <c r="AG369" i="44"/>
  <c r="AB369" i="44"/>
  <c r="W369" i="44"/>
  <c r="R369" i="44"/>
  <c r="J369" i="44"/>
  <c r="I369" i="44"/>
  <c r="G369" i="44"/>
  <c r="AC80" i="6"/>
  <c r="S80" i="6"/>
  <c r="M80" i="6"/>
  <c r="AC79" i="6"/>
  <c r="S79" i="6"/>
  <c r="M79" i="6"/>
  <c r="AC78" i="6"/>
  <c r="S78" i="6"/>
  <c r="M78" i="6"/>
  <c r="AC77" i="6"/>
  <c r="S77" i="6"/>
  <c r="M77" i="6"/>
  <c r="AC76" i="6"/>
  <c r="S76" i="6"/>
  <c r="M76" i="6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S78" i="7"/>
  <c r="M78" i="7"/>
  <c r="AC77" i="7"/>
  <c r="S77" i="7"/>
  <c r="M77" i="7"/>
  <c r="F77" i="7" s="1"/>
  <c r="AC76" i="7"/>
  <c r="S76" i="7"/>
  <c r="M76" i="7"/>
  <c r="AC75" i="7"/>
  <c r="S75" i="7"/>
  <c r="M75" i="7"/>
  <c r="F75" i="7" s="1"/>
  <c r="L75" i="7" s="1"/>
  <c r="AC74" i="7"/>
  <c r="S74" i="7"/>
  <c r="M74" i="7"/>
  <c r="B74" i="7"/>
  <c r="S209" i="52" l="1"/>
  <c r="AH209" i="52"/>
  <c r="K209" i="51"/>
  <c r="T207" i="51"/>
  <c r="AH209" i="51"/>
  <c r="AM207" i="51"/>
  <c r="AR209" i="51"/>
  <c r="S207" i="49"/>
  <c r="AC209" i="49"/>
  <c r="AH209" i="49"/>
  <c r="AW209" i="49"/>
  <c r="K210" i="49"/>
  <c r="AM211" i="49"/>
  <c r="AW213" i="48"/>
  <c r="K216" i="48"/>
  <c r="K208" i="48"/>
  <c r="AH212" i="48"/>
  <c r="K215" i="48"/>
  <c r="AR210" i="48"/>
  <c r="AH208" i="48"/>
  <c r="K211" i="46"/>
  <c r="AW207" i="46"/>
  <c r="K209" i="45"/>
  <c r="AH211" i="45"/>
  <c r="AM207" i="45"/>
  <c r="AM213" i="45"/>
  <c r="AM214" i="45"/>
  <c r="K380" i="44"/>
  <c r="K379" i="44"/>
  <c r="K381" i="44"/>
  <c r="AJ668" i="44"/>
  <c r="AO667" i="44"/>
  <c r="F78" i="7"/>
  <c r="R78" i="7" s="1"/>
  <c r="T78" i="7"/>
  <c r="N75" i="7"/>
  <c r="F80" i="6"/>
  <c r="AD80" i="6" s="1"/>
  <c r="N76" i="6"/>
  <c r="T80" i="6"/>
  <c r="T207" i="52"/>
  <c r="AI207" i="52"/>
  <c r="AM207" i="52"/>
  <c r="AC209" i="52"/>
  <c r="AW207" i="52"/>
  <c r="AX207" i="52"/>
  <c r="K209" i="52"/>
  <c r="AR209" i="52"/>
  <c r="AW209" i="52"/>
  <c r="Y207" i="52"/>
  <c r="S208" i="52"/>
  <c r="AN207" i="51"/>
  <c r="AC208" i="51"/>
  <c r="AH208" i="51"/>
  <c r="S210" i="51"/>
  <c r="H207" i="51"/>
  <c r="AM208" i="51"/>
  <c r="AW208" i="51"/>
  <c r="AM210" i="51"/>
  <c r="X208" i="51"/>
  <c r="K207" i="51"/>
  <c r="M207" i="51" s="1"/>
  <c r="AW210" i="51"/>
  <c r="AW209" i="51"/>
  <c r="AI207" i="51"/>
  <c r="S209" i="51"/>
  <c r="K207" i="50"/>
  <c r="M207" i="50" s="1"/>
  <c r="S207" i="50"/>
  <c r="AN207" i="50"/>
  <c r="AH213" i="49"/>
  <c r="K208" i="49"/>
  <c r="AC215" i="49"/>
  <c r="AH210" i="49"/>
  <c r="S214" i="49"/>
  <c r="H207" i="49"/>
  <c r="AW207" i="49"/>
  <c r="X213" i="49"/>
  <c r="AW212" i="49"/>
  <c r="X215" i="49"/>
  <c r="AM213" i="49"/>
  <c r="AW214" i="49"/>
  <c r="AW211" i="49"/>
  <c r="K209" i="49"/>
  <c r="AC208" i="48"/>
  <c r="AW212" i="48"/>
  <c r="AH216" i="48"/>
  <c r="X211" i="48"/>
  <c r="AH211" i="48"/>
  <c r="X209" i="48"/>
  <c r="AH213" i="48"/>
  <c r="S215" i="48"/>
  <c r="S217" i="48"/>
  <c r="S218" i="48"/>
  <c r="H207" i="48"/>
  <c r="AH218" i="48"/>
  <c r="AD207" i="48"/>
  <c r="K213" i="48"/>
  <c r="X217" i="48"/>
  <c r="AM212" i="48"/>
  <c r="AW211" i="48"/>
  <c r="AR213" i="48"/>
  <c r="AW214" i="48"/>
  <c r="AH217" i="48"/>
  <c r="X218" i="48"/>
  <c r="S214" i="48"/>
  <c r="AR217" i="48"/>
  <c r="AM207" i="47"/>
  <c r="AI207" i="47"/>
  <c r="Y207" i="47"/>
  <c r="AW215" i="46"/>
  <c r="AR209" i="46"/>
  <c r="AW211" i="46"/>
  <c r="AX207" i="46"/>
  <c r="S216" i="46"/>
  <c r="AM208" i="46"/>
  <c r="AR212" i="46"/>
  <c r="AM216" i="46"/>
  <c r="AW208" i="46"/>
  <c r="AW216" i="46"/>
  <c r="S213" i="46"/>
  <c r="S215" i="46"/>
  <c r="X210" i="46"/>
  <c r="K207" i="46"/>
  <c r="X215" i="46"/>
  <c r="S214" i="46"/>
  <c r="AC208" i="46"/>
  <c r="AW214" i="46"/>
  <c r="AH212" i="46"/>
  <c r="K209" i="46"/>
  <c r="AW212" i="46"/>
  <c r="H207" i="46"/>
  <c r="X208" i="46"/>
  <c r="AR208" i="46"/>
  <c r="AR211" i="46"/>
  <c r="AR213" i="46"/>
  <c r="X216" i="46"/>
  <c r="AR214" i="46"/>
  <c r="AW213" i="46"/>
  <c r="AR215" i="46"/>
  <c r="AC373" i="44"/>
  <c r="K392" i="44"/>
  <c r="K398" i="44"/>
  <c r="K376" i="44"/>
  <c r="K378" i="44"/>
  <c r="AH373" i="44"/>
  <c r="K370" i="44"/>
  <c r="S210" i="45"/>
  <c r="X212" i="45"/>
  <c r="AH212" i="45"/>
  <c r="H207" i="45"/>
  <c r="AW208" i="45"/>
  <c r="AM212" i="45"/>
  <c r="AW212" i="45"/>
  <c r="AS207" i="45"/>
  <c r="AC209" i="45"/>
  <c r="X207" i="45"/>
  <c r="AH213" i="45"/>
  <c r="Y207" i="45"/>
  <c r="X211" i="45"/>
  <c r="K212" i="45"/>
  <c r="AI207" i="45"/>
  <c r="AC211" i="45"/>
  <c r="K382" i="44"/>
  <c r="AW374" i="44"/>
  <c r="K389" i="44"/>
  <c r="AX369" i="44"/>
  <c r="X378" i="44"/>
  <c r="AH385" i="44"/>
  <c r="AW387" i="44"/>
  <c r="S385" i="44"/>
  <c r="AW395" i="44"/>
  <c r="AW394" i="44"/>
  <c r="S386" i="44"/>
  <c r="K390" i="44"/>
  <c r="AH388" i="44"/>
  <c r="AH390" i="44"/>
  <c r="AH392" i="44"/>
  <c r="AH376" i="44"/>
  <c r="K388" i="44"/>
  <c r="X397" i="44"/>
  <c r="K396" i="44"/>
  <c r="AM394" i="44"/>
  <c r="AM390" i="44"/>
  <c r="AH375" i="44"/>
  <c r="AC382" i="44"/>
  <c r="AH377" i="44"/>
  <c r="AH397" i="44"/>
  <c r="AH399" i="44"/>
  <c r="X386" i="44"/>
  <c r="AM383" i="44"/>
  <c r="K391" i="44"/>
  <c r="K395" i="44"/>
  <c r="S392" i="44"/>
  <c r="AC380" i="44"/>
  <c r="AH400" i="44"/>
  <c r="AR386" i="44"/>
  <c r="S390" i="44"/>
  <c r="S377" i="44"/>
  <c r="H369" i="44"/>
  <c r="AH383" i="44"/>
  <c r="AW373" i="44"/>
  <c r="K208" i="52"/>
  <c r="AM209" i="52"/>
  <c r="AN207" i="52"/>
  <c r="X207" i="52"/>
  <c r="AC208" i="52"/>
  <c r="AC207" i="52"/>
  <c r="AH207" i="52"/>
  <c r="AR208" i="52"/>
  <c r="AS207" i="52"/>
  <c r="AR207" i="52"/>
  <c r="X209" i="52"/>
  <c r="K207" i="52"/>
  <c r="S207" i="52"/>
  <c r="K208" i="51"/>
  <c r="S207" i="51"/>
  <c r="S208" i="51"/>
  <c r="AR208" i="51"/>
  <c r="AS207" i="51"/>
  <c r="AD207" i="51"/>
  <c r="AC207" i="51"/>
  <c r="Y207" i="51"/>
  <c r="AH207" i="51"/>
  <c r="X210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X208" i="49"/>
  <c r="AC212" i="49"/>
  <c r="AC208" i="49"/>
  <c r="AD207" i="49"/>
  <c r="AC211" i="49"/>
  <c r="AH211" i="49"/>
  <c r="K213" i="49"/>
  <c r="AM214" i="49"/>
  <c r="K207" i="49"/>
  <c r="M210" i="49" s="1"/>
  <c r="AH208" i="49"/>
  <c r="K211" i="49"/>
  <c r="AI207" i="49"/>
  <c r="AC207" i="49"/>
  <c r="S209" i="49"/>
  <c r="AM210" i="49"/>
  <c r="S212" i="49"/>
  <c r="S215" i="49"/>
  <c r="T207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K207" i="48"/>
  <c r="AW207" i="48"/>
  <c r="AR207" i="47"/>
  <c r="AC207" i="47"/>
  <c r="AW207" i="47"/>
  <c r="T207" i="47"/>
  <c r="K207" i="47"/>
  <c r="S207" i="47"/>
  <c r="X212" i="46"/>
  <c r="S212" i="46"/>
  <c r="AM214" i="46"/>
  <c r="AN207" i="46"/>
  <c r="AM207" i="46"/>
  <c r="S211" i="46"/>
  <c r="X214" i="46"/>
  <c r="X209" i="46"/>
  <c r="X211" i="46"/>
  <c r="AC214" i="46"/>
  <c r="AC211" i="46"/>
  <c r="AH214" i="46"/>
  <c r="S210" i="46"/>
  <c r="AC212" i="46"/>
  <c r="AH215" i="46"/>
  <c r="AM212" i="46"/>
  <c r="AC209" i="46"/>
  <c r="AH211" i="46"/>
  <c r="K213" i="46"/>
  <c r="K216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S213" i="45"/>
  <c r="X213" i="45"/>
  <c r="AC213" i="45"/>
  <c r="AC212" i="45"/>
  <c r="AR214" i="45"/>
  <c r="X209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AD77" i="6" s="1"/>
  <c r="J80" i="6"/>
  <c r="R80" i="6"/>
  <c r="P80" i="6"/>
  <c r="F79" i="6"/>
  <c r="T79" i="6" s="1"/>
  <c r="N79" i="6"/>
  <c r="V80" i="6"/>
  <c r="X80" i="6"/>
  <c r="F78" i="6"/>
  <c r="T78" i="6" s="1"/>
  <c r="Z80" i="6"/>
  <c r="N78" i="6"/>
  <c r="AB80" i="6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AD80" i="7" s="1"/>
  <c r="N80" i="7"/>
  <c r="T75" i="7"/>
  <c r="X75" i="7"/>
  <c r="Z75" i="7"/>
  <c r="AD75" i="7"/>
  <c r="P78" i="7"/>
  <c r="F74" i="7"/>
  <c r="T74" i="7" s="1"/>
  <c r="F76" i="7"/>
  <c r="N76" i="7" s="1"/>
  <c r="F79" i="7"/>
  <c r="N79" i="7"/>
  <c r="AJ78" i="7" l="1"/>
  <c r="AF78" i="7"/>
  <c r="N78" i="7"/>
  <c r="AD78" i="7"/>
  <c r="X78" i="7"/>
  <c r="AH78" i="7"/>
  <c r="Z78" i="7"/>
  <c r="AL78" i="7"/>
  <c r="AB78" i="7"/>
  <c r="L207" i="51"/>
  <c r="L207" i="50"/>
  <c r="AO668" i="44"/>
  <c r="AT667" i="44"/>
  <c r="P705" i="44" s="1"/>
  <c r="N80" i="6"/>
  <c r="L80" i="6"/>
  <c r="AD76" i="7"/>
  <c r="N74" i="7"/>
  <c r="AD74" i="7"/>
  <c r="J78" i="7"/>
  <c r="V78" i="7"/>
  <c r="L78" i="7"/>
  <c r="AL80" i="6"/>
  <c r="AF80" i="6"/>
  <c r="AJ80" i="6"/>
  <c r="AH80" i="6"/>
  <c r="M208" i="51"/>
  <c r="M211" i="49"/>
  <c r="M210" i="48"/>
  <c r="L207" i="46"/>
  <c r="M216" i="46"/>
  <c r="L207" i="45"/>
  <c r="M211" i="45"/>
  <c r="M370" i="44"/>
  <c r="M384" i="44"/>
  <c r="M208" i="52"/>
  <c r="M207" i="52"/>
  <c r="L207" i="52"/>
  <c r="M209" i="52"/>
  <c r="M209" i="51"/>
  <c r="M210" i="51"/>
  <c r="M212" i="49"/>
  <c r="L207" i="49"/>
  <c r="M207" i="49"/>
  <c r="M213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M213" i="46"/>
  <c r="M207" i="46"/>
  <c r="M209" i="46"/>
  <c r="M208" i="46"/>
  <c r="M214" i="46"/>
  <c r="M210" i="46"/>
  <c r="M211" i="46"/>
  <c r="M215" i="46"/>
  <c r="M212" i="46"/>
  <c r="M214" i="45"/>
  <c r="M213" i="45"/>
  <c r="M208" i="45"/>
  <c r="M210" i="45"/>
  <c r="M207" i="45"/>
  <c r="M215" i="45"/>
  <c r="M212" i="45"/>
  <c r="M209" i="45"/>
  <c r="M399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U705" i="44" l="1"/>
  <c r="P706" i="44"/>
  <c r="AT668" i="44"/>
  <c r="Z10" i="29"/>
  <c r="Z705" i="44" l="1"/>
  <c r="U706" i="44"/>
  <c r="AD10" i="29"/>
  <c r="AD12" i="29" s="1"/>
  <c r="M163" i="41" s="1"/>
  <c r="AE10" i="29"/>
  <c r="AE12" i="29" s="1"/>
  <c r="G168" i="41" s="1"/>
  <c r="AF10" i="29"/>
  <c r="AF12" i="29" s="1"/>
  <c r="I168" i="41" s="1"/>
  <c r="AG10" i="29"/>
  <c r="AG12" i="29" s="1"/>
  <c r="AH10" i="29"/>
  <c r="AH12" i="29" s="1"/>
  <c r="AD11" i="29"/>
  <c r="L163" i="41" s="1"/>
  <c r="AE11" i="29"/>
  <c r="F168" i="41" s="1"/>
  <c r="AF11" i="29"/>
  <c r="H168" i="41" s="1"/>
  <c r="AG11" i="29"/>
  <c r="J168" i="41" s="1"/>
  <c r="AH11" i="29"/>
  <c r="L168" i="41" s="1"/>
  <c r="AC11" i="29"/>
  <c r="J163" i="41" s="1"/>
  <c r="AC10" i="29"/>
  <c r="AC12" i="29" s="1"/>
  <c r="K163" i="41" s="1"/>
  <c r="AB10" i="29"/>
  <c r="AB12" i="29" s="1"/>
  <c r="AB11" i="29"/>
  <c r="H163" i="41" s="1"/>
  <c r="AA11" i="29"/>
  <c r="Z706" i="44" l="1"/>
  <c r="AE705" i="44"/>
  <c r="B66" i="56"/>
  <c r="B67" i="56"/>
  <c r="B68" i="56"/>
  <c r="B69" i="56"/>
  <c r="B70" i="56"/>
  <c r="B71" i="56"/>
  <c r="B72" i="56"/>
  <c r="F72" i="56" s="1"/>
  <c r="B73" i="56"/>
  <c r="B74" i="56"/>
  <c r="B75" i="56"/>
  <c r="B76" i="56"/>
  <c r="D76" i="56" s="1"/>
  <c r="B77" i="56"/>
  <c r="F77" i="56" s="1"/>
  <c r="M71" i="56"/>
  <c r="B119" i="41" s="1"/>
  <c r="N71" i="56"/>
  <c r="B120" i="41" s="1"/>
  <c r="C120" i="41" s="1"/>
  <c r="B130" i="41"/>
  <c r="N78" i="56"/>
  <c r="B131" i="41" s="1"/>
  <c r="B153" i="4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L75" i="56"/>
  <c r="J75" i="56"/>
  <c r="H75" i="56"/>
  <c r="F74" i="56"/>
  <c r="D74" i="56"/>
  <c r="AJ705" i="44" l="1"/>
  <c r="AE706" i="44"/>
  <c r="C119" i="41"/>
  <c r="C153" i="41"/>
  <c r="D77" i="56"/>
  <c r="D72" i="56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AJ706" i="44" l="1"/>
  <c r="AO705" i="44"/>
  <c r="AD24" i="43"/>
  <c r="B17" i="43"/>
  <c r="AO706" i="44" l="1"/>
  <c r="AT705" i="44"/>
  <c r="C17" i="43"/>
  <c r="B27" i="43"/>
  <c r="C7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H67" i="5"/>
  <c r="G93" i="5"/>
  <c r="I93" i="5"/>
  <c r="M93" i="5"/>
  <c r="P93" i="5"/>
  <c r="S93" i="5"/>
  <c r="V93" i="5"/>
  <c r="I94" i="5"/>
  <c r="I95" i="5"/>
  <c r="I96" i="5"/>
  <c r="I97" i="5"/>
  <c r="K98" i="5" s="1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N67" i="3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M93" i="3"/>
  <c r="O93" i="3"/>
  <c r="S93" i="3"/>
  <c r="U93" i="3"/>
  <c r="V93" i="3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AT706" i="44" l="1"/>
  <c r="P743" i="44"/>
  <c r="P93" i="3"/>
  <c r="J86" i="5"/>
  <c r="Q67" i="3"/>
  <c r="W67" i="3"/>
  <c r="V86" i="3"/>
  <c r="P86" i="3"/>
  <c r="P79" i="3"/>
  <c r="C131" i="41"/>
  <c r="C130" i="41"/>
  <c r="V79" i="3"/>
  <c r="B37" i="43"/>
  <c r="C27" i="43"/>
  <c r="P72" i="3"/>
  <c r="V72" i="3"/>
  <c r="J72" i="5"/>
  <c r="J93" i="5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743" i="44" l="1"/>
  <c r="P744" i="44"/>
  <c r="B47" i="43"/>
  <c r="C37" i="43"/>
  <c r="AD23" i="43"/>
  <c r="AD25" i="43" s="1"/>
  <c r="Z23" i="43"/>
  <c r="U744" i="44" l="1"/>
  <c r="Z743" i="44"/>
  <c r="C47" i="43"/>
  <c r="B57" i="43"/>
  <c r="Z744" i="44" l="1"/>
  <c r="AE743" i="44"/>
  <c r="B67" i="43"/>
  <c r="C57" i="43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B17" i="29"/>
  <c r="C17" i="29" s="1"/>
  <c r="M64" i="56"/>
  <c r="B108" i="41" s="1"/>
  <c r="AE744" i="44" l="1"/>
  <c r="AJ743" i="44"/>
  <c r="C108" i="41"/>
  <c r="C67" i="43"/>
  <c r="B77" i="43"/>
  <c r="C77" i="43" s="1"/>
  <c r="B87" i="43"/>
  <c r="B27" i="29"/>
  <c r="AJ744" i="44" l="1"/>
  <c r="AO743" i="44"/>
  <c r="C87" i="43"/>
  <c r="B97" i="43"/>
  <c r="C27" i="29"/>
  <c r="B37" i="29"/>
  <c r="AT743" i="44" l="1"/>
  <c r="AT744" i="44" s="1"/>
  <c r="AO744" i="44"/>
  <c r="B107" i="43"/>
  <c r="C97" i="43"/>
  <c r="B47" i="29"/>
  <c r="C37" i="29"/>
  <c r="C107" i="43" l="1"/>
  <c r="B117" i="43"/>
  <c r="C47" i="29"/>
  <c r="B57" i="29"/>
  <c r="B127" i="43" l="1"/>
  <c r="C117" i="43"/>
  <c r="C57" i="29"/>
  <c r="B67" i="29"/>
  <c r="C127" i="43" l="1"/>
  <c r="B137" i="43"/>
  <c r="C67" i="29"/>
  <c r="B77" i="29"/>
  <c r="B147" i="43" l="1"/>
  <c r="C137" i="43"/>
  <c r="B87" i="29"/>
  <c r="C77" i="29"/>
  <c r="AV190" i="52"/>
  <c r="AQ190" i="52"/>
  <c r="AL190" i="52"/>
  <c r="AG190" i="52"/>
  <c r="AB190" i="52"/>
  <c r="W190" i="52"/>
  <c r="R190" i="52"/>
  <c r="J190" i="52"/>
  <c r="I190" i="52"/>
  <c r="G190" i="52"/>
  <c r="AV189" i="52"/>
  <c r="AQ189" i="52"/>
  <c r="AL189" i="52"/>
  <c r="AG189" i="52"/>
  <c r="AB189" i="52"/>
  <c r="W189" i="52"/>
  <c r="R189" i="52"/>
  <c r="J189" i="52"/>
  <c r="I189" i="52"/>
  <c r="G189" i="52"/>
  <c r="AG188" i="52"/>
  <c r="AB188" i="52"/>
  <c r="W188" i="52"/>
  <c r="R188" i="52"/>
  <c r="J188" i="52"/>
  <c r="I188" i="52"/>
  <c r="G188" i="52"/>
  <c r="AV187" i="52"/>
  <c r="AQ187" i="52"/>
  <c r="AL187" i="52"/>
  <c r="AG187" i="52"/>
  <c r="AD187" i="52"/>
  <c r="AC187" i="52"/>
  <c r="AB187" i="52"/>
  <c r="W187" i="52"/>
  <c r="R187" i="52"/>
  <c r="J187" i="52"/>
  <c r="I187" i="52"/>
  <c r="G187" i="52"/>
  <c r="AV190" i="51"/>
  <c r="AQ190" i="51"/>
  <c r="AL190" i="51"/>
  <c r="AG190" i="51"/>
  <c r="AB190" i="51"/>
  <c r="W190" i="51"/>
  <c r="R190" i="51"/>
  <c r="J190" i="51"/>
  <c r="I190" i="51"/>
  <c r="G190" i="51"/>
  <c r="AV189" i="51"/>
  <c r="AQ189" i="51"/>
  <c r="AL189" i="51"/>
  <c r="AG189" i="51"/>
  <c r="AH189" i="51" s="1"/>
  <c r="AB189" i="51"/>
  <c r="W189" i="51"/>
  <c r="R189" i="51"/>
  <c r="J189" i="51"/>
  <c r="I189" i="51"/>
  <c r="G189" i="51"/>
  <c r="AV188" i="51"/>
  <c r="AQ188" i="51"/>
  <c r="AL188" i="51"/>
  <c r="AG188" i="51"/>
  <c r="AB188" i="51"/>
  <c r="W188" i="51"/>
  <c r="X188" i="51" s="1"/>
  <c r="R188" i="51"/>
  <c r="J188" i="51"/>
  <c r="I188" i="51"/>
  <c r="G188" i="51"/>
  <c r="AV187" i="51"/>
  <c r="AQ187" i="51"/>
  <c r="AS187" i="51" s="1"/>
  <c r="AL187" i="51"/>
  <c r="AN187" i="51" s="1"/>
  <c r="AG187" i="51"/>
  <c r="AB187" i="51"/>
  <c r="AD187" i="51" s="1"/>
  <c r="W187" i="51"/>
  <c r="R187" i="51"/>
  <c r="J187" i="51"/>
  <c r="I187" i="51"/>
  <c r="G187" i="51"/>
  <c r="AV187" i="50"/>
  <c r="AW187" i="50" s="1"/>
  <c r="AQ187" i="50"/>
  <c r="AS187" i="50" s="1"/>
  <c r="AL187" i="50"/>
  <c r="AM187" i="50" s="1"/>
  <c r="AG187" i="50"/>
  <c r="AI187" i="50" s="1"/>
  <c r="AB187" i="50"/>
  <c r="AD187" i="50" s="1"/>
  <c r="W187" i="50"/>
  <c r="R187" i="50"/>
  <c r="T187" i="50" s="1"/>
  <c r="J187" i="50"/>
  <c r="I187" i="50"/>
  <c r="G187" i="50"/>
  <c r="H187" i="50" s="1"/>
  <c r="AV194" i="49"/>
  <c r="AQ194" i="49"/>
  <c r="AL194" i="49"/>
  <c r="AG194" i="49"/>
  <c r="K194" i="49" s="1"/>
  <c r="AB194" i="49"/>
  <c r="W194" i="49"/>
  <c r="R194" i="49"/>
  <c r="J194" i="49"/>
  <c r="I194" i="49"/>
  <c r="G194" i="49"/>
  <c r="AV193" i="49"/>
  <c r="AQ193" i="49"/>
  <c r="AL193" i="49"/>
  <c r="AG193" i="49"/>
  <c r="AB193" i="49"/>
  <c r="W193" i="49"/>
  <c r="R193" i="49"/>
  <c r="J193" i="49"/>
  <c r="I193" i="49"/>
  <c r="G193" i="49"/>
  <c r="AV192" i="49"/>
  <c r="AQ192" i="49"/>
  <c r="AL192" i="49"/>
  <c r="AG192" i="49"/>
  <c r="AB192" i="49"/>
  <c r="W192" i="49"/>
  <c r="R192" i="49"/>
  <c r="J192" i="49"/>
  <c r="I192" i="49"/>
  <c r="G192" i="49"/>
  <c r="AV191" i="49"/>
  <c r="AQ191" i="49"/>
  <c r="AL191" i="49"/>
  <c r="AG191" i="49"/>
  <c r="AB191" i="49"/>
  <c r="W191" i="49"/>
  <c r="R191" i="49"/>
  <c r="J191" i="49"/>
  <c r="I191" i="49"/>
  <c r="G191" i="49"/>
  <c r="AV190" i="49"/>
  <c r="AQ190" i="49"/>
  <c r="AL190" i="49"/>
  <c r="AM189" i="49" s="1"/>
  <c r="AG190" i="49"/>
  <c r="AB190" i="49"/>
  <c r="W190" i="49"/>
  <c r="R190" i="49"/>
  <c r="J190" i="49"/>
  <c r="I190" i="49"/>
  <c r="G190" i="49"/>
  <c r="AV189" i="49"/>
  <c r="AQ189" i="49"/>
  <c r="AL189" i="49"/>
  <c r="AG189" i="49"/>
  <c r="AB189" i="49"/>
  <c r="W189" i="49"/>
  <c r="R189" i="49"/>
  <c r="J189" i="49"/>
  <c r="I189" i="49"/>
  <c r="G189" i="49"/>
  <c r="AV188" i="49"/>
  <c r="AQ188" i="49"/>
  <c r="AL188" i="49"/>
  <c r="AG188" i="49"/>
  <c r="AB188" i="49"/>
  <c r="W188" i="49"/>
  <c r="R188" i="49"/>
  <c r="J188" i="49"/>
  <c r="I188" i="49"/>
  <c r="G188" i="49"/>
  <c r="AV187" i="49"/>
  <c r="AQ187" i="49"/>
  <c r="AL187" i="49"/>
  <c r="AG187" i="49"/>
  <c r="AB187" i="49"/>
  <c r="W187" i="49"/>
  <c r="R187" i="49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V187" i="47"/>
  <c r="AW187" i="47" s="1"/>
  <c r="AQ187" i="47"/>
  <c r="AS187" i="47" s="1"/>
  <c r="AL187" i="47"/>
  <c r="AM187" i="47" s="1"/>
  <c r="AG187" i="47"/>
  <c r="AI187" i="47" s="1"/>
  <c r="AB187" i="47"/>
  <c r="AD187" i="47" s="1"/>
  <c r="W187" i="47"/>
  <c r="Y187" i="47" s="1"/>
  <c r="R187" i="47"/>
  <c r="J187" i="47"/>
  <c r="I187" i="47"/>
  <c r="G187" i="47"/>
  <c r="H187" i="47" s="1"/>
  <c r="AV196" i="46"/>
  <c r="AQ196" i="46"/>
  <c r="AL196" i="46"/>
  <c r="AG196" i="46"/>
  <c r="AB196" i="46"/>
  <c r="W196" i="46"/>
  <c r="R196" i="46"/>
  <c r="J196" i="46"/>
  <c r="I196" i="46"/>
  <c r="G196" i="46"/>
  <c r="AV195" i="46"/>
  <c r="AQ195" i="46"/>
  <c r="AL195" i="46"/>
  <c r="AG195" i="46"/>
  <c r="AB195" i="46"/>
  <c r="W195" i="46"/>
  <c r="R195" i="46"/>
  <c r="J195" i="46"/>
  <c r="I195" i="46"/>
  <c r="G195" i="46"/>
  <c r="AV194" i="46"/>
  <c r="AQ194" i="46"/>
  <c r="AL194" i="46"/>
  <c r="AG194" i="46"/>
  <c r="AB194" i="46"/>
  <c r="W194" i="46"/>
  <c r="R194" i="46"/>
  <c r="J194" i="46"/>
  <c r="I194" i="46"/>
  <c r="G194" i="46"/>
  <c r="AV193" i="46"/>
  <c r="AQ193" i="46"/>
  <c r="AL193" i="46"/>
  <c r="AG193" i="46"/>
  <c r="AB193" i="46"/>
  <c r="W193" i="46"/>
  <c r="R193" i="46"/>
  <c r="J193" i="46"/>
  <c r="I193" i="46"/>
  <c r="G193" i="46"/>
  <c r="AV192" i="46"/>
  <c r="AQ192" i="46"/>
  <c r="AL192" i="46"/>
  <c r="AG192" i="46"/>
  <c r="AB192" i="46"/>
  <c r="W192" i="46"/>
  <c r="R192" i="46"/>
  <c r="J192" i="46"/>
  <c r="I192" i="46"/>
  <c r="G192" i="46"/>
  <c r="AV191" i="46"/>
  <c r="AQ191" i="46"/>
  <c r="AL191" i="46"/>
  <c r="AG191" i="46"/>
  <c r="AB191" i="46"/>
  <c r="W191" i="46"/>
  <c r="R191" i="46"/>
  <c r="J191" i="46"/>
  <c r="I191" i="46"/>
  <c r="G191" i="46"/>
  <c r="AV190" i="46"/>
  <c r="AQ190" i="46"/>
  <c r="AL190" i="46"/>
  <c r="AG190" i="46"/>
  <c r="AB190" i="46"/>
  <c r="W190" i="46"/>
  <c r="R190" i="46"/>
  <c r="J190" i="46"/>
  <c r="I190" i="46"/>
  <c r="G190" i="46"/>
  <c r="AV189" i="46"/>
  <c r="AQ189" i="46"/>
  <c r="AL189" i="46"/>
  <c r="AG189" i="46"/>
  <c r="AB189" i="46"/>
  <c r="W189" i="46"/>
  <c r="R189" i="46"/>
  <c r="J189" i="46"/>
  <c r="I189" i="46"/>
  <c r="G189" i="46"/>
  <c r="AV188" i="46"/>
  <c r="AQ188" i="46"/>
  <c r="AL188" i="46"/>
  <c r="AG188" i="46"/>
  <c r="AB188" i="46"/>
  <c r="W188" i="46"/>
  <c r="R188" i="46"/>
  <c r="J188" i="46"/>
  <c r="I188" i="46"/>
  <c r="G188" i="46"/>
  <c r="AV187" i="46"/>
  <c r="AQ187" i="46"/>
  <c r="AL187" i="46"/>
  <c r="AG187" i="46"/>
  <c r="AB187" i="46"/>
  <c r="W187" i="46"/>
  <c r="R187" i="46"/>
  <c r="S187" i="46" s="1"/>
  <c r="J187" i="46"/>
  <c r="I187" i="46"/>
  <c r="G187" i="46"/>
  <c r="AV196" i="45"/>
  <c r="AQ196" i="45"/>
  <c r="AL196" i="45"/>
  <c r="AG196" i="45"/>
  <c r="AB196" i="45"/>
  <c r="W196" i="45"/>
  <c r="R196" i="45"/>
  <c r="K196" i="45"/>
  <c r="J196" i="45"/>
  <c r="I196" i="45"/>
  <c r="G196" i="45"/>
  <c r="AV195" i="45"/>
  <c r="AQ195" i="45"/>
  <c r="AL195" i="45"/>
  <c r="AG195" i="45"/>
  <c r="AH195" i="45" s="1"/>
  <c r="AB195" i="45"/>
  <c r="AC195" i="45" s="1"/>
  <c r="W195" i="45"/>
  <c r="R195" i="45"/>
  <c r="J195" i="45"/>
  <c r="I195" i="45"/>
  <c r="G195" i="45"/>
  <c r="AV194" i="45"/>
  <c r="AQ194" i="45"/>
  <c r="AL194" i="45"/>
  <c r="AG194" i="45"/>
  <c r="AB194" i="45"/>
  <c r="W194" i="45"/>
  <c r="R194" i="45"/>
  <c r="J194" i="45"/>
  <c r="I194" i="45"/>
  <c r="G194" i="45"/>
  <c r="AV193" i="45"/>
  <c r="AQ193" i="45"/>
  <c r="AR193" i="45" s="1"/>
  <c r="AL193" i="45"/>
  <c r="AG193" i="45"/>
  <c r="AB193" i="45"/>
  <c r="W193" i="45"/>
  <c r="R193" i="45"/>
  <c r="J193" i="45"/>
  <c r="I193" i="45"/>
  <c r="G193" i="45"/>
  <c r="AV192" i="45"/>
  <c r="AQ192" i="45"/>
  <c r="AL192" i="45"/>
  <c r="AG192" i="45"/>
  <c r="AB192" i="45"/>
  <c r="W192" i="45"/>
  <c r="R192" i="45"/>
  <c r="J192" i="45"/>
  <c r="I192" i="45"/>
  <c r="G192" i="45"/>
  <c r="R191" i="45"/>
  <c r="K191" i="45"/>
  <c r="J191" i="45"/>
  <c r="I191" i="45"/>
  <c r="G191" i="45"/>
  <c r="AV190" i="45"/>
  <c r="K190" i="45" s="1"/>
  <c r="AQ190" i="45"/>
  <c r="AL190" i="45"/>
  <c r="AG190" i="45"/>
  <c r="AB190" i="45"/>
  <c r="W190" i="45"/>
  <c r="R190" i="45"/>
  <c r="J190" i="45"/>
  <c r="I190" i="45"/>
  <c r="G190" i="45"/>
  <c r="AV189" i="45"/>
  <c r="AQ189" i="45"/>
  <c r="AL189" i="45"/>
  <c r="AG189" i="45"/>
  <c r="AB189" i="45"/>
  <c r="W189" i="45"/>
  <c r="R189" i="45"/>
  <c r="S189" i="45" s="1"/>
  <c r="J189" i="45"/>
  <c r="I189" i="45"/>
  <c r="G189" i="45"/>
  <c r="AV188" i="45"/>
  <c r="AQ188" i="45"/>
  <c r="AL188" i="45"/>
  <c r="AG188" i="45"/>
  <c r="AB188" i="45"/>
  <c r="W188" i="45"/>
  <c r="R188" i="45"/>
  <c r="K188" i="45" s="1"/>
  <c r="J188" i="45"/>
  <c r="I188" i="45"/>
  <c r="G188" i="45"/>
  <c r="AV187" i="45"/>
  <c r="AQ187" i="45"/>
  <c r="AL187" i="45"/>
  <c r="AG187" i="45"/>
  <c r="AB187" i="45"/>
  <c r="W187" i="45"/>
  <c r="R187" i="45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J359" i="44"/>
  <c r="I359" i="44"/>
  <c r="G359" i="44"/>
  <c r="AV358" i="44"/>
  <c r="AQ358" i="44"/>
  <c r="AL358" i="44"/>
  <c r="AG358" i="44"/>
  <c r="AB358" i="44"/>
  <c r="W358" i="44"/>
  <c r="R358" i="44"/>
  <c r="J358" i="44"/>
  <c r="I358" i="44"/>
  <c r="G358" i="44"/>
  <c r="AV357" i="44"/>
  <c r="AQ357" i="44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J356" i="44"/>
  <c r="I356" i="44"/>
  <c r="G356" i="44"/>
  <c r="AV355" i="44"/>
  <c r="AQ355" i="44"/>
  <c r="AL355" i="44"/>
  <c r="AG355" i="44"/>
  <c r="AB355" i="44"/>
  <c r="W355" i="44"/>
  <c r="R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AB353" i="44"/>
  <c r="W353" i="44"/>
  <c r="R353" i="44"/>
  <c r="J353" i="44"/>
  <c r="I353" i="44"/>
  <c r="G353" i="44"/>
  <c r="AV352" i="44"/>
  <c r="AQ352" i="44"/>
  <c r="AL352" i="44"/>
  <c r="AG352" i="44"/>
  <c r="AB352" i="44"/>
  <c r="W352" i="44"/>
  <c r="R352" i="44"/>
  <c r="J352" i="44"/>
  <c r="I352" i="44"/>
  <c r="G352" i="44"/>
  <c r="AV351" i="44"/>
  <c r="AQ351" i="44"/>
  <c r="AL351" i="44"/>
  <c r="AG351" i="44"/>
  <c r="AB351" i="44"/>
  <c r="W351" i="44"/>
  <c r="R351" i="44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L349" i="44"/>
  <c r="AG349" i="44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R348" i="44"/>
  <c r="J348" i="44"/>
  <c r="I348" i="44"/>
  <c r="G348" i="44"/>
  <c r="AV347" i="44"/>
  <c r="AQ347" i="44"/>
  <c r="AL347" i="44"/>
  <c r="AG347" i="44"/>
  <c r="AB347" i="44"/>
  <c r="W347" i="44"/>
  <c r="R347" i="44"/>
  <c r="J347" i="44"/>
  <c r="I347" i="44"/>
  <c r="G347" i="44"/>
  <c r="AV346" i="44"/>
  <c r="AQ346" i="44"/>
  <c r="AL346" i="44"/>
  <c r="AG346" i="44"/>
  <c r="AB346" i="44"/>
  <c r="W346" i="44"/>
  <c r="R346" i="44"/>
  <c r="J346" i="44"/>
  <c r="I346" i="44"/>
  <c r="G346" i="44"/>
  <c r="AV345" i="44"/>
  <c r="AQ345" i="44"/>
  <c r="AL345" i="44"/>
  <c r="AG345" i="44"/>
  <c r="AB345" i="44"/>
  <c r="W345" i="44"/>
  <c r="R345" i="44"/>
  <c r="J345" i="44"/>
  <c r="I345" i="44"/>
  <c r="G345" i="44"/>
  <c r="AV344" i="44"/>
  <c r="AQ344" i="44"/>
  <c r="AL344" i="44"/>
  <c r="AG344" i="44"/>
  <c r="AB344" i="44"/>
  <c r="W344" i="44"/>
  <c r="R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J342" i="44"/>
  <c r="I342" i="44"/>
  <c r="G342" i="44"/>
  <c r="AV341" i="44"/>
  <c r="AQ341" i="44"/>
  <c r="AL341" i="44"/>
  <c r="AG341" i="44"/>
  <c r="AB341" i="44"/>
  <c r="W341" i="44"/>
  <c r="R341" i="44"/>
  <c r="J341" i="44"/>
  <c r="I341" i="44"/>
  <c r="G341" i="44"/>
  <c r="AV340" i="44"/>
  <c r="AQ340" i="44"/>
  <c r="AL340" i="44"/>
  <c r="AG340" i="44"/>
  <c r="AB340" i="44"/>
  <c r="W340" i="44"/>
  <c r="R340" i="44"/>
  <c r="J340" i="44"/>
  <c r="I340" i="44"/>
  <c r="G340" i="44"/>
  <c r="AV339" i="44"/>
  <c r="AQ339" i="44"/>
  <c r="AL339" i="44"/>
  <c r="AG339" i="44"/>
  <c r="AB339" i="44"/>
  <c r="W339" i="44"/>
  <c r="R339" i="44"/>
  <c r="J339" i="44"/>
  <c r="I339" i="44"/>
  <c r="G339" i="44"/>
  <c r="AV338" i="44"/>
  <c r="AQ338" i="44"/>
  <c r="AL338" i="44"/>
  <c r="AG338" i="44"/>
  <c r="AB338" i="44"/>
  <c r="W338" i="44"/>
  <c r="R338" i="44"/>
  <c r="J338" i="44"/>
  <c r="I338" i="44"/>
  <c r="G338" i="44"/>
  <c r="AV337" i="44"/>
  <c r="AQ337" i="44"/>
  <c r="AL337" i="44"/>
  <c r="AG337" i="44"/>
  <c r="AB337" i="44"/>
  <c r="W337" i="44"/>
  <c r="R337" i="44"/>
  <c r="J337" i="44"/>
  <c r="I337" i="44"/>
  <c r="G337" i="44"/>
  <c r="AV336" i="44"/>
  <c r="AQ336" i="44"/>
  <c r="AL336" i="44"/>
  <c r="AG336" i="44"/>
  <c r="AB336" i="44"/>
  <c r="W336" i="44"/>
  <c r="R336" i="44"/>
  <c r="J336" i="44"/>
  <c r="I336" i="44"/>
  <c r="G336" i="44"/>
  <c r="AV335" i="44"/>
  <c r="AQ335" i="44"/>
  <c r="AL335" i="44"/>
  <c r="AG335" i="44"/>
  <c r="AB335" i="44"/>
  <c r="W335" i="44"/>
  <c r="R335" i="44"/>
  <c r="J335" i="44"/>
  <c r="I335" i="44"/>
  <c r="G335" i="44"/>
  <c r="AV334" i="44"/>
  <c r="AQ334" i="44"/>
  <c r="AL334" i="44"/>
  <c r="AG334" i="44"/>
  <c r="AB334" i="44"/>
  <c r="W334" i="44"/>
  <c r="R334" i="44"/>
  <c r="J334" i="44"/>
  <c r="I334" i="44"/>
  <c r="G334" i="44"/>
  <c r="AV333" i="44"/>
  <c r="AQ333" i="44"/>
  <c r="AL333" i="44"/>
  <c r="AG333" i="44"/>
  <c r="AB333" i="44"/>
  <c r="W333" i="44"/>
  <c r="R333" i="44"/>
  <c r="J333" i="44"/>
  <c r="I333" i="44"/>
  <c r="G333" i="44"/>
  <c r="AV332" i="44"/>
  <c r="AQ332" i="44"/>
  <c r="AL332" i="44"/>
  <c r="AG332" i="44"/>
  <c r="AB332" i="44"/>
  <c r="W332" i="44"/>
  <c r="R332" i="44"/>
  <c r="J332" i="44"/>
  <c r="I332" i="44"/>
  <c r="G332" i="44"/>
  <c r="AV331" i="44"/>
  <c r="AQ331" i="44"/>
  <c r="AL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AC68" i="6"/>
  <c r="S68" i="6"/>
  <c r="AC67" i="6"/>
  <c r="S67" i="6"/>
  <c r="M67" i="6"/>
  <c r="AC73" i="7"/>
  <c r="S73" i="7"/>
  <c r="M73" i="7"/>
  <c r="F73" i="7" s="1"/>
  <c r="AL73" i="7" s="1"/>
  <c r="AC72" i="7"/>
  <c r="S72" i="7"/>
  <c r="M72" i="7"/>
  <c r="AC71" i="7"/>
  <c r="S71" i="7"/>
  <c r="M71" i="7"/>
  <c r="AC70" i="7"/>
  <c r="S70" i="7"/>
  <c r="F70" i="7" s="1"/>
  <c r="AF70" i="7" s="1"/>
  <c r="M70" i="7"/>
  <c r="AC69" i="7"/>
  <c r="S69" i="7"/>
  <c r="M69" i="7"/>
  <c r="F69" i="7"/>
  <c r="AB69" i="7" s="1"/>
  <c r="AC68" i="7"/>
  <c r="S68" i="7"/>
  <c r="M68" i="7"/>
  <c r="F68" i="7" s="1"/>
  <c r="AC67" i="7"/>
  <c r="S67" i="7"/>
  <c r="M67" i="7"/>
  <c r="F71" i="7" l="1"/>
  <c r="AH71" i="7" s="1"/>
  <c r="AH189" i="52"/>
  <c r="AM189" i="52"/>
  <c r="AR189" i="52"/>
  <c r="AW189" i="52"/>
  <c r="S190" i="52"/>
  <c r="X188" i="52"/>
  <c r="AC188" i="52"/>
  <c r="AC190" i="51"/>
  <c r="X189" i="51"/>
  <c r="S187" i="50"/>
  <c r="AC193" i="49"/>
  <c r="AN187" i="49"/>
  <c r="AH193" i="49"/>
  <c r="AM191" i="49"/>
  <c r="K189" i="49"/>
  <c r="AR191" i="49"/>
  <c r="AW193" i="49"/>
  <c r="AR192" i="49"/>
  <c r="S188" i="49"/>
  <c r="X188" i="49"/>
  <c r="AW194" i="46"/>
  <c r="X189" i="45"/>
  <c r="AW195" i="45"/>
  <c r="AX187" i="45"/>
  <c r="AM192" i="45"/>
  <c r="K359" i="44"/>
  <c r="K335" i="44"/>
  <c r="K344" i="44"/>
  <c r="K356" i="44"/>
  <c r="K358" i="44"/>
  <c r="AD73" i="7"/>
  <c r="T73" i="7"/>
  <c r="C15" i="13"/>
  <c r="N73" i="7"/>
  <c r="C16" i="13"/>
  <c r="C19" i="13"/>
  <c r="F72" i="7"/>
  <c r="T72" i="7" s="1"/>
  <c r="F69" i="6"/>
  <c r="AB69" i="6" s="1"/>
  <c r="AX187" i="52"/>
  <c r="K190" i="52"/>
  <c r="X190" i="52"/>
  <c r="AC190" i="52"/>
  <c r="AH188" i="52"/>
  <c r="AH190" i="52"/>
  <c r="H187" i="52"/>
  <c r="AR190" i="52"/>
  <c r="AM190" i="52"/>
  <c r="AW190" i="52"/>
  <c r="AI187" i="52"/>
  <c r="K189" i="52"/>
  <c r="AR187" i="52"/>
  <c r="T187" i="52"/>
  <c r="S188" i="52"/>
  <c r="Y187" i="52"/>
  <c r="X189" i="52"/>
  <c r="AC189" i="52"/>
  <c r="AM189" i="51"/>
  <c r="AW189" i="51"/>
  <c r="AR189" i="51"/>
  <c r="S190" i="51"/>
  <c r="AC188" i="51"/>
  <c r="AM188" i="51"/>
  <c r="AH190" i="51"/>
  <c r="AR188" i="51"/>
  <c r="AM190" i="51"/>
  <c r="AW190" i="51"/>
  <c r="H187" i="51"/>
  <c r="K187" i="51"/>
  <c r="X190" i="51"/>
  <c r="S189" i="51"/>
  <c r="AW188" i="51"/>
  <c r="AH188" i="51"/>
  <c r="AR190" i="51"/>
  <c r="AI187" i="51"/>
  <c r="AC189" i="51"/>
  <c r="AR187" i="50"/>
  <c r="AX187" i="50"/>
  <c r="K187" i="50"/>
  <c r="L187" i="50" s="1"/>
  <c r="AW194" i="49"/>
  <c r="AW189" i="49"/>
  <c r="AC190" i="49"/>
  <c r="X192" i="49"/>
  <c r="AH188" i="49"/>
  <c r="AC192" i="49"/>
  <c r="X190" i="49"/>
  <c r="S194" i="49"/>
  <c r="AW188" i="49"/>
  <c r="AR190" i="49"/>
  <c r="AM192" i="49"/>
  <c r="X194" i="49"/>
  <c r="AW190" i="49"/>
  <c r="AC194" i="49"/>
  <c r="AH187" i="49"/>
  <c r="K192" i="49"/>
  <c r="AH194" i="49"/>
  <c r="S190" i="49"/>
  <c r="AR188" i="49"/>
  <c r="T187" i="49"/>
  <c r="AM194" i="49"/>
  <c r="S192" i="49"/>
  <c r="Y187" i="49"/>
  <c r="S189" i="49"/>
  <c r="AR194" i="49"/>
  <c r="AC187" i="49"/>
  <c r="X189" i="49"/>
  <c r="S191" i="49"/>
  <c r="AR193" i="49"/>
  <c r="AC188" i="49"/>
  <c r="AM190" i="49"/>
  <c r="AI187" i="49"/>
  <c r="X191" i="49"/>
  <c r="K193" i="49"/>
  <c r="H187" i="49"/>
  <c r="AH189" i="49"/>
  <c r="AC191" i="49"/>
  <c r="S193" i="49"/>
  <c r="K191" i="49"/>
  <c r="X193" i="49"/>
  <c r="H187" i="48"/>
  <c r="K193" i="48"/>
  <c r="K187" i="47"/>
  <c r="M187" i="47" s="1"/>
  <c r="AN187" i="47"/>
  <c r="AX187" i="47"/>
  <c r="S193" i="46"/>
  <c r="X195" i="46"/>
  <c r="AR193" i="46"/>
  <c r="AH196" i="46"/>
  <c r="AR196" i="46"/>
  <c r="Y187" i="46"/>
  <c r="AM196" i="46"/>
  <c r="AC189" i="46"/>
  <c r="AC188" i="46"/>
  <c r="S189" i="46"/>
  <c r="X189" i="46"/>
  <c r="AM192" i="46"/>
  <c r="AH193" i="46"/>
  <c r="AX187" i="46"/>
  <c r="AR189" i="46"/>
  <c r="AR191" i="46"/>
  <c r="AC195" i="46"/>
  <c r="AW189" i="46"/>
  <c r="AW191" i="46"/>
  <c r="AH195" i="46"/>
  <c r="S188" i="46"/>
  <c r="K195" i="46"/>
  <c r="X188" i="46"/>
  <c r="S190" i="46"/>
  <c r="S192" i="46"/>
  <c r="AW195" i="46"/>
  <c r="X192" i="46"/>
  <c r="S194" i="46"/>
  <c r="AC192" i="46"/>
  <c r="AH190" i="46"/>
  <c r="AH192" i="46"/>
  <c r="X194" i="46"/>
  <c r="K189" i="46"/>
  <c r="AC190" i="46"/>
  <c r="AM188" i="46"/>
  <c r="K190" i="46"/>
  <c r="AC194" i="46"/>
  <c r="K196" i="46"/>
  <c r="T187" i="46"/>
  <c r="X191" i="46"/>
  <c r="X193" i="46"/>
  <c r="AC193" i="46"/>
  <c r="AW193" i="46"/>
  <c r="X190" i="46"/>
  <c r="H187" i="46"/>
  <c r="AR188" i="46"/>
  <c r="AR190" i="46"/>
  <c r="AR192" i="46"/>
  <c r="AH194" i="46"/>
  <c r="S196" i="46"/>
  <c r="AC191" i="46"/>
  <c r="AR194" i="46"/>
  <c r="AM195" i="46"/>
  <c r="AW188" i="46"/>
  <c r="AW196" i="46"/>
  <c r="AW192" i="46"/>
  <c r="AM194" i="46"/>
  <c r="X196" i="46"/>
  <c r="S191" i="46"/>
  <c r="S195" i="46"/>
  <c r="AM189" i="46"/>
  <c r="AC196" i="46"/>
  <c r="K355" i="44"/>
  <c r="K338" i="44"/>
  <c r="K336" i="44"/>
  <c r="AH189" i="45"/>
  <c r="S192" i="45"/>
  <c r="S194" i="45"/>
  <c r="AC192" i="45"/>
  <c r="X194" i="45"/>
  <c r="S190" i="45"/>
  <c r="K192" i="45"/>
  <c r="AM194" i="45"/>
  <c r="X196" i="45"/>
  <c r="X188" i="45"/>
  <c r="X190" i="45"/>
  <c r="AW192" i="45"/>
  <c r="AC196" i="45"/>
  <c r="AM188" i="45"/>
  <c r="AC190" i="45"/>
  <c r="AW194" i="45"/>
  <c r="AR188" i="45"/>
  <c r="AH190" i="45"/>
  <c r="AM196" i="45"/>
  <c r="AC189" i="45"/>
  <c r="AC188" i="45"/>
  <c r="AR196" i="45"/>
  <c r="AR194" i="45"/>
  <c r="AR195" i="45"/>
  <c r="K187" i="45"/>
  <c r="AR190" i="45"/>
  <c r="S193" i="45"/>
  <c r="AW196" i="45"/>
  <c r="S191" i="45"/>
  <c r="AM189" i="45"/>
  <c r="H187" i="45"/>
  <c r="X192" i="45"/>
  <c r="AW190" i="45"/>
  <c r="X193" i="45"/>
  <c r="K195" i="45"/>
  <c r="AM187" i="45"/>
  <c r="K193" i="45"/>
  <c r="AR189" i="45"/>
  <c r="AW188" i="45"/>
  <c r="S188" i="45"/>
  <c r="AC194" i="45"/>
  <c r="AC193" i="45"/>
  <c r="S195" i="45"/>
  <c r="AM193" i="45"/>
  <c r="AM195" i="45"/>
  <c r="AH192" i="45"/>
  <c r="AH194" i="45"/>
  <c r="AH196" i="45"/>
  <c r="K189" i="45"/>
  <c r="AH193" i="45"/>
  <c r="X195" i="45"/>
  <c r="AM349" i="44"/>
  <c r="AW338" i="44"/>
  <c r="K345" i="44"/>
  <c r="S348" i="44"/>
  <c r="AI331" i="44"/>
  <c r="AR336" i="44"/>
  <c r="AH340" i="44"/>
  <c r="AH344" i="44"/>
  <c r="X340" i="44"/>
  <c r="K357" i="44"/>
  <c r="K333" i="44"/>
  <c r="K353" i="44"/>
  <c r="AW351" i="44"/>
  <c r="K341" i="44"/>
  <c r="S361" i="44"/>
  <c r="AM347" i="44"/>
  <c r="S342" i="44"/>
  <c r="AM346" i="44"/>
  <c r="AW352" i="44"/>
  <c r="K347" i="44"/>
  <c r="AR349" i="44"/>
  <c r="S346" i="44"/>
  <c r="AH334" i="44"/>
  <c r="S337" i="44"/>
  <c r="K337" i="44"/>
  <c r="AH349" i="44"/>
  <c r="K332" i="44"/>
  <c r="K334" i="44"/>
  <c r="S333" i="44"/>
  <c r="K339" i="44"/>
  <c r="S351" i="44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H70" i="6"/>
  <c r="AL70" i="6"/>
  <c r="N73" i="6"/>
  <c r="T73" i="6"/>
  <c r="AD73" i="6"/>
  <c r="F72" i="6"/>
  <c r="P72" i="6" s="1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AC187" i="51"/>
  <c r="S188" i="51"/>
  <c r="AM187" i="51"/>
  <c r="AR187" i="51"/>
  <c r="AH187" i="51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S187" i="47"/>
  <c r="T187" i="47"/>
  <c r="X187" i="47"/>
  <c r="AC187" i="47"/>
  <c r="AH187" i="47"/>
  <c r="AR187" i="47"/>
  <c r="AS187" i="46"/>
  <c r="AW190" i="46"/>
  <c r="K194" i="46"/>
  <c r="AW187" i="46"/>
  <c r="K193" i="46"/>
  <c r="K192" i="46"/>
  <c r="K191" i="46"/>
  <c r="AN187" i="46"/>
  <c r="AR187" i="46"/>
  <c r="K187" i="46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P73" i="6"/>
  <c r="X73" i="6"/>
  <c r="X69" i="6"/>
  <c r="Z69" i="6"/>
  <c r="AH73" i="6"/>
  <c r="AJ73" i="6"/>
  <c r="J73" i="6"/>
  <c r="L69" i="6"/>
  <c r="R73" i="6"/>
  <c r="P69" i="6"/>
  <c r="V73" i="6"/>
  <c r="Z73" i="6"/>
  <c r="AB73" i="6"/>
  <c r="AF73" i="6"/>
  <c r="J73" i="7"/>
  <c r="L73" i="7"/>
  <c r="J71" i="7"/>
  <c r="L70" i="7"/>
  <c r="P73" i="7"/>
  <c r="J70" i="7"/>
  <c r="L71" i="7"/>
  <c r="J69" i="7"/>
  <c r="J68" i="7"/>
  <c r="L69" i="7"/>
  <c r="R73" i="7"/>
  <c r="L68" i="7"/>
  <c r="P71" i="7"/>
  <c r="P70" i="7"/>
  <c r="R71" i="7"/>
  <c r="P69" i="7"/>
  <c r="R70" i="7"/>
  <c r="V73" i="7"/>
  <c r="P68" i="7"/>
  <c r="R69" i="7"/>
  <c r="X73" i="7"/>
  <c r="R68" i="7"/>
  <c r="V71" i="7"/>
  <c r="Z73" i="7"/>
  <c r="V70" i="7"/>
  <c r="X71" i="7"/>
  <c r="AB73" i="7"/>
  <c r="V69" i="7"/>
  <c r="X70" i="7"/>
  <c r="Z71" i="7"/>
  <c r="V68" i="7"/>
  <c r="X69" i="7"/>
  <c r="Z70" i="7"/>
  <c r="AB71" i="7"/>
  <c r="X68" i="7"/>
  <c r="Z69" i="7"/>
  <c r="AB70" i="7"/>
  <c r="AF73" i="7"/>
  <c r="Z68" i="7"/>
  <c r="AH73" i="7"/>
  <c r="AF71" i="7"/>
  <c r="AJ73" i="7"/>
  <c r="AH72" i="7" l="1"/>
  <c r="L72" i="7"/>
  <c r="X72" i="7"/>
  <c r="AF72" i="7"/>
  <c r="V72" i="7"/>
  <c r="J72" i="7"/>
  <c r="M190" i="51"/>
  <c r="M187" i="50"/>
  <c r="L187" i="47"/>
  <c r="AJ70" i="6"/>
  <c r="J69" i="6"/>
  <c r="AB68" i="6"/>
  <c r="V69" i="6"/>
  <c r="AJ69" i="6"/>
  <c r="AH69" i="6"/>
  <c r="AF69" i="6"/>
  <c r="AD69" i="6"/>
  <c r="N69" i="6"/>
  <c r="AL69" i="6"/>
  <c r="T69" i="6"/>
  <c r="R69" i="6"/>
  <c r="N72" i="7"/>
  <c r="H69" i="7"/>
  <c r="R72" i="7"/>
  <c r="AJ72" i="7"/>
  <c r="AL72" i="7"/>
  <c r="AB72" i="7"/>
  <c r="Z72" i="7"/>
  <c r="P72" i="7"/>
  <c r="AD72" i="7"/>
  <c r="AF70" i="6"/>
  <c r="Z68" i="6"/>
  <c r="AF71" i="6"/>
  <c r="AB71" i="6"/>
  <c r="V68" i="6"/>
  <c r="M188" i="49"/>
  <c r="M198" i="48"/>
  <c r="M188" i="48"/>
  <c r="M189" i="46"/>
  <c r="M195" i="46"/>
  <c r="M362" i="44"/>
  <c r="M194" i="45"/>
  <c r="M353" i="44"/>
  <c r="M338" i="44"/>
  <c r="L67" i="7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P819" i="44" l="1"/>
  <c r="B137" i="29"/>
  <c r="C127" i="29"/>
  <c r="B197" i="43"/>
  <c r="C187" i="43"/>
  <c r="P820" i="44" l="1"/>
  <c r="U819" i="44"/>
  <c r="C137" i="29"/>
  <c r="B147" i="29"/>
  <c r="C197" i="43"/>
  <c r="B207" i="43"/>
  <c r="U820" i="44" l="1"/>
  <c r="Z819" i="44"/>
  <c r="C147" i="29"/>
  <c r="B157" i="29"/>
  <c r="C207" i="43"/>
  <c r="B217" i="43"/>
  <c r="AE819" i="44" l="1"/>
  <c r="Z820" i="44"/>
  <c r="B167" i="29"/>
  <c r="C157" i="29"/>
  <c r="B227" i="43"/>
  <c r="C217" i="43"/>
  <c r="AJ819" i="44" l="1"/>
  <c r="AE820" i="44"/>
  <c r="C167" i="29"/>
  <c r="B177" i="29"/>
  <c r="C227" i="43"/>
  <c r="B237" i="43"/>
  <c r="AO819" i="44" l="1"/>
  <c r="AJ820" i="44"/>
  <c r="C177" i="29"/>
  <c r="B187" i="29"/>
  <c r="B247" i="43"/>
  <c r="C237" i="43"/>
  <c r="AT819" i="44" l="1"/>
  <c r="AT820" i="44" s="1"/>
  <c r="AO820" i="44"/>
  <c r="C187" i="29"/>
  <c r="B197" i="29"/>
  <c r="C247" i="43"/>
  <c r="B257" i="43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4" i="57" s="1"/>
  <c r="K14" i="57" s="1"/>
  <c r="M10" i="57"/>
  <c r="M9" i="57"/>
  <c r="F70" i="56"/>
  <c r="H70" i="56"/>
  <c r="J70" i="56"/>
  <c r="K22" i="58" l="1"/>
  <c r="M22" i="57"/>
  <c r="K22" i="57" s="1"/>
  <c r="M38" i="58"/>
  <c r="K38" i="58" s="1"/>
  <c r="M30" i="57"/>
  <c r="K30" i="57" s="1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AB169" i="52"/>
  <c r="W169" i="52"/>
  <c r="R169" i="52"/>
  <c r="J169" i="52"/>
  <c r="I169" i="52"/>
  <c r="G169" i="52"/>
  <c r="AV168" i="52"/>
  <c r="AQ168" i="52"/>
  <c r="AL168" i="52"/>
  <c r="AG168" i="52"/>
  <c r="AB168" i="52"/>
  <c r="W168" i="52"/>
  <c r="R168" i="52"/>
  <c r="J168" i="52"/>
  <c r="I168" i="52"/>
  <c r="G168" i="52"/>
  <c r="AV167" i="52"/>
  <c r="AX167" i="52" s="1"/>
  <c r="AQ167" i="52"/>
  <c r="AL167" i="52"/>
  <c r="AG167" i="52"/>
  <c r="AH167" i="52" s="1"/>
  <c r="AB167" i="52"/>
  <c r="W167" i="52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L171" i="51"/>
  <c r="AG171" i="51"/>
  <c r="AB171" i="51"/>
  <c r="AC171" i="51" s="1"/>
  <c r="W171" i="51"/>
  <c r="R171" i="51"/>
  <c r="J171" i="51"/>
  <c r="I171" i="51"/>
  <c r="G171" i="51"/>
  <c r="AV170" i="51"/>
  <c r="AQ170" i="51"/>
  <c r="AL170" i="51"/>
  <c r="AG170" i="51"/>
  <c r="AB170" i="51"/>
  <c r="W170" i="51"/>
  <c r="R170" i="51"/>
  <c r="J170" i="51"/>
  <c r="I170" i="51"/>
  <c r="G170" i="51"/>
  <c r="AV169" i="51"/>
  <c r="AQ169" i="51"/>
  <c r="AL169" i="5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B168" i="51"/>
  <c r="W168" i="51"/>
  <c r="R168" i="5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V167" i="50"/>
  <c r="AX167" i="50" s="1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R167" i="50"/>
  <c r="T167" i="50" s="1"/>
  <c r="J167" i="50"/>
  <c r="I167" i="50"/>
  <c r="H167" i="50"/>
  <c r="G167" i="50"/>
  <c r="AV172" i="49"/>
  <c r="AQ172" i="49"/>
  <c r="AL172" i="49"/>
  <c r="AG172" i="49"/>
  <c r="AB172" i="49"/>
  <c r="W172" i="49"/>
  <c r="R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B168" i="49"/>
  <c r="W168" i="49"/>
  <c r="R168" i="49"/>
  <c r="J168" i="49"/>
  <c r="I168" i="49"/>
  <c r="G168" i="49"/>
  <c r="AV167" i="49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J175" i="46"/>
  <c r="I175" i="46"/>
  <c r="G175" i="46"/>
  <c r="AV174" i="46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K173" i="46" s="1"/>
  <c r="AB173" i="46"/>
  <c r="W173" i="46"/>
  <c r="R173" i="46"/>
  <c r="J173" i="46"/>
  <c r="I173" i="46"/>
  <c r="G173" i="46"/>
  <c r="AV172" i="46"/>
  <c r="AQ172" i="46"/>
  <c r="AL172" i="46"/>
  <c r="AG172" i="46"/>
  <c r="AB172" i="46"/>
  <c r="W172" i="46"/>
  <c r="R172" i="46"/>
  <c r="J172" i="46"/>
  <c r="I172" i="46"/>
  <c r="G172" i="46"/>
  <c r="AV171" i="46"/>
  <c r="AQ171" i="46"/>
  <c r="AL171" i="46"/>
  <c r="AG171" i="46"/>
  <c r="AB171" i="46"/>
  <c r="W171" i="46"/>
  <c r="R171" i="46"/>
  <c r="J171" i="46"/>
  <c r="I171" i="46"/>
  <c r="G171" i="46"/>
  <c r="AV170" i="46"/>
  <c r="AQ170" i="46"/>
  <c r="AL170" i="46"/>
  <c r="AG170" i="46"/>
  <c r="AB170" i="46"/>
  <c r="W170" i="46"/>
  <c r="R170" i="46"/>
  <c r="J170" i="46"/>
  <c r="I170" i="46"/>
  <c r="G170" i="46"/>
  <c r="AV169" i="46"/>
  <c r="AQ169" i="46"/>
  <c r="AL169" i="46"/>
  <c r="AG169" i="46"/>
  <c r="AB169" i="46"/>
  <c r="W169" i="46"/>
  <c r="R169" i="46"/>
  <c r="J169" i="46"/>
  <c r="I169" i="46"/>
  <c r="G169" i="46"/>
  <c r="AV168" i="46"/>
  <c r="AQ168" i="46"/>
  <c r="AL168" i="46"/>
  <c r="AG168" i="46"/>
  <c r="AB168" i="46"/>
  <c r="W168" i="46"/>
  <c r="R168" i="46"/>
  <c r="J168" i="46"/>
  <c r="I168" i="46"/>
  <c r="G168" i="46"/>
  <c r="AV167" i="46"/>
  <c r="AQ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W175" i="45"/>
  <c r="R175" i="45"/>
  <c r="J175" i="45"/>
  <c r="I175" i="45"/>
  <c r="G175" i="45"/>
  <c r="AV174" i="45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L173" i="45"/>
  <c r="AG173" i="45"/>
  <c r="AB173" i="45"/>
  <c r="W173" i="45"/>
  <c r="R173" i="45"/>
  <c r="J173" i="45"/>
  <c r="I173" i="45"/>
  <c r="G173" i="45"/>
  <c r="AV172" i="45"/>
  <c r="AQ172" i="45"/>
  <c r="AL172" i="45"/>
  <c r="AG172" i="45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G170" i="45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L168" i="45"/>
  <c r="AM168" i="45" s="1"/>
  <c r="AG168" i="45"/>
  <c r="AB168" i="45"/>
  <c r="W168" i="45"/>
  <c r="R168" i="45"/>
  <c r="J168" i="45"/>
  <c r="I168" i="45"/>
  <c r="G168" i="45"/>
  <c r="AV167" i="45"/>
  <c r="AQ167" i="45"/>
  <c r="AL167" i="45"/>
  <c r="AG167" i="45"/>
  <c r="AB167" i="45"/>
  <c r="W167" i="45"/>
  <c r="R167" i="45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 s="1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AC65" i="6"/>
  <c r="S65" i="6"/>
  <c r="M65" i="6"/>
  <c r="F65" i="6" s="1"/>
  <c r="AC64" i="6"/>
  <c r="S64" i="6"/>
  <c r="M64" i="6"/>
  <c r="AC63" i="6"/>
  <c r="S63" i="6"/>
  <c r="M63" i="6"/>
  <c r="AC62" i="6"/>
  <c r="S62" i="6"/>
  <c r="M62" i="6"/>
  <c r="AC61" i="6"/>
  <c r="S61" i="6"/>
  <c r="M61" i="6"/>
  <c r="AC60" i="6"/>
  <c r="S60" i="6"/>
  <c r="M60" i="6"/>
  <c r="AC66" i="7"/>
  <c r="S66" i="7"/>
  <c r="M66" i="7"/>
  <c r="AC65" i="7"/>
  <c r="S65" i="7"/>
  <c r="M65" i="7"/>
  <c r="AC64" i="7"/>
  <c r="S64" i="7"/>
  <c r="M64" i="7"/>
  <c r="AC63" i="7"/>
  <c r="S63" i="7"/>
  <c r="M63" i="7"/>
  <c r="AC62" i="7"/>
  <c r="S62" i="7"/>
  <c r="M62" i="7"/>
  <c r="AC61" i="7"/>
  <c r="S61" i="7"/>
  <c r="M61" i="7"/>
  <c r="AC60" i="7"/>
  <c r="S60" i="7"/>
  <c r="M60" i="7"/>
  <c r="F65" i="7" l="1"/>
  <c r="AJ65" i="7" s="1"/>
  <c r="AD167" i="52"/>
  <c r="AR171" i="51"/>
  <c r="K172" i="49"/>
  <c r="AH168" i="46"/>
  <c r="AC168" i="45"/>
  <c r="AH170" i="45"/>
  <c r="AH172" i="45"/>
  <c r="AM170" i="45"/>
  <c r="K176" i="45"/>
  <c r="AR172" i="45"/>
  <c r="AW174" i="45"/>
  <c r="AR168" i="45"/>
  <c r="T167" i="45"/>
  <c r="X167" i="45"/>
  <c r="AC175" i="45"/>
  <c r="AR173" i="45"/>
  <c r="F66" i="6"/>
  <c r="F61" i="6"/>
  <c r="AB61" i="6" s="1"/>
  <c r="F62" i="6"/>
  <c r="AB62" i="6" s="1"/>
  <c r="F64" i="6"/>
  <c r="T64" i="6" s="1"/>
  <c r="Y167" i="52"/>
  <c r="AR168" i="52"/>
  <c r="AN167" i="52"/>
  <c r="AW168" i="52"/>
  <c r="K169" i="52"/>
  <c r="AC168" i="52"/>
  <c r="S171" i="51"/>
  <c r="S168" i="51"/>
  <c r="X168" i="51"/>
  <c r="X170" i="51"/>
  <c r="AH168" i="51"/>
  <c r="AM169" i="51"/>
  <c r="S167" i="50"/>
  <c r="AW167" i="50"/>
  <c r="AX167" i="49"/>
  <c r="S168" i="49"/>
  <c r="X168" i="49"/>
  <c r="AC168" i="49"/>
  <c r="AH168" i="49"/>
  <c r="AM172" i="49"/>
  <c r="T167" i="47"/>
  <c r="AM167" i="46"/>
  <c r="AW167" i="46"/>
  <c r="K175" i="46"/>
  <c r="K170" i="46"/>
  <c r="S169" i="46"/>
  <c r="AH169" i="46"/>
  <c r="AC171" i="46"/>
  <c r="AW168" i="46"/>
  <c r="X171" i="46"/>
  <c r="AS167" i="46"/>
  <c r="K172" i="46"/>
  <c r="K175" i="45"/>
  <c r="AW324" i="44"/>
  <c r="F64" i="7"/>
  <c r="AH64" i="7" s="1"/>
  <c r="F66" i="7"/>
  <c r="AL66" i="7" s="1"/>
  <c r="F61" i="7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M167" i="50" s="1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J62" i="6"/>
  <c r="AL62" i="6"/>
  <c r="T62" i="6"/>
  <c r="AF62" i="6"/>
  <c r="T61" i="6"/>
  <c r="AF61" i="6"/>
  <c r="AH61" i="6"/>
  <c r="F60" i="6"/>
  <c r="AJ60" i="6" s="1"/>
  <c r="AJ61" i="6"/>
  <c r="T65" i="7"/>
  <c r="AL65" i="7"/>
  <c r="AD65" i="7"/>
  <c r="N65" i="7"/>
  <c r="F62" i="7"/>
  <c r="X62" i="7" s="1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J66" i="6"/>
  <c r="L66" i="6"/>
  <c r="N66" i="6"/>
  <c r="T66" i="6"/>
  <c r="AD66" i="6"/>
  <c r="J62" i="6"/>
  <c r="J61" i="6"/>
  <c r="L62" i="6"/>
  <c r="L61" i="6"/>
  <c r="P62" i="6"/>
  <c r="P61" i="6"/>
  <c r="R61" i="6"/>
  <c r="V62" i="6"/>
  <c r="V61" i="6"/>
  <c r="X62" i="6"/>
  <c r="X61" i="6"/>
  <c r="Z62" i="6"/>
  <c r="Z61" i="6"/>
  <c r="L65" i="7"/>
  <c r="F60" i="7"/>
  <c r="P65" i="7"/>
  <c r="V65" i="7"/>
  <c r="X65" i="7"/>
  <c r="Z65" i="7"/>
  <c r="AB65" i="7"/>
  <c r="AF65" i="7"/>
  <c r="AH65" i="7"/>
  <c r="J65" i="7"/>
  <c r="R65" i="7"/>
  <c r="AB64" i="7" l="1"/>
  <c r="X61" i="7"/>
  <c r="Z61" i="7"/>
  <c r="V61" i="7"/>
  <c r="N61" i="6"/>
  <c r="R62" i="6"/>
  <c r="AH62" i="6"/>
  <c r="N64" i="7"/>
  <c r="L61" i="7"/>
  <c r="AD61" i="7"/>
  <c r="P64" i="7"/>
  <c r="V66" i="7"/>
  <c r="AF66" i="7"/>
  <c r="R64" i="7"/>
  <c r="AB63" i="7"/>
  <c r="P63" i="7"/>
  <c r="N66" i="7"/>
  <c r="P66" i="7"/>
  <c r="AF61" i="7"/>
  <c r="N61" i="7"/>
  <c r="Z63" i="7"/>
  <c r="J66" i="7"/>
  <c r="AD66" i="7"/>
  <c r="R66" i="7"/>
  <c r="AB66" i="7"/>
  <c r="L66" i="7"/>
  <c r="L64" i="7"/>
  <c r="AJ61" i="7"/>
  <c r="N63" i="7"/>
  <c r="AL63" i="7"/>
  <c r="AL61" i="7"/>
  <c r="AH63" i="7"/>
  <c r="V64" i="7"/>
  <c r="T64" i="7"/>
  <c r="J64" i="7"/>
  <c r="X64" i="7"/>
  <c r="AD64" i="7"/>
  <c r="AH61" i="7"/>
  <c r="AL64" i="7"/>
  <c r="Z64" i="7"/>
  <c r="AJ64" i="7"/>
  <c r="Z66" i="7"/>
  <c r="R61" i="7"/>
  <c r="X66" i="7"/>
  <c r="T61" i="7"/>
  <c r="R63" i="7"/>
  <c r="T66" i="7"/>
  <c r="J61" i="7"/>
  <c r="AJ63" i="7"/>
  <c r="AF63" i="7"/>
  <c r="AJ66" i="7"/>
  <c r="AF64" i="7"/>
  <c r="AH66" i="7"/>
  <c r="P61" i="7"/>
  <c r="AD63" i="7"/>
  <c r="X63" i="6"/>
  <c r="V63" i="6"/>
  <c r="R63" i="6"/>
  <c r="P63" i="6"/>
  <c r="L167" i="50"/>
  <c r="X63" i="7"/>
  <c r="L63" i="7"/>
  <c r="J63" i="7"/>
  <c r="V63" i="7"/>
  <c r="Z63" i="6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B149" i="52"/>
  <c r="W149" i="52"/>
  <c r="R149" i="52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Q147" i="52"/>
  <c r="AL147" i="52"/>
  <c r="AG147" i="52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J152" i="51"/>
  <c r="I152" i="51"/>
  <c r="G152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L150" i="51"/>
  <c r="AG150" i="51"/>
  <c r="AB150" i="51"/>
  <c r="W150" i="51"/>
  <c r="R150" i="51"/>
  <c r="J150" i="51"/>
  <c r="I150" i="51"/>
  <c r="G150" i="51"/>
  <c r="AV149" i="51"/>
  <c r="AQ149" i="51"/>
  <c r="AL149" i="51"/>
  <c r="AG149" i="51"/>
  <c r="AB149" i="51"/>
  <c r="W149" i="51"/>
  <c r="R149" i="51"/>
  <c r="J149" i="51"/>
  <c r="I149" i="51"/>
  <c r="G149" i="51"/>
  <c r="AV148" i="51"/>
  <c r="AQ148" i="51"/>
  <c r="AL148" i="51"/>
  <c r="AM148" i="51" s="1"/>
  <c r="AG148" i="51"/>
  <c r="AB148" i="51"/>
  <c r="W148" i="51"/>
  <c r="R148" i="5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Q148" i="49"/>
  <c r="AR149" i="49" s="1"/>
  <c r="AL148" i="49"/>
  <c r="AM148" i="49" s="1"/>
  <c r="AG148" i="49"/>
  <c r="AH148" i="49" s="1"/>
  <c r="AB148" i="49"/>
  <c r="W148" i="49"/>
  <c r="R148" i="49"/>
  <c r="S148" i="49" s="1"/>
  <c r="J148" i="49"/>
  <c r="I148" i="49"/>
  <c r="G148" i="49"/>
  <c r="AV147" i="49"/>
  <c r="AQ147" i="49"/>
  <c r="AL147" i="49"/>
  <c r="AG147" i="49"/>
  <c r="AB147" i="49"/>
  <c r="W147" i="49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W153" i="46"/>
  <c r="R153" i="46"/>
  <c r="J153" i="46"/>
  <c r="I153" i="46"/>
  <c r="G153" i="46"/>
  <c r="AV152" i="46"/>
  <c r="AQ152" i="46"/>
  <c r="AL152" i="46"/>
  <c r="AG152" i="46"/>
  <c r="AB152" i="46"/>
  <c r="W152" i="46"/>
  <c r="R152" i="46"/>
  <c r="J152" i="46"/>
  <c r="I152" i="46"/>
  <c r="G152" i="46"/>
  <c r="AV151" i="46"/>
  <c r="AQ151" i="46"/>
  <c r="AL151" i="46"/>
  <c r="AG151" i="46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B148" i="46"/>
  <c r="W148" i="46"/>
  <c r="R148" i="46"/>
  <c r="J148" i="46"/>
  <c r="I148" i="46"/>
  <c r="G148" i="46"/>
  <c r="AV147" i="46"/>
  <c r="AQ147" i="46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G156" i="45"/>
  <c r="AB156" i="45"/>
  <c r="W156" i="45"/>
  <c r="R156" i="45"/>
  <c r="J156" i="45"/>
  <c r="I156" i="45"/>
  <c r="G156" i="45"/>
  <c r="AV155" i="45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W154" i="45"/>
  <c r="R154" i="45"/>
  <c r="J154" i="45"/>
  <c r="I154" i="45"/>
  <c r="G154" i="45"/>
  <c r="AV153" i="45"/>
  <c r="AQ153" i="45"/>
  <c r="AL153" i="45"/>
  <c r="AG153" i="45"/>
  <c r="AB153" i="45"/>
  <c r="W153" i="45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AC58" i="7"/>
  <c r="S58" i="7"/>
  <c r="M58" i="7"/>
  <c r="F58" i="7"/>
  <c r="AJ58" i="7" s="1"/>
  <c r="AC57" i="7"/>
  <c r="S57" i="7"/>
  <c r="M57" i="7"/>
  <c r="AC56" i="7"/>
  <c r="S56" i="7"/>
  <c r="M56" i="7"/>
  <c r="AC55" i="7"/>
  <c r="S55" i="7"/>
  <c r="M55" i="7"/>
  <c r="AC54" i="7"/>
  <c r="S54" i="7"/>
  <c r="M54" i="7"/>
  <c r="AC53" i="7"/>
  <c r="S53" i="7"/>
  <c r="M53" i="7"/>
  <c r="F54" i="7" l="1"/>
  <c r="K261" i="44"/>
  <c r="K277" i="44"/>
  <c r="F56" i="7"/>
  <c r="AF56" i="7" s="1"/>
  <c r="AW151" i="51"/>
  <c r="AC150" i="49"/>
  <c r="AW148" i="49"/>
  <c r="X148" i="49"/>
  <c r="X147" i="45"/>
  <c r="F59" i="7"/>
  <c r="AL59" i="7" s="1"/>
  <c r="F59" i="6"/>
  <c r="AL59" i="6" s="1"/>
  <c r="S149" i="52"/>
  <c r="X149" i="52"/>
  <c r="AI147" i="52"/>
  <c r="AC149" i="52"/>
  <c r="AN147" i="52"/>
  <c r="AH149" i="52"/>
  <c r="AS147" i="52"/>
  <c r="AX147" i="52"/>
  <c r="AR150" i="51"/>
  <c r="AW148" i="51"/>
  <c r="AR149" i="51"/>
  <c r="S148" i="51"/>
  <c r="X150" i="51"/>
  <c r="AC148" i="51"/>
  <c r="K152" i="51"/>
  <c r="AH150" i="51"/>
  <c r="K147" i="49"/>
  <c r="AS147" i="49"/>
  <c r="K156" i="48"/>
  <c r="AX147" i="47"/>
  <c r="AH148" i="46"/>
  <c r="K154" i="46"/>
  <c r="X153" i="46"/>
  <c r="AH151" i="46"/>
  <c r="AC153" i="46"/>
  <c r="AX147" i="46"/>
  <c r="S153" i="46"/>
  <c r="AW151" i="46"/>
  <c r="AR154" i="46"/>
  <c r="X152" i="46"/>
  <c r="AM156" i="45"/>
  <c r="X153" i="45"/>
  <c r="K155" i="45"/>
  <c r="S154" i="45"/>
  <c r="X150" i="45"/>
  <c r="K156" i="45"/>
  <c r="AC155" i="45"/>
  <c r="F54" i="6"/>
  <c r="AF54" i="6" s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L147" i="50" s="1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T57" i="6"/>
  <c r="N59" i="6"/>
  <c r="T59" i="6"/>
  <c r="AD59" i="6"/>
  <c r="AJ57" i="6"/>
  <c r="N57" i="6"/>
  <c r="AD57" i="6"/>
  <c r="AL57" i="6"/>
  <c r="J57" i="7"/>
  <c r="AL57" i="7"/>
  <c r="AJ57" i="7"/>
  <c r="AD58" i="7"/>
  <c r="AL58" i="7"/>
  <c r="T54" i="7"/>
  <c r="AJ56" i="7"/>
  <c r="N58" i="7"/>
  <c r="T58" i="7"/>
  <c r="N56" i="7"/>
  <c r="T56" i="7"/>
  <c r="N54" i="7"/>
  <c r="AL56" i="7"/>
  <c r="AD56" i="7"/>
  <c r="AD54" i="7"/>
  <c r="AF54" i="7"/>
  <c r="AH54" i="7"/>
  <c r="T147" i="52"/>
  <c r="K148" i="52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P59" i="6"/>
  <c r="R59" i="6"/>
  <c r="J57" i="6"/>
  <c r="F53" i="6"/>
  <c r="P57" i="6"/>
  <c r="X59" i="6"/>
  <c r="X57" i="6"/>
  <c r="J59" i="6"/>
  <c r="L59" i="6"/>
  <c r="L57" i="6"/>
  <c r="R57" i="6"/>
  <c r="V59" i="6"/>
  <c r="V57" i="6"/>
  <c r="AB59" i="6"/>
  <c r="Z57" i="6"/>
  <c r="AB57" i="6"/>
  <c r="AF59" i="6"/>
  <c r="AH59" i="6"/>
  <c r="AF57" i="6"/>
  <c r="AJ59" i="6"/>
  <c r="Z59" i="6"/>
  <c r="J58" i="7"/>
  <c r="F53" i="7"/>
  <c r="P58" i="7"/>
  <c r="L54" i="7"/>
  <c r="R58" i="7"/>
  <c r="P56" i="7"/>
  <c r="Z58" i="7"/>
  <c r="AB58" i="7"/>
  <c r="X54" i="7"/>
  <c r="AB56" i="7"/>
  <c r="AF59" i="7"/>
  <c r="L58" i="7"/>
  <c r="J56" i="7"/>
  <c r="R56" i="7"/>
  <c r="V56" i="7"/>
  <c r="V54" i="7"/>
  <c r="Z54" i="7"/>
  <c r="AF58" i="7"/>
  <c r="J54" i="7"/>
  <c r="P54" i="7"/>
  <c r="Z56" i="7"/>
  <c r="AB54" i="7"/>
  <c r="AH58" i="7"/>
  <c r="L56" i="7"/>
  <c r="V58" i="7"/>
  <c r="X58" i="7"/>
  <c r="X56" i="7"/>
  <c r="AF57" i="7" l="1"/>
  <c r="Z57" i="7"/>
  <c r="V57" i="7"/>
  <c r="Z59" i="7"/>
  <c r="V59" i="7"/>
  <c r="R57" i="7"/>
  <c r="AB59" i="7"/>
  <c r="AH56" i="7"/>
  <c r="X59" i="7"/>
  <c r="AD59" i="7"/>
  <c r="R59" i="7"/>
  <c r="AH59" i="7"/>
  <c r="AD57" i="7"/>
  <c r="J59" i="7"/>
  <c r="L59" i="7"/>
  <c r="N59" i="7"/>
  <c r="P57" i="7"/>
  <c r="AJ59" i="7"/>
  <c r="P59" i="7"/>
  <c r="T59" i="7"/>
  <c r="Z54" i="6"/>
  <c r="AL58" i="6"/>
  <c r="T54" i="6"/>
  <c r="AL54" i="6"/>
  <c r="X57" i="7"/>
  <c r="AF55" i="6"/>
  <c r="AH55" i="6"/>
  <c r="L55" i="6"/>
  <c r="AL55" i="6"/>
  <c r="AJ55" i="6"/>
  <c r="N55" i="6"/>
  <c r="J55" i="6"/>
  <c r="AD55" i="6"/>
  <c r="AB55" i="6"/>
  <c r="AB54" i="6"/>
  <c r="P54" i="6"/>
  <c r="AH54" i="6"/>
  <c r="J54" i="6"/>
  <c r="X54" i="6"/>
  <c r="AD54" i="6"/>
  <c r="Z55" i="6"/>
  <c r="X55" i="6"/>
  <c r="P55" i="6"/>
  <c r="V54" i="6"/>
  <c r="L54" i="6"/>
  <c r="R55" i="6"/>
  <c r="N54" i="6"/>
  <c r="AJ54" i="6"/>
  <c r="T55" i="6"/>
  <c r="R54" i="6"/>
  <c r="R56" i="6"/>
  <c r="M148" i="52"/>
  <c r="M147" i="50"/>
  <c r="M151" i="49"/>
  <c r="L147" i="47"/>
  <c r="M147" i="47"/>
  <c r="AH57" i="7"/>
  <c r="T57" i="7"/>
  <c r="J55" i="7"/>
  <c r="AH55" i="7"/>
  <c r="AJ55" i="7"/>
  <c r="N55" i="7"/>
  <c r="T55" i="7"/>
  <c r="AB55" i="7"/>
  <c r="AB57" i="7"/>
  <c r="X55" i="7"/>
  <c r="L57" i="7"/>
  <c r="AL55" i="7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G128" i="52"/>
  <c r="AB128" i="52"/>
  <c r="W128" i="52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B134" i="51"/>
  <c r="W134" i="51"/>
  <c r="R134" i="51"/>
  <c r="J134" i="51"/>
  <c r="I134" i="51"/>
  <c r="G134" i="51"/>
  <c r="AV133" i="51"/>
  <c r="AQ133" i="51"/>
  <c r="AL133" i="51"/>
  <c r="AG133" i="51"/>
  <c r="AB133" i="51"/>
  <c r="W133" i="51"/>
  <c r="R133" i="51"/>
  <c r="J133" i="51"/>
  <c r="I133" i="51"/>
  <c r="G133" i="51"/>
  <c r="AV132" i="51"/>
  <c r="AQ132" i="5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G130" i="51"/>
  <c r="AB130" i="51"/>
  <c r="W130" i="51"/>
  <c r="R130" i="5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R127" i="50"/>
  <c r="S127" i="50" s="1"/>
  <c r="J127" i="50"/>
  <c r="I127" i="50"/>
  <c r="H127" i="50"/>
  <c r="G127" i="50"/>
  <c r="AL132" i="49"/>
  <c r="AG132" i="49"/>
  <c r="AB132" i="49"/>
  <c r="W132" i="49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Q128" i="49"/>
  <c r="AR128" i="49" s="1"/>
  <c r="AL128" i="49"/>
  <c r="AG128" i="49"/>
  <c r="AB128" i="49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K128" i="47" s="1"/>
  <c r="AQ128" i="47"/>
  <c r="AL128" i="47"/>
  <c r="AG128" i="47"/>
  <c r="AB128" i="47"/>
  <c r="W128" i="47"/>
  <c r="R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B133" i="46"/>
  <c r="W133" i="46"/>
  <c r="R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L131" i="46"/>
  <c r="AG131" i="46"/>
  <c r="AB131" i="46"/>
  <c r="W131" i="46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Q127" i="46"/>
  <c r="AR132" i="46" s="1"/>
  <c r="AL127" i="46"/>
  <c r="AG127" i="46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W136" i="45"/>
  <c r="R136" i="45"/>
  <c r="J136" i="45"/>
  <c r="I136" i="45"/>
  <c r="G136" i="45"/>
  <c r="AV135" i="45"/>
  <c r="AQ135" i="45"/>
  <c r="AL135" i="45"/>
  <c r="AG135" i="45"/>
  <c r="AB135" i="45"/>
  <c r="W135" i="45"/>
  <c r="R135" i="45"/>
  <c r="J135" i="45"/>
  <c r="I135" i="45"/>
  <c r="G135" i="45"/>
  <c r="AV134" i="45"/>
  <c r="AQ134" i="45"/>
  <c r="AL134" i="45"/>
  <c r="AG134" i="45"/>
  <c r="AB134" i="45"/>
  <c r="W134" i="45"/>
  <c r="R134" i="45"/>
  <c r="J134" i="45"/>
  <c r="I134" i="45"/>
  <c r="G134" i="45"/>
  <c r="AV133" i="45"/>
  <c r="AQ133" i="45"/>
  <c r="AL133" i="45"/>
  <c r="AG133" i="45"/>
  <c r="AB133" i="45"/>
  <c r="W133" i="45"/>
  <c r="R133" i="45"/>
  <c r="J133" i="45"/>
  <c r="I133" i="45"/>
  <c r="G133" i="45"/>
  <c r="AV132" i="45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Q128" i="45"/>
  <c r="AL128" i="45"/>
  <c r="AM128" i="45" s="1"/>
  <c r="AG128" i="45"/>
  <c r="AB128" i="45"/>
  <c r="W128" i="45"/>
  <c r="R128" i="45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 s="1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AC51" i="7"/>
  <c r="S51" i="7"/>
  <c r="M51" i="7"/>
  <c r="AC50" i="7"/>
  <c r="S50" i="7"/>
  <c r="M50" i="7"/>
  <c r="AC49" i="7"/>
  <c r="S49" i="7"/>
  <c r="M49" i="7"/>
  <c r="AC48" i="7"/>
  <c r="S48" i="7"/>
  <c r="M48" i="7"/>
  <c r="F48" i="7" s="1"/>
  <c r="AB48" i="7" s="1"/>
  <c r="AC47" i="7"/>
  <c r="S47" i="7"/>
  <c r="M47" i="7"/>
  <c r="F47" i="7"/>
  <c r="AB47" i="7" s="1"/>
  <c r="AC46" i="7"/>
  <c r="S46" i="7"/>
  <c r="M46" i="7"/>
  <c r="F52" i="7" l="1"/>
  <c r="AL52" i="7" s="1"/>
  <c r="F50" i="7"/>
  <c r="AH50" i="7" s="1"/>
  <c r="AM132" i="49"/>
  <c r="AW128" i="49"/>
  <c r="AM129" i="46"/>
  <c r="AR131" i="46"/>
  <c r="K135" i="45"/>
  <c r="S128" i="45"/>
  <c r="X128" i="45"/>
  <c r="AC136" i="45"/>
  <c r="AH134" i="45"/>
  <c r="AW135" i="45"/>
  <c r="AR134" i="45"/>
  <c r="AR133" i="45"/>
  <c r="AW128" i="45"/>
  <c r="F49" i="7"/>
  <c r="X49" i="7" s="1"/>
  <c r="X128" i="52"/>
  <c r="AC128" i="52"/>
  <c r="AH128" i="52"/>
  <c r="AM128" i="52"/>
  <c r="X134" i="51"/>
  <c r="AH134" i="51"/>
  <c r="AR133" i="51"/>
  <c r="S130" i="51"/>
  <c r="K132" i="51"/>
  <c r="AC128" i="51"/>
  <c r="X130" i="51"/>
  <c r="AM130" i="51"/>
  <c r="T127" i="49"/>
  <c r="X132" i="49"/>
  <c r="AC128" i="49"/>
  <c r="S128" i="47"/>
  <c r="X128" i="47"/>
  <c r="AC128" i="47"/>
  <c r="AH128" i="47"/>
  <c r="AM128" i="47"/>
  <c r="AR128" i="47"/>
  <c r="AW128" i="47"/>
  <c r="AW134" i="46"/>
  <c r="S133" i="46"/>
  <c r="X131" i="46"/>
  <c r="AC129" i="46"/>
  <c r="AH133" i="46"/>
  <c r="AH128" i="46"/>
  <c r="K133" i="46"/>
  <c r="K136" i="45"/>
  <c r="AW132" i="45"/>
  <c r="K228" i="44"/>
  <c r="K239" i="44"/>
  <c r="F50" i="6"/>
  <c r="T50" i="6" s="1"/>
  <c r="F51" i="7"/>
  <c r="AJ51" i="7" s="1"/>
  <c r="C307" i="29"/>
  <c r="B317" i="29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M127" i="50" s="1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D52" i="6"/>
  <c r="N49" i="6"/>
  <c r="T52" i="6"/>
  <c r="AD49" i="6"/>
  <c r="AH49" i="6"/>
  <c r="AH48" i="6"/>
  <c r="N47" i="6"/>
  <c r="AD48" i="6"/>
  <c r="AF48" i="6"/>
  <c r="AJ48" i="6"/>
  <c r="T47" i="6"/>
  <c r="N52" i="6"/>
  <c r="AL49" i="6"/>
  <c r="AD47" i="6"/>
  <c r="T48" i="6"/>
  <c r="T49" i="6"/>
  <c r="AF47" i="6"/>
  <c r="N48" i="6"/>
  <c r="T51" i="6"/>
  <c r="AJ49" i="6"/>
  <c r="AH47" i="6"/>
  <c r="T48" i="7"/>
  <c r="AH48" i="7"/>
  <c r="AL48" i="7"/>
  <c r="N52" i="7"/>
  <c r="T52" i="7"/>
  <c r="AJ48" i="7"/>
  <c r="F46" i="7"/>
  <c r="AJ46" i="7" s="1"/>
  <c r="AD52" i="7"/>
  <c r="N47" i="7"/>
  <c r="T47" i="7"/>
  <c r="N48" i="7"/>
  <c r="AF47" i="7"/>
  <c r="N50" i="7"/>
  <c r="AD48" i="7"/>
  <c r="AH47" i="7"/>
  <c r="AJ47" i="7"/>
  <c r="AD50" i="7"/>
  <c r="AF48" i="7"/>
  <c r="P47" i="7"/>
  <c r="AL47" i="7"/>
  <c r="AJ50" i="7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R52" i="6"/>
  <c r="Z52" i="6"/>
  <c r="J52" i="6"/>
  <c r="F46" i="6"/>
  <c r="T46" i="6" s="1"/>
  <c r="V47" i="6"/>
  <c r="X48" i="6"/>
  <c r="Z49" i="6"/>
  <c r="L49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V49" i="6"/>
  <c r="AB47" i="6"/>
  <c r="AJ52" i="6"/>
  <c r="J49" i="6"/>
  <c r="J48" i="6"/>
  <c r="P52" i="6"/>
  <c r="R49" i="6"/>
  <c r="X49" i="6"/>
  <c r="J52" i="7"/>
  <c r="J50" i="7"/>
  <c r="J48" i="7"/>
  <c r="P52" i="7"/>
  <c r="J47" i="7"/>
  <c r="L48" i="7"/>
  <c r="R52" i="7"/>
  <c r="L47" i="7"/>
  <c r="P50" i="7"/>
  <c r="R50" i="7"/>
  <c r="P48" i="7"/>
  <c r="V52" i="7"/>
  <c r="L52" i="7"/>
  <c r="L50" i="7"/>
  <c r="R48" i="7"/>
  <c r="T50" i="7"/>
  <c r="X52" i="7"/>
  <c r="R47" i="7"/>
  <c r="V50" i="7"/>
  <c r="Z52" i="7"/>
  <c r="X50" i="7"/>
  <c r="AB52" i="7"/>
  <c r="V48" i="7"/>
  <c r="Z50" i="7"/>
  <c r="V47" i="7"/>
  <c r="X48" i="7"/>
  <c r="AB50" i="7"/>
  <c r="X47" i="7"/>
  <c r="Z48" i="7"/>
  <c r="AF52" i="7"/>
  <c r="Z47" i="7"/>
  <c r="AH52" i="7"/>
  <c r="AF50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T49" i="7" l="1"/>
  <c r="V49" i="7"/>
  <c r="L49" i="7"/>
  <c r="AL49" i="7"/>
  <c r="N49" i="7"/>
  <c r="AH49" i="7"/>
  <c r="Z49" i="7"/>
  <c r="AF49" i="7"/>
  <c r="J49" i="7"/>
  <c r="AJ49" i="7"/>
  <c r="P51" i="7"/>
  <c r="AB49" i="7"/>
  <c r="R49" i="7"/>
  <c r="AD49" i="7"/>
  <c r="P49" i="7"/>
  <c r="L127" i="52"/>
  <c r="M127" i="52"/>
  <c r="N50" i="6"/>
  <c r="AD51" i="6"/>
  <c r="L50" i="6"/>
  <c r="X50" i="6"/>
  <c r="V50" i="6"/>
  <c r="X51" i="7"/>
  <c r="AF51" i="7"/>
  <c r="AD51" i="7"/>
  <c r="AB51" i="7"/>
  <c r="AL51" i="7"/>
  <c r="L51" i="7"/>
  <c r="J51" i="7"/>
  <c r="R51" i="7"/>
  <c r="T51" i="7"/>
  <c r="Z51" i="7"/>
  <c r="N51" i="7"/>
  <c r="V51" i="7"/>
  <c r="AH51" i="7"/>
  <c r="AF50" i="6"/>
  <c r="Z50" i="6"/>
  <c r="AJ50" i="6"/>
  <c r="AL50" i="6"/>
  <c r="J50" i="6"/>
  <c r="AH50" i="6"/>
  <c r="P50" i="6"/>
  <c r="AB50" i="6"/>
  <c r="R50" i="6"/>
  <c r="AD50" i="6"/>
  <c r="Z51" i="6"/>
  <c r="L127" i="50"/>
  <c r="C317" i="29"/>
  <c r="B327" i="29"/>
  <c r="AL51" i="6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C327" i="29" l="1"/>
  <c r="B337" i="29"/>
  <c r="J40" i="56"/>
  <c r="J41" i="56"/>
  <c r="J42" i="56"/>
  <c r="J43" i="56"/>
  <c r="J44" i="56"/>
  <c r="J45" i="56"/>
  <c r="H41" i="56"/>
  <c r="H42" i="56"/>
  <c r="H43" i="56"/>
  <c r="H44" i="56"/>
  <c r="H45" i="56"/>
  <c r="C337" i="29" l="1"/>
  <c r="B347" i="29"/>
  <c r="M4" i="56"/>
  <c r="L35" i="56"/>
  <c r="C347" i="29" l="1"/>
  <c r="B357" i="29"/>
  <c r="G44" i="3"/>
  <c r="P44" i="3" s="1"/>
  <c r="G37" i="3"/>
  <c r="P37" i="3" s="1"/>
  <c r="B367" i="29" l="1"/>
  <c r="C357" i="29"/>
  <c r="B377" i="29" l="1"/>
  <c r="C367" i="29"/>
  <c r="AH24" i="29"/>
  <c r="AG24" i="29"/>
  <c r="AF24" i="29"/>
  <c r="AE24" i="29"/>
  <c r="AD24" i="29"/>
  <c r="AB24" i="29"/>
  <c r="AH23" i="29"/>
  <c r="AG23" i="29"/>
  <c r="AF23" i="29"/>
  <c r="AE23" i="29"/>
  <c r="AD23" i="29"/>
  <c r="AC23" i="29"/>
  <c r="AB23" i="29"/>
  <c r="C377" i="29" l="1"/>
  <c r="B387" i="29"/>
  <c r="AA23" i="43"/>
  <c r="AA25" i="43" s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B397" i="29" l="1"/>
  <c r="C387" i="29"/>
  <c r="F65" i="56"/>
  <c r="F44" i="56"/>
  <c r="D44" i="56"/>
  <c r="D43" i="56"/>
  <c r="F43" i="56"/>
  <c r="F45" i="56"/>
  <c r="D45" i="56"/>
  <c r="B75" i="41"/>
  <c r="B7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C397" i="29" l="1"/>
  <c r="B407" i="29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C407" i="29" l="1"/>
  <c r="B417" i="29"/>
  <c r="F40" i="56"/>
  <c r="D40" i="56"/>
  <c r="F42" i="56"/>
  <c r="D42" i="56"/>
  <c r="F41" i="56"/>
  <c r="D41" i="56"/>
  <c r="D39" i="56"/>
  <c r="D36" i="56"/>
  <c r="D37" i="56"/>
  <c r="D38" i="56"/>
  <c r="B427" i="29" l="1"/>
  <c r="C417" i="29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W112" i="51"/>
  <c r="R112" i="51"/>
  <c r="K112" i="51" s="1"/>
  <c r="J112" i="51"/>
  <c r="I112" i="51"/>
  <c r="G112" i="51"/>
  <c r="AV111" i="51"/>
  <c r="AW111" i="51" s="1"/>
  <c r="AQ111" i="51"/>
  <c r="AL111" i="51"/>
  <c r="AG111" i="51"/>
  <c r="AB111" i="51"/>
  <c r="W111" i="51"/>
  <c r="R111" i="51"/>
  <c r="J111" i="51"/>
  <c r="I111" i="51"/>
  <c r="G111" i="51"/>
  <c r="AV110" i="51"/>
  <c r="AQ110" i="51"/>
  <c r="AL110" i="51"/>
  <c r="AG110" i="51"/>
  <c r="AB110" i="51"/>
  <c r="W110" i="5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R108" i="5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Q107" i="50"/>
  <c r="AS107" i="50" s="1"/>
  <c r="AL107" i="50"/>
  <c r="AN107" i="50" s="1"/>
  <c r="AG107" i="50"/>
  <c r="AI107" i="50" s="1"/>
  <c r="AB107" i="50"/>
  <c r="AD107" i="50" s="1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 s="1"/>
  <c r="J112" i="49"/>
  <c r="I112" i="49"/>
  <c r="G112" i="49"/>
  <c r="AV111" i="49"/>
  <c r="AQ111" i="49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K108" i="49" s="1"/>
  <c r="AG108" i="49"/>
  <c r="AB108" i="49"/>
  <c r="W108" i="49"/>
  <c r="R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Q114" i="46"/>
  <c r="AL114" i="46"/>
  <c r="AG114" i="46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AB112" i="46"/>
  <c r="W112" i="46"/>
  <c r="R112" i="46"/>
  <c r="J112" i="46"/>
  <c r="I112" i="46"/>
  <c r="G112" i="46"/>
  <c r="AV111" i="46"/>
  <c r="AQ111" i="46"/>
  <c r="AL111" i="46"/>
  <c r="AG111" i="46"/>
  <c r="AB111" i="46"/>
  <c r="W111" i="46"/>
  <c r="R111" i="46"/>
  <c r="J111" i="46"/>
  <c r="I111" i="46"/>
  <c r="G111" i="46"/>
  <c r="AV110" i="46"/>
  <c r="AQ110" i="46"/>
  <c r="AL110" i="46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Q107" i="46"/>
  <c r="AL107" i="46"/>
  <c r="AG107" i="46"/>
  <c r="AB107" i="46"/>
  <c r="W107" i="46"/>
  <c r="R107" i="46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R116" i="45"/>
  <c r="J116" i="45"/>
  <c r="I116" i="45"/>
  <c r="G116" i="45"/>
  <c r="AV115" i="45"/>
  <c r="AQ115" i="45"/>
  <c r="AL115" i="45"/>
  <c r="AG115" i="45"/>
  <c r="AB115" i="45"/>
  <c r="W115" i="45"/>
  <c r="R115" i="45"/>
  <c r="J115" i="45"/>
  <c r="I115" i="45"/>
  <c r="G115" i="45"/>
  <c r="AV114" i="45"/>
  <c r="AQ114" i="45"/>
  <c r="AL114" i="45"/>
  <c r="AG114" i="45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 s="1"/>
  <c r="J112" i="45"/>
  <c r="I112" i="45"/>
  <c r="G112" i="45"/>
  <c r="AV111" i="45"/>
  <c r="AQ111" i="45"/>
  <c r="AL111" i="45"/>
  <c r="AG111" i="45"/>
  <c r="AB111" i="45"/>
  <c r="W111" i="45"/>
  <c r="R111" i="45"/>
  <c r="J111" i="45"/>
  <c r="I111" i="45"/>
  <c r="G111" i="45"/>
  <c r="AV110" i="45"/>
  <c r="AQ110" i="45"/>
  <c r="AL110" i="45"/>
  <c r="AG110" i="45"/>
  <c r="AB110" i="45"/>
  <c r="W110" i="45"/>
  <c r="R110" i="45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Q108" i="45"/>
  <c r="AL108" i="45"/>
  <c r="AG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 s="1"/>
  <c r="X40" i="7" s="1"/>
  <c r="AC39" i="7"/>
  <c r="S39" i="7"/>
  <c r="M39" i="7"/>
  <c r="K108" i="51" l="1"/>
  <c r="K117" i="48"/>
  <c r="X111" i="46"/>
  <c r="AC113" i="46"/>
  <c r="K112" i="46"/>
  <c r="K111" i="45"/>
  <c r="AC108" i="45"/>
  <c r="F43" i="6"/>
  <c r="AH43" i="6" s="1"/>
  <c r="AH111" i="51"/>
  <c r="X108" i="51"/>
  <c r="X110" i="51"/>
  <c r="AC112" i="51"/>
  <c r="AM110" i="51"/>
  <c r="Y107" i="50"/>
  <c r="AH107" i="50"/>
  <c r="AR107" i="50"/>
  <c r="K111" i="49"/>
  <c r="X108" i="49"/>
  <c r="K108" i="47"/>
  <c r="M108" i="47" s="1"/>
  <c r="S108" i="47"/>
  <c r="AH114" i="46"/>
  <c r="S109" i="46"/>
  <c r="AM110" i="46"/>
  <c r="AR111" i="46"/>
  <c r="AX107" i="46"/>
  <c r="AW114" i="46"/>
  <c r="AH114" i="45"/>
  <c r="X116" i="45"/>
  <c r="S110" i="45"/>
  <c r="X110" i="45"/>
  <c r="AR114" i="45"/>
  <c r="AH110" i="45"/>
  <c r="AC110" i="45"/>
  <c r="AM108" i="45"/>
  <c r="AW108" i="45"/>
  <c r="AC115" i="45"/>
  <c r="K209" i="44"/>
  <c r="B437" i="29"/>
  <c r="C427" i="29"/>
  <c r="F43" i="7"/>
  <c r="AH43" i="7" s="1"/>
  <c r="F41" i="6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L107" i="50" s="1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AJ39" i="7" s="1"/>
  <c r="N43" i="6"/>
  <c r="T43" i="6"/>
  <c r="AD43" i="6"/>
  <c r="AJ41" i="6"/>
  <c r="AL41" i="6"/>
  <c r="AD41" i="7"/>
  <c r="AF41" i="7"/>
  <c r="AJ41" i="7"/>
  <c r="AL41" i="7"/>
  <c r="AL42" i="7"/>
  <c r="N42" i="7"/>
  <c r="AD42" i="7"/>
  <c r="AH42" i="7"/>
  <c r="AD40" i="7"/>
  <c r="AJ40" i="7"/>
  <c r="AL40" i="7"/>
  <c r="N40" i="7"/>
  <c r="AH40" i="7"/>
  <c r="N41" i="7"/>
  <c r="T41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X114" i="51"/>
  <c r="X107" i="51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J43" i="6"/>
  <c r="AL43" i="6"/>
  <c r="F45" i="6"/>
  <c r="J43" i="6"/>
  <c r="P43" i="6"/>
  <c r="J40" i="6"/>
  <c r="R43" i="6"/>
  <c r="L43" i="6"/>
  <c r="V43" i="6"/>
  <c r="V41" i="6"/>
  <c r="Z43" i="6"/>
  <c r="AB43" i="6"/>
  <c r="X43" i="6"/>
  <c r="AF43" i="6"/>
  <c r="AF40" i="7"/>
  <c r="AH41" i="7"/>
  <c r="AJ42" i="7"/>
  <c r="F45" i="7"/>
  <c r="L42" i="7"/>
  <c r="J40" i="7"/>
  <c r="L40" i="7"/>
  <c r="P42" i="7"/>
  <c r="P41" i="7"/>
  <c r="R42" i="7"/>
  <c r="J41" i="7"/>
  <c r="L41" i="7"/>
  <c r="P40" i="7"/>
  <c r="R41" i="7"/>
  <c r="R40" i="7"/>
  <c r="T42" i="7"/>
  <c r="V42" i="7"/>
  <c r="Z44" i="7"/>
  <c r="T40" i="7"/>
  <c r="V41" i="7"/>
  <c r="X42" i="7"/>
  <c r="J42" i="7"/>
  <c r="Z40" i="7"/>
  <c r="AB41" i="7"/>
  <c r="AB40" i="7"/>
  <c r="V40" i="7"/>
  <c r="X41" i="7"/>
  <c r="Z42" i="7"/>
  <c r="AB42" i="7"/>
  <c r="AL43" i="7" l="1"/>
  <c r="J43" i="7"/>
  <c r="X43" i="7"/>
  <c r="L107" i="47"/>
  <c r="M107" i="47"/>
  <c r="AF41" i="6"/>
  <c r="X41" i="6"/>
  <c r="AL39" i="7"/>
  <c r="V43" i="7"/>
  <c r="X39" i="7"/>
  <c r="N43" i="7"/>
  <c r="V39" i="7"/>
  <c r="AD44" i="7"/>
  <c r="Z39" i="7"/>
  <c r="AB39" i="7"/>
  <c r="AB43" i="7"/>
  <c r="R43" i="7"/>
  <c r="T44" i="7"/>
  <c r="X44" i="7"/>
  <c r="T39" i="7"/>
  <c r="L43" i="7"/>
  <c r="T43" i="7"/>
  <c r="G39" i="7"/>
  <c r="AF44" i="7"/>
  <c r="N39" i="7"/>
  <c r="N44" i="7"/>
  <c r="V44" i="7"/>
  <c r="AB44" i="7"/>
  <c r="AJ43" i="7"/>
  <c r="AH44" i="7"/>
  <c r="AF43" i="7"/>
  <c r="J44" i="7"/>
  <c r="AD39" i="7"/>
  <c r="R44" i="7"/>
  <c r="Z43" i="7"/>
  <c r="AL44" i="7"/>
  <c r="L39" i="7"/>
  <c r="AH39" i="7"/>
  <c r="AF39" i="7"/>
  <c r="R39" i="7"/>
  <c r="P43" i="7"/>
  <c r="AD43" i="7"/>
  <c r="L44" i="7"/>
  <c r="J39" i="7"/>
  <c r="P44" i="7"/>
  <c r="P39" i="7"/>
  <c r="T41" i="6"/>
  <c r="N41" i="6"/>
  <c r="R41" i="6"/>
  <c r="L44" i="6"/>
  <c r="G39" i="6"/>
  <c r="AD42" i="6"/>
  <c r="AB41" i="6"/>
  <c r="AH44" i="6"/>
  <c r="R44" i="6"/>
  <c r="J41" i="6"/>
  <c r="AH41" i="6"/>
  <c r="P41" i="6"/>
  <c r="L41" i="6"/>
  <c r="Z41" i="6"/>
  <c r="M110" i="51"/>
  <c r="M107" i="50"/>
  <c r="L107" i="45"/>
  <c r="B447" i="29"/>
  <c r="C437" i="29"/>
  <c r="Z42" i="6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C447" i="29" l="1"/>
  <c r="B457" i="29"/>
  <c r="W36" i="5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V51" i="3" s="1"/>
  <c r="S58" i="3"/>
  <c r="S65" i="3"/>
  <c r="K36" i="3"/>
  <c r="J44" i="3"/>
  <c r="J51" i="3"/>
  <c r="J58" i="3"/>
  <c r="J65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100" i="3" s="1"/>
  <c r="B107" i="3" s="1"/>
  <c r="B114" i="3" s="1"/>
  <c r="B121" i="3" s="1"/>
  <c r="B128" i="3" s="1"/>
  <c r="B135" i="3" s="1"/>
  <c r="B142" i="3" s="1"/>
  <c r="B149" i="3" s="1"/>
  <c r="B156" i="3" s="1"/>
  <c r="B36" i="13"/>
  <c r="D36" i="13" s="1"/>
  <c r="M7" i="7"/>
  <c r="C457" i="29" l="1"/>
  <c r="B467" i="29"/>
  <c r="K67" i="5"/>
  <c r="D58" i="5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G87" i="52"/>
  <c r="AB87" i="52"/>
  <c r="W87" i="52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G87" i="5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J87" i="50"/>
  <c r="I87" i="50"/>
  <c r="G87" i="50"/>
  <c r="H87" i="50" s="1"/>
  <c r="AV93" i="49"/>
  <c r="AQ93" i="49"/>
  <c r="AL93" i="49"/>
  <c r="AG93" i="49"/>
  <c r="AB93" i="49"/>
  <c r="W93" i="49"/>
  <c r="R93" i="49"/>
  <c r="J93" i="49"/>
  <c r="I93" i="49"/>
  <c r="G93" i="49"/>
  <c r="AL92" i="49"/>
  <c r="AG92" i="49"/>
  <c r="AB92" i="49"/>
  <c r="W92" i="49"/>
  <c r="R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G87" i="49"/>
  <c r="AB87" i="49"/>
  <c r="W87" i="49"/>
  <c r="R87" i="49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L88" i="47"/>
  <c r="AG88" i="47"/>
  <c r="AB88" i="47"/>
  <c r="W88" i="47"/>
  <c r="R88" i="47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G87" i="46"/>
  <c r="AB87" i="46"/>
  <c r="W87" i="46"/>
  <c r="R87" i="46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T3" i="56" s="1"/>
  <c r="B35" i="56"/>
  <c r="H35" i="56"/>
  <c r="H5" i="3"/>
  <c r="Q5" i="3" s="1"/>
  <c r="K92" i="49" l="1"/>
  <c r="AW88" i="46"/>
  <c r="K158" i="44"/>
  <c r="K172" i="44"/>
  <c r="F38" i="7"/>
  <c r="H38" i="7" s="1"/>
  <c r="D107" i="5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Y87" i="52"/>
  <c r="AD87" i="52"/>
  <c r="AI87" i="52"/>
  <c r="AN87" i="52"/>
  <c r="K93" i="51"/>
  <c r="AI87" i="51"/>
  <c r="AM87" i="51"/>
  <c r="K87" i="50"/>
  <c r="M87" i="50" s="1"/>
  <c r="T87" i="49"/>
  <c r="Y87" i="49"/>
  <c r="K93" i="49"/>
  <c r="AN87" i="49"/>
  <c r="S88" i="47"/>
  <c r="X88" i="47"/>
  <c r="AC88" i="47"/>
  <c r="AH88" i="47"/>
  <c r="AM88" i="47"/>
  <c r="AR88" i="47"/>
  <c r="T87" i="46"/>
  <c r="AC91" i="46"/>
  <c r="AN87" i="46"/>
  <c r="B477" i="29"/>
  <c r="C467" i="29"/>
  <c r="F36" i="6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AL38" i="7"/>
  <c r="Z38" i="7"/>
  <c r="X38" i="7"/>
  <c r="V38" i="7"/>
  <c r="R38" i="7"/>
  <c r="P38" i="7"/>
  <c r="J38" i="7"/>
  <c r="L38" i="7"/>
  <c r="N38" i="7"/>
  <c r="T38" i="7"/>
  <c r="AD38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Q67" i="47"/>
  <c r="AL67" i="47"/>
  <c r="AG67" i="47"/>
  <c r="AB67" i="47"/>
  <c r="W67" i="47"/>
  <c r="R67" i="47"/>
  <c r="J67" i="47"/>
  <c r="I67" i="47"/>
  <c r="G67" i="47"/>
  <c r="P63" i="47"/>
  <c r="U62" i="47"/>
  <c r="U63" i="47" s="1"/>
  <c r="AL37" i="7" l="1"/>
  <c r="AD37" i="7"/>
  <c r="R37" i="7"/>
  <c r="AJ36" i="7"/>
  <c r="T36" i="7"/>
  <c r="V37" i="7"/>
  <c r="AD36" i="7"/>
  <c r="P36" i="7"/>
  <c r="J36" i="7"/>
  <c r="L36" i="7"/>
  <c r="V36" i="7"/>
  <c r="AL33" i="7"/>
  <c r="AB38" i="7"/>
  <c r="AH38" i="7"/>
  <c r="AF33" i="7"/>
  <c r="N36" i="7"/>
  <c r="R36" i="7"/>
  <c r="AL34" i="7"/>
  <c r="AF38" i="7"/>
  <c r="AJ38" i="7"/>
  <c r="AJ33" i="7"/>
  <c r="L87" i="50"/>
  <c r="X36" i="7"/>
  <c r="Z36" i="7"/>
  <c r="V33" i="7"/>
  <c r="T37" i="7"/>
  <c r="R33" i="7"/>
  <c r="J37" i="7"/>
  <c r="N34" i="7"/>
  <c r="L37" i="7"/>
  <c r="AH34" i="7"/>
  <c r="N37" i="7"/>
  <c r="P33" i="7"/>
  <c r="P37" i="7"/>
  <c r="T34" i="7"/>
  <c r="AH38" i="6"/>
  <c r="AF38" i="6"/>
  <c r="X36" i="6"/>
  <c r="Z36" i="6"/>
  <c r="AB36" i="6"/>
  <c r="AF36" i="6"/>
  <c r="AD67" i="47"/>
  <c r="X67" i="47"/>
  <c r="AX67" i="47"/>
  <c r="M93" i="46"/>
  <c r="C477" i="29"/>
  <c r="B487" i="29"/>
  <c r="C487" i="29" s="1"/>
  <c r="X34" i="7"/>
  <c r="V34" i="7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R74" i="51"/>
  <c r="J74" i="51"/>
  <c r="I74" i="51"/>
  <c r="G74" i="51"/>
  <c r="AV73" i="51"/>
  <c r="AQ73" i="5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Q68" i="51"/>
  <c r="AL68" i="51"/>
  <c r="AG68" i="5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J75" i="49"/>
  <c r="I75" i="49"/>
  <c r="G75" i="49"/>
  <c r="AV74" i="49"/>
  <c r="AQ74" i="49"/>
  <c r="AL74" i="49"/>
  <c r="AG74" i="49"/>
  <c r="AB74" i="49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K74" i="51" l="1"/>
  <c r="S68" i="52"/>
  <c r="AH68" i="51"/>
  <c r="AW68" i="51"/>
  <c r="H67" i="51"/>
  <c r="K73" i="51"/>
  <c r="K74" i="49"/>
  <c r="S68" i="49"/>
  <c r="K75" i="49"/>
  <c r="AW74" i="49"/>
  <c r="AI67" i="46"/>
  <c r="AM68" i="45"/>
  <c r="F30" i="6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N30" i="6"/>
  <c r="F26" i="6"/>
  <c r="R26" i="6" s="1"/>
  <c r="AD30" i="6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0" i="6"/>
  <c r="L30" i="6"/>
  <c r="F25" i="6"/>
  <c r="N25" i="6" s="1"/>
  <c r="L31" i="6"/>
  <c r="J27" i="6"/>
  <c r="P31" i="6"/>
  <c r="Z30" i="6"/>
  <c r="AF31" i="6" l="1"/>
  <c r="X27" i="6"/>
  <c r="Z27" i="6"/>
  <c r="V27" i="6"/>
  <c r="AB30" i="6"/>
  <c r="AB31" i="6"/>
  <c r="AB31" i="7"/>
  <c r="L31" i="7"/>
  <c r="AH31" i="7"/>
  <c r="P31" i="7"/>
  <c r="AJ31" i="7"/>
  <c r="J31" i="7"/>
  <c r="X31" i="7"/>
  <c r="R31" i="7"/>
  <c r="Z31" i="7"/>
  <c r="N31" i="7"/>
  <c r="T31" i="7"/>
  <c r="V31" i="7"/>
  <c r="AD31" i="7"/>
  <c r="Z29" i="6"/>
  <c r="AL29" i="6"/>
  <c r="T30" i="6"/>
  <c r="J31" i="6"/>
  <c r="N27" i="6"/>
  <c r="R27" i="6"/>
  <c r="J29" i="6"/>
  <c r="AD27" i="6"/>
  <c r="X29" i="6"/>
  <c r="X31" i="6"/>
  <c r="T27" i="6"/>
  <c r="AD31" i="6"/>
  <c r="T31" i="6"/>
  <c r="N29" i="6"/>
  <c r="AL30" i="6"/>
  <c r="X30" i="6"/>
  <c r="V30" i="6"/>
  <c r="AL27" i="6"/>
  <c r="N31" i="6"/>
  <c r="V31" i="6"/>
  <c r="P27" i="6"/>
  <c r="AJ31" i="6"/>
  <c r="AH30" i="6"/>
  <c r="P30" i="6"/>
  <c r="AH27" i="6"/>
  <c r="AJ29" i="6"/>
  <c r="L29" i="6"/>
  <c r="Z31" i="6"/>
  <c r="AJ27" i="6"/>
  <c r="R30" i="6"/>
  <c r="R31" i="6"/>
  <c r="AH31" i="6"/>
  <c r="AF30" i="6"/>
  <c r="L27" i="6"/>
  <c r="AF27" i="6"/>
  <c r="M69" i="49"/>
  <c r="N30" i="7"/>
  <c r="AB26" i="7"/>
  <c r="AF29" i="7"/>
  <c r="AL26" i="7"/>
  <c r="AF31" i="7"/>
  <c r="T30" i="7"/>
  <c r="AF26" i="7"/>
  <c r="Z26" i="7"/>
  <c r="AH26" i="7"/>
  <c r="AD26" i="7"/>
  <c r="L26" i="7"/>
  <c r="J29" i="7"/>
  <c r="AF30" i="7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C87" i="41" l="1"/>
  <c r="C86" i="41"/>
  <c r="C98" i="41"/>
  <c r="C97" i="41"/>
  <c r="C76" i="41"/>
  <c r="C75" i="41"/>
  <c r="C65" i="41"/>
  <c r="C64" i="41"/>
  <c r="C53" i="41"/>
  <c r="C54" i="41"/>
  <c r="Z83" i="46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B67" i="7" s="1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R56" i="51"/>
  <c r="J56" i="51"/>
  <c r="I56" i="51"/>
  <c r="G56" i="51"/>
  <c r="AV55" i="51"/>
  <c r="AL55" i="51"/>
  <c r="AG55" i="51"/>
  <c r="AB55" i="51"/>
  <c r="W55" i="51"/>
  <c r="J55" i="51"/>
  <c r="I55" i="51"/>
  <c r="G55" i="51"/>
  <c r="AL54" i="51"/>
  <c r="AG54" i="5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J56" i="49"/>
  <c r="I56" i="49"/>
  <c r="G56" i="49"/>
  <c r="AV55" i="49"/>
  <c r="AQ55" i="49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W47" i="47"/>
  <c r="R47" i="47"/>
  <c r="J47" i="47"/>
  <c r="I47" i="47"/>
  <c r="G47" i="47"/>
  <c r="P43" i="47"/>
  <c r="U42" i="47"/>
  <c r="U43" i="47" s="1"/>
  <c r="AV55" i="46"/>
  <c r="AQ55" i="46"/>
  <c r="AL55" i="46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K54" i="51" l="1"/>
  <c r="K55" i="51"/>
  <c r="X56" i="51"/>
  <c r="AR55" i="49"/>
  <c r="AW55" i="49"/>
  <c r="K56" i="49"/>
  <c r="K48" i="49"/>
  <c r="Y47" i="47"/>
  <c r="AD47" i="47"/>
  <c r="AI47" i="47"/>
  <c r="K55" i="46"/>
  <c r="X54" i="46"/>
  <c r="AH48" i="46"/>
  <c r="K55" i="45"/>
  <c r="AH50" i="45"/>
  <c r="F24" i="6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L47" i="50" s="1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M47" i="47" s="1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F23" i="6"/>
  <c r="AJ23" i="6" s="1"/>
  <c r="F19" i="6"/>
  <c r="AB19" i="6" s="1"/>
  <c r="AJ21" i="6"/>
  <c r="T21" i="6"/>
  <c r="AH21" i="6"/>
  <c r="AD21" i="6"/>
  <c r="AL21" i="6"/>
  <c r="T20" i="6"/>
  <c r="AD20" i="6"/>
  <c r="AF20" i="6"/>
  <c r="AH20" i="6"/>
  <c r="N20" i="6"/>
  <c r="AJ20" i="6"/>
  <c r="AL20" i="6"/>
  <c r="N21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F18" i="6"/>
  <c r="T18" i="6" s="1"/>
  <c r="J21" i="6"/>
  <c r="J20" i="6"/>
  <c r="L21" i="6"/>
  <c r="L20" i="6"/>
  <c r="P21" i="6"/>
  <c r="P20" i="6"/>
  <c r="R21" i="6"/>
  <c r="V24" i="6"/>
  <c r="R20" i="6"/>
  <c r="V21" i="6"/>
  <c r="V20" i="6"/>
  <c r="X21" i="6"/>
  <c r="X20" i="6"/>
  <c r="Z21" i="6"/>
  <c r="Z20" i="6"/>
  <c r="AB21" i="6"/>
  <c r="F18" i="7"/>
  <c r="AB22" i="7" l="1"/>
  <c r="AJ24" i="6"/>
  <c r="AF24" i="6"/>
  <c r="AD24" i="6"/>
  <c r="AD22" i="6"/>
  <c r="R24" i="6"/>
  <c r="AH24" i="6"/>
  <c r="T22" i="6"/>
  <c r="X22" i="7"/>
  <c r="Z21" i="7"/>
  <c r="AL22" i="7"/>
  <c r="Z22" i="7"/>
  <c r="J23" i="7"/>
  <c r="Z23" i="7"/>
  <c r="AL23" i="7"/>
  <c r="V21" i="7"/>
  <c r="V23" i="7"/>
  <c r="V20" i="7"/>
  <c r="N23" i="7"/>
  <c r="AJ21" i="7"/>
  <c r="AJ22" i="7"/>
  <c r="V22" i="7"/>
  <c r="AL21" i="7"/>
  <c r="AD22" i="7"/>
  <c r="R21" i="7"/>
  <c r="P22" i="7"/>
  <c r="J20" i="7"/>
  <c r="L22" i="7"/>
  <c r="AH23" i="7"/>
  <c r="X23" i="7"/>
  <c r="AH21" i="7"/>
  <c r="R22" i="7"/>
  <c r="AJ20" i="7"/>
  <c r="AF22" i="7"/>
  <c r="AF23" i="7"/>
  <c r="L21" i="7"/>
  <c r="J21" i="7"/>
  <c r="L23" i="7"/>
  <c r="AB21" i="7"/>
  <c r="J22" i="7"/>
  <c r="P22" i="6"/>
  <c r="N22" i="6"/>
  <c r="AB22" i="6"/>
  <c r="P24" i="6"/>
  <c r="AB24" i="6"/>
  <c r="AJ22" i="6"/>
  <c r="X22" i="6"/>
  <c r="T24" i="6"/>
  <c r="Z22" i="6"/>
  <c r="L24" i="6"/>
  <c r="J22" i="6"/>
  <c r="N24" i="6"/>
  <c r="L22" i="6"/>
  <c r="AL22" i="6"/>
  <c r="J24" i="6"/>
  <c r="Z24" i="6"/>
  <c r="V22" i="6"/>
  <c r="X24" i="6"/>
  <c r="M48" i="47"/>
  <c r="AE42" i="50"/>
  <c r="AJ42" i="50" s="1"/>
  <c r="M47" i="50"/>
  <c r="L47" i="47"/>
  <c r="AH20" i="7"/>
  <c r="R20" i="7"/>
  <c r="T22" i="7"/>
  <c r="AF20" i="7"/>
  <c r="AD23" i="7"/>
  <c r="L20" i="7"/>
  <c r="N22" i="7"/>
  <c r="T23" i="7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E43" i="50" l="1"/>
  <c r="AJ122" i="47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M201" i="41" l="1"/>
  <c r="G196" i="41"/>
  <c r="K201" i="41"/>
  <c r="I185" i="41"/>
  <c r="M190" i="41"/>
  <c r="K190" i="41"/>
  <c r="G185" i="41"/>
  <c r="I174" i="41"/>
  <c r="M179" i="41"/>
  <c r="G163" i="41"/>
  <c r="G174" i="41"/>
  <c r="K179" i="41"/>
  <c r="M168" i="41"/>
  <c r="K168" i="41"/>
  <c r="I163" i="41"/>
  <c r="M202" i="41"/>
  <c r="G197" i="41"/>
  <c r="K202" i="41"/>
  <c r="M191" i="41"/>
  <c r="I186" i="41"/>
  <c r="K191" i="41"/>
  <c r="G186" i="41"/>
  <c r="M180" i="41"/>
  <c r="K180" i="41"/>
  <c r="I175" i="41"/>
  <c r="G175" i="41"/>
  <c r="G164" i="41"/>
  <c r="M169" i="41"/>
  <c r="I164" i="41"/>
  <c r="K169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A10" i="56"/>
  <c r="L41" i="56" s="1"/>
  <c r="J24" i="39"/>
  <c r="D24" i="39"/>
  <c r="C457" i="43" l="1"/>
  <c r="B467" i="43"/>
  <c r="Z143" i="52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J28" i="47"/>
  <c r="I28" i="47"/>
  <c r="G28" i="47"/>
  <c r="AV27" i="47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8" i="51" l="1"/>
  <c r="AX27" i="47"/>
  <c r="K28" i="47"/>
  <c r="S28" i="47"/>
  <c r="C467" i="43"/>
  <c r="B477" i="43"/>
  <c r="K36" i="48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M28" i="52" l="1"/>
  <c r="C477" i="43"/>
  <c r="B487" i="43"/>
  <c r="C487" i="43" s="1"/>
  <c r="T13" i="7"/>
  <c r="R17" i="7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K23" i="44" l="1"/>
  <c r="M8" i="52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AT183" i="47" l="1"/>
  <c r="P202" i="47"/>
  <c r="U183" i="52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U202" i="47" l="1"/>
  <c r="P203" i="47"/>
  <c r="Z183" i="52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U203" i="47" l="1"/>
  <c r="Z202" i="47"/>
  <c r="AE183" i="52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E202" i="47" l="1"/>
  <c r="Z203" i="47"/>
  <c r="AJ183" i="52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J202" i="47" l="1"/>
  <c r="AE203" i="47"/>
  <c r="AO183" i="52"/>
  <c r="AT182" i="52"/>
  <c r="AJ183" i="51"/>
  <c r="AO182" i="51"/>
  <c r="AJ183" i="50"/>
  <c r="AO182" i="50"/>
  <c r="AO183" i="49"/>
  <c r="AT182" i="49"/>
  <c r="AJ183" i="48"/>
  <c r="AO182" i="48"/>
  <c r="AJ183" i="46"/>
  <c r="AO182" i="46"/>
  <c r="AT182" i="45"/>
  <c r="AO183" i="45"/>
  <c r="AJ327" i="44"/>
  <c r="AO326" i="44"/>
  <c r="A28" i="56"/>
  <c r="L58" i="56"/>
  <c r="AT183" i="52" l="1"/>
  <c r="P202" i="52"/>
  <c r="AT183" i="49"/>
  <c r="P202" i="49"/>
  <c r="AO202" i="47"/>
  <c r="AJ203" i="47"/>
  <c r="AT183" i="45"/>
  <c r="P202" i="45"/>
  <c r="AO183" i="51"/>
  <c r="AT182" i="51"/>
  <c r="AT182" i="50"/>
  <c r="AO183" i="50"/>
  <c r="AT182" i="48"/>
  <c r="AO183" i="48"/>
  <c r="AO183" i="46"/>
  <c r="AT182" i="46"/>
  <c r="AT326" i="44"/>
  <c r="AO327" i="44"/>
  <c r="A29" i="56"/>
  <c r="L59" i="56"/>
  <c r="P203" i="52" l="1"/>
  <c r="U202" i="52"/>
  <c r="AT183" i="51"/>
  <c r="P202" i="51"/>
  <c r="AT183" i="50"/>
  <c r="P202" i="50"/>
  <c r="P203" i="49"/>
  <c r="U202" i="49"/>
  <c r="AO203" i="47"/>
  <c r="AT202" i="47"/>
  <c r="AT183" i="46"/>
  <c r="P202" i="46"/>
  <c r="U202" i="45"/>
  <c r="P203" i="45"/>
  <c r="AT327" i="44"/>
  <c r="P364" i="44"/>
  <c r="AT183" i="48"/>
  <c r="P202" i="48"/>
  <c r="A30" i="56"/>
  <c r="L60" i="56"/>
  <c r="AH24" i="43"/>
  <c r="AG24" i="43"/>
  <c r="AF24" i="43"/>
  <c r="AE24" i="43"/>
  <c r="AC24" i="43"/>
  <c r="AB24" i="43"/>
  <c r="AA24" i="43"/>
  <c r="AH23" i="43"/>
  <c r="AH25" i="43" s="1"/>
  <c r="AG23" i="43"/>
  <c r="AG25" i="43" s="1"/>
  <c r="AF23" i="43"/>
  <c r="AF25" i="43" s="1"/>
  <c r="AE23" i="43"/>
  <c r="AE25" i="43" s="1"/>
  <c r="AC23" i="43"/>
  <c r="AC25" i="43" s="1"/>
  <c r="AB23" i="43"/>
  <c r="AB25" i="43" s="1"/>
  <c r="Q19" i="1"/>
  <c r="Z202" i="52" l="1"/>
  <c r="U203" i="52"/>
  <c r="U202" i="51"/>
  <c r="P203" i="51"/>
  <c r="U202" i="50"/>
  <c r="P203" i="50"/>
  <c r="U203" i="49"/>
  <c r="Z202" i="49"/>
  <c r="P222" i="47"/>
  <c r="AT203" i="47"/>
  <c r="U202" i="46"/>
  <c r="P203" i="46"/>
  <c r="Z202" i="45"/>
  <c r="U203" i="45"/>
  <c r="U364" i="44"/>
  <c r="P365" i="44"/>
  <c r="U202" i="48"/>
  <c r="P203" i="48"/>
  <c r="A31" i="56"/>
  <c r="L61" i="56"/>
  <c r="AE202" i="52" l="1"/>
  <c r="Z203" i="52"/>
  <c r="Z202" i="51"/>
  <c r="U203" i="51"/>
  <c r="U203" i="50"/>
  <c r="Z202" i="50"/>
  <c r="Z203" i="49"/>
  <c r="AE202" i="49"/>
  <c r="P223" i="47"/>
  <c r="U222" i="47"/>
  <c r="Z202" i="46"/>
  <c r="U203" i="46"/>
  <c r="Z203" i="45"/>
  <c r="AE202" i="45"/>
  <c r="Z364" i="44"/>
  <c r="U365" i="44"/>
  <c r="U203" i="48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AJ202" i="52" l="1"/>
  <c r="AE203" i="52"/>
  <c r="AE202" i="51"/>
  <c r="Z203" i="51"/>
  <c r="AE202" i="50"/>
  <c r="Z203" i="50"/>
  <c r="AE203" i="49"/>
  <c r="AJ202" i="49"/>
  <c r="U223" i="47"/>
  <c r="Z222" i="47"/>
  <c r="AE202" i="46"/>
  <c r="Z203" i="46"/>
  <c r="AE203" i="45"/>
  <c r="AJ202" i="45"/>
  <c r="Z365" i="44"/>
  <c r="AE364" i="44"/>
  <c r="Z203" i="48"/>
  <c r="AE202" i="48"/>
  <c r="A33" i="56"/>
  <c r="L63" i="56"/>
  <c r="K5" i="5"/>
  <c r="J5" i="5"/>
  <c r="L20" i="21"/>
  <c r="AJ203" i="52" l="1"/>
  <c r="AO202" i="52"/>
  <c r="AE203" i="51"/>
  <c r="AJ202" i="51"/>
  <c r="AE203" i="50"/>
  <c r="AJ202" i="50"/>
  <c r="AJ203" i="49"/>
  <c r="AO202" i="49"/>
  <c r="Z223" i="47"/>
  <c r="AE222" i="47"/>
  <c r="AJ202" i="46"/>
  <c r="AE203" i="46"/>
  <c r="AJ203" i="45"/>
  <c r="AO202" i="45"/>
  <c r="AE365" i="44"/>
  <c r="AJ364" i="44"/>
  <c r="AJ202" i="48"/>
  <c r="AE203" i="48"/>
  <c r="A34" i="56"/>
  <c r="L64" i="56"/>
  <c r="AT202" i="52" l="1"/>
  <c r="AO203" i="52"/>
  <c r="AJ203" i="51"/>
  <c r="AO202" i="51"/>
  <c r="AJ203" i="50"/>
  <c r="AO202" i="50"/>
  <c r="AT202" i="49"/>
  <c r="AO203" i="49"/>
  <c r="AE223" i="47"/>
  <c r="AJ222" i="47"/>
  <c r="AO202" i="46"/>
  <c r="AJ203" i="46"/>
  <c r="AT202" i="45"/>
  <c r="AO203" i="45"/>
  <c r="AJ365" i="44"/>
  <c r="AO364" i="44"/>
  <c r="AO202" i="48"/>
  <c r="AJ203" i="48"/>
  <c r="A35" i="56"/>
  <c r="L65" i="56"/>
  <c r="P222" i="52" l="1"/>
  <c r="AT203" i="52"/>
  <c r="AO203" i="51"/>
  <c r="AT202" i="51"/>
  <c r="AT202" i="50"/>
  <c r="AO203" i="50"/>
  <c r="P222" i="49"/>
  <c r="AT203" i="49"/>
  <c r="AO222" i="47"/>
  <c r="AJ223" i="47"/>
  <c r="AT202" i="46"/>
  <c r="AO203" i="46"/>
  <c r="P222" i="45"/>
  <c r="AT203" i="45"/>
  <c r="AT364" i="44"/>
  <c r="AO365" i="44"/>
  <c r="AT202" i="48"/>
  <c r="P222" i="48" s="1"/>
  <c r="AO203" i="48"/>
  <c r="A36" i="56"/>
  <c r="L66" i="56"/>
  <c r="P223" i="52" l="1"/>
  <c r="U222" i="52"/>
  <c r="P222" i="51"/>
  <c r="AT203" i="51"/>
  <c r="P222" i="50"/>
  <c r="AT203" i="50"/>
  <c r="P223" i="49"/>
  <c r="U222" i="49"/>
  <c r="AO223" i="47"/>
  <c r="AT222" i="47"/>
  <c r="P222" i="46"/>
  <c r="AT203" i="46"/>
  <c r="P223" i="45"/>
  <c r="U222" i="45"/>
  <c r="P402" i="44"/>
  <c r="AT365" i="44"/>
  <c r="P223" i="48"/>
  <c r="U222" i="48"/>
  <c r="AT203" i="48"/>
  <c r="A37" i="56"/>
  <c r="L67" i="56"/>
  <c r="U223" i="52" l="1"/>
  <c r="Z222" i="52"/>
  <c r="P223" i="51"/>
  <c r="U222" i="51"/>
  <c r="P223" i="50"/>
  <c r="U222" i="50"/>
  <c r="U223" i="49"/>
  <c r="Z222" i="49"/>
  <c r="P242" i="47"/>
  <c r="AT223" i="47"/>
  <c r="U222" i="46"/>
  <c r="P223" i="46"/>
  <c r="U223" i="45"/>
  <c r="Z222" i="45"/>
  <c r="P403" i="44"/>
  <c r="U402" i="44"/>
  <c r="Z222" i="48"/>
  <c r="U223" i="48"/>
  <c r="A38" i="56"/>
  <c r="L68" i="56"/>
  <c r="E15" i="13"/>
  <c r="S5" i="3"/>
  <c r="Z223" i="52" l="1"/>
  <c r="AE222" i="52"/>
  <c r="U223" i="51"/>
  <c r="Z222" i="51"/>
  <c r="U223" i="50"/>
  <c r="Z222" i="50"/>
  <c r="Z223" i="49"/>
  <c r="AE222" i="49"/>
  <c r="P243" i="47"/>
  <c r="U242" i="47"/>
  <c r="Z222" i="46"/>
  <c r="U223" i="46"/>
  <c r="Z223" i="45"/>
  <c r="AE222" i="45"/>
  <c r="U403" i="44"/>
  <c r="Z402" i="44"/>
  <c r="Z223" i="48"/>
  <c r="AE222" i="48"/>
  <c r="A39" i="56"/>
  <c r="L69" i="56"/>
  <c r="V5" i="3"/>
  <c r="E21" i="13"/>
  <c r="AE223" i="52" l="1"/>
  <c r="AJ222" i="52"/>
  <c r="Z223" i="51"/>
  <c r="AE222" i="51"/>
  <c r="AE222" i="50"/>
  <c r="Z223" i="50"/>
  <c r="AE223" i="49"/>
  <c r="AJ222" i="49"/>
  <c r="Z242" i="47"/>
  <c r="U243" i="47"/>
  <c r="AE222" i="46"/>
  <c r="Z223" i="46"/>
  <c r="AE223" i="45"/>
  <c r="AJ222" i="45"/>
  <c r="Z403" i="44"/>
  <c r="AE402" i="44"/>
  <c r="AJ222" i="48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E19" i="13"/>
  <c r="E20" i="13"/>
  <c r="E22" i="13"/>
  <c r="E23" i="13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100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B107" i="5" l="1"/>
  <c r="B114" i="5" s="1"/>
  <c r="B121" i="5" s="1"/>
  <c r="B128" i="5" s="1"/>
  <c r="AJ223" i="52"/>
  <c r="AO222" i="52"/>
  <c r="AE223" i="51"/>
  <c r="AJ222" i="51"/>
  <c r="AE223" i="50"/>
  <c r="AJ222" i="50"/>
  <c r="AJ223" i="49"/>
  <c r="AO222" i="49"/>
  <c r="Z243" i="47"/>
  <c r="AE242" i="47"/>
  <c r="AJ222" i="46"/>
  <c r="AE223" i="46"/>
  <c r="AJ223" i="45"/>
  <c r="AO222" i="45"/>
  <c r="AE403" i="44"/>
  <c r="AJ402" i="44"/>
  <c r="C24" i="13"/>
  <c r="E18" i="13"/>
  <c r="AO222" i="48"/>
  <c r="AJ223" i="48"/>
  <c r="D10" i="13"/>
  <c r="W5" i="3"/>
  <c r="D11" i="13" s="1"/>
  <c r="I19" i="13"/>
  <c r="K19" i="13" s="1"/>
  <c r="I20" i="13"/>
  <c r="K20" i="13" s="1"/>
  <c r="K16" i="13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O223" i="52" l="1"/>
  <c r="AT222" i="52"/>
  <c r="AJ223" i="51"/>
  <c r="AO222" i="51"/>
  <c r="AJ223" i="50"/>
  <c r="AO222" i="50"/>
  <c r="AO223" i="49"/>
  <c r="AT222" i="49"/>
  <c r="AJ242" i="47"/>
  <c r="AE243" i="47"/>
  <c r="AO222" i="46"/>
  <c r="AJ223" i="46"/>
  <c r="AO223" i="45"/>
  <c r="AT222" i="45"/>
  <c r="AJ403" i="44"/>
  <c r="AO402" i="44"/>
  <c r="AT222" i="48"/>
  <c r="P242" i="48" s="1"/>
  <c r="AO223" i="48"/>
  <c r="I24" i="13"/>
  <c r="C10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P242" i="52" l="1"/>
  <c r="AT223" i="52"/>
  <c r="AO223" i="51"/>
  <c r="AT222" i="51"/>
  <c r="AO223" i="50"/>
  <c r="AT222" i="50"/>
  <c r="AT223" i="49"/>
  <c r="P242" i="49"/>
  <c r="P243" i="48"/>
  <c r="U242" i="48"/>
  <c r="AO242" i="47"/>
  <c r="AJ243" i="47"/>
  <c r="AT222" i="46"/>
  <c r="AO223" i="46"/>
  <c r="AT223" i="45"/>
  <c r="P242" i="45"/>
  <c r="AO403" i="44"/>
  <c r="AT402" i="44"/>
  <c r="AT223" i="48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U242" i="52" l="1"/>
  <c r="P243" i="52"/>
  <c r="P242" i="51"/>
  <c r="AT223" i="51"/>
  <c r="P242" i="50"/>
  <c r="AT223" i="50"/>
  <c r="P243" i="49"/>
  <c r="U242" i="49"/>
  <c r="Z242" i="48"/>
  <c r="U243" i="48"/>
  <c r="AO243" i="47"/>
  <c r="AT242" i="47"/>
  <c r="P242" i="46"/>
  <c r="AT223" i="46"/>
  <c r="P243" i="45"/>
  <c r="U242" i="45"/>
  <c r="P439" i="44"/>
  <c r="AT403" i="44"/>
  <c r="X34" i="1"/>
  <c r="V34" i="1" s="1"/>
  <c r="D9" i="1"/>
  <c r="O14" i="1"/>
  <c r="D11" i="1"/>
  <c r="X28" i="1"/>
  <c r="V28" i="1" s="1"/>
  <c r="U14" i="1"/>
  <c r="Z242" i="52" l="1"/>
  <c r="U243" i="52"/>
  <c r="P243" i="51"/>
  <c r="U242" i="51"/>
  <c r="P243" i="50"/>
  <c r="U242" i="50"/>
  <c r="Z242" i="49"/>
  <c r="U243" i="49"/>
  <c r="Z243" i="48"/>
  <c r="AE242" i="48"/>
  <c r="AT243" i="47"/>
  <c r="P262" i="47"/>
  <c r="P243" i="46"/>
  <c r="U242" i="46"/>
  <c r="U243" i="45"/>
  <c r="Z242" i="45"/>
  <c r="U439" i="44"/>
  <c r="P440" i="44"/>
  <c r="Z243" i="52" l="1"/>
  <c r="AE242" i="52"/>
  <c r="U243" i="51"/>
  <c r="Z242" i="51"/>
  <c r="U243" i="50"/>
  <c r="Z242" i="50"/>
  <c r="Z243" i="49"/>
  <c r="AE242" i="49"/>
  <c r="AJ242" i="48"/>
  <c r="AE243" i="48"/>
  <c r="U262" i="47"/>
  <c r="P263" i="47"/>
  <c r="Z242" i="46"/>
  <c r="U243" i="46"/>
  <c r="AE242" i="45"/>
  <c r="Z243" i="45"/>
  <c r="U440" i="44"/>
  <c r="Z439" i="44"/>
  <c r="AJ242" i="52" l="1"/>
  <c r="AE243" i="52"/>
  <c r="AE242" i="51"/>
  <c r="Z243" i="51"/>
  <c r="Z243" i="50"/>
  <c r="AE242" i="50"/>
  <c r="AE243" i="49"/>
  <c r="AJ242" i="49"/>
  <c r="AO242" i="48"/>
  <c r="AJ243" i="48"/>
  <c r="Z262" i="47"/>
  <c r="U263" i="47"/>
  <c r="Z243" i="46"/>
  <c r="AE242" i="46"/>
  <c r="AE243" i="45"/>
  <c r="AJ242" i="45"/>
  <c r="Z440" i="44"/>
  <c r="AE439" i="44"/>
  <c r="AJ243" i="52" l="1"/>
  <c r="AO242" i="52"/>
  <c r="AJ242" i="51"/>
  <c r="AE243" i="51"/>
  <c r="AE243" i="50"/>
  <c r="AJ242" i="50"/>
  <c r="AO242" i="49"/>
  <c r="AJ243" i="49"/>
  <c r="AT242" i="48"/>
  <c r="AO243" i="48"/>
  <c r="Z263" i="47"/>
  <c r="AE262" i="47"/>
  <c r="AJ242" i="46"/>
  <c r="AE243" i="46"/>
  <c r="AJ243" i="45"/>
  <c r="AO242" i="45"/>
  <c r="AE440" i="44"/>
  <c r="AJ439" i="44"/>
  <c r="AO243" i="52" l="1"/>
  <c r="AT242" i="52"/>
  <c r="AO242" i="51"/>
  <c r="AJ243" i="51"/>
  <c r="AO242" i="50"/>
  <c r="AJ243" i="50"/>
  <c r="AO243" i="49"/>
  <c r="AT242" i="49"/>
  <c r="AT243" i="48"/>
  <c r="P262" i="48"/>
  <c r="AE263" i="47"/>
  <c r="AJ262" i="47"/>
  <c r="AO242" i="46"/>
  <c r="AJ243" i="46"/>
  <c r="AT242" i="45"/>
  <c r="AO243" i="45"/>
  <c r="AO439" i="44"/>
  <c r="AJ440" i="44"/>
  <c r="AT243" i="52" l="1"/>
  <c r="P262" i="52"/>
  <c r="AO243" i="51"/>
  <c r="AT242" i="51"/>
  <c r="AT242" i="50"/>
  <c r="AO243" i="50"/>
  <c r="AT243" i="49"/>
  <c r="P262" i="49"/>
  <c r="P263" i="48"/>
  <c r="U262" i="48"/>
  <c r="AO262" i="47"/>
  <c r="AJ263" i="47"/>
  <c r="AO243" i="46"/>
  <c r="AT242" i="46"/>
  <c r="AT243" i="45"/>
  <c r="P262" i="45"/>
  <c r="AT439" i="44"/>
  <c r="AO440" i="44"/>
  <c r="AT440" i="44" l="1"/>
  <c r="P477" i="44"/>
  <c r="P263" i="52"/>
  <c r="U262" i="52"/>
  <c r="AT243" i="51"/>
  <c r="P262" i="51"/>
  <c r="AT243" i="50"/>
  <c r="P262" i="50"/>
  <c r="P263" i="49"/>
  <c r="U262" i="49"/>
  <c r="U263" i="48"/>
  <c r="Z262" i="48"/>
  <c r="AO263" i="47"/>
  <c r="AT262" i="47"/>
  <c r="AT243" i="46"/>
  <c r="P262" i="46"/>
  <c r="P263" i="45"/>
  <c r="U262" i="45"/>
  <c r="U477" i="44" l="1"/>
  <c r="P478" i="44"/>
  <c r="U263" i="52"/>
  <c r="Z262" i="52"/>
  <c r="P263" i="51"/>
  <c r="U262" i="51"/>
  <c r="P263" i="50"/>
  <c r="U262" i="50"/>
  <c r="U263" i="49"/>
  <c r="Z262" i="49"/>
  <c r="Z263" i="48"/>
  <c r="AE262" i="48"/>
  <c r="AT263" i="47"/>
  <c r="P282" i="47"/>
  <c r="P263" i="46"/>
  <c r="U262" i="46"/>
  <c r="Z262" i="45"/>
  <c r="U263" i="45"/>
  <c r="Z477" i="44" l="1"/>
  <c r="U478" i="44"/>
  <c r="Z263" i="52"/>
  <c r="AE262" i="52"/>
  <c r="U263" i="51"/>
  <c r="Z262" i="51"/>
  <c r="U263" i="50"/>
  <c r="Z262" i="50"/>
  <c r="Z263" i="49"/>
  <c r="AE262" i="49"/>
  <c r="AE263" i="48"/>
  <c r="AJ262" i="48"/>
  <c r="U282" i="47"/>
  <c r="P283" i="47"/>
  <c r="U263" i="46"/>
  <c r="Z262" i="46"/>
  <c r="Z263" i="45"/>
  <c r="AE262" i="45"/>
  <c r="AE477" i="44" l="1"/>
  <c r="Z478" i="44"/>
  <c r="AE263" i="52"/>
  <c r="AJ262" i="52"/>
  <c r="Z263" i="51"/>
  <c r="AE262" i="51"/>
  <c r="AE262" i="50"/>
  <c r="Z263" i="50"/>
  <c r="AJ262" i="49"/>
  <c r="AE263" i="49"/>
  <c r="AJ263" i="48"/>
  <c r="AO262" i="48"/>
  <c r="U283" i="47"/>
  <c r="Z282" i="47"/>
  <c r="Z263" i="46"/>
  <c r="AE262" i="46"/>
  <c r="AE263" i="45"/>
  <c r="AJ262" i="45"/>
  <c r="AJ477" i="44" l="1"/>
  <c r="AE478" i="44"/>
  <c r="AJ263" i="52"/>
  <c r="AO262" i="52"/>
  <c r="AE263" i="51"/>
  <c r="AJ262" i="51"/>
  <c r="AE263" i="50"/>
  <c r="AJ262" i="50"/>
  <c r="AJ263" i="49"/>
  <c r="AO262" i="49"/>
  <c r="AO263" i="48"/>
  <c r="AT262" i="48"/>
  <c r="Z283" i="47"/>
  <c r="AE282" i="47"/>
  <c r="AE263" i="46"/>
  <c r="AJ262" i="46"/>
  <c r="AO262" i="45"/>
  <c r="AJ263" i="45"/>
  <c r="AJ478" i="44" l="1"/>
  <c r="AO477" i="44"/>
  <c r="AO263" i="52"/>
  <c r="AT262" i="52"/>
  <c r="AJ263" i="51"/>
  <c r="AO262" i="51"/>
  <c r="AJ263" i="50"/>
  <c r="AO262" i="50"/>
  <c r="AO263" i="49"/>
  <c r="AT262" i="49"/>
  <c r="AT263" i="48"/>
  <c r="P282" i="48"/>
  <c r="AE283" i="47"/>
  <c r="AJ282" i="47"/>
  <c r="AJ263" i="46"/>
  <c r="AO262" i="46"/>
  <c r="AT262" i="45"/>
  <c r="AO263" i="45"/>
  <c r="AO478" i="44" l="1"/>
  <c r="AT477" i="44"/>
  <c r="AT478" i="44" s="1"/>
  <c r="AT263" i="52"/>
  <c r="P282" i="52"/>
  <c r="AO263" i="51"/>
  <c r="AT262" i="51"/>
  <c r="AO263" i="50"/>
  <c r="AT262" i="50"/>
  <c r="AT263" i="49"/>
  <c r="P282" i="49"/>
  <c r="P283" i="48"/>
  <c r="U282" i="48"/>
  <c r="AJ283" i="47"/>
  <c r="AO282" i="47"/>
  <c r="AT262" i="46"/>
  <c r="AO263" i="46"/>
  <c r="AT263" i="45"/>
  <c r="P282" i="45"/>
  <c r="P283" i="52" l="1"/>
  <c r="U282" i="52"/>
  <c r="AT263" i="51"/>
  <c r="P282" i="51"/>
  <c r="AT263" i="50"/>
  <c r="P282" i="50"/>
  <c r="U282" i="49"/>
  <c r="P283" i="49"/>
  <c r="Z282" i="48"/>
  <c r="U283" i="48"/>
  <c r="AO283" i="47"/>
  <c r="AT282" i="47"/>
  <c r="P302" i="47" s="1"/>
  <c r="AT263" i="46"/>
  <c r="P282" i="46"/>
  <c r="U282" i="45"/>
  <c r="P283" i="45"/>
  <c r="P303" i="47" l="1"/>
  <c r="U302" i="47"/>
  <c r="Z282" i="52"/>
  <c r="U283" i="52"/>
  <c r="U282" i="51"/>
  <c r="P283" i="51"/>
  <c r="P283" i="50"/>
  <c r="U282" i="50"/>
  <c r="Z282" i="49"/>
  <c r="U283" i="49"/>
  <c r="Z283" i="48"/>
  <c r="AE282" i="48"/>
  <c r="AT283" i="47"/>
  <c r="P283" i="46"/>
  <c r="U282" i="46"/>
  <c r="U283" i="45"/>
  <c r="Z282" i="45"/>
  <c r="Z302" i="47" l="1"/>
  <c r="U303" i="47"/>
  <c r="Z283" i="52"/>
  <c r="AE282" i="52"/>
  <c r="Z282" i="51"/>
  <c r="U283" i="51"/>
  <c r="U283" i="50"/>
  <c r="Z282" i="50"/>
  <c r="AE282" i="49"/>
  <c r="Z283" i="49"/>
  <c r="AJ282" i="48"/>
  <c r="AE283" i="48"/>
  <c r="U283" i="46"/>
  <c r="Z282" i="46"/>
  <c r="Z283" i="45"/>
  <c r="AE282" i="45"/>
  <c r="Z303" i="47" l="1"/>
  <c r="AE302" i="47"/>
  <c r="AJ282" i="52"/>
  <c r="AE283" i="52"/>
  <c r="AE282" i="51"/>
  <c r="Z283" i="51"/>
  <c r="Z283" i="50"/>
  <c r="AE282" i="50"/>
  <c r="AJ282" i="49"/>
  <c r="AE283" i="49"/>
  <c r="AO282" i="48"/>
  <c r="AJ283" i="48"/>
  <c r="Z283" i="46"/>
  <c r="AE282" i="46"/>
  <c r="AJ282" i="45"/>
  <c r="AE283" i="45"/>
  <c r="AE303" i="47" l="1"/>
  <c r="AJ302" i="47"/>
  <c r="AJ283" i="52"/>
  <c r="AO282" i="52"/>
  <c r="AJ282" i="51"/>
  <c r="AE283" i="51"/>
  <c r="AJ282" i="50"/>
  <c r="AE283" i="50"/>
  <c r="AJ283" i="49"/>
  <c r="AO282" i="49"/>
  <c r="AO283" i="48"/>
  <c r="AT282" i="48"/>
  <c r="P302" i="48" s="1"/>
  <c r="AE283" i="46"/>
  <c r="AJ282" i="46"/>
  <c r="AJ283" i="45"/>
  <c r="AO282" i="45"/>
  <c r="P303" i="48" l="1"/>
  <c r="U302" i="48"/>
  <c r="AJ303" i="47"/>
  <c r="AO302" i="47"/>
  <c r="AO283" i="52"/>
  <c r="AT282" i="52"/>
  <c r="P302" i="52" s="1"/>
  <c r="AO282" i="51"/>
  <c r="AJ283" i="51"/>
  <c r="AO282" i="50"/>
  <c r="AJ283" i="50"/>
  <c r="AO283" i="49"/>
  <c r="AT282" i="49"/>
  <c r="P302" i="49" s="1"/>
  <c r="AT283" i="48"/>
  <c r="AJ283" i="46"/>
  <c r="AO282" i="46"/>
  <c r="AT282" i="45"/>
  <c r="P302" i="45" s="1"/>
  <c r="AO283" i="45"/>
  <c r="P303" i="52" l="1"/>
  <c r="U302" i="52"/>
  <c r="P303" i="49"/>
  <c r="U302" i="49"/>
  <c r="U303" i="48"/>
  <c r="Z302" i="48"/>
  <c r="P303" i="45"/>
  <c r="U302" i="45"/>
  <c r="AO303" i="47"/>
  <c r="AT302" i="47"/>
  <c r="P322" i="47" s="1"/>
  <c r="AT283" i="52"/>
  <c r="AT282" i="51"/>
  <c r="P302" i="51" s="1"/>
  <c r="AO283" i="51"/>
  <c r="AT282" i="50"/>
  <c r="P302" i="50" s="1"/>
  <c r="AO283" i="50"/>
  <c r="AT283" i="49"/>
  <c r="AO283" i="46"/>
  <c r="AT282" i="46"/>
  <c r="P302" i="46" s="1"/>
  <c r="AT283" i="45"/>
  <c r="U303" i="52" l="1"/>
  <c r="Z302" i="52"/>
  <c r="P303" i="51"/>
  <c r="U302" i="51"/>
  <c r="P303" i="50"/>
  <c r="U302" i="50"/>
  <c r="Z302" i="49"/>
  <c r="U303" i="49"/>
  <c r="Z303" i="48"/>
  <c r="AE302" i="48"/>
  <c r="P323" i="47"/>
  <c r="U322" i="47"/>
  <c r="U302" i="46"/>
  <c r="P303" i="46"/>
  <c r="Z302" i="45"/>
  <c r="U303" i="45"/>
  <c r="AT303" i="47"/>
  <c r="AT283" i="51"/>
  <c r="AT283" i="50"/>
  <c r="AT283" i="46"/>
  <c r="AE302" i="52" l="1"/>
  <c r="Z303" i="52"/>
  <c r="U303" i="51"/>
  <c r="Z302" i="51"/>
  <c r="U303" i="50"/>
  <c r="Z302" i="50"/>
  <c r="Z303" i="49"/>
  <c r="AE302" i="49"/>
  <c r="AE303" i="48"/>
  <c r="AJ302" i="48"/>
  <c r="Z322" i="47"/>
  <c r="U323" i="47"/>
  <c r="Z302" i="46"/>
  <c r="U303" i="46"/>
  <c r="AE302" i="45"/>
  <c r="Z303" i="45"/>
  <c r="AE303" i="52" l="1"/>
  <c r="AJ302" i="52"/>
  <c r="Z303" i="51"/>
  <c r="AE302" i="51"/>
  <c r="Z303" i="50"/>
  <c r="AE302" i="50"/>
  <c r="AJ302" i="49"/>
  <c r="AE303" i="49"/>
  <c r="AJ303" i="48"/>
  <c r="AO302" i="48"/>
  <c r="AE322" i="47"/>
  <c r="Z323" i="47"/>
  <c r="AE302" i="46"/>
  <c r="Z303" i="46"/>
  <c r="AJ302" i="45"/>
  <c r="AE303" i="45"/>
  <c r="AJ303" i="52" l="1"/>
  <c r="AO302" i="52"/>
  <c r="AE303" i="51"/>
  <c r="AJ302" i="51"/>
  <c r="AJ302" i="50"/>
  <c r="AE303" i="50"/>
  <c r="AO302" i="49"/>
  <c r="AJ303" i="49"/>
  <c r="AT302" i="48"/>
  <c r="AO303" i="48"/>
  <c r="AJ322" i="47"/>
  <c r="AE323" i="47"/>
  <c r="AE303" i="46"/>
  <c r="AJ302" i="46"/>
  <c r="AO302" i="45"/>
  <c r="AJ303" i="45"/>
  <c r="AO303" i="52" l="1"/>
  <c r="AT302" i="52"/>
  <c r="AJ303" i="51"/>
  <c r="AO302" i="51"/>
  <c r="AO302" i="50"/>
  <c r="AJ303" i="50"/>
  <c r="AT302" i="49"/>
  <c r="AO303" i="49"/>
  <c r="P322" i="48"/>
  <c r="AT303" i="48"/>
  <c r="AO322" i="47"/>
  <c r="AJ323" i="47"/>
  <c r="AO302" i="46"/>
  <c r="AJ303" i="46"/>
  <c r="AT302" i="45"/>
  <c r="AO303" i="45"/>
  <c r="P322" i="52" l="1"/>
  <c r="AT303" i="52"/>
  <c r="AO303" i="51"/>
  <c r="AT302" i="51"/>
  <c r="AT302" i="50"/>
  <c r="AO303" i="50"/>
  <c r="P322" i="49"/>
  <c r="AT303" i="49"/>
  <c r="P323" i="48"/>
  <c r="U322" i="48"/>
  <c r="AT322" i="47"/>
  <c r="AO323" i="47"/>
  <c r="AT302" i="46"/>
  <c r="AO303" i="46"/>
  <c r="P322" i="45"/>
  <c r="AT303" i="45"/>
  <c r="P323" i="52" l="1"/>
  <c r="U322" i="52"/>
  <c r="P322" i="51"/>
  <c r="AT303" i="51"/>
  <c r="P322" i="50"/>
  <c r="AT303" i="50"/>
  <c r="P323" i="49"/>
  <c r="U322" i="49"/>
  <c r="Z322" i="48"/>
  <c r="U323" i="48"/>
  <c r="P342" i="47"/>
  <c r="AT323" i="47"/>
  <c r="P322" i="46"/>
  <c r="AT303" i="46"/>
  <c r="P323" i="45"/>
  <c r="U322" i="45"/>
  <c r="Z322" i="52" l="1"/>
  <c r="U323" i="52"/>
  <c r="U322" i="51"/>
  <c r="P323" i="51"/>
  <c r="P323" i="50"/>
  <c r="U322" i="50"/>
  <c r="U323" i="49"/>
  <c r="Z322" i="49"/>
  <c r="AE322" i="48"/>
  <c r="Z323" i="48"/>
  <c r="P343" i="47"/>
  <c r="U342" i="47"/>
  <c r="U322" i="46"/>
  <c r="P323" i="46"/>
  <c r="U323" i="45"/>
  <c r="Z322" i="45"/>
  <c r="Z323" i="52" l="1"/>
  <c r="AE322" i="52"/>
  <c r="U323" i="51"/>
  <c r="Z322" i="51"/>
  <c r="U323" i="50"/>
  <c r="Z322" i="50"/>
  <c r="Z323" i="49"/>
  <c r="AE322" i="49"/>
  <c r="AJ322" i="48"/>
  <c r="AE323" i="48"/>
  <c r="Z342" i="47"/>
  <c r="U343" i="47"/>
  <c r="Z322" i="46"/>
  <c r="U323" i="46"/>
  <c r="Z323" i="45"/>
  <c r="AE322" i="45"/>
  <c r="AE323" i="52" l="1"/>
  <c r="AJ322" i="52"/>
  <c r="AE322" i="51"/>
  <c r="Z323" i="51"/>
  <c r="Z323" i="50"/>
  <c r="AE322" i="50"/>
  <c r="AE323" i="49"/>
  <c r="AJ322" i="49"/>
  <c r="AJ323" i="48"/>
  <c r="AO322" i="48"/>
  <c r="AE342" i="47"/>
  <c r="Z343" i="47"/>
  <c r="Z323" i="46"/>
  <c r="AE322" i="46"/>
  <c r="AE323" i="45"/>
  <c r="AJ322" i="45"/>
  <c r="AO322" i="52" l="1"/>
  <c r="AJ323" i="52"/>
  <c r="AE323" i="51"/>
  <c r="AJ322" i="51"/>
  <c r="AJ322" i="50"/>
  <c r="AE323" i="50"/>
  <c r="AJ323" i="49"/>
  <c r="AO322" i="49"/>
  <c r="AT322" i="48"/>
  <c r="AO323" i="48"/>
  <c r="AJ342" i="47"/>
  <c r="AE343" i="47"/>
  <c r="AJ322" i="46"/>
  <c r="AE323" i="46"/>
  <c r="AO322" i="45"/>
  <c r="AJ323" i="45"/>
  <c r="AT322" i="52" l="1"/>
  <c r="AO323" i="52"/>
  <c r="AO322" i="51"/>
  <c r="AJ323" i="51"/>
  <c r="AO322" i="50"/>
  <c r="AJ323" i="50"/>
  <c r="AT322" i="49"/>
  <c r="AO323" i="49"/>
  <c r="P342" i="48"/>
  <c r="AT323" i="48"/>
  <c r="AO342" i="47"/>
  <c r="AJ343" i="47"/>
  <c r="AO322" i="46"/>
  <c r="AJ323" i="46"/>
  <c r="AT322" i="45"/>
  <c r="AO323" i="45"/>
  <c r="P342" i="52" l="1"/>
  <c r="AT323" i="52"/>
  <c r="AO323" i="51"/>
  <c r="AT322" i="51"/>
  <c r="AT322" i="50"/>
  <c r="AO323" i="50"/>
  <c r="P342" i="49"/>
  <c r="AT323" i="49"/>
  <c r="P343" i="48"/>
  <c r="U342" i="48"/>
  <c r="AO343" i="47"/>
  <c r="AT342" i="47"/>
  <c r="AO323" i="46"/>
  <c r="AT322" i="46"/>
  <c r="P342" i="45"/>
  <c r="AT323" i="45"/>
  <c r="P343" i="52" l="1"/>
  <c r="U342" i="52"/>
  <c r="P342" i="51"/>
  <c r="AT323" i="51"/>
  <c r="P342" i="50"/>
  <c r="AT323" i="50"/>
  <c r="P343" i="49"/>
  <c r="U342" i="49"/>
  <c r="U343" i="48"/>
  <c r="Z342" i="48"/>
  <c r="AT343" i="47"/>
  <c r="P342" i="46"/>
  <c r="AT323" i="46"/>
  <c r="U342" i="45"/>
  <c r="P343" i="45"/>
  <c r="Z342" i="52" l="1"/>
  <c r="U343" i="52"/>
  <c r="U342" i="51"/>
  <c r="P343" i="51"/>
  <c r="P343" i="50"/>
  <c r="U342" i="50"/>
  <c r="Z342" i="49"/>
  <c r="U343" i="49"/>
  <c r="AE342" i="48"/>
  <c r="Z343" i="48"/>
  <c r="P343" i="46"/>
  <c r="U342" i="46"/>
  <c r="U343" i="45"/>
  <c r="Z342" i="45"/>
  <c r="Z343" i="52" l="1"/>
  <c r="AE342" i="52"/>
  <c r="Z342" i="51"/>
  <c r="U343" i="51"/>
  <c r="Z342" i="50"/>
  <c r="U343" i="50"/>
  <c r="AE342" i="49"/>
  <c r="Z343" i="49"/>
  <c r="AJ342" i="48"/>
  <c r="AE343" i="48"/>
  <c r="U343" i="46"/>
  <c r="Z342" i="46"/>
  <c r="AE342" i="45"/>
  <c r="Z343" i="45"/>
  <c r="AE343" i="52" l="1"/>
  <c r="AJ342" i="52"/>
  <c r="AE342" i="51"/>
  <c r="Z343" i="51"/>
  <c r="Z343" i="50"/>
  <c r="AE342" i="50"/>
  <c r="AE343" i="49"/>
  <c r="AJ342" i="49"/>
  <c r="AO342" i="48"/>
  <c r="AJ343" i="48"/>
  <c r="Z343" i="46"/>
  <c r="AE342" i="46"/>
  <c r="AE343" i="45"/>
  <c r="AJ342" i="45"/>
  <c r="AJ343" i="52" l="1"/>
  <c r="AO342" i="52"/>
  <c r="AE343" i="51"/>
  <c r="AJ342" i="51"/>
  <c r="AE343" i="50"/>
  <c r="AJ342" i="50"/>
  <c r="AO342" i="49"/>
  <c r="AJ343" i="49"/>
  <c r="AT342" i="48"/>
  <c r="AO343" i="48"/>
  <c r="AJ342" i="46"/>
  <c r="AE343" i="46"/>
  <c r="AJ343" i="45"/>
  <c r="AO342" i="45"/>
  <c r="AO343" i="52" l="1"/>
  <c r="AT342" i="52"/>
  <c r="AO342" i="51"/>
  <c r="AJ343" i="51"/>
  <c r="AJ343" i="50"/>
  <c r="AO342" i="50"/>
  <c r="AT342" i="49"/>
  <c r="AO343" i="49"/>
  <c r="AT343" i="48"/>
  <c r="AO342" i="46"/>
  <c r="AJ343" i="46"/>
  <c r="AT342" i="45"/>
  <c r="AO343" i="45"/>
  <c r="P362" i="52" l="1"/>
  <c r="AT343" i="52"/>
  <c r="AT342" i="51"/>
  <c r="AO343" i="51"/>
  <c r="AO343" i="50"/>
  <c r="AT342" i="50"/>
  <c r="AT343" i="49"/>
  <c r="AT342" i="46"/>
  <c r="AO343" i="46"/>
  <c r="P362" i="45"/>
  <c r="AT343" i="45"/>
  <c r="P363" i="52" l="1"/>
  <c r="U362" i="52"/>
  <c r="P362" i="51"/>
  <c r="AT343" i="51"/>
  <c r="AT343" i="50"/>
  <c r="AT343" i="46"/>
  <c r="P363" i="45"/>
  <c r="U362" i="45"/>
  <c r="U363" i="52" l="1"/>
  <c r="Z362" i="52"/>
  <c r="P363" i="51"/>
  <c r="U362" i="51"/>
  <c r="Z362" i="45"/>
  <c r="U363" i="45"/>
  <c r="Z363" i="52" l="1"/>
  <c r="AE362" i="52"/>
  <c r="U363" i="51"/>
  <c r="Z362" i="51"/>
  <c r="AE362" i="45"/>
  <c r="Z363" i="45"/>
  <c r="AE363" i="52" l="1"/>
  <c r="AJ362" i="52"/>
  <c r="AE362" i="51"/>
  <c r="Z363" i="51"/>
  <c r="AJ362" i="45"/>
  <c r="AE363" i="45"/>
  <c r="AJ363" i="52" l="1"/>
  <c r="AO362" i="52"/>
  <c r="AJ362" i="51"/>
  <c r="AE363" i="51"/>
  <c r="AJ363" i="45"/>
  <c r="AO362" i="45"/>
  <c r="AO363" i="52" l="1"/>
  <c r="AT362" i="52"/>
  <c r="AO362" i="51"/>
  <c r="AJ363" i="51"/>
  <c r="AT362" i="45"/>
  <c r="AO363" i="45"/>
  <c r="AT363" i="52" l="1"/>
  <c r="AO363" i="51"/>
  <c r="AT362" i="51"/>
  <c r="AT363" i="45"/>
  <c r="AT363" i="51" l="1"/>
  <c r="P442" i="52" l="1"/>
  <c r="P442" i="45"/>
  <c r="P443" i="52" l="1"/>
  <c r="U442" i="52"/>
  <c r="P442" i="51"/>
  <c r="P443" i="45"/>
  <c r="U442" i="45"/>
  <c r="Z442" i="52" l="1"/>
  <c r="U443" i="52"/>
  <c r="P443" i="51"/>
  <c r="U442" i="51"/>
  <c r="Z442" i="45"/>
  <c r="U443" i="45"/>
  <c r="AE442" i="52" l="1"/>
  <c r="Z443" i="52"/>
  <c r="Z442" i="51"/>
  <c r="U443" i="51"/>
  <c r="AE442" i="45"/>
  <c r="Z443" i="45"/>
  <c r="AJ442" i="52" l="1"/>
  <c r="AE443" i="52"/>
  <c r="AE442" i="51"/>
  <c r="Z443" i="51"/>
  <c r="AJ442" i="45"/>
  <c r="AE443" i="45"/>
  <c r="AO442" i="52" l="1"/>
  <c r="AJ443" i="52"/>
  <c r="AJ442" i="51"/>
  <c r="AE443" i="51"/>
  <c r="AO442" i="45"/>
  <c r="AJ443" i="45"/>
  <c r="AT442" i="52" l="1"/>
  <c r="AT443" i="52" s="1"/>
  <c r="AO443" i="52"/>
  <c r="AO442" i="51"/>
  <c r="AJ443" i="51"/>
  <c r="AT442" i="45"/>
  <c r="AT443" i="45" s="1"/>
  <c r="AO443" i="45"/>
  <c r="AT442" i="51" l="1"/>
  <c r="AT443" i="51" s="1"/>
  <c r="AO443" i="51"/>
  <c r="AW502" i="44"/>
  <c r="AW499" i="44"/>
  <c r="AW484" i="44"/>
  <c r="AW496" i="44"/>
  <c r="AW510" i="44"/>
  <c r="AW509" i="44"/>
  <c r="AW503" i="44"/>
  <c r="AW494" i="44"/>
  <c r="AW492" i="44"/>
  <c r="AW501" i="44"/>
  <c r="AW490" i="44"/>
  <c r="AW487" i="44"/>
  <c r="AW500" i="44"/>
  <c r="AW504" i="44"/>
  <c r="AW498" i="44"/>
  <c r="AW511" i="44"/>
  <c r="AX482" i="44"/>
  <c r="AW506" i="44"/>
  <c r="AW513" i="44"/>
  <c r="AW483" i="44"/>
  <c r="AW485" i="44"/>
  <c r="AW497" i="44"/>
  <c r="AW488" i="44"/>
  <c r="AW512" i="44"/>
  <c r="AW486" i="44"/>
  <c r="AW493" i="44"/>
  <c r="AW495" i="44"/>
  <c r="AW508" i="44"/>
  <c r="AW489" i="44"/>
  <c r="AW505" i="44"/>
  <c r="AW482" i="44"/>
  <c r="AW491" i="4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C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<sst xmlns="http://schemas.openxmlformats.org/spreadsheetml/2006/main" count="25729" uniqueCount="1072">
  <si>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</si>
  <si>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</si>
  <si>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</si>
  <si>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</si>
  <si>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</si>
  <si>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</si>
  <si>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</si>
  <si>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</si>
  <si>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</si>
  <si>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</si>
  <si>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</si>
  <si>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</si>
  <si>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</si>
  <si>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</si>
  <si>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</si>
  <si>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</si>
  <si>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</si>
  <si>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</si>
  <si>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</si>
  <si>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</si>
  <si>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2"/>
  </si>
  <si>
    <t>（１）收支狀況</t>
    <phoneticPr fontId="12"/>
  </si>
  <si>
    <t>當月</t>
    <phoneticPr fontId="12"/>
  </si>
  <si>
    <t>※單位：千元</t>
    <phoneticPr fontId="12"/>
  </si>
  <si>
    <t>業績金額</t>
    <phoneticPr fontId="12"/>
  </si>
  <si>
    <t>訂單數量</t>
    <phoneticPr fontId="12"/>
  </si>
  <si>
    <t>半成品報廢</t>
    <phoneticPr fontId="12"/>
  </si>
  <si>
    <t>半成品超用</t>
    <phoneticPr fontId="12"/>
  </si>
  <si>
    <t>固定產線</t>
    <phoneticPr fontId="12"/>
  </si>
  <si>
    <t>教育訓練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</si>
  <si>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</si>
  <si>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</si>
  <si>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（３）業績構成比</t>
    <phoneticPr fontId="12"/>
  </si>
  <si>
    <t>（４）訂單數量構成比</t>
    <phoneticPr fontId="12"/>
  </si>
  <si>
    <t>飯糰</t>
    <phoneticPr fontId="12"/>
  </si>
  <si>
    <t>大口飯糰</t>
    <phoneticPr fontId="12"/>
  </si>
  <si>
    <t>便當</t>
    <phoneticPr fontId="12"/>
  </si>
  <si>
    <t>調理麵包</t>
    <phoneticPr fontId="12"/>
  </si>
  <si>
    <t>袋裝調理麵包</t>
    <phoneticPr fontId="12"/>
  </si>
  <si>
    <t>義大利麵</t>
    <phoneticPr fontId="12"/>
  </si>
  <si>
    <t>調理包</t>
    <phoneticPr fontId="12"/>
  </si>
  <si>
    <t>比例</t>
    <phoneticPr fontId="12"/>
  </si>
  <si>
    <t>作業原因</t>
    <phoneticPr fontId="12"/>
  </si>
  <si>
    <t>規格原因</t>
    <phoneticPr fontId="12"/>
  </si>
  <si>
    <t>調理麵</t>
    <phoneticPr fontId="12"/>
  </si>
  <si>
    <t>（６）人時生產性前幾名品項</t>
    <phoneticPr fontId="12"/>
  </si>
  <si>
    <t>人數</t>
    <phoneticPr fontId="12"/>
  </si>
  <si>
    <t>排名</t>
    <phoneticPr fontId="12"/>
  </si>
  <si>
    <t>產能</t>
    <phoneticPr fontId="12"/>
  </si>
  <si>
    <t>人時生產性</t>
    <phoneticPr fontId="12"/>
  </si>
  <si>
    <t>主要原因&amp;對策</t>
  </si>
  <si>
    <t>主要原因&amp;對策</t>
    <phoneticPr fontId="12"/>
  </si>
  <si>
    <t>（８）報廢原因別前幾名品項</t>
    <phoneticPr fontId="12"/>
  </si>
  <si>
    <t>半成品名</t>
    <phoneticPr fontId="12"/>
  </si>
  <si>
    <t>單價</t>
    <phoneticPr fontId="12"/>
  </si>
  <si>
    <t>報廢率</t>
    <phoneticPr fontId="12"/>
  </si>
  <si>
    <t>數量</t>
    <phoneticPr fontId="12"/>
  </si>
  <si>
    <t>實績</t>
    <phoneticPr fontId="12"/>
  </si>
  <si>
    <t>前幾名合計比例</t>
    <phoneticPr fontId="12"/>
  </si>
  <si>
    <t>前幾名合計金額</t>
    <phoneticPr fontId="12"/>
  </si>
  <si>
    <t>※補充</t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</si>
  <si>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</si>
  <si>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實施率</t>
    <phoneticPr fontId="12"/>
  </si>
  <si>
    <t>（５）品群別人時生產性</t>
    <phoneticPr fontId="12"/>
  </si>
  <si>
    <t>勞務成本</t>
    <phoneticPr fontId="12"/>
  </si>
  <si>
    <t>勞務費率</t>
    <phoneticPr fontId="12"/>
  </si>
  <si>
    <t>比例</t>
    <phoneticPr fontId="12"/>
  </si>
  <si>
    <t>前月</t>
    <phoneticPr fontId="12"/>
  </si>
  <si>
    <t>差異</t>
    <phoneticPr fontId="12"/>
  </si>
  <si>
    <t>KPI</t>
    <phoneticPr fontId="12"/>
  </si>
  <si>
    <t>當月</t>
    <phoneticPr fontId="12"/>
  </si>
  <si>
    <t>（２）ＫＰＩ達成進度</t>
    <phoneticPr fontId="12"/>
  </si>
  <si>
    <t>（７）原因別分析</t>
    <phoneticPr fontId="12"/>
  </si>
  <si>
    <t>月別</t>
    <phoneticPr fontId="12"/>
  </si>
  <si>
    <t>工廠名</t>
    <phoneticPr fontId="12"/>
  </si>
  <si>
    <t>手巻卵黄雞絞肉</t>
    <phoneticPr fontId="12"/>
  </si>
  <si>
    <t>減少暫時停止生產,人時UP</t>
    <phoneticPr fontId="12"/>
  </si>
  <si>
    <t>因組裝2食材,人員增加,產速減少</t>
    <phoneticPr fontId="12"/>
  </si>
  <si>
    <t>透由調整速度提升。</t>
    <phoneticPr fontId="12"/>
  </si>
  <si>
    <t>直巻明太子美奶茲</t>
    <phoneticPr fontId="12"/>
  </si>
  <si>
    <t>大口飯糰燒肉美奶滋</t>
    <phoneticPr fontId="12"/>
  </si>
  <si>
    <t>因摺疊增員。實施教育訓練。</t>
    <phoneticPr fontId="12"/>
  </si>
  <si>
    <t>明太子海苔便當</t>
    <phoneticPr fontId="12"/>
  </si>
  <si>
    <t>指導鋪開炒柴魚片</t>
    <phoneticPr fontId="12"/>
  </si>
  <si>
    <t>肉狀態不良，已連動開發</t>
    <phoneticPr fontId="12"/>
  </si>
  <si>
    <t>油炸白身魚</t>
    <phoneticPr fontId="12"/>
  </si>
  <si>
    <t>油調過多報廢。變更條件。</t>
    <phoneticPr fontId="12"/>
  </si>
  <si>
    <t>川燙蝦子拌醬</t>
    <phoneticPr fontId="12"/>
  </si>
  <si>
    <t>蝦子入數不足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</si>
  <si>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</si>
  <si>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</si>
  <si>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</si>
  <si>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因原料變更。</t>
    <phoneticPr fontId="12"/>
  </si>
  <si>
    <t>牛五花燒成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</si>
  <si>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</si>
  <si>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</si>
  <si>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</si>
  <si>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燒成過多，調整調理條件。</t>
    <phoneticPr fontId="12"/>
  </si>
  <si>
    <t>超用率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</si>
  <si>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</si>
  <si>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</si>
  <si>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</si>
  <si>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</si>
  <si>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</si>
  <si>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超用率</t>
    <phoneticPr fontId="12"/>
  </si>
  <si>
    <t>日期</t>
    <phoneticPr fontId="15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</si>
  <si>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</si>
  <si>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</si>
  <si>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</si>
  <si>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5" type="noConversion"/>
  </si>
  <si>
    <t>業績(元)</t>
    <phoneticPr fontId="15" type="noConversion"/>
  </si>
  <si>
    <t>比例(%)</t>
    <phoneticPr fontId="15" type="noConversion"/>
  </si>
  <si>
    <t>三</t>
    <phoneticPr fontId="15" type="noConversion"/>
  </si>
  <si>
    <t>四</t>
    <phoneticPr fontId="15" type="noConversion"/>
  </si>
  <si>
    <t>五</t>
    <phoneticPr fontId="15" type="noConversion"/>
  </si>
  <si>
    <t>六</t>
    <phoneticPr fontId="15" type="noConversion"/>
  </si>
  <si>
    <t>日</t>
    <phoneticPr fontId="15" type="noConversion"/>
  </si>
  <si>
    <t>一</t>
    <phoneticPr fontId="15" type="noConversion"/>
  </si>
  <si>
    <t>二</t>
    <phoneticPr fontId="15" type="noConversion"/>
  </si>
  <si>
    <t>八</t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</si>
  <si>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</si>
  <si>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週累積</t>
    <phoneticPr fontId="15" type="noConversion"/>
  </si>
  <si>
    <t>月累積</t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</si>
  <si>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</si>
  <si>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</si>
  <si>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</si>
  <si>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</si>
  <si>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</si>
  <si>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</si>
  <si>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</si>
  <si>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</si>
  <si>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（２）ＫＰＩ達成進度</t>
    <phoneticPr fontId="12"/>
  </si>
  <si>
    <t>（２）ＫＰＩ達成進度</t>
    <phoneticPr fontId="15" type="noConversion"/>
  </si>
  <si>
    <t>週平均</t>
    <phoneticPr fontId="15" type="noConversion"/>
  </si>
  <si>
    <t>月平均</t>
    <phoneticPr fontId="15" type="noConversion"/>
  </si>
  <si>
    <t>一配</t>
    <phoneticPr fontId="15" type="noConversion"/>
  </si>
  <si>
    <t>二配</t>
    <phoneticPr fontId="15" type="noConversion"/>
  </si>
  <si>
    <t>營業額</t>
    <phoneticPr fontId="15" type="noConversion"/>
  </si>
  <si>
    <t>便當</t>
  </si>
  <si>
    <t>便當</t>
    <phoneticPr fontId="15" type="noConversion"/>
  </si>
  <si>
    <t>主食</t>
  </si>
  <si>
    <t>主食</t>
    <phoneticPr fontId="15" type="noConversion"/>
  </si>
  <si>
    <t>熱食義麵</t>
  </si>
  <si>
    <t>季節調理麵</t>
  </si>
  <si>
    <t>微波小吃</t>
  </si>
  <si>
    <t>微波小吃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</si>
  <si>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</si>
  <si>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</si>
  <si>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</si>
  <si>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</si>
  <si>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</si>
  <si>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</si>
  <si>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</si>
  <si>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</si>
  <si>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t>合計</t>
    <phoneticPr fontId="15" type="noConversion"/>
  </si>
  <si>
    <t>（４）訂單數量構成比</t>
    <phoneticPr fontId="12"/>
  </si>
  <si>
    <t>訂單量</t>
    <phoneticPr fontId="15" type="noConversion"/>
  </si>
  <si>
    <t>訂單數</t>
    <phoneticPr fontId="15" type="noConversion"/>
  </si>
  <si>
    <t>18℃-壽司手卷</t>
  </si>
  <si>
    <t>4℃-壽司手卷</t>
  </si>
  <si>
    <t>商品名稱</t>
    <phoneticPr fontId="15" type="noConversion"/>
  </si>
  <si>
    <t>計畫</t>
    <phoneticPr fontId="15" type="noConversion"/>
  </si>
  <si>
    <t>人數</t>
    <phoneticPr fontId="15" type="noConversion"/>
  </si>
  <si>
    <t>實際</t>
    <phoneticPr fontId="15" type="noConversion"/>
  </si>
  <si>
    <t>人時性</t>
    <phoneticPr fontId="15" type="noConversion"/>
  </si>
  <si>
    <t>品群</t>
    <phoneticPr fontId="15" type="noConversion"/>
  </si>
  <si>
    <t>平均人時性</t>
    <phoneticPr fontId="15" type="noConversion"/>
  </si>
  <si>
    <t>日報</t>
    <phoneticPr fontId="15" type="noConversion"/>
  </si>
  <si>
    <t>排名</t>
    <phoneticPr fontId="15" type="noConversion"/>
  </si>
  <si>
    <t>製程不穩</t>
    <phoneticPr fontId="12"/>
  </si>
  <si>
    <t>研發設定</t>
    <phoneticPr fontId="12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</si>
  <si>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</si>
  <si>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</si>
  <si>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</si>
  <si>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</si>
  <si>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</si>
  <si>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</si>
  <si>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</si>
  <si>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</si>
  <si>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</si>
  <si>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</si>
  <si>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</si>
  <si>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</si>
  <si>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</si>
  <si>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</si>
  <si>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</si>
  <si>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</si>
  <si>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</si>
  <si>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</si>
  <si>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</si>
  <si>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</si>
  <si>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2"/>
  </si>
  <si>
    <t>原物料規格</t>
    <phoneticPr fontId="12"/>
  </si>
  <si>
    <t>其他原因</t>
    <phoneticPr fontId="12"/>
  </si>
  <si>
    <t>類型</t>
    <phoneticPr fontId="15" type="noConversion"/>
  </si>
  <si>
    <t>作業原因</t>
    <phoneticPr fontId="12"/>
  </si>
  <si>
    <t>類型</t>
    <phoneticPr fontId="15" type="noConversion"/>
  </si>
  <si>
    <t>原料原因</t>
    <phoneticPr fontId="12"/>
  </si>
  <si>
    <t>個／MH</t>
    <phoneticPr fontId="12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</si>
  <si>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</si>
  <si>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</si>
  <si>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項目</t>
    <phoneticPr fontId="15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</si>
  <si>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</si>
  <si>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2"/>
  </si>
  <si>
    <t>半成品-報廢(%)</t>
    <phoneticPr fontId="12"/>
  </si>
  <si>
    <t>半成品-超用(%)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</si>
  <si>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2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</si>
  <si>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2"/>
  </si>
  <si>
    <t>▼1</t>
    <phoneticPr fontId="12"/>
  </si>
  <si>
    <t>▼3</t>
    <phoneticPr fontId="12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</si>
  <si>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</si>
  <si>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</si>
  <si>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</si>
  <si>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2"/>
  </si>
  <si>
    <t>▼4</t>
    <phoneticPr fontId="12"/>
  </si>
  <si>
    <t>▼5</t>
    <phoneticPr fontId="12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</si>
  <si>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</si>
  <si>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</si>
  <si>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</si>
  <si>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</si>
  <si>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</si>
  <si>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</si>
  <si>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</si>
  <si>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5" type="noConversion"/>
  </si>
  <si>
    <t>4℃-壽司手卷(077)</t>
  </si>
  <si>
    <t>4℃-壽司手卷(077)</t>
    <phoneticPr fontId="15" type="noConversion"/>
  </si>
  <si>
    <t>18℃-壽司手卷(071,072,075,076)</t>
  </si>
  <si>
    <t>18℃-壽司手卷(071,072,075,076)</t>
    <phoneticPr fontId="15" type="noConversion"/>
  </si>
  <si>
    <t>主食(091,092,093,094,095)</t>
  </si>
  <si>
    <t>主食(091,092,093,094,095)</t>
    <phoneticPr fontId="15" type="noConversion"/>
  </si>
  <si>
    <t>便當(083)</t>
  </si>
  <si>
    <t>便當(083)</t>
    <phoneticPr fontId="15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</si>
  <si>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</si>
  <si>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</si>
  <si>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</si>
  <si>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</si>
  <si>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</si>
  <si>
    <t>微波小吃(153,154,155)</t>
    <phoneticPr fontId="15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</si>
  <si>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</si>
  <si>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</si>
  <si>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</si>
  <si>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</si>
  <si>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</si>
  <si>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項目</t>
    <phoneticPr fontId="15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</si>
  <si>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</si>
  <si>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</si>
  <si>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比例</t>
    <phoneticPr fontId="12"/>
  </si>
  <si>
    <t>報廢</t>
    <phoneticPr fontId="12"/>
  </si>
  <si>
    <t>超用</t>
    <phoneticPr fontId="12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</si>
  <si>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</si>
  <si>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</si>
  <si>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</si>
  <si>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</si>
  <si>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t>總件數</t>
    <phoneticPr fontId="15" type="noConversion"/>
  </si>
  <si>
    <t>原物料規格</t>
    <phoneticPr fontId="15" type="noConversion"/>
  </si>
  <si>
    <t>占比</t>
    <phoneticPr fontId="15" type="noConversion"/>
  </si>
  <si>
    <t>日期</t>
    <phoneticPr fontId="15" type="noConversion"/>
  </si>
  <si>
    <t>分析原因</t>
    <phoneticPr fontId="15" type="noConversion"/>
  </si>
  <si>
    <t>次數</t>
    <phoneticPr fontId="15" type="noConversion"/>
  </si>
  <si>
    <t>分析原因（件）</t>
    <phoneticPr fontId="15" type="noConversion"/>
  </si>
  <si>
    <t>報廢金額</t>
    <phoneticPr fontId="15" type="noConversion"/>
  </si>
  <si>
    <t>研發設定</t>
    <phoneticPr fontId="15" type="noConversion"/>
  </si>
  <si>
    <t>其他原因</t>
    <phoneticPr fontId="15" type="noConversion"/>
  </si>
  <si>
    <t>金額</t>
    <phoneticPr fontId="15" type="noConversion"/>
  </si>
  <si>
    <t>補單占比</t>
    <phoneticPr fontId="15" type="noConversion"/>
  </si>
  <si>
    <t>展開量高於１０5％</t>
    <phoneticPr fontId="12"/>
  </si>
  <si>
    <t>展開量105%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</si>
  <si>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</si>
  <si>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</si>
  <si>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</si>
  <si>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</si>
  <si>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</si>
  <si>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</si>
  <si>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t>製程不穩</t>
    <phoneticPr fontId="15" type="noConversion"/>
  </si>
  <si>
    <t>18℃-壽司手卷(071,072,075,076)</t>
    <phoneticPr fontId="15" type="noConversion"/>
  </si>
  <si>
    <t>鮮食品群番</t>
    <phoneticPr fontId="15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</si>
  <si>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</si>
  <si>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</si>
  <si>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</si>
  <si>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</si>
  <si>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</si>
  <si>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</si>
  <si>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</si>
  <si>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</si>
  <si>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</si>
  <si>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</si>
  <si>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</si>
  <si>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</si>
  <si>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</si>
  <si>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</si>
  <si>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</si>
  <si>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</si>
  <si>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</si>
  <si>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</si>
  <si>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</si>
  <si>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</si>
  <si>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</si>
  <si>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</si>
  <si>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</si>
  <si>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</si>
  <si>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</si>
  <si>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</si>
  <si>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</si>
  <si>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</si>
  <si>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</si>
  <si>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</si>
  <si>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</si>
  <si>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</si>
  <si>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</si>
  <si>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</si>
  <si>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</si>
  <si>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</si>
  <si>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</si>
  <si>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</si>
  <si>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</si>
  <si>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</si>
  <si>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</si>
  <si>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</si>
  <si>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</si>
  <si>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</si>
  <si>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</si>
  <si>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</si>
  <si>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</si>
  <si>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</si>
  <si>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</si>
  <si>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</si>
  <si>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</si>
  <si>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</si>
  <si>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</si>
  <si>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</si>
  <si>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</si>
  <si>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</si>
  <si>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</si>
  <si>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</si>
  <si>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</si>
  <si>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</si>
  <si>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</si>
  <si>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</si>
  <si>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</si>
  <si>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</si>
  <si>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</si>
  <si>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5" type="noConversion"/>
  </si>
  <si>
    <t>（3）業績構成比</t>
    <phoneticPr fontId="15" type="noConversion"/>
  </si>
  <si>
    <t>（4）訂單數量構成比</t>
    <phoneticPr fontId="15" type="noConversion"/>
  </si>
  <si>
    <t xml:space="preserve">半成品報廢(%) </t>
    <phoneticPr fontId="15" type="noConversion"/>
  </si>
  <si>
    <t>月別</t>
    <phoneticPr fontId="12"/>
  </si>
  <si>
    <t>週別</t>
    <phoneticPr fontId="15" type="noConversion"/>
  </si>
  <si>
    <t>當週</t>
  </si>
  <si>
    <t>當週</t>
    <phoneticPr fontId="12"/>
  </si>
  <si>
    <t>前週</t>
  </si>
  <si>
    <t>前週</t>
    <phoneticPr fontId="15" type="noConversion"/>
  </si>
  <si>
    <t>前週</t>
    <phoneticPr fontId="12"/>
  </si>
  <si>
    <t>前週比</t>
    <phoneticPr fontId="15" type="noConversion"/>
  </si>
  <si>
    <t>前週比</t>
  </si>
  <si>
    <t>w2</t>
  </si>
  <si>
    <t>w3</t>
  </si>
  <si>
    <t>w4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</si>
  <si>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</si>
  <si>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</si>
  <si>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w1</t>
    <phoneticPr fontId="15" type="noConversion"/>
  </si>
  <si>
    <t>月合計</t>
    <phoneticPr fontId="15" type="noConversion"/>
  </si>
  <si>
    <t>烤銀鮭魚肚</t>
  </si>
  <si>
    <t>烤黑胡椒洋蔥絲</t>
  </si>
  <si>
    <t>(V)川燙小青花菜</t>
  </si>
  <si>
    <t>煮中華冷麵(110年)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</si>
  <si>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</si>
  <si>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</si>
  <si>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2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</si>
  <si>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</si>
  <si>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</si>
  <si>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</si>
  <si>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</si>
  <si>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</si>
  <si>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</si>
  <si>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</si>
  <si>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</si>
  <si>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</si>
  <si>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</si>
  <si>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</si>
  <si>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</si>
  <si>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</si>
  <si>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</si>
  <si>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</si>
  <si>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</si>
  <si>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</si>
  <si>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</si>
  <si>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</si>
  <si>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</si>
  <si>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</si>
  <si>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</si>
  <si>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</si>
  <si>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</si>
  <si>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</si>
  <si>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</si>
  <si>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</si>
  <si>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</si>
  <si>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</si>
  <si>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</si>
  <si>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</si>
  <si>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</si>
  <si>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</si>
  <si>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</si>
  <si>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</si>
  <si>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</si>
  <si>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</si>
  <si>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</si>
  <si>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</si>
  <si>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5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</si>
  <si>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</si>
  <si>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</si>
  <si>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</si>
  <si>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</si>
  <si>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</si>
  <si>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</si>
  <si>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</si>
  <si>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</si>
  <si>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</si>
  <si>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</si>
  <si>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</si>
  <si>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</si>
  <si>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</si>
  <si>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</si>
  <si>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</si>
  <si>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</si>
  <si>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</si>
  <si>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</si>
  <si>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</si>
  <si>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</si>
  <si>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</si>
  <si>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5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</si>
  <si>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</si>
  <si>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</si>
  <si>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</si>
  <si>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</si>
  <si>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</si>
  <si>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</si>
  <si>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</si>
  <si>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</si>
  <si>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分切炙燒炭火燒肉片(主食)</t>
  </si>
  <si>
    <t>切-烤牛五花(112年)</t>
  </si>
  <si>
    <t>大溪廠</t>
    <phoneticPr fontId="15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</si>
  <si>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</si>
  <si>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t>生產管理報表</t>
    <phoneticPr fontId="15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</si>
  <si>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</si>
  <si>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5" type="noConversion"/>
  </si>
  <si>
    <t>實績 (週平均)</t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</si>
  <si>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5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</si>
  <si>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5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</si>
  <si>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5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</si>
  <si>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</si>
  <si>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</si>
  <si>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</si>
  <si>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</si>
  <si>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</si>
  <si>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</si>
  <si>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</si>
  <si>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</si>
  <si>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</si>
  <si>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5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</si>
  <si>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</si>
  <si>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</si>
  <si>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</si>
  <si>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</si>
  <si>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</si>
  <si>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</si>
  <si>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</si>
  <si>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</si>
  <si>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</si>
  <si>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</si>
  <si>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</si>
  <si>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</si>
  <si>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</si>
  <si>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</si>
  <si>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</si>
  <si>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</si>
  <si>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</si>
  <si>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</si>
  <si>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5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</si>
  <si>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</si>
  <si>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5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</si>
  <si>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</si>
  <si>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</si>
  <si>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</si>
  <si>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</si>
  <si>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</si>
  <si>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</si>
  <si>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</si>
  <si>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5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</si>
  <si>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</si>
  <si>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</si>
  <si>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</si>
  <si>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</si>
  <si>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</si>
  <si>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</si>
  <si>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</si>
  <si>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</si>
  <si>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</si>
  <si>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</si>
  <si>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</si>
  <si>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</si>
  <si>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5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</si>
  <si>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</si>
  <si>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</si>
  <si>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</si>
  <si>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</si>
  <si>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</si>
  <si>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</si>
  <si>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</si>
  <si>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5" type="noConversion"/>
  </si>
  <si>
    <t>日式擔擔冷麵(2)</t>
  </si>
  <si>
    <t>日式擔擔冷麵</t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</si>
  <si>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5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</si>
  <si>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5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</si>
  <si>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</si>
  <si>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</si>
  <si>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</si>
  <si>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2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</si>
  <si>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</si>
  <si>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</si>
  <si>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</si>
  <si>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</si>
  <si>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5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</si>
  <si>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5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</si>
  <si>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</si>
  <si>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</si>
  <si>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</si>
  <si>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</si>
  <si>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</si>
  <si>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</si>
  <si>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</si>
  <si>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</si>
  <si>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</si>
  <si>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</si>
  <si>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</si>
  <si>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</si>
  <si>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</si>
  <si>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</si>
  <si>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</si>
  <si>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</si>
  <si>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</si>
  <si>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</si>
  <si>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</si>
  <si>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</si>
  <si>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</si>
  <si>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</si>
  <si>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</si>
  <si>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</si>
  <si>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</si>
  <si>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</si>
  <si>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</si>
  <si>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</si>
  <si>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</si>
  <si>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</si>
  <si>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</si>
  <si>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</si>
  <si>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</si>
  <si>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</si>
  <si>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</si>
  <si>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</si>
  <si>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</si>
  <si>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材料費</t>
    <phoneticPr fontId="15" type="noConversion"/>
  </si>
  <si>
    <t>日式蕎麥沾麵(2)</t>
    <phoneticPr fontId="15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</si>
  <si>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2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</si>
  <si>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</si>
  <si>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</si>
  <si>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r>
      <t>教育訓練-</t>
    </r>
    <r>
      <rPr>
        <sz val="10"/>
        <color theme="1"/>
        <rFont val="Meiryo UI"/>
        <family val="2"/>
      </rPr>
      <t>實施率(%)</t>
    </r>
    <phoneticPr fontId="12"/>
  </si>
  <si>
    <t>※單位：千元</t>
    <phoneticPr fontId="12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</si>
  <si>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</si>
  <si>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</si>
  <si>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</si>
  <si>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</si>
  <si>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5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</si>
  <si>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</si>
  <si>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</si>
  <si>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</si>
  <si>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調理端</t>
  </si>
  <si>
    <t>組合室</t>
  </si>
  <si>
    <t>報廢</t>
    <phoneticPr fontId="15" type="noConversion"/>
  </si>
  <si>
    <t>超用</t>
    <phoneticPr fontId="15" type="noConversion"/>
  </si>
  <si>
    <t>8/5-8/11 總合計↑</t>
    <phoneticPr fontId="15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</si>
  <si>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</si>
  <si>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川燙毛豆玉米</t>
  </si>
  <si>
    <t>壹號醬雞豚雙拼</t>
  </si>
  <si>
    <t>美式雞丁餐盒(113年)</t>
  </si>
  <si>
    <t>切-究極燒肉片</t>
  </si>
  <si>
    <t>(V)消毒小黃瓜絲</t>
  </si>
  <si>
    <t>超用額</t>
    <phoneticPr fontId="88" type="noConversion"/>
  </si>
  <si>
    <t>超用率</t>
    <phoneticPr fontId="15" type="noConversion"/>
  </si>
  <si>
    <t>廢棄週合計</t>
    <phoneticPr fontId="15" type="noConversion"/>
  </si>
  <si>
    <t>超用週合計</t>
    <phoneticPr fontId="15" type="noConversion"/>
  </si>
  <si>
    <t>大溪廠半成品管理日別總表</t>
    <phoneticPr fontId="15" type="noConversion"/>
  </si>
  <si>
    <t>日期</t>
    <phoneticPr fontId="88" type="noConversion"/>
  </si>
  <si>
    <t>報廢額</t>
    <phoneticPr fontId="88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</si>
  <si>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5" type="noConversion"/>
  </si>
  <si>
    <t>廢棄前10名</t>
    <phoneticPr fontId="15" type="noConversion"/>
  </si>
  <si>
    <t>超用前10名</t>
    <phoneticPr fontId="15" type="noConversion"/>
  </si>
  <si>
    <t>金額總計</t>
    <phoneticPr fontId="15" type="noConversion"/>
  </si>
  <si>
    <t>構成比</t>
    <phoneticPr fontId="15" type="noConversion"/>
  </si>
  <si>
    <t>8/1-8/4 總合計↑</t>
    <phoneticPr fontId="15" type="noConversion"/>
  </si>
  <si>
    <t>8/12-8/18 總合計↑</t>
    <phoneticPr fontId="15" type="noConversion"/>
  </si>
  <si>
    <t>8/12-8/18  總合計↑</t>
    <phoneticPr fontId="15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</si>
  <si>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</si>
  <si>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</si>
  <si>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</si>
  <si>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</si>
  <si>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</si>
  <si>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</si>
  <si>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5" type="noConversion"/>
  </si>
  <si>
    <t>製程不穩</t>
    <phoneticPr fontId="88" type="noConversion"/>
  </si>
  <si>
    <t>8/19-8/25 總合計↑</t>
    <phoneticPr fontId="15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</si>
  <si>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</si>
  <si>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</si>
  <si>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</si>
  <si>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</si>
  <si>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8/26-9/1 總合計↑</t>
    <phoneticPr fontId="15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</si>
  <si>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</si>
  <si>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</si>
  <si>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</si>
  <si>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5" type="noConversion"/>
  </si>
  <si>
    <t>教育訓練-實施率(進度/計畫)</t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</si>
  <si>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5" type="noConversion"/>
  </si>
  <si>
    <t>一配筋子銀鮭飯糰</t>
  </si>
  <si>
    <t>一配博多明太子奶油飯糰</t>
  </si>
  <si>
    <t>4℃-飯糰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</si>
  <si>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</si>
  <si>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</si>
  <si>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5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</si>
  <si>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5" type="noConversion"/>
  </si>
  <si>
    <t>熱食義麵</t>
    <phoneticPr fontId="15" type="noConversion"/>
  </si>
  <si>
    <t>9/2-9/8 總合計↑</t>
    <phoneticPr fontId="15" type="noConversion"/>
  </si>
  <si>
    <t>9/9-9/15 總合計↑</t>
    <phoneticPr fontId="15" type="noConversion"/>
  </si>
  <si>
    <t>共用類廢棄</t>
    <phoneticPr fontId="15" type="noConversion"/>
  </si>
  <si>
    <t>金額總計</t>
    <phoneticPr fontId="88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</si>
  <si>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8" type="noConversion"/>
  </si>
  <si>
    <t>蘑菇湯凍</t>
  </si>
  <si>
    <t>歐姆蛋-黑咖哩醬</t>
  </si>
  <si>
    <t>鮮食雙色起司絲</t>
  </si>
  <si>
    <t>一配照燒鰤魚大根飯糰</t>
  </si>
  <si>
    <t>二配兔兔昆布飯糰</t>
  </si>
  <si>
    <t>9/16-9/22 總合計↑</t>
    <phoneticPr fontId="15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</si>
  <si>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</si>
  <si>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</si>
  <si>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</si>
  <si>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</si>
  <si>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</si>
  <si>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</si>
  <si>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炒培根片(114年)</t>
  </si>
  <si>
    <t>油蔥肉燥(113年)</t>
  </si>
  <si>
    <t>炒照燒牛蒡腿丁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</si>
  <si>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</si>
  <si>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</si>
  <si>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9/23-9/29 總合計↑</t>
    <phoneticPr fontId="15" type="noConversion"/>
  </si>
  <si>
    <t>二配經典肉鬆飯糰(GKK)</t>
  </si>
  <si>
    <t>人數配置相同與人時生產性維持穩定</t>
  </si>
  <si>
    <t>取樣不穩</t>
  </si>
  <si>
    <t>取樣不穩</t>
    <phoneticPr fontId="12"/>
  </si>
  <si>
    <t>（８）報廢原因別前幾名品項</t>
    <phoneticPr fontId="15" type="noConversion"/>
  </si>
  <si>
    <t>（８）超用原因別前幾名品項</t>
    <phoneticPr fontId="15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</si>
  <si>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5" type="noConversion"/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</si>
  <si>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</si>
  <si>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</si>
  <si>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</si>
  <si>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</si>
  <si>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</si>
  <si>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</si>
  <si>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</si>
  <si>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</si>
  <si>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</si>
  <si>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</si>
  <si>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</si>
  <si>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</si>
  <si>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5" type="noConversion"/>
  </si>
  <si>
    <t>9/30-10/06 總合計↑</t>
    <phoneticPr fontId="15" type="noConversion"/>
  </si>
  <si>
    <r>
      <t>9</t>
    </r>
    <r>
      <rPr>
        <sz val="12"/>
        <color theme="1"/>
        <rFont val="Microsoft JhengHei"/>
        <family val="2"/>
      </rPr>
      <t>月報廢</t>
    </r>
    <phoneticPr fontId="15" type="noConversion"/>
  </si>
  <si>
    <r>
      <t>9</t>
    </r>
    <r>
      <rPr>
        <sz val="12"/>
        <color theme="1"/>
        <rFont val="Microsoft JhengHei"/>
        <family val="2"/>
      </rPr>
      <t>月超用</t>
    </r>
    <phoneticPr fontId="15" type="noConversion"/>
  </si>
  <si>
    <t>泡菜炒大白菜</t>
  </si>
  <si>
    <t>蒜炒紅K油菜(A7)</t>
  </si>
  <si>
    <t>煮寬粉(114年)</t>
  </si>
  <si>
    <t>炒蝦仁(8號)</t>
  </si>
  <si>
    <t>炒綜合蔬菜丁</t>
  </si>
  <si>
    <t>西班牙烤雞腿丁</t>
  </si>
  <si>
    <t>煮鮮味湯凍</t>
  </si>
  <si>
    <t>10/07-10/13 總合計↑</t>
    <phoneticPr fontId="15" type="noConversion"/>
  </si>
  <si>
    <t>炒義式玉米筍</t>
  </si>
  <si>
    <t>辣炒酸菜碎</t>
  </si>
  <si>
    <t>照燒豬排纖食餐盒</t>
  </si>
  <si>
    <t>油煮蛤蜊-肉</t>
  </si>
  <si>
    <t>豆干炒毛豆</t>
  </si>
  <si>
    <t>餐盒用-三色高麗菜</t>
  </si>
  <si>
    <t>義式烤馬鈴薯</t>
  </si>
  <si>
    <t>合計</t>
    <phoneticPr fontId="88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</si>
  <si>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</si>
  <si>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</si>
  <si>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</si>
  <si>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5" type="noConversion"/>
  </si>
  <si>
    <t>10/14-10/20 總合計↑</t>
    <phoneticPr fontId="15" type="noConversion"/>
  </si>
  <si>
    <t>焗烤起司片</t>
  </si>
  <si>
    <t>千層-奶油白醬</t>
  </si>
  <si>
    <t>焗烤蕃茄起司四方麵</t>
  </si>
  <si>
    <t>拌紅醬千層麵</t>
  </si>
  <si>
    <t>蒸蛤蜊-肉(VN151)</t>
  </si>
  <si>
    <t>一配椒鹽檸檬鯖魚飯糰</t>
  </si>
  <si>
    <t>一配雙鬆細卷</t>
  </si>
  <si>
    <t>一配滿滿海鮮沙拉脆卷</t>
  </si>
  <si>
    <t>10/21-10/27 總合計↑</t>
    <phoneticPr fontId="15" type="noConversion"/>
  </si>
  <si>
    <t>鹽麴銀鮭熟肉</t>
  </si>
  <si>
    <t>二配大飯糰鮪魚昆布</t>
  </si>
  <si>
    <t>二配兩粒飯糰(鮪魚.焦糖鮭魚)</t>
  </si>
  <si>
    <t>一配明太子玉子脆卷</t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</si>
  <si>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</si>
  <si>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</si>
  <si>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</si>
  <si>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</si>
  <si>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</si>
  <si>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</si>
  <si>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</si>
  <si>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</si>
  <si>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</si>
  <si>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10/28-11/03 總合計↑</t>
    <phoneticPr fontId="15" type="noConversion"/>
  </si>
  <si>
    <t>(壽喜燒)川燙杏鮑菇</t>
  </si>
  <si>
    <t>112年拌鮪魚沙拉</t>
  </si>
  <si>
    <t>鮪魚飯糰</t>
  </si>
  <si>
    <t>自製鹽蔥(114年)</t>
  </si>
  <si>
    <t>九</t>
    <phoneticPr fontId="15" type="noConversion"/>
  </si>
  <si>
    <t>十</t>
    <phoneticPr fontId="15" type="noConversion"/>
  </si>
  <si>
    <t>一配兩粒飯糰(鮪魚.焦糖鮭魚)</t>
  </si>
  <si>
    <r>
      <t>10</t>
    </r>
    <r>
      <rPr>
        <sz val="12"/>
        <color theme="1"/>
        <rFont val="Microsoft JhengHei"/>
        <family val="2"/>
      </rPr>
      <t>月報廢</t>
    </r>
    <phoneticPr fontId="15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</si>
  <si>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5" type="noConversion"/>
  </si>
  <si>
    <r>
      <t>十</t>
    </r>
    <r>
      <rPr>
        <sz val="10"/>
        <color rgb="FF000000"/>
        <rFont val="Microsoft JhengHei UI"/>
        <family val="2"/>
        <charset val="136"/>
      </rPr>
      <t>一</t>
    </r>
    <phoneticPr fontId="15" type="noConversion"/>
  </si>
  <si>
    <t>11/04-11/10 總合計↑</t>
    <phoneticPr fontId="15" type="noConversion"/>
  </si>
  <si>
    <t>炒洋菇片(烘焙油)</t>
  </si>
  <si>
    <t>兩粒飯糰(鮪魚.焦糖鮭魚)</t>
  </si>
  <si>
    <t>拌鮭魚沙拉(兩粒)</t>
  </si>
  <si>
    <t>歐姆蛋(110年)</t>
  </si>
  <si>
    <t>辣滷冬粉</t>
  </si>
  <si>
    <t>十一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</si>
  <si>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週更新(1104-1110)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</si>
  <si>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週更新(1111-1117)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</si>
  <si>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</si>
  <si>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11/11-11/17 總合計↑</t>
    <phoneticPr fontId="15" type="noConversion"/>
  </si>
  <si>
    <t>3切-炸-法式雞腿排(飯糰)</t>
  </si>
  <si>
    <t>香料咖哩炸雞烤飯糰</t>
  </si>
  <si>
    <t>韓素燒若飯糰</t>
  </si>
  <si>
    <t>(V)炒韓式泡菜青梗菜</t>
  </si>
  <si>
    <t>(V)川燙切高麗菜絲(粗)</t>
  </si>
  <si>
    <t>健身G肉餐盒(113年)</t>
  </si>
  <si>
    <t>(V)韓式菜脯素肉丁</t>
  </si>
  <si>
    <t>切烤雞胸肉(111年)</t>
  </si>
  <si>
    <t>(V)韓式辣醬</t>
  </si>
  <si>
    <t>壽司蝦2L(後殺)</t>
  </si>
  <si>
    <t>鮮蝦稻荷壽司組</t>
  </si>
  <si>
    <t>蒸-醬香雞肉絲CL</t>
  </si>
  <si>
    <t>碳香燒肉醬</t>
  </si>
  <si>
    <t>煮義式洋蔥(113年)</t>
  </si>
  <si>
    <t>拌燒肉片</t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</si>
  <si>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週更新(1118-1124)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</si>
  <si>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週更新(1125-1201)</t>
    </r>
    <phoneticPr fontId="15" type="noConversion"/>
  </si>
  <si>
    <t>香料咖哩烤雞飯卷</t>
  </si>
  <si>
    <t>焗烤起司片破裂無法使用，已請準備室後續針對準備室拆底膜教育訓練，製管加強準備室拆底抽檢．</t>
    <phoneticPr fontId="15" type="noConversion"/>
  </si>
  <si>
    <t>青花菜原物料規格偏大造成超用</t>
    <phoneticPr fontId="15" type="noConversion"/>
  </si>
  <si>
    <t>雙圈秤重,單份平均超用3g以內。</t>
    <phoneticPr fontId="15" type="noConversion"/>
  </si>
  <si>
    <t>二配大飯糰韓式蒜烤豬五花</t>
  </si>
  <si>
    <t>香烤藍尾鱈魚五行餐盒</t>
  </si>
  <si>
    <t>東京豚骨風味拉麵</t>
  </si>
  <si>
    <t>11/18-11/24 總合計↑</t>
    <phoneticPr fontId="15" type="noConversion"/>
  </si>
  <si>
    <t>炒蒜味青花菜</t>
  </si>
  <si>
    <t>炒玉米筍</t>
  </si>
  <si>
    <t>烤醃藍尾鱈魚</t>
  </si>
  <si>
    <t>拌蒜香五花肉</t>
  </si>
  <si>
    <t>妮妮-烤漢堡排肉</t>
  </si>
  <si>
    <t>對切屯京溫泉蛋</t>
  </si>
  <si>
    <t>炒蒜香堅果小魚</t>
  </si>
  <si>
    <t>煮紅糟豆腐</t>
  </si>
  <si>
    <t>豚骨醬油湯凍(114年)</t>
  </si>
  <si>
    <t>11/25-12/01 總合計↑</t>
    <phoneticPr fontId="15" type="noConversion"/>
  </si>
  <si>
    <t>十二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</si>
  <si>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週更新(1202-1208)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</si>
  <si>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週更新(1209-1215)</t>
    </r>
    <phoneticPr fontId="15" type="noConversion"/>
  </si>
  <si>
    <t>和風牛肉咖哩炸飯糰</t>
  </si>
  <si>
    <t>蒜味奶燉豬紅米營養餐</t>
  </si>
  <si>
    <t>明太子雞叉燒拌麵</t>
  </si>
  <si>
    <t>醬油叉燒拉麵</t>
  </si>
  <si>
    <t>濃厚豚骨拉麵</t>
  </si>
  <si>
    <t>和風匠製胡麻涼麵</t>
  </si>
  <si>
    <t>煮無敵家豚骨湯凍</t>
  </si>
  <si>
    <t>蒜味奶燉豬</t>
  </si>
  <si>
    <t>薑炒油菜(114.11)</t>
  </si>
  <si>
    <t>切-原萃醃漬嫩雞胸CL</t>
  </si>
  <si>
    <t>醬油拉麵湯凍</t>
  </si>
  <si>
    <t>助宗鱈明太子(業務用)OM</t>
  </si>
  <si>
    <t>奶香田園三色丁</t>
  </si>
  <si>
    <t>川燙油菜(A7)</t>
  </si>
  <si>
    <t>炒調味筍干</t>
  </si>
  <si>
    <t>照燒湯凍</t>
  </si>
  <si>
    <t>煮2024蕎麥麵</t>
  </si>
  <si>
    <t>6切-烤義式腿排(113年)</t>
  </si>
  <si>
    <t>炒油菜(114.11)</t>
  </si>
  <si>
    <t>雙茄肉醬</t>
  </si>
  <si>
    <r>
      <t>11</t>
    </r>
    <r>
      <rPr>
        <sz val="12"/>
        <color theme="1"/>
        <rFont val="Microsoft JhengHei"/>
        <family val="2"/>
      </rPr>
      <t>月報廢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</si>
  <si>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性前幾名品項(1125-1201)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</si>
  <si>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</si>
  <si>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(1125-1201)</t>
    </r>
    <phoneticPr fontId="15" type="noConversion"/>
  </si>
  <si>
    <t>（８）報廢原因別前幾名品項(1125-1201)</t>
    <phoneticPr fontId="15" type="noConversion"/>
  </si>
  <si>
    <t>（８）超用原因別前幾名品項(1125-1201)</t>
    <phoneticPr fontId="15" type="noConversion"/>
  </si>
  <si>
    <t>煮無敵家豚骨湯凍</t>
    <phoneticPr fontId="15" type="noConversion"/>
  </si>
  <si>
    <t>11月25日人員不慎打翻，針對人員教育訓練，後續已無發生。</t>
  </si>
  <si>
    <t>每日生產餘數產生報廢，後續請調理下修產出量.</t>
  </si>
  <si>
    <t>12月1日生產餘數產生報廢，後續請調理下修產出量.</t>
  </si>
  <si>
    <t>每日平均報廢1kg,持續下修展開量。</t>
  </si>
  <si>
    <t>每日生產餘數產生報廢，後續請調理下修產出量.</t>
    <phoneticPr fontId="15" type="noConversion"/>
  </si>
  <si>
    <t>因葉梗差異容易取樣不穩導致超用,調理展開量下修：並已採用多次補單方式執行。目前平均報廢3%,後續在下修產出量降低報廢。</t>
    <phoneticPr fontId="15" type="noConversion"/>
  </si>
  <si>
    <t>11月25日人員不慎打翻，針對人員教育訓練，後續已無發生。</t>
    <phoneticPr fontId="15" type="noConversion"/>
  </si>
  <si>
    <t>因塊狀原物料規格差異，烤箱製程批量生產，生產餘料產生報廢。</t>
    <phoneticPr fontId="15" type="noConversion"/>
  </si>
  <si>
    <t>因原物料規格差異青花菜大小朵,持續抽檢抓量穩定度,調整下修出料量，調整報廢率對比上週減少3.23%→2.54%。</t>
    <phoneticPr fontId="15" type="noConversion"/>
  </si>
  <si>
    <t>原物料規格重量不足無法使用報廢,後續請品檢加強原物料抽檢，對比上週規格異常已減少。</t>
    <phoneticPr fontId="15" type="noConversion"/>
  </si>
  <si>
    <t>面積太小無法使用報廢,後續請品檢加強原物料抽檢。</t>
    <phoneticPr fontId="15" type="noConversion"/>
  </si>
  <si>
    <t>主要因魚皮沾黏造成報廢，對策:人員鋪排整理後撥料減少沾黏狀況報廢率已下降0.79%→0.63%。</t>
    <phoneticPr fontId="15" type="noConversion"/>
  </si>
  <si>
    <t>平均超用佔比2.6%，針對人員抓量手法教育訓練，並增加線上抽秤頻率。</t>
    <phoneticPr fontId="15" type="noConversion"/>
  </si>
  <si>
    <t>飯糰機生產,單份用量17g,半成品肉片規格有差，容易有超用問題，每份超用0.7G持續控制確認。</t>
    <phoneticPr fontId="15" type="noConversion"/>
  </si>
  <si>
    <t>設定雙圈秤重，單片肉重量平均5克，每份超用 1.0g還在設定範圍內。</t>
    <phoneticPr fontId="15" type="noConversion"/>
  </si>
  <si>
    <t>11月25日及11月30日，超量較高平均8.6%，針對人員抓量手法教育訓練，並增加線上抽秤頻率。</t>
    <phoneticPr fontId="15" type="noConversion"/>
  </si>
  <si>
    <t>單片麵體差異,每片重量約4-6克,研判為秤重規格差異,目前單品超用克數約3g,建議設定上下限用量。</t>
    <phoneticPr fontId="15" type="noConversion"/>
  </si>
  <si>
    <t>本月新品，設定注餡機定量，因注餡機公差影響用量穩定度，目前每份平均超用3~5G，持續控制確認。</t>
    <phoneticPr fontId="15" type="noConversion"/>
  </si>
  <si>
    <t>主要原因:本週新品雞胸肉蒸箱製程，蒸雞胸質地較鬆散分切及線上不易作業容易碎裂影響超用。</t>
    <phoneticPr fontId="15" type="noConversion"/>
  </si>
  <si>
    <r>
      <rPr>
        <sz val="11"/>
        <color theme="1"/>
        <rFont val="細明體"/>
        <family val="2"/>
        <charset val="136"/>
      </rPr>
      <t>因注餡機公差影響用量穩定度，目前每份平均超用</t>
    </r>
    <r>
      <rPr>
        <sz val="11"/>
        <color theme="1"/>
        <rFont val="Arial"/>
        <family val="2"/>
        <scheme val="minor"/>
      </rPr>
      <t>3~5G</t>
    </r>
    <r>
      <rPr>
        <sz val="11"/>
        <color theme="1"/>
        <rFont val="細明體"/>
        <family val="2"/>
        <charset val="136"/>
      </rPr>
      <t>，持續控制確認。</t>
    </r>
    <phoneticPr fontId="15" type="noConversion"/>
  </si>
  <si>
    <t>包裝配置人數與產力同烤飯糰</t>
    <phoneticPr fontId="15" type="noConversion"/>
  </si>
  <si>
    <t>雙圈主菜肉與配菜油菜需鋪開,花人多</t>
    <phoneticPr fontId="15" type="noConversion"/>
  </si>
  <si>
    <t>雞胸切片秤肉與鋪開花費人力多</t>
    <phoneticPr fontId="15" type="noConversion"/>
  </si>
  <si>
    <t>小盒涼麵,配置略同於台式涼麵</t>
    <phoneticPr fontId="15" type="noConversion"/>
  </si>
  <si>
    <t>敲麵磚4人下修為3人</t>
    <phoneticPr fontId="15" type="noConversion"/>
  </si>
  <si>
    <t>配菜較少(比東京)人數較少,人時生產性高</t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</si>
  <si>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週更新(1216-1222)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</si>
  <si>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週更新(1223-1229)</t>
    </r>
    <phoneticPr fontId="15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</si>
  <si>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週更新(1230-0105)</t>
    </r>
    <phoneticPr fontId="15" type="noConversion"/>
  </si>
  <si>
    <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</si>
  <si>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12月平均人時性</t>
    <phoneticPr fontId="15" type="noConversion"/>
  </si>
  <si>
    <r>
      <rPr>
        <sz val="10"/>
        <color rgb="FFFF0000"/>
        <rFont val="Meiryo UI"/>
        <family val="2"/>
      </rPr>
      <t>12</t>
    </r>
    <r>
      <rPr>
        <sz val="10"/>
        <color rgb="FFFF0000"/>
        <rFont val="Meiryo UI"/>
        <family val="2"/>
        <charset val="128"/>
      </rPr>
      <t>月平均人時性</t>
    </r>
    <phoneticPr fontId="15" type="noConversion"/>
  </si>
  <si>
    <t>二配失控起司薯餅焗飯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</si>
  <si>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</si>
  <si>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(1202-1208)</t>
    </r>
    <phoneticPr fontId="15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</si>
  <si>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</si>
  <si>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</si>
  <si>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</si>
  <si>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</si>
  <si>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展開量高於需求量</t>
  </si>
  <si>
    <t>週前二十</t>
    <phoneticPr fontId="15" type="noConversion"/>
  </si>
  <si>
    <t>烤12切家常豆腐</t>
  </si>
  <si>
    <t>60切-烤豆腐蛋白丁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</si>
  <si>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</si>
  <si>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拌屯京熱麵</t>
  </si>
  <si>
    <t>組合端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</si>
  <si>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</si>
  <si>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</si>
  <si>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</si>
  <si>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醬油漬鱒鮭魚卵</t>
  </si>
  <si>
    <t>北海道秋鮭親子飯糰(114年)</t>
  </si>
  <si>
    <t>千層-蕃茄肉醬</t>
  </si>
  <si>
    <t>1202-1208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</si>
  <si>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</si>
  <si>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</si>
  <si>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</si>
  <si>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達成率上升</t>
    <phoneticPr fontId="15" type="noConversion"/>
  </si>
  <si>
    <t>新品 後關+1人貼促銷標</t>
    <phoneticPr fontId="15" type="noConversion"/>
  </si>
  <si>
    <t>（８）報廢原因別前幾名品項(1202-1208)</t>
    <phoneticPr fontId="15" type="noConversion"/>
  </si>
  <si>
    <t>展開量高於需求量</t>
    <phoneticPr fontId="15" type="noConversion"/>
  </si>
  <si>
    <t>（８）超用原因別前幾名品項(1202-1208)</t>
    <phoneticPr fontId="15" type="noConversion"/>
  </si>
  <si>
    <t>操作方式冰杓定量,生產餘料報廢</t>
  </si>
  <si>
    <t>調理展開量下修，並已採用多次補單方式執行</t>
  </si>
  <si>
    <t>針對人員抓量手法教育訓練，並增加線上抽秤頻率</t>
  </si>
  <si>
    <t>菜梗、葉差異，影響人員放料手感</t>
  </si>
  <si>
    <t>增加線上抽秤頻率，調理展開量下修，並已採用多次補單方式執行</t>
  </si>
  <si>
    <t>生菜消毒批量，生產餘料報廢</t>
  </si>
  <si>
    <t>尋找導入少量適用脫水袋，調整下修消毒批量</t>
  </si>
  <si>
    <t>雞肉絲糾結成塊，放料容易有差異</t>
  </si>
  <si>
    <t>使用前先行撥散，增加線上抽秤頻率</t>
  </si>
  <si>
    <t>批量生產，生產餘料報廢</t>
  </si>
  <si>
    <t>反映研發，後續開發列入考量調整原物料批量</t>
  </si>
  <si>
    <t>回饋研發，後續開發列入考量，設定放料量範圍</t>
  </si>
  <si>
    <t>注餡機機台工差設定確認</t>
  </si>
  <si>
    <t>因葉梗差異容易取樣不穩導致超用</t>
  </si>
  <si>
    <t>原物料肉塊的大小塊差異</t>
  </si>
  <si>
    <t>原物料單價高，每份用量少以致用量易有不穩定的狀況</t>
  </si>
  <si>
    <t>尋找導入少量定量工具，提升用料穩定度</t>
  </si>
  <si>
    <t>生產前確認標準定量的機台設定，生產中抽查確認設定及實際出料重量</t>
  </si>
  <si>
    <t>賣相設定要鋪滿，肉片狀態影響鋪滿效果</t>
  </si>
  <si>
    <t>調整分切方式，穩定分切長度減少規格異常。反映研發設定放料重量範圍</t>
  </si>
  <si>
    <t>反映研發，後續開發列入考量，設定放料量範圍。</t>
  </si>
  <si>
    <t>肉片大小長短差異，影響人員放料</t>
  </si>
  <si>
    <t>反映研發，後續開發列入考量</t>
  </si>
  <si>
    <t>原物料肉片的大小塊差異</t>
    <phoneticPr fontId="15" type="noConversion"/>
  </si>
  <si>
    <t>蒸-全熟雞肉絲CL(113年)</t>
    <phoneticPr fontId="15" type="noConversion"/>
  </si>
  <si>
    <t>雞肉絲糾結成塊，放料容易有差異</t>
    <phoneticPr fontId="15" type="noConversion"/>
  </si>
  <si>
    <t>因葉梗差異容易取樣不穩導致超用</t>
    <phoneticPr fontId="15" type="noConversion"/>
  </si>
  <si>
    <t>單片麵體差異每片重量約4-6克</t>
    <phoneticPr fontId="15" type="noConversion"/>
  </si>
  <si>
    <t>回饋研發，後續開發列入考量，設定放料量範圍</t>
    <phoneticPr fontId="15" type="noConversion"/>
  </si>
  <si>
    <t>單片麵體差異每片重量約4-6克
回饋研發，後續開發列入考量，設定放料量範圍</t>
    <phoneticPr fontId="15" type="noConversion"/>
  </si>
  <si>
    <t>針對人員抓量手法教育訓練，並增加線上抽秤頻率</t>
    <phoneticPr fontId="15" type="noConversion"/>
  </si>
  <si>
    <t>原物料肉片的大小塊差異
針對人員抓量手法教育訓練，並增加線上抽秤頻率</t>
    <phoneticPr fontId="15" type="noConversion"/>
  </si>
  <si>
    <t>因葉梗差異容易取樣不穩導致超用
針對人員抓量手法教育訓練，並增加線上抽秤頻率</t>
    <phoneticPr fontId="15" type="noConversion"/>
  </si>
  <si>
    <t>使用前先行撥散</t>
    <phoneticPr fontId="15" type="noConversion"/>
  </si>
  <si>
    <t>雞肉絲糾結成塊，放料容易有差異
使用前先行撥散</t>
    <phoneticPr fontId="15" type="noConversion"/>
  </si>
  <si>
    <t>原物料肉片的大小塊差異
回饋研發，後續開發列入考量，設定放料量範圍</t>
    <phoneticPr fontId="15" type="noConversion"/>
  </si>
  <si>
    <t>注餡機機台工差設定確認</t>
    <phoneticPr fontId="15" type="noConversion"/>
  </si>
  <si>
    <t>生產前及生產中確認設定及實際出料狀況</t>
    <phoneticPr fontId="15" type="noConversion"/>
  </si>
  <si>
    <t>蒸雞胸質地較鬆散分切及線上不易作業容易碎裂影響超用</t>
    <phoneticPr fontId="15" type="noConversion"/>
  </si>
  <si>
    <t>調整蒸箱製程去除多餘汁液，使雞胸肉質地更為扎實</t>
    <phoneticPr fontId="15" type="noConversion"/>
  </si>
  <si>
    <t>蒸雞胸質地較鬆散分切及線上不易作業容易碎裂影響超用
調整蒸箱製程去除多餘汁液，使雞胸肉質地更為扎實</t>
    <phoneticPr fontId="15" type="noConversion"/>
  </si>
  <si>
    <t>賣相設定要鋪滿，肉片狀態影響鋪滿效果</t>
    <phoneticPr fontId="15" type="noConversion"/>
  </si>
  <si>
    <t>調整分切方式，穩定分切長度減少規格異常。反映研發設定放料重量範圍</t>
    <phoneticPr fontId="15" type="noConversion"/>
  </si>
  <si>
    <t>賣相設定要鋪滿，肉片狀態影響鋪滿效果
調整分切方式，穩定分切長度減少規格異常。反映研發設定放料重量範圍</t>
    <phoneticPr fontId="15" type="noConversion"/>
  </si>
  <si>
    <r>
      <t>生產前確認標準定量的機台設定，生產中抽</t>
    </r>
    <r>
      <rPr>
        <sz val="12"/>
        <color theme="1"/>
        <rFont val="微軟正黑體"/>
        <family val="2"/>
        <charset val="136"/>
      </rPr>
      <t>查</t>
    </r>
    <r>
      <rPr>
        <sz val="12"/>
        <color theme="1"/>
        <rFont val="Meiryo UI"/>
        <family val="2"/>
        <charset val="128"/>
      </rPr>
      <t>確認設定及實際出料重量</t>
    </r>
    <phoneticPr fontId="15" type="noConversion"/>
  </si>
  <si>
    <t>注餡機機台工差設定確認
生產前確認標準定量的機台設定，生產中抽查確認設定及實際出料重量</t>
    <phoneticPr fontId="15" type="noConversion"/>
  </si>
  <si>
    <t>操作方式冰杓定量,生產餘料報廢</t>
    <phoneticPr fontId="15" type="noConversion"/>
  </si>
  <si>
    <t>調理展開量下修，並已採用多次補單方式執行</t>
    <phoneticPr fontId="15" type="noConversion"/>
  </si>
  <si>
    <t>操作方式冰杓定量,生產餘料報廢
調理展開量下修，並已採用多次補單方式執行</t>
    <phoneticPr fontId="15" type="noConversion"/>
  </si>
  <si>
    <t>抓量較不穩定造成調理多產</t>
    <phoneticPr fontId="15" type="noConversion"/>
  </si>
  <si>
    <t>抓量較不穩定造成調理多產
針對人員抓量手法教育訓練，並增加線上抽秤頻率</t>
    <phoneticPr fontId="15" type="noConversion"/>
  </si>
  <si>
    <t>青花菜原物料規格偏大造成超用
調理展開量下修，並已採用多次補單方式執行</t>
    <phoneticPr fontId="15" type="noConversion"/>
  </si>
  <si>
    <t>因原物料規格差異,超用量偏高，生產餘料報廢</t>
    <phoneticPr fontId="15" type="noConversion"/>
  </si>
  <si>
    <t>反映研發，後續開發列入考量，建議原物料規格多切製程</t>
    <phoneticPr fontId="15" type="noConversion"/>
  </si>
  <si>
    <t>因原物料規格差異,超用量偏高，生產餘料報廢
反映研發，後續開發列入考量，建議原物料規格多切製程</t>
    <phoneticPr fontId="15" type="noConversion"/>
  </si>
  <si>
    <t>起司片去除底紙破裂無法使用</t>
    <phoneticPr fontId="15" type="noConversion"/>
  </si>
  <si>
    <t>針對拆底膜教育訓練，加強拆底抽檢</t>
    <phoneticPr fontId="15" type="noConversion"/>
  </si>
  <si>
    <t>起司片去除底紙破裂無法使用
針對拆底膜教育訓練，加強拆底抽檢</t>
    <phoneticPr fontId="15" type="noConversion"/>
  </si>
  <si>
    <t>烤盤產生炭渣，豆腐沾黏焦化物</t>
    <phoneticPr fontId="15" type="noConversion"/>
  </si>
  <si>
    <t>定期更換烤盤，制定烤盤更換時程</t>
    <phoneticPr fontId="15" type="noConversion"/>
  </si>
  <si>
    <t>烤盤產生炭渣，豆腐沾黏焦化物
定期更換烤盤，制定烤盤更換時程</t>
    <phoneticPr fontId="15" type="noConversion"/>
  </si>
  <si>
    <t>烤箱製程蛋片規格厚薄差異</t>
    <phoneticPr fontId="15" type="noConversion"/>
  </si>
  <si>
    <t>準備室分切剔除，確保賣相準定</t>
    <phoneticPr fontId="15" type="noConversion"/>
  </si>
  <si>
    <t>烤箱製程蛋片規格厚薄差異
準備室分切剔除，確保賣相準定</t>
    <phoneticPr fontId="15" type="noConversion"/>
  </si>
  <si>
    <t>菜梗、葉差異，影響人員放料手感</t>
    <phoneticPr fontId="15" type="noConversion"/>
  </si>
  <si>
    <t>增加線上抽秤頻率，調理展開量下修，並已採用多次補單方式執行</t>
    <phoneticPr fontId="15" type="noConversion"/>
  </si>
  <si>
    <t>菜梗、葉差異，影響人員放料手感
增加線上抽秤頻率，調理展開量下修，並已採用多次補單方式執行</t>
    <phoneticPr fontId="15" type="noConversion"/>
  </si>
  <si>
    <t>二配大飯糰滷肉飯加蛋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</si>
  <si>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性前幾名品項(1202-1208)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</si>
  <si>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</si>
  <si>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(1209-1215)</t>
    </r>
    <phoneticPr fontId="15" type="noConversion"/>
  </si>
  <si>
    <t>1209-1215</t>
    <phoneticPr fontId="15" type="noConversion"/>
  </si>
  <si>
    <t>對切-烤四角薯餅</t>
  </si>
  <si>
    <t>焗飯-義式蕃茄紅醬</t>
  </si>
  <si>
    <t>奶油蕈菇起司醬(113年)</t>
  </si>
  <si>
    <t>大口法式蕈菇起司雞排飯糰(113年)</t>
  </si>
  <si>
    <t>蒜味奶燉豬</t>
    <phoneticPr fontId="15" type="noConversion"/>
  </si>
  <si>
    <t>（８）報廢原因別前幾名品項(1209-1215)</t>
    <phoneticPr fontId="15" type="noConversion"/>
  </si>
  <si>
    <t>（８）超用原因別前幾名品項(1209-1215)</t>
    <phoneticPr fontId="15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</si>
  <si>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5" type="noConversion"/>
  </si>
  <si>
    <t>配置兩員做滷蛋組裝按壓,減少位移不良機率</t>
  </si>
  <si>
    <t>後關+1人貼促銷標</t>
    <phoneticPr fontId="15" type="noConversion"/>
  </si>
  <si>
    <t>12/13鱈魚組裝下修1人,人時性提高</t>
    <phoneticPr fontId="15" type="noConversion"/>
  </si>
  <si>
    <t>抓量較不穩定造成調理多產</t>
  </si>
  <si>
    <t>原物料大小長短差異，影響人員放料</t>
  </si>
  <si>
    <t>原物料肉片的大小塊差異</t>
  </si>
  <si>
    <t>雙圈秤重，取量不穩定造成超用</t>
  </si>
  <si>
    <t>抓量較不穩定造成超用</t>
  </si>
  <si>
    <t>單片麵體差異每片重量約4-6克</t>
  </si>
  <si>
    <t>炒蔥花碎蛋</t>
    <phoneticPr fontId="15" type="noConversion"/>
  </si>
  <si>
    <t>因塊狀原物料規格差異，生產餘料報廢</t>
    <phoneticPr fontId="15" type="noConversion"/>
  </si>
  <si>
    <t>反映研發，後續開發列入考量調整原物料批量</t>
    <phoneticPr fontId="15" type="noConversion"/>
  </si>
  <si>
    <t>因塊狀原物料規格差異，生產餘料報廢
反映研發，後續開發列入考量調整原物料批量</t>
    <phoneticPr fontId="15" type="noConversion"/>
  </si>
  <si>
    <t>操作方式冰杓定量,生產餘料報廢
增加線上抽秤頻率，調理展開量下修，並已採用多次補單方式執行</t>
    <phoneticPr fontId="15" type="noConversion"/>
  </si>
  <si>
    <t>烤箱收籃製程破損導致報廢</t>
    <phoneticPr fontId="15" type="noConversion"/>
  </si>
  <si>
    <t>針對後關人員收籃手法教育訓練</t>
    <phoneticPr fontId="15" type="noConversion"/>
  </si>
  <si>
    <t>烤箱收籃製程破損導致報廢
針對後關人員收籃手法教育訓練</t>
    <phoneticPr fontId="15" type="noConversion"/>
  </si>
  <si>
    <t>量測設定放料量範圍，後續開發列入考量調整。</t>
    <phoneticPr fontId="15" type="noConversion"/>
  </si>
  <si>
    <t>青花菜原物料規格偏大造成超用
量測設定放料量範圍，後續開發列入考量調整。</t>
    <phoneticPr fontId="15" type="noConversion"/>
  </si>
  <si>
    <t>使用前先行撥散，後續評估定量管理</t>
    <phoneticPr fontId="15" type="noConversion"/>
  </si>
  <si>
    <t>雞肉絲糾結成塊，放料容易有差異
使用前先行撥散，後續評估定量管理</t>
    <phoneticPr fontId="15" type="noConversion"/>
  </si>
  <si>
    <t>原物料肉塊的大小塊差異</t>
    <phoneticPr fontId="15" type="noConversion"/>
  </si>
  <si>
    <t>原物料肉塊的大小塊差異
回饋研發，後續開發列入考量，設定放料量範圍</t>
    <phoneticPr fontId="15" type="noConversion"/>
  </si>
  <si>
    <t>原物料規格的大小顆差異，每顆差異1~2克</t>
    <phoneticPr fontId="15" type="noConversion"/>
  </si>
  <si>
    <t>原物料規格的大小顆差異，每顆差異1~2克
回饋研發，後續開發列入考量，設定放料量範圍</t>
    <phoneticPr fontId="15" type="noConversion"/>
  </si>
  <si>
    <r>
      <t>12</t>
    </r>
    <r>
      <rPr>
        <sz val="10"/>
        <color rgb="FF000000"/>
        <rFont val="微軟正黑體"/>
        <family val="2"/>
        <charset val="136"/>
      </rPr>
      <t>16</t>
    </r>
    <r>
      <rPr>
        <sz val="10"/>
        <color rgb="FF000000"/>
        <rFont val="Meiryo UI"/>
        <family val="2"/>
      </rPr>
      <t>-12</t>
    </r>
    <r>
      <rPr>
        <sz val="10"/>
        <color rgb="FF000000"/>
        <rFont val="微軟正黑體"/>
        <family val="2"/>
        <charset val="136"/>
      </rPr>
      <t>22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</si>
  <si>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1202-1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08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</si>
  <si>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</t>
    </r>
    <r>
      <rPr>
        <sz val="10"/>
        <color rgb="FF000000"/>
        <rFont val="Meiryo UI"/>
        <family val="2"/>
      </rPr>
      <t>02-1208 總合計↑</t>
    </r>
    <phoneticPr fontId="15" type="noConversion"/>
  </si>
  <si>
    <r>
      <t>12</t>
    </r>
    <r>
      <rPr>
        <sz val="10"/>
        <color rgb="FF000000"/>
        <rFont val="微軟正黑體"/>
        <family val="2"/>
        <charset val="136"/>
      </rPr>
      <t>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</si>
  <si>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209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215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</si>
  <si>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r>
      <t>1</t>
    </r>
    <r>
      <rPr>
        <sz val="10"/>
        <color rgb="FF000000"/>
        <rFont val="微軟正黑體"/>
        <family val="2"/>
        <charset val="136"/>
      </rPr>
      <t>216</t>
    </r>
    <r>
      <rPr>
        <sz val="10"/>
        <color rgb="FF000000"/>
        <rFont val="Meiryo UI"/>
        <family val="2"/>
      </rPr>
      <t>-1</t>
    </r>
    <r>
      <rPr>
        <sz val="10"/>
        <color rgb="FF000000"/>
        <rFont val="微軟正黑體"/>
        <family val="2"/>
        <charset val="136"/>
      </rPr>
      <t>222</t>
    </r>
    <r>
      <rPr>
        <sz val="10"/>
        <color rgb="FF000000"/>
        <rFont val="Meiryo UI"/>
        <family val="2"/>
      </rPr>
      <t xml:space="preserve"> 總合計↑</t>
    </r>
    <phoneticPr fontId="15" type="noConversion"/>
  </si>
  <si>
    <t>二配蒙古風味烤肉飯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</si>
  <si>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</si>
  <si>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</si>
  <si>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(1216-1222)</t>
    </r>
    <phoneticPr fontId="15" type="noConversion"/>
  </si>
  <si>
    <t>1216-1222</t>
    <phoneticPr fontId="15" type="noConversion"/>
  </si>
  <si>
    <t>拌明太子龍蝦沙拉(114年)</t>
  </si>
  <si>
    <t>拌玉米鮪魚沙拉</t>
  </si>
  <si>
    <t>度小月18度肉燥</t>
  </si>
  <si>
    <t>油亮中式香腸片(112年)</t>
  </si>
  <si>
    <t>明太子龍蝦風味沙拉飯糰(114年)</t>
  </si>
  <si>
    <t>海饌雙手卷</t>
  </si>
  <si>
    <t>6切-烤醃漬咖哩腿排</t>
  </si>
  <si>
    <t>薯餅焗飯-紅醬</t>
  </si>
  <si>
    <t>熟練度上升,達成率提高</t>
    <phoneticPr fontId="15" type="noConversion"/>
  </si>
  <si>
    <t>12/20開始不用貼促銷標.人時提高</t>
    <phoneticPr fontId="15" type="noConversion"/>
  </si>
  <si>
    <t>L型包裝,鋪菜挖洞額外花人</t>
    <phoneticPr fontId="15" type="noConversion"/>
  </si>
  <si>
    <t>12/16腿排組裝下修1人,人時性提高</t>
    <phoneticPr fontId="15" type="noConversion"/>
  </si>
  <si>
    <t>組裝賣像調整,腿排人數下修,人時性提高</t>
    <phoneticPr fontId="15" type="noConversion"/>
  </si>
  <si>
    <t>青花菜原物料規格偏大造成超用</t>
  </si>
  <si>
    <t>因原物料規格差異,超用量偏高，生產餘料報廢</t>
  </si>
  <si>
    <t>反映研發，後續開發列入考量，建議原物料規格多切製程</t>
  </si>
  <si>
    <t>混料半成品殘袋</t>
  </si>
  <si>
    <t>設定換袋擠袋手法尋找使用輔助工具</t>
  </si>
  <si>
    <t>原物料厚薄大小差異</t>
  </si>
  <si>
    <t>回饋研發，後續開發列入考量</t>
  </si>
  <si>
    <t>原物料蝦仁規格差異，單支重量落差1G</t>
  </si>
  <si>
    <t>（８）報廢原因別前幾名品項(1216-1222)</t>
    <phoneticPr fontId="15" type="noConversion"/>
  </si>
  <si>
    <t>熟化去皮馬鈴薯滾刀17-23g</t>
    <phoneticPr fontId="15" type="noConversion"/>
  </si>
  <si>
    <t>原物料規格大小差異，拆包生產餘料報廢</t>
    <phoneticPr fontId="15" type="noConversion"/>
  </si>
  <si>
    <t>原物料規格大小差異，拆包生產餘料報廢
針對人員抓量手法教育訓練，並增加線上抽秤頻率</t>
    <phoneticPr fontId="15" type="noConversion"/>
  </si>
  <si>
    <t>規格不穩定導致斷裂破損產生報廢</t>
    <phoneticPr fontId="15" type="noConversion"/>
  </si>
  <si>
    <t>反映研發，後續開發列入考量</t>
    <phoneticPr fontId="15" type="noConversion"/>
  </si>
  <si>
    <t>規格不穩定導致斷裂破損產生報廢
反映研發，後續開發列入考量</t>
    <phoneticPr fontId="15" type="noConversion"/>
  </si>
  <si>
    <t>12/18因人員未依設定真空溫度進行降溫，底層紙沾黏嚴重度提高，導致報廢增加</t>
    <phoneticPr fontId="15" type="noConversion"/>
  </si>
  <si>
    <t>針對真空人員進行教育訓練，並加強現場確認</t>
    <phoneticPr fontId="15" type="noConversion"/>
  </si>
  <si>
    <t>12/18因人員未依設定真空溫度進行降溫，底層紙沾黏嚴重度提高，導致報廢增加
針對真空人員進行教育訓練，並加強現場確認</t>
    <phoneticPr fontId="15" type="noConversion"/>
  </si>
  <si>
    <t>（８）超用原因別前幾名品項(1216-1222)</t>
    <phoneticPr fontId="15" type="noConversion"/>
  </si>
  <si>
    <t>回饋研發，後續開發列入考量</t>
    <phoneticPr fontId="15" type="noConversion"/>
  </si>
  <si>
    <t>原物料肉片的大小塊差異
回饋研發，後續開發列入考量</t>
    <phoneticPr fontId="15" type="noConversion"/>
  </si>
  <si>
    <t>抓量較不穩定造成超用</t>
    <phoneticPr fontId="15" type="noConversion"/>
  </si>
  <si>
    <t>抓量較不穩定造成超用
針對人員抓量手法教育訓練，並增加線上抽秤頻率</t>
    <phoneticPr fontId="15" type="noConversion"/>
  </si>
  <si>
    <t>1223-1229 總合計↑</t>
    <phoneticPr fontId="15" type="noConversion"/>
  </si>
  <si>
    <t>W4</t>
    <phoneticPr fontId="15" type="noConversion"/>
  </si>
  <si>
    <t>一配核桃腰果稻荷壽司組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</si>
  <si>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</si>
  <si>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</si>
  <si>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(1223-1229)</t>
    </r>
    <phoneticPr fontId="15" type="noConversion"/>
  </si>
  <si>
    <t>1223-1229</t>
    <phoneticPr fontId="15" type="noConversion"/>
  </si>
  <si>
    <t>炒蒙古肉片</t>
  </si>
  <si>
    <t>烤BBQ雞丁(112年)</t>
  </si>
  <si>
    <t>炒蒙古烤肉蔬菜</t>
  </si>
  <si>
    <t>蜜腰果粒</t>
  </si>
  <si>
    <r>
      <t>11</t>
    </r>
    <r>
      <rPr>
        <sz val="12"/>
        <color theme="1"/>
        <rFont val="新細明體"/>
        <family val="2"/>
        <charset val="136"/>
      </rPr>
      <t>月</t>
    </r>
    <r>
      <rPr>
        <sz val="12"/>
        <color theme="1"/>
        <rFont val="Microsoft JhengHei"/>
        <family val="2"/>
      </rPr>
      <t>超用</t>
    </r>
    <phoneticPr fontId="15" type="noConversion"/>
  </si>
  <si>
    <r>
      <t>12</t>
    </r>
    <r>
      <rPr>
        <sz val="12"/>
        <color theme="1"/>
        <rFont val="Microsoft JhengHei"/>
        <family val="2"/>
      </rPr>
      <t>月報廢</t>
    </r>
    <phoneticPr fontId="15" type="noConversion"/>
  </si>
  <si>
    <r>
      <t>12</t>
    </r>
    <r>
      <rPr>
        <sz val="12"/>
        <color theme="1"/>
        <rFont val="新細明體"/>
        <family val="2"/>
        <charset val="136"/>
      </rPr>
      <t>月</t>
    </r>
    <r>
      <rPr>
        <sz val="12"/>
        <color theme="1"/>
        <rFont val="Microsoft JhengHei"/>
        <family val="2"/>
      </rPr>
      <t>超用</t>
    </r>
    <phoneticPr fontId="15" type="noConversion"/>
  </si>
  <si>
    <t>一配鮭魚奶油醬油飯糰</t>
  </si>
  <si>
    <t>月</t>
    <phoneticPr fontId="15" type="noConversion"/>
  </si>
  <si>
    <t>（８）報廢原因別前幾名品項(1223-1229)</t>
    <phoneticPr fontId="15" type="noConversion"/>
  </si>
  <si>
    <t>（８）超用原因別前幾名品項(1223-1229)</t>
    <phoneticPr fontId="15" type="noConversion"/>
  </si>
  <si>
    <t>新品(12人) 由線上組裝胡桃與腰果,未達機台滿速</t>
    <phoneticPr fontId="15" type="noConversion"/>
  </si>
  <si>
    <t>熟練度上升.達成率提高</t>
    <phoneticPr fontId="15" type="noConversion"/>
  </si>
  <si>
    <r>
      <rPr>
        <sz val="12"/>
        <color theme="1"/>
        <rFont val="Microsoft JhengHei"/>
        <family val="2"/>
      </rPr>
      <t>當月二配新品，</t>
    </r>
    <r>
      <rPr>
        <sz val="12"/>
        <color theme="1"/>
        <rFont val="Meiryo UI"/>
        <family val="2"/>
      </rPr>
      <t>原物料肉片的大小塊差異</t>
    </r>
    <phoneticPr fontId="15" type="noConversion"/>
  </si>
  <si>
    <r>
      <t>雞肉絲糾結成塊，</t>
    </r>
    <r>
      <rPr>
        <sz val="12"/>
        <color theme="1"/>
        <rFont val="Microsoft JhengHei"/>
        <family val="2"/>
      </rPr>
      <t>人員抓量</t>
    </r>
    <r>
      <rPr>
        <sz val="12"/>
        <color theme="1"/>
        <rFont val="Meiryo UI"/>
        <family val="2"/>
      </rPr>
      <t>放料有差異</t>
    </r>
    <phoneticPr fontId="15" type="noConversion"/>
  </si>
  <si>
    <t>定量管理，設定單籃重量控管，用量有逐步下降</t>
    <phoneticPr fontId="15" type="noConversion"/>
  </si>
  <si>
    <t>反映研發，後續開發列入考量，設定放料量範圍。</t>
    <phoneticPr fontId="15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</si>
  <si>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5" type="noConversion"/>
  </si>
  <si>
    <r>
      <t>本週一配新品，原物料規格大小顆差異</t>
    </r>
    <r>
      <rPr>
        <sz val="12"/>
        <color theme="1"/>
        <rFont val="Microsoft JhengHei"/>
        <family val="2"/>
      </rPr>
      <t>單顆重量平均</t>
    </r>
    <r>
      <rPr>
        <sz val="12"/>
        <color theme="1"/>
        <rFont val="Meiryo UI"/>
        <family val="2"/>
      </rPr>
      <t>1.5~2</t>
    </r>
    <r>
      <rPr>
        <sz val="12"/>
        <color theme="1"/>
        <rFont val="Microsoft JhengHei"/>
        <family val="2"/>
      </rPr>
      <t>克</t>
    </r>
    <r>
      <rPr>
        <sz val="12"/>
        <color theme="1"/>
        <rFont val="Meiryo UI"/>
        <family val="2"/>
      </rPr>
      <t>，</t>
    </r>
    <r>
      <rPr>
        <sz val="12"/>
        <color theme="1"/>
        <rFont val="Microsoft JhengHei"/>
        <family val="2"/>
      </rPr>
      <t>設定放4顆導致超用</t>
    </r>
    <phoneticPr fontId="15" type="noConversion"/>
  </si>
  <si>
    <t>因薯餅較軟質，線上拿取容易破損</t>
    <phoneticPr fontId="15" type="noConversion"/>
  </si>
  <si>
    <t>調整烤箱條件，提升薯餅硬度，減少破損</t>
    <phoneticPr fontId="15" type="noConversion"/>
  </si>
  <si>
    <t>組裝前準備室進行整理入籃，減少沾黏破損</t>
    <phoneticPr fontId="15" type="noConversion"/>
  </si>
  <si>
    <t>因薯餅較軟質，線上拿取容易破損
調整烤箱條件，提升薯餅硬度，減少破損</t>
    <phoneticPr fontId="15" type="noConversion"/>
  </si>
  <si>
    <t>規格不穩定導致斷裂破損產生報廢
組裝前準備室進行整理入籃，減少沾黏破損</t>
    <phoneticPr fontId="15" type="noConversion"/>
  </si>
  <si>
    <t>當月二配新品，原物料肉片的大小塊差異
針對人員抓量手法教育訓練，並增加線上抽秤頻率</t>
    <phoneticPr fontId="15" type="noConversion"/>
  </si>
  <si>
    <t>雞肉絲糾結成塊，人員抓量放料有差異
定量管理，設定單籃重量控管，用量有逐步下降</t>
    <phoneticPr fontId="15" type="noConversion"/>
  </si>
  <si>
    <r>
      <t>飯</t>
    </r>
    <r>
      <rPr>
        <sz val="12"/>
        <color theme="1"/>
        <rFont val="細明體"/>
        <family val="3"/>
        <charset val="136"/>
      </rPr>
      <t>糰</t>
    </r>
    <r>
      <rPr>
        <sz val="12"/>
        <color theme="1"/>
        <rFont val="Meiryo UI"/>
        <family val="2"/>
      </rPr>
      <t>機生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,單</t>
    </r>
    <r>
      <rPr>
        <sz val="12"/>
        <color theme="1"/>
        <rFont val="細明體"/>
        <family val="3"/>
        <charset val="136"/>
      </rPr>
      <t>份</t>
    </r>
    <r>
      <rPr>
        <sz val="12"/>
        <color theme="1"/>
        <rFont val="Meiryo UI"/>
        <family val="2"/>
      </rPr>
      <t>用量17g,半成品肉片規格有差，容易有超用問題</t>
    </r>
    <phoneticPr fontId="15" type="noConversion"/>
  </si>
  <si>
    <t>飯糰機生產,單份用量17g,半成品肉片規格有差，容易有超用問題
針對人員抓量手法教育訓練，並增加線上抽秤頻率</t>
    <phoneticPr fontId="15" type="noConversion"/>
  </si>
  <si>
    <t>半成品冰杓定量，下修展開量後續調整後報廢率較本月控制在2.38%內，前月比減少1.36%。</t>
    <phoneticPr fontId="15" type="noConversion"/>
  </si>
  <si>
    <t>原物料規格差異，極小規格 (3 克以下)：佔 2.5%，規格較小無法使用造成報廢。</t>
    <phoneticPr fontId="15" type="noConversion"/>
  </si>
  <si>
    <t>生產餘料產生報廢,目前報廢量控制再3%以下與超用量比例少,持續下修產出量量。</t>
    <phoneticPr fontId="15" type="noConversion"/>
  </si>
  <si>
    <t>主因:原物料規格長短差異影響用量，生產餘料報廢。對策:反映研發，後續開發列入考量，建議原物料規格多切製程</t>
    <phoneticPr fontId="15" type="noConversion"/>
  </si>
  <si>
    <t>主要原因:焗烤起司片去除底紙導致破裂無法使用。                                                       對策:持續精進準備室拆底紙教育訓練，減少因破損造成報廢，目前報廢率控制在1%內。後續精進:已導入紙襯改用烤培布製程，有效改善報廢問題。</t>
    <phoneticPr fontId="15" type="noConversion"/>
  </si>
  <si>
    <t>主因:因葉梗差異容易取樣不穩導致超用。對策:調理展開量下修，並已採用多次補單方式執行。本月已下降至2.04%,前月比減少1.56%。</t>
    <phoneticPr fontId="15" type="noConversion"/>
  </si>
  <si>
    <t>主要原因:烤盤產生炭渣，豆腐沾黏焦化物。對策:定期更換烤盤，制定烤盤更換時程</t>
    <phoneticPr fontId="15" type="noConversion"/>
  </si>
  <si>
    <t>主要原因:因薯餅較軟質，分切製程後線上拿取容易破損。對策:調整烤箱條件，提升薯餅表面硬度，減少使用破損。</t>
    <phoneticPr fontId="15" type="noConversion"/>
  </si>
  <si>
    <t>烤箱製程蛋片規格厚薄差異，準備室分切剔除，確保賣相穩定。</t>
    <phoneticPr fontId="15" type="noConversion"/>
  </si>
  <si>
    <t>高風險半成品拆袋即用,拆包後無法延用給下配次產生報廢。</t>
    <phoneticPr fontId="15" type="noConversion"/>
  </si>
  <si>
    <t>主要原因:規格不穩定導致斷裂破損產生報廢。 對策:組裝前準備室先進行整理入籃，減少沾黏狀況，因調理斷裂組合可拼合使用，使用率提高，報廢率持續下降，前月比減少0.54%。</t>
    <phoneticPr fontId="15" type="noConversion"/>
  </si>
  <si>
    <t>主因:雞肉絲糾結成塊長短不一，人員抓量不穩定導致重量差異影響超用。對策:使用前先行撥散，後續並導入定量管理。</t>
    <phoneticPr fontId="15" type="noConversion"/>
  </si>
  <si>
    <t>主因:原物料肉片的大小塊差異，影響超用金額。對策:回饋研發，後續開發列入考量，設定放料量範圍。</t>
    <phoneticPr fontId="15" type="noConversion"/>
  </si>
  <si>
    <t>主要原因:葉菜類人員抓量不穩定導致重量差異影響超用量。對策:針對人員抓量手法教育訓練，目前超用率控制2%，持續追蹤用量。</t>
    <phoneticPr fontId="15" type="noConversion"/>
  </si>
  <si>
    <t>主因:原物料肉塊的大小塊差異，影響超用金額。對策:回饋研發，後續開發列入考量，設定放料量範圍。</t>
    <phoneticPr fontId="15" type="noConversion"/>
  </si>
  <si>
    <t>主因:青花菜原物料規格偏大造成超用。對策:量測設定放料量範圍，後續開發列入考量調整。</t>
  </si>
  <si>
    <t>主要原因:本週新品雞胸肉蒸箱製程，蒸雞胸質地較鬆散分切及線上不易作業容易碎裂影響超用。</t>
  </si>
  <si>
    <t>主因:賣相設定要鋪滿，肉片狀態影響鋪滿效果。對策:調整分切方式，穩定分切長度減少規格異常。反映研發設定放料重量範圍</t>
  </si>
  <si>
    <t>設定注餡機定量，因注餡機工差影響用量穩定度，目前每份平均超用3~5G，持續控制確認。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</si>
</sst>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  <numFmt numFmtId="197" formatCode="#,##0_ "/>
    <numFmt numFmtId="198" formatCode="#,##0.0_ "/>
    <numFmt numFmtId="199" formatCode="#,##0;[Red]#,##0"/>
  </numFmts>
  <fonts count="116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</font>
    <font>
      <sz val="10"/>
      <color rgb="FF000000"/>
      <name val="Microsoft JhengHei U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1"/>
      <color theme="1"/>
      <name val="細明體"/>
      <family val="2"/>
      <charset val="136"/>
    </font>
    <font>
      <sz val="12"/>
      <color rgb="FF000000"/>
      <name val="Microsoft JhengHei UI"/>
      <family val="2"/>
      <charset val="136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2"/>
      <color rgb="FF000000"/>
      <name val="Microsoft JhengHei"/>
      <family val="2"/>
    </font>
    <font>
      <sz val="12"/>
      <color theme="1"/>
      <name val="新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23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9" fontId="6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969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16" fillId="0" borderId="0" xfId="0" applyFont="1" applyAlignment="1">
      <alignment horizontal="center"/>
    </xf>
    <xf numFmtId="10" fontId="16" fillId="0" borderId="0" xfId="0" applyNumberFormat="1" applyFont="1"/>
    <xf numFmtId="0" fontId="16" fillId="0" borderId="0" xfId="0" applyFont="1"/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0" fontId="28" fillId="0" borderId="0" xfId="0" applyNumberFormat="1" applyFont="1"/>
    <xf numFmtId="180" fontId="16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177" fontId="28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47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0" fillId="0" borderId="0" xfId="0" applyFont="1"/>
    <xf numFmtId="0" fontId="52" fillId="0" borderId="0" xfId="0" applyFont="1"/>
    <xf numFmtId="10" fontId="47" fillId="0" borderId="0" xfId="0" applyNumberFormat="1" applyFont="1" applyAlignment="1">
      <alignment shrinkToFit="1"/>
    </xf>
    <xf numFmtId="0" fontId="48" fillId="0" borderId="0" xfId="0" applyFont="1"/>
    <xf numFmtId="0" fontId="53" fillId="0" borderId="22" xfId="0" applyFont="1" applyBorder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47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30" fillId="2" borderId="22" xfId="0" applyFont="1" applyFill="1" applyBorder="1" applyAlignment="1">
      <alignment horizontal="center" vertical="center" shrinkToFit="1"/>
    </xf>
    <xf numFmtId="10" fontId="30" fillId="3" borderId="17" xfId="0" applyNumberFormat="1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184" fontId="63" fillId="0" borderId="0" xfId="11" applyNumberFormat="1" applyFont="1" applyAlignment="1">
      <alignment shrinkToFit="1"/>
    </xf>
    <xf numFmtId="0" fontId="47" fillId="0" borderId="6" xfId="11" applyFont="1" applyBorder="1" applyAlignment="1">
      <alignment horizontal="center" shrinkToFit="1"/>
    </xf>
    <xf numFmtId="3" fontId="38" fillId="0" borderId="6" xfId="11" applyNumberFormat="1" applyFont="1" applyBorder="1" applyAlignment="1">
      <alignment shrinkToFit="1"/>
    </xf>
    <xf numFmtId="10" fontId="38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47" fillId="0" borderId="1" xfId="11" applyFont="1" applyBorder="1" applyAlignment="1">
      <alignment horizontal="center" shrinkToFit="1"/>
    </xf>
    <xf numFmtId="3" fontId="38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6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8" fillId="0" borderId="22" xfId="11" applyFont="1" applyBorder="1"/>
    <xf numFmtId="0" fontId="38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/>
    </xf>
    <xf numFmtId="185" fontId="38" fillId="9" borderId="22" xfId="14" applyNumberFormat="1" applyFont="1" applyFill="1" applyBorder="1" applyAlignment="1"/>
    <xf numFmtId="185" fontId="38" fillId="9" borderId="22" xfId="13" applyNumberFormat="1" applyFont="1" applyFill="1" applyBorder="1" applyAlignment="1"/>
    <xf numFmtId="0" fontId="9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8" fillId="0" borderId="0" xfId="0" applyNumberFormat="1" applyFont="1"/>
    <xf numFmtId="0" fontId="30" fillId="0" borderId="22" xfId="11" applyFont="1" applyBorder="1" applyAlignment="1">
      <alignment horizontal="center" vertical="center" shrinkToFit="1"/>
    </xf>
    <xf numFmtId="0" fontId="38" fillId="5" borderId="23" xfId="5" applyFont="1" applyFill="1" applyBorder="1" applyAlignment="1">
      <alignment horizontal="center" vertical="center"/>
    </xf>
    <xf numFmtId="0" fontId="70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horizontal="center" vertical="center" shrinkToFit="1"/>
    </xf>
    <xf numFmtId="0" fontId="54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vertical="center" shrinkToFit="1"/>
    </xf>
    <xf numFmtId="0" fontId="33" fillId="0" borderId="40" xfId="11" applyFont="1" applyBorder="1"/>
    <xf numFmtId="1" fontId="33" fillId="0" borderId="40" xfId="11" applyNumberFormat="1" applyFont="1" applyBorder="1"/>
    <xf numFmtId="1" fontId="66" fillId="0" borderId="40" xfId="11" applyNumberFormat="1" applyFont="1" applyBorder="1"/>
    <xf numFmtId="0" fontId="33" fillId="5" borderId="23" xfId="11" applyFont="1" applyFill="1" applyBorder="1" applyAlignment="1">
      <alignment horizontal="center" vertical="center"/>
    </xf>
    <xf numFmtId="0" fontId="71" fillId="0" borderId="0" xfId="11" applyFont="1" applyAlignment="1">
      <alignment horizontal="center"/>
    </xf>
    <xf numFmtId="0" fontId="71" fillId="0" borderId="0" xfId="11" applyFont="1"/>
    <xf numFmtId="186" fontId="28" fillId="0" borderId="0" xfId="0" applyNumberFormat="1" applyFont="1"/>
    <xf numFmtId="0" fontId="16" fillId="9" borderId="0" xfId="11" applyFont="1" applyFill="1" applyAlignment="1">
      <alignment vertical="center"/>
    </xf>
    <xf numFmtId="188" fontId="28" fillId="0" borderId="0" xfId="0" applyNumberFormat="1" applyFont="1"/>
    <xf numFmtId="189" fontId="28" fillId="0" borderId="0" xfId="0" applyNumberFormat="1" applyFont="1"/>
    <xf numFmtId="0" fontId="28" fillId="9" borderId="0" xfId="0" applyFont="1" applyFill="1" applyAlignment="1">
      <alignment horizontal="center"/>
    </xf>
    <xf numFmtId="10" fontId="29" fillId="0" borderId="0" xfId="0" applyNumberFormat="1" applyFont="1" applyAlignment="1">
      <alignment horizontal="center" vertical="center"/>
    </xf>
    <xf numFmtId="186" fontId="16" fillId="0" borderId="0" xfId="0" applyNumberFormat="1" applyFont="1"/>
    <xf numFmtId="186" fontId="29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 shrinkToFit="1"/>
    </xf>
    <xf numFmtId="0" fontId="62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179" fontId="16" fillId="0" borderId="22" xfId="0" applyNumberFormat="1" applyFont="1" applyBorder="1" applyAlignment="1">
      <alignment horizontal="center"/>
    </xf>
    <xf numFmtId="189" fontId="16" fillId="9" borderId="22" xfId="0" applyNumberFormat="1" applyFont="1" applyFill="1" applyBorder="1" applyAlignment="1">
      <alignment vertical="center" shrinkToFit="1"/>
    </xf>
    <xf numFmtId="10" fontId="16" fillId="0" borderId="22" xfId="0" applyNumberFormat="1" applyFont="1" applyBorder="1" applyAlignment="1">
      <alignment vertical="center"/>
    </xf>
    <xf numFmtId="179" fontId="28" fillId="0" borderId="22" xfId="0" applyNumberFormat="1" applyFont="1" applyBorder="1" applyAlignment="1">
      <alignment horizontal="center"/>
    </xf>
    <xf numFmtId="10" fontId="29" fillId="0" borderId="23" xfId="0" applyNumberFormat="1" applyFont="1" applyBorder="1" applyAlignment="1">
      <alignment horizontal="center" vertical="center"/>
    </xf>
    <xf numFmtId="183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6" fillId="0" borderId="0" xfId="0" applyFont="1" applyAlignment="1">
      <alignment vertical="center" shrinkToFit="1"/>
    </xf>
    <xf numFmtId="0" fontId="16" fillId="0" borderId="22" xfId="0" applyFont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left" vertical="center" shrinkToFit="1"/>
    </xf>
    <xf numFmtId="1" fontId="16" fillId="0" borderId="22" xfId="0" applyNumberFormat="1" applyFont="1" applyBorder="1" applyAlignment="1">
      <alignment horizontal="center" vertical="center"/>
    </xf>
    <xf numFmtId="183" fontId="16" fillId="0" borderId="22" xfId="0" applyNumberFormat="1" applyFont="1" applyBorder="1" applyAlignment="1">
      <alignment horizontal="center" vertical="center"/>
    </xf>
    <xf numFmtId="1" fontId="16" fillId="9" borderId="22" xfId="0" applyNumberFormat="1" applyFont="1" applyFill="1" applyBorder="1" applyAlignment="1">
      <alignment horizontal="center" vertical="center" shrinkToFit="1"/>
    </xf>
    <xf numFmtId="183" fontId="16" fillId="9" borderId="22" xfId="0" applyNumberFormat="1" applyFont="1" applyFill="1" applyBorder="1" applyAlignment="1">
      <alignment horizontal="center" vertical="center" shrinkToFit="1"/>
    </xf>
    <xf numFmtId="1" fontId="16" fillId="0" borderId="22" xfId="0" applyNumberFormat="1" applyFont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0" fontId="55" fillId="0" borderId="34" xfId="0" applyFont="1" applyBorder="1" applyAlignment="1">
      <alignment horizontal="left" vertical="center" shrinkToFit="1"/>
    </xf>
    <xf numFmtId="0" fontId="55" fillId="0" borderId="36" xfId="0" applyFont="1" applyBorder="1" applyAlignment="1">
      <alignment horizontal="left" vertical="center" shrinkToFit="1"/>
    </xf>
    <xf numFmtId="0" fontId="16" fillId="0" borderId="0" xfId="0" applyFont="1" applyAlignment="1">
      <alignment shrinkToFit="1"/>
    </xf>
    <xf numFmtId="0" fontId="16" fillId="4" borderId="0" xfId="0" applyFont="1" applyFill="1" applyAlignment="1">
      <alignment shrinkToFit="1"/>
    </xf>
    <xf numFmtId="0" fontId="62" fillId="5" borderId="22" xfId="0" applyFont="1" applyFill="1" applyBorder="1" applyAlignment="1">
      <alignment horizontal="center" vertical="center" shrinkToFit="1"/>
    </xf>
    <xf numFmtId="0" fontId="17" fillId="4" borderId="0" xfId="0" applyFont="1" applyFill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2" fillId="5" borderId="22" xfId="0" applyFont="1" applyFill="1" applyBorder="1" applyAlignment="1">
      <alignment horizontal="center" shrinkToFit="1"/>
    </xf>
    <xf numFmtId="0" fontId="62" fillId="0" borderId="22" xfId="0" applyFont="1" applyBorder="1" applyAlignment="1">
      <alignment horizontal="center" shrinkToFit="1"/>
    </xf>
    <xf numFmtId="0" fontId="17" fillId="4" borderId="22" xfId="0" applyFont="1" applyFill="1" applyBorder="1" applyAlignment="1">
      <alignment horizontal="center" shrinkToFit="1"/>
    </xf>
    <xf numFmtId="0" fontId="62" fillId="4" borderId="22" xfId="0" applyFont="1" applyFill="1" applyBorder="1" applyAlignment="1">
      <alignment horizontal="center" shrinkToFit="1"/>
    </xf>
    <xf numFmtId="0" fontId="17" fillId="4" borderId="0" xfId="0" applyFont="1" applyFill="1" applyAlignment="1">
      <alignment horizontal="center" shrinkToFit="1"/>
    </xf>
    <xf numFmtId="0" fontId="16" fillId="0" borderId="0" xfId="0" applyFont="1" applyAlignment="1">
      <alignment horizontal="center" shrinkToFit="1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1" fontId="62" fillId="0" borderId="22" xfId="0" applyNumberFormat="1" applyFont="1" applyBorder="1" applyAlignment="1">
      <alignment shrinkToFit="1"/>
    </xf>
    <xf numFmtId="183" fontId="62" fillId="0" borderId="22" xfId="0" applyNumberFormat="1" applyFont="1" applyBorder="1" applyAlignment="1">
      <alignment shrinkToFit="1"/>
    </xf>
    <xf numFmtId="0" fontId="62" fillId="0" borderId="22" xfId="0" applyFont="1" applyBorder="1" applyAlignment="1">
      <alignment horizontal="right" shrinkToFit="1"/>
    </xf>
    <xf numFmtId="1" fontId="78" fillId="0" borderId="22" xfId="0" applyNumberFormat="1" applyFont="1" applyBorder="1" applyAlignment="1">
      <alignment shrinkToFit="1"/>
    </xf>
    <xf numFmtId="183" fontId="78" fillId="0" borderId="22" xfId="0" applyNumberFormat="1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17" fillId="5" borderId="22" xfId="0" applyFont="1" applyFill="1" applyBorder="1" applyAlignment="1">
      <alignment horizontal="center" shrinkToFit="1"/>
    </xf>
    <xf numFmtId="183" fontId="30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4" fillId="0" borderId="67" xfId="0" applyFont="1" applyBorder="1" applyAlignment="1">
      <alignment horizontal="left" vertical="center"/>
    </xf>
    <xf numFmtId="1" fontId="33" fillId="0" borderId="0" xfId="11" applyNumberFormat="1" applyFont="1"/>
    <xf numFmtId="10" fontId="30" fillId="3" borderId="50" xfId="0" applyNumberFormat="1" applyFont="1" applyFill="1" applyBorder="1" applyAlignment="1">
      <alignment horizontal="center" vertical="center" shrinkToFit="1"/>
    </xf>
    <xf numFmtId="190" fontId="28" fillId="0" borderId="0" xfId="0" applyNumberFormat="1" applyFont="1"/>
    <xf numFmtId="177" fontId="29" fillId="0" borderId="23" xfId="0" applyNumberFormat="1" applyFont="1" applyBorder="1" applyAlignment="1">
      <alignment horizontal="center" vertical="center"/>
    </xf>
    <xf numFmtId="184" fontId="30" fillId="0" borderId="22" xfId="0" applyNumberFormat="1" applyFont="1" applyBorder="1" applyAlignment="1">
      <alignment shrinkToFit="1"/>
    </xf>
    <xf numFmtId="0" fontId="80" fillId="0" borderId="22" xfId="0" applyFont="1" applyBorder="1" applyAlignment="1">
      <alignment shrinkToFit="1"/>
    </xf>
    <xf numFmtId="191" fontId="30" fillId="0" borderId="22" xfId="0" applyNumberFormat="1" applyFont="1" applyBorder="1" applyAlignment="1">
      <alignment horizontal="right"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192" fontId="30" fillId="0" borderId="22" xfId="0" applyNumberFormat="1" applyFont="1" applyBorder="1" applyAlignment="1">
      <alignment shrinkToFit="1"/>
    </xf>
    <xf numFmtId="191" fontId="30" fillId="0" borderId="22" xfId="0" applyNumberFormat="1" applyFont="1" applyBorder="1" applyAlignment="1">
      <alignment shrinkToFit="1"/>
    </xf>
    <xf numFmtId="191" fontId="29" fillId="0" borderId="22" xfId="0" applyNumberFormat="1" applyFont="1" applyBorder="1" applyAlignment="1">
      <alignment shrinkToFit="1"/>
    </xf>
    <xf numFmtId="190" fontId="28" fillId="0" borderId="22" xfId="0" applyNumberFormat="1" applyFont="1" applyBorder="1"/>
    <xf numFmtId="190" fontId="28" fillId="9" borderId="22" xfId="0" applyNumberFormat="1" applyFont="1" applyFill="1" applyBorder="1"/>
    <xf numFmtId="1" fontId="33" fillId="0" borderId="22" xfId="13" applyNumberFormat="1" applyFont="1" applyFill="1" applyBorder="1" applyAlignment="1"/>
    <xf numFmtId="1" fontId="9" fillId="3" borderId="18" xfId="0" applyNumberFormat="1" applyFont="1" applyFill="1" applyBorder="1" applyAlignment="1">
      <alignment shrinkToFit="1"/>
    </xf>
    <xf numFmtId="0" fontId="73" fillId="0" borderId="0" xfId="11" applyFont="1" applyAlignment="1">
      <alignment shrinkToFit="1"/>
    </xf>
    <xf numFmtId="0" fontId="16" fillId="0" borderId="0" xfId="11" applyFont="1" applyAlignment="1">
      <alignment shrinkToFit="1"/>
    </xf>
    <xf numFmtId="0" fontId="30" fillId="0" borderId="0" xfId="11" applyFont="1" applyAlignment="1">
      <alignment shrinkToFit="1"/>
    </xf>
    <xf numFmtId="184" fontId="47" fillId="0" borderId="0" xfId="11" applyNumberFormat="1" applyFont="1" applyAlignment="1">
      <alignment shrinkToFit="1"/>
    </xf>
    <xf numFmtId="0" fontId="63" fillId="0" borderId="6" xfId="11" applyFont="1" applyBorder="1" applyAlignment="1">
      <alignment horizontal="center" shrinkToFit="1"/>
    </xf>
    <xf numFmtId="0" fontId="63" fillId="0" borderId="1" xfId="11" applyFont="1" applyBorder="1" applyAlignment="1">
      <alignment horizontal="center" shrinkToFit="1"/>
    </xf>
    <xf numFmtId="1" fontId="33" fillId="0" borderId="69" xfId="11" applyNumberFormat="1" applyFont="1" applyBorder="1"/>
    <xf numFmtId="1" fontId="33" fillId="0" borderId="70" xfId="11" applyNumberFormat="1" applyFont="1" applyBorder="1"/>
    <xf numFmtId="0" fontId="33" fillId="0" borderId="70" xfId="11" applyFont="1" applyBorder="1"/>
    <xf numFmtId="0" fontId="86" fillId="0" borderId="0" xfId="11" applyFont="1" applyAlignment="1">
      <alignment horizontal="center" vertical="center"/>
    </xf>
    <xf numFmtId="10" fontId="89" fillId="0" borderId="22" xfId="3" applyNumberFormat="1" applyFont="1" applyBorder="1" applyAlignment="1">
      <alignment horizontal="center" vertical="center"/>
    </xf>
    <xf numFmtId="0" fontId="6" fillId="0" borderId="0" xfId="15">
      <alignment vertical="center"/>
    </xf>
    <xf numFmtId="0" fontId="87" fillId="10" borderId="22" xfId="15" applyFont="1" applyFill="1" applyBorder="1" applyAlignment="1">
      <alignment horizontal="center" vertical="center" wrapText="1"/>
    </xf>
    <xf numFmtId="194" fontId="89" fillId="0" borderId="22" xfId="5" applyNumberFormat="1" applyFont="1" applyBorder="1" applyAlignment="1">
      <alignment horizontal="center" vertical="center"/>
    </xf>
    <xf numFmtId="193" fontId="89" fillId="9" borderId="22" xfId="15" applyNumberFormat="1" applyFont="1" applyFill="1" applyBorder="1" applyAlignment="1">
      <alignment horizontal="center" vertical="center"/>
    </xf>
    <xf numFmtId="193" fontId="89" fillId="9" borderId="22" xfId="16" applyNumberFormat="1" applyFont="1" applyFill="1" applyBorder="1" applyAlignment="1">
      <alignment horizontal="center" vertical="center"/>
    </xf>
    <xf numFmtId="193" fontId="89" fillId="0" borderId="22" xfId="3" applyNumberFormat="1" applyFont="1" applyBorder="1" applyAlignment="1">
      <alignment horizontal="center" vertical="center"/>
    </xf>
    <xf numFmtId="194" fontId="92" fillId="0" borderId="22" xfId="5" applyNumberFormat="1" applyFont="1" applyBorder="1" applyAlignment="1">
      <alignment horizontal="center" vertical="center"/>
    </xf>
    <xf numFmtId="1" fontId="6" fillId="0" borderId="0" xfId="15" applyNumberFormat="1">
      <alignment vertical="center"/>
    </xf>
    <xf numFmtId="194" fontId="93" fillId="0" borderId="22" xfId="5" applyNumberFormat="1" applyFont="1" applyBorder="1" applyAlignment="1">
      <alignment horizontal="center" vertical="center"/>
    </xf>
    <xf numFmtId="3" fontId="6" fillId="0" borderId="0" xfId="15" applyNumberFormat="1">
      <alignment vertical="center"/>
    </xf>
    <xf numFmtId="186" fontId="6" fillId="0" borderId="0" xfId="3" applyNumberFormat="1" applyFont="1">
      <alignment vertical="center"/>
    </xf>
    <xf numFmtId="186" fontId="38" fillId="0" borderId="6" xfId="11" applyNumberFormat="1" applyFont="1" applyBorder="1" applyAlignment="1">
      <alignment shrinkToFit="1"/>
    </xf>
    <xf numFmtId="10" fontId="16" fillId="0" borderId="22" xfId="0" applyNumberFormat="1" applyFont="1" applyBorder="1"/>
    <xf numFmtId="2" fontId="16" fillId="0" borderId="0" xfId="0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83" fontId="16" fillId="0" borderId="0" xfId="0" applyNumberFormat="1" applyFont="1" applyAlignment="1">
      <alignment vertical="center"/>
    </xf>
    <xf numFmtId="0" fontId="26" fillId="0" borderId="0" xfId="11"/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22" xfId="11" applyFont="1" applyBorder="1" applyAlignment="1">
      <alignment vertical="center" shrinkToFit="1"/>
    </xf>
    <xf numFmtId="0" fontId="30" fillId="0" borderId="4" xfId="11" applyFont="1" applyBorder="1" applyAlignment="1">
      <alignment vertical="center"/>
    </xf>
    <xf numFmtId="0" fontId="30" fillId="0" borderId="2" xfId="11" applyFont="1" applyBorder="1" applyAlignment="1">
      <alignment vertical="center"/>
    </xf>
    <xf numFmtId="0" fontId="30" fillId="0" borderId="3" xfId="11" applyFont="1" applyBorder="1" applyAlignment="1">
      <alignment vertical="center"/>
    </xf>
    <xf numFmtId="0" fontId="30" fillId="0" borderId="25" xfId="11" applyFont="1" applyBorder="1" applyAlignment="1">
      <alignment horizontal="left" vertical="center"/>
    </xf>
    <xf numFmtId="0" fontId="30" fillId="0" borderId="28" xfId="11" applyFont="1" applyBorder="1" applyAlignment="1">
      <alignment horizontal="left" vertical="center"/>
    </xf>
    <xf numFmtId="10" fontId="30" fillId="0" borderId="22" xfId="11" applyNumberFormat="1" applyFont="1" applyBorder="1" applyAlignment="1">
      <alignment vertical="center" shrinkToFit="1"/>
    </xf>
    <xf numFmtId="0" fontId="69" fillId="0" borderId="22" xfId="11" applyFont="1" applyBorder="1" applyAlignment="1">
      <alignment horizontal="left" vertical="center" shrinkToFit="1"/>
    </xf>
    <xf numFmtId="0" fontId="30" fillId="0" borderId="54" xfId="11" applyFont="1" applyBorder="1" applyAlignment="1">
      <alignment vertical="center"/>
    </xf>
    <xf numFmtId="0" fontId="30" fillId="0" borderId="47" xfId="11" applyFont="1" applyBorder="1" applyAlignment="1">
      <alignment vertical="center"/>
    </xf>
    <xf numFmtId="0" fontId="30" fillId="0" borderId="48" xfId="11" applyFont="1" applyBorder="1" applyAlignment="1">
      <alignment vertical="center"/>
    </xf>
    <xf numFmtId="0" fontId="30" fillId="0" borderId="64" xfId="11" applyFont="1" applyBorder="1" applyAlignment="1">
      <alignment vertical="center" shrinkToFit="1"/>
    </xf>
    <xf numFmtId="10" fontId="30" fillId="0" borderId="64" xfId="11" applyNumberFormat="1" applyFont="1" applyBorder="1" applyAlignment="1">
      <alignment vertical="center" shrinkToFit="1"/>
    </xf>
    <xf numFmtId="0" fontId="30" fillId="2" borderId="49" xfId="11" applyFont="1" applyFill="1" applyBorder="1" applyAlignment="1">
      <alignment horizontal="center" vertical="center" shrinkToFit="1"/>
    </xf>
    <xf numFmtId="0" fontId="30" fillId="3" borderId="51" xfId="11" applyFont="1" applyFill="1" applyBorder="1" applyAlignment="1">
      <alignment vertical="center" shrinkToFit="1"/>
    </xf>
    <xf numFmtId="0" fontId="82" fillId="0" borderId="0" xfId="11" applyFont="1" applyAlignment="1">
      <alignment horizontal="left" vertical="center" shrinkToFit="1"/>
    </xf>
    <xf numFmtId="0" fontId="30" fillId="2" borderId="56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60" xfId="11" applyFont="1" applyFill="1" applyBorder="1" applyAlignment="1">
      <alignment horizontal="center" vertical="center" shrinkToFit="1"/>
    </xf>
    <xf numFmtId="0" fontId="69" fillId="2" borderId="60" xfId="11" applyFont="1" applyFill="1" applyBorder="1" applyAlignment="1">
      <alignment horizontal="left" vertical="center" shrinkToFit="1"/>
    </xf>
    <xf numFmtId="0" fontId="30" fillId="0" borderId="42" xfId="11" applyFont="1" applyBorder="1" applyAlignment="1">
      <alignment vertical="center" shrinkToFit="1"/>
    </xf>
    <xf numFmtId="0" fontId="30" fillId="0" borderId="1" xfId="11" applyFont="1" applyBorder="1" applyAlignment="1">
      <alignment vertical="center" shrinkToFit="1"/>
    </xf>
    <xf numFmtId="10" fontId="30" fillId="0" borderId="1" xfId="11" applyNumberFormat="1" applyFont="1" applyBorder="1" applyAlignment="1">
      <alignment vertical="center" shrinkToFit="1"/>
    </xf>
    <xf numFmtId="0" fontId="30" fillId="3" borderId="1" xfId="11" applyFont="1" applyFill="1" applyBorder="1" applyAlignment="1">
      <alignment vertical="center" shrinkToFit="1"/>
    </xf>
    <xf numFmtId="0" fontId="69" fillId="0" borderId="1" xfId="11" applyFont="1" applyBorder="1" applyAlignment="1">
      <alignment horizontal="left" vertical="center" shrinkToFit="1"/>
    </xf>
    <xf numFmtId="0" fontId="74" fillId="0" borderId="0" xfId="0" applyFont="1" applyAlignment="1">
      <alignment horizontal="left" vertical="center" indent="1"/>
    </xf>
    <xf numFmtId="0" fontId="30" fillId="0" borderId="41" xfId="11" applyFont="1" applyBorder="1" applyAlignment="1">
      <alignment vertical="center" shrinkToFit="1"/>
    </xf>
    <xf numFmtId="0" fontId="30" fillId="0" borderId="65" xfId="11" applyFont="1" applyBorder="1" applyAlignment="1">
      <alignment vertical="center" shrinkToFit="1"/>
    </xf>
    <xf numFmtId="10" fontId="30" fillId="0" borderId="65" xfId="11" applyNumberFormat="1" applyFont="1" applyBorder="1" applyAlignment="1">
      <alignment vertical="center" shrinkToFit="1"/>
    </xf>
    <xf numFmtId="0" fontId="30" fillId="3" borderId="65" xfId="11" applyFont="1" applyFill="1" applyBorder="1" applyAlignment="1">
      <alignment vertical="center" shrinkToFit="1"/>
    </xf>
    <xf numFmtId="0" fontId="69" fillId="0" borderId="55" xfId="11" applyFont="1" applyBorder="1" applyAlignment="1">
      <alignment horizontal="left" vertical="center" shrinkToFit="1"/>
    </xf>
    <xf numFmtId="0" fontId="82" fillId="0" borderId="0" xfId="11" applyFont="1" applyAlignment="1">
      <alignment vertical="center" shrinkToFit="1"/>
    </xf>
    <xf numFmtId="0" fontId="30" fillId="0" borderId="62" xfId="11" applyFont="1" applyBorder="1" applyAlignment="1">
      <alignment vertical="center"/>
    </xf>
    <xf numFmtId="0" fontId="30" fillId="0" borderId="3" xfId="11" applyFont="1" applyBorder="1" applyAlignment="1">
      <alignment vertical="center" shrinkToFit="1"/>
    </xf>
    <xf numFmtId="0" fontId="69" fillId="0" borderId="1" xfId="11" applyFont="1" applyBorder="1" applyAlignment="1">
      <alignment vertical="center" shrinkToFit="1"/>
    </xf>
    <xf numFmtId="0" fontId="30" fillId="0" borderId="63" xfId="11" applyFont="1" applyBorder="1" applyAlignment="1">
      <alignment vertical="center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vertical="center" shrinkToFit="1"/>
    </xf>
    <xf numFmtId="0" fontId="30" fillId="2" borderId="44" xfId="11" applyFont="1" applyFill="1" applyBorder="1" applyAlignment="1">
      <alignment horizont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3" fillId="2" borderId="1" xfId="11" applyFont="1" applyFill="1" applyBorder="1" applyAlignment="1">
      <alignment horizontal="center" vertical="center" shrinkToFit="1"/>
    </xf>
    <xf numFmtId="0" fontId="9" fillId="2" borderId="1" xfId="11" applyFont="1" applyFill="1" applyBorder="1" applyAlignment="1">
      <alignment horizontal="center" vertical="center" shrinkToFit="1"/>
    </xf>
    <xf numFmtId="0" fontId="26" fillId="0" borderId="0" xfId="11" applyAlignment="1">
      <alignment horizontal="center" vertical="center" shrinkToFit="1"/>
    </xf>
    <xf numFmtId="0" fontId="9" fillId="0" borderId="22" xfId="11" applyFont="1" applyBorder="1" applyAlignment="1">
      <alignment vertical="center" shrinkToFit="1"/>
    </xf>
    <xf numFmtId="0" fontId="30" fillId="0" borderId="4" xfId="11" applyFont="1" applyBorder="1"/>
    <xf numFmtId="0" fontId="30" fillId="0" borderId="2" xfId="11" applyFont="1" applyBorder="1"/>
    <xf numFmtId="0" fontId="30" fillId="0" borderId="3" xfId="11" applyFont="1" applyBorder="1"/>
    <xf numFmtId="0" fontId="30" fillId="0" borderId="27" xfId="11" applyFont="1" applyBorder="1" applyAlignment="1">
      <alignment horizontal="left"/>
    </xf>
    <xf numFmtId="0" fontId="30" fillId="0" borderId="28" xfId="11" applyFont="1" applyBorder="1" applyAlignment="1">
      <alignment horizontal="left"/>
    </xf>
    <xf numFmtId="0" fontId="30" fillId="0" borderId="25" xfId="11" applyFont="1" applyBorder="1" applyAlignment="1">
      <alignment horizontal="left"/>
    </xf>
    <xf numFmtId="0" fontId="9" fillId="0" borderId="3" xfId="11" applyFont="1" applyBorder="1" applyAlignment="1">
      <alignment shrinkToFit="1"/>
    </xf>
    <xf numFmtId="10" fontId="9" fillId="0" borderId="1" xfId="11" applyNumberFormat="1" applyFont="1" applyBorder="1" applyAlignment="1">
      <alignment shrinkToFit="1"/>
    </xf>
    <xf numFmtId="0" fontId="9" fillId="0" borderId="1" xfId="11" applyFont="1" applyBorder="1" applyAlignment="1">
      <alignment shrinkToFit="1"/>
    </xf>
    <xf numFmtId="0" fontId="26" fillId="0" borderId="0" xfId="11" applyAlignment="1">
      <alignment shrinkToFit="1"/>
    </xf>
    <xf numFmtId="0" fontId="30" fillId="0" borderId="54" xfId="11" applyFont="1" applyBorder="1"/>
    <xf numFmtId="0" fontId="30" fillId="0" borderId="47" xfId="11" applyFont="1" applyBorder="1"/>
    <xf numFmtId="0" fontId="30" fillId="0" borderId="48" xfId="11" applyFont="1" applyBorder="1"/>
    <xf numFmtId="0" fontId="9" fillId="0" borderId="8" xfId="11" applyFont="1" applyBorder="1" applyAlignment="1">
      <alignment shrinkToFit="1"/>
    </xf>
    <xf numFmtId="10" fontId="9" fillId="0" borderId="5" xfId="11" applyNumberFormat="1" applyFont="1" applyBorder="1" applyAlignment="1">
      <alignment shrinkToFit="1"/>
    </xf>
    <xf numFmtId="0" fontId="9" fillId="0" borderId="5" xfId="11" applyFont="1" applyBorder="1" applyAlignment="1">
      <alignment shrinkToFit="1"/>
    </xf>
    <xf numFmtId="0" fontId="13" fillId="2" borderId="66" xfId="11" applyFont="1" applyFill="1" applyBorder="1" applyAlignment="1">
      <alignment horizontal="center" shrinkToFit="1"/>
    </xf>
    <xf numFmtId="0" fontId="13" fillId="2" borderId="16" xfId="11" applyFont="1" applyFill="1" applyBorder="1" applyAlignment="1">
      <alignment horizontal="center" shrinkToFit="1"/>
    </xf>
    <xf numFmtId="0" fontId="26" fillId="0" borderId="0" xfId="11" applyAlignment="1">
      <alignment wrapText="1" shrinkToFit="1"/>
    </xf>
    <xf numFmtId="0" fontId="26" fillId="0" borderId="0" xfId="11" applyAlignment="1">
      <alignment vertical="center" shrinkToFit="1"/>
    </xf>
    <xf numFmtId="0" fontId="9" fillId="0" borderId="4" xfId="11" applyFont="1" applyBorder="1" applyAlignment="1">
      <alignment shrinkToFit="1"/>
    </xf>
    <xf numFmtId="0" fontId="11" fillId="0" borderId="3" xfId="11" applyFont="1" applyBorder="1" applyAlignment="1">
      <alignment shrinkToFit="1"/>
    </xf>
    <xf numFmtId="0" fontId="9" fillId="0" borderId="9" xfId="11" applyFont="1" applyBorder="1" applyAlignment="1">
      <alignment shrinkToFit="1"/>
    </xf>
    <xf numFmtId="0" fontId="11" fillId="0" borderId="8" xfId="11" applyFont="1" applyBorder="1" applyAlignment="1">
      <alignment shrinkToFit="1"/>
    </xf>
    <xf numFmtId="0" fontId="13" fillId="2" borderId="22" xfId="11" applyFont="1" applyFill="1" applyBorder="1" applyAlignment="1">
      <alignment horizontal="center" vertical="center" shrinkToFit="1"/>
    </xf>
    <xf numFmtId="0" fontId="13" fillId="2" borderId="3" xfId="11" applyFont="1" applyFill="1" applyBorder="1" applyAlignment="1">
      <alignment horizontal="center" vertical="center" shrinkToFit="1"/>
    </xf>
    <xf numFmtId="0" fontId="30" fillId="0" borderId="28" xfId="11" applyFont="1" applyBorder="1" applyAlignment="1">
      <alignment vertical="center"/>
    </xf>
    <xf numFmtId="0" fontId="30" fillId="0" borderId="25" xfId="11" applyFont="1" applyBorder="1" applyAlignment="1">
      <alignment vertical="center"/>
    </xf>
    <xf numFmtId="186" fontId="89" fillId="0" borderId="22" xfId="4" applyNumberFormat="1" applyFont="1" applyBorder="1" applyAlignment="1">
      <alignment horizontal="center" vertical="center"/>
    </xf>
    <xf numFmtId="185" fontId="96" fillId="0" borderId="22" xfId="0" applyNumberFormat="1" applyFont="1" applyBorder="1" applyAlignment="1">
      <alignment shrinkToFit="1"/>
    </xf>
    <xf numFmtId="2" fontId="38" fillId="0" borderId="22" xfId="11" applyNumberFormat="1" applyFont="1" applyBorder="1"/>
    <xf numFmtId="177" fontId="16" fillId="9" borderId="22" xfId="0" applyNumberFormat="1" applyFont="1" applyFill="1" applyBorder="1"/>
    <xf numFmtId="0" fontId="63" fillId="0" borderId="0" xfId="0" applyFont="1" applyAlignment="1">
      <alignment shrinkToFit="1"/>
    </xf>
    <xf numFmtId="0" fontId="72" fillId="0" borderId="0" xfId="0" applyFont="1" applyAlignment="1">
      <alignment horizontal="center" vertical="center" shrinkToFit="1"/>
    </xf>
    <xf numFmtId="185" fontId="28" fillId="0" borderId="0" xfId="14" applyNumberFormat="1" applyFont="1" applyAlignment="1">
      <alignment horizontal="center" vertical="center" shrinkToFit="1"/>
    </xf>
    <xf numFmtId="0" fontId="30" fillId="0" borderId="4" xfId="11" applyFont="1" applyBorder="1" applyAlignment="1">
      <alignment horizontal="left" vertical="center"/>
    </xf>
    <xf numFmtId="0" fontId="30" fillId="0" borderId="2" xfId="11" applyFont="1" applyBorder="1" applyAlignment="1">
      <alignment horizontal="left" vertical="center"/>
    </xf>
    <xf numFmtId="0" fontId="30" fillId="0" borderId="62" xfId="11" applyFont="1" applyBorder="1" applyAlignment="1">
      <alignment horizontal="left" vertical="center"/>
    </xf>
    <xf numFmtId="0" fontId="9" fillId="0" borderId="3" xfId="11" applyFont="1" applyBorder="1" applyAlignment="1">
      <alignment vertical="center" shrinkToFit="1"/>
    </xf>
    <xf numFmtId="10" fontId="9" fillId="0" borderId="1" xfId="11" applyNumberFormat="1" applyFont="1" applyBorder="1" applyAlignment="1">
      <alignment vertical="center" shrinkToFit="1"/>
    </xf>
    <xf numFmtId="0" fontId="9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9" fillId="0" borderId="8" xfId="11" applyFont="1" applyBorder="1" applyAlignment="1">
      <alignment vertical="center" shrinkToFit="1"/>
    </xf>
    <xf numFmtId="10" fontId="9" fillId="0" borderId="5" xfId="11" applyNumberFormat="1" applyFont="1" applyBorder="1" applyAlignment="1">
      <alignment vertical="center" shrinkToFit="1"/>
    </xf>
    <xf numFmtId="0" fontId="9" fillId="0" borderId="5" xfId="11" applyFont="1" applyBorder="1" applyAlignment="1">
      <alignment vertical="center" shrinkToFit="1"/>
    </xf>
    <xf numFmtId="0" fontId="74" fillId="0" borderId="0" xfId="0" applyFont="1" applyAlignment="1">
      <alignment horizontal="left" vertical="center"/>
    </xf>
    <xf numFmtId="189" fontId="28" fillId="0" borderId="0" xfId="0" applyNumberFormat="1" applyFont="1" applyAlignment="1">
      <alignment horizontal="center"/>
    </xf>
    <xf numFmtId="189" fontId="16" fillId="0" borderId="22" xfId="0" applyNumberFormat="1" applyFont="1" applyBorder="1" applyAlignment="1">
      <alignment shrinkToFit="1"/>
    </xf>
    <xf numFmtId="190" fontId="16" fillId="0" borderId="22" xfId="0" applyNumberFormat="1" applyFont="1" applyBorder="1"/>
    <xf numFmtId="1" fontId="30" fillId="3" borderId="22" xfId="11" applyNumberFormat="1" applyFont="1" applyFill="1" applyBorder="1" applyAlignment="1">
      <alignment vertical="center" shrinkToFit="1"/>
    </xf>
    <xf numFmtId="1" fontId="30" fillId="3" borderId="64" xfId="11" applyNumberFormat="1" applyFont="1" applyFill="1" applyBorder="1" applyAlignment="1">
      <alignment vertical="center" shrinkToFit="1"/>
    </xf>
    <xf numFmtId="1" fontId="30" fillId="3" borderId="51" xfId="11" applyNumberFormat="1" applyFont="1" applyFill="1" applyBorder="1" applyAlignment="1">
      <alignment vertical="center" shrinkToFit="1"/>
    </xf>
    <xf numFmtId="1" fontId="30" fillId="3" borderId="1" xfId="11" applyNumberFormat="1" applyFont="1" applyFill="1" applyBorder="1" applyAlignment="1">
      <alignment vertical="center" shrinkToFit="1"/>
    </xf>
    <xf numFmtId="1" fontId="30" fillId="3" borderId="45" xfId="11" applyNumberFormat="1" applyFont="1" applyFill="1" applyBorder="1" applyAlignment="1">
      <alignment shrinkToFit="1"/>
    </xf>
    <xf numFmtId="0" fontId="28" fillId="0" borderId="27" xfId="11" applyFont="1" applyBorder="1" applyAlignment="1">
      <alignment horizontal="center" vertical="center" shrinkToFit="1"/>
    </xf>
    <xf numFmtId="0" fontId="62" fillId="0" borderId="27" xfId="11" applyFont="1" applyBorder="1" applyAlignment="1">
      <alignment horizontal="center" vertical="center" shrinkToFit="1"/>
    </xf>
    <xf numFmtId="1" fontId="26" fillId="0" borderId="0" xfId="11" applyNumberFormat="1" applyAlignment="1">
      <alignment shrinkToFit="1"/>
    </xf>
    <xf numFmtId="1" fontId="9" fillId="2" borderId="1" xfId="11" applyNumberFormat="1" applyFont="1" applyFill="1" applyBorder="1" applyAlignment="1">
      <alignment horizontal="center" vertical="center" shrinkToFit="1"/>
    </xf>
    <xf numFmtId="1" fontId="30" fillId="3" borderId="22" xfId="11" applyNumberFormat="1" applyFont="1" applyFill="1" applyBorder="1" applyAlignment="1">
      <alignment shrinkToFit="1"/>
    </xf>
    <xf numFmtId="1" fontId="9" fillId="3" borderId="1" xfId="11" applyNumberFormat="1" applyFont="1" applyFill="1" applyBorder="1" applyAlignment="1">
      <alignment shrinkToFit="1"/>
    </xf>
    <xf numFmtId="1" fontId="9" fillId="3" borderId="5" xfId="11" applyNumberFormat="1" applyFont="1" applyFill="1" applyBorder="1" applyAlignment="1">
      <alignment shrinkToFit="1"/>
    </xf>
    <xf numFmtId="1" fontId="9" fillId="3" borderId="18" xfId="11" applyNumberFormat="1" applyFont="1" applyFill="1" applyBorder="1" applyAlignment="1">
      <alignment shrinkToFit="1"/>
    </xf>
    <xf numFmtId="0" fontId="87" fillId="10" borderId="22" xfId="4" applyFont="1" applyFill="1" applyBorder="1" applyAlignment="1">
      <alignment horizontal="center" vertical="center" wrapText="1"/>
    </xf>
    <xf numFmtId="195" fontId="89" fillId="9" borderId="22" xfId="4" applyNumberFormat="1" applyFont="1" applyFill="1" applyBorder="1" applyAlignment="1">
      <alignment horizontal="center" vertical="center"/>
    </xf>
    <xf numFmtId="10" fontId="89" fillId="0" borderId="22" xfId="4" applyNumberFormat="1" applyFont="1" applyBorder="1" applyAlignment="1">
      <alignment horizontal="center" vertical="center"/>
    </xf>
    <xf numFmtId="0" fontId="8" fillId="0" borderId="0" xfId="4">
      <alignment vertical="center"/>
    </xf>
    <xf numFmtId="0" fontId="72" fillId="0" borderId="0" xfId="11" applyFont="1" applyAlignment="1">
      <alignment vertical="center" shrinkToFit="1"/>
    </xf>
    <xf numFmtId="0" fontId="72" fillId="0" borderId="0" xfId="11" applyFont="1" applyAlignment="1">
      <alignment shrinkToFit="1"/>
    </xf>
    <xf numFmtId="0" fontId="0" fillId="0" borderId="0" xfId="0" applyAlignment="1">
      <alignment vertical="center"/>
    </xf>
    <xf numFmtId="10" fontId="30" fillId="3" borderId="50" xfId="11" applyNumberFormat="1" applyFont="1" applyFill="1" applyBorder="1" applyAlignment="1">
      <alignment horizontal="center" vertical="center" shrinkToFit="1"/>
    </xf>
    <xf numFmtId="0" fontId="26" fillId="0" borderId="0" xfId="11" applyAlignment="1">
      <alignment horizontal="left" vertical="center" indent="2"/>
    </xf>
    <xf numFmtId="0" fontId="74" fillId="0" borderId="0" xfId="11" applyFont="1" applyAlignment="1">
      <alignment horizontal="left" vertical="center" indent="1"/>
    </xf>
    <xf numFmtId="0" fontId="26" fillId="0" borderId="0" xfId="1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74" fillId="0" borderId="67" xfId="11" applyFont="1" applyBorder="1" applyAlignment="1">
      <alignment horizontal="left" vertical="center"/>
    </xf>
    <xf numFmtId="0" fontId="26" fillId="0" borderId="0" xfId="11" applyAlignment="1">
      <alignment vertical="center"/>
    </xf>
    <xf numFmtId="2" fontId="9" fillId="0" borderId="3" xfId="11" applyNumberFormat="1" applyFont="1" applyBorder="1" applyAlignment="1">
      <alignment vertical="center" shrinkToFit="1"/>
    </xf>
    <xf numFmtId="0" fontId="30" fillId="2" borderId="73" xfId="11" applyFont="1" applyFill="1" applyBorder="1" applyAlignment="1">
      <alignment horizontal="center" vertical="center" shrinkToFit="1"/>
    </xf>
    <xf numFmtId="10" fontId="30" fillId="3" borderId="74" xfId="11" applyNumberFormat="1" applyFont="1" applyFill="1" applyBorder="1" applyAlignment="1">
      <alignment horizontal="center" vertical="center" shrinkToFit="1"/>
    </xf>
    <xf numFmtId="0" fontId="30" fillId="2" borderId="75" xfId="11" applyFont="1" applyFill="1" applyBorder="1" applyAlignment="1">
      <alignment horizontal="center" shrinkToFit="1"/>
    </xf>
    <xf numFmtId="0" fontId="13" fillId="2" borderId="76" xfId="11" applyFont="1" applyFill="1" applyBorder="1" applyAlignment="1">
      <alignment horizontal="center" shrinkToFit="1"/>
    </xf>
    <xf numFmtId="0" fontId="13" fillId="2" borderId="75" xfId="11" applyFont="1" applyFill="1" applyBorder="1" applyAlignment="1">
      <alignment horizontal="center" shrinkToFit="1"/>
    </xf>
    <xf numFmtId="1" fontId="9" fillId="3" borderId="77" xfId="11" applyNumberFormat="1" applyFont="1" applyFill="1" applyBorder="1" applyAlignment="1">
      <alignment shrinkToFit="1"/>
    </xf>
    <xf numFmtId="0" fontId="5" fillId="0" borderId="0" xfId="15" applyFont="1">
      <alignment vertical="center"/>
    </xf>
    <xf numFmtId="195" fontId="6" fillId="0" borderId="0" xfId="15" applyNumberFormat="1">
      <alignment vertical="center"/>
    </xf>
    <xf numFmtId="0" fontId="63" fillId="0" borderId="0" xfId="0" applyFont="1" applyAlignment="1">
      <alignment vertical="center"/>
    </xf>
    <xf numFmtId="0" fontId="76" fillId="0" borderId="0" xfId="0" applyFont="1" applyAlignment="1">
      <alignment vertical="center"/>
    </xf>
    <xf numFmtId="193" fontId="89" fillId="9" borderId="22" xfId="4" applyNumberFormat="1" applyFont="1" applyFill="1" applyBorder="1" applyAlignment="1">
      <alignment horizontal="center" vertical="center"/>
    </xf>
    <xf numFmtId="193" fontId="89" fillId="9" borderId="22" xfId="6" applyNumberFormat="1" applyFont="1" applyFill="1" applyBorder="1" applyAlignment="1">
      <alignment horizontal="center" vertical="center"/>
    </xf>
    <xf numFmtId="0" fontId="30" fillId="0" borderId="78" xfId="11" applyFont="1" applyBorder="1" applyAlignment="1">
      <alignment vertical="center"/>
    </xf>
    <xf numFmtId="193" fontId="89" fillId="9" borderId="22" xfId="17" applyNumberFormat="1" applyFont="1" applyFill="1" applyBorder="1" applyAlignment="1">
      <alignment horizontal="center" vertical="center"/>
    </xf>
    <xf numFmtId="186" fontId="89" fillId="0" borderId="22" xfId="17" applyNumberFormat="1" applyFont="1" applyBorder="1" applyAlignment="1">
      <alignment horizontal="center" vertical="center"/>
    </xf>
    <xf numFmtId="193" fontId="89" fillId="9" borderId="22" xfId="18" applyNumberFormat="1" applyFont="1" applyFill="1" applyBorder="1" applyAlignment="1">
      <alignment horizontal="center" vertical="center"/>
    </xf>
    <xf numFmtId="186" fontId="93" fillId="0" borderId="22" xfId="19" applyNumberFormat="1" applyFont="1" applyBorder="1" applyAlignment="1">
      <alignment horizontal="center" vertical="center"/>
    </xf>
    <xf numFmtId="10" fontId="89" fillId="0" borderId="22" xfId="19" applyNumberFormat="1" applyFont="1" applyBorder="1" applyAlignment="1">
      <alignment horizontal="center" vertical="center"/>
    </xf>
    <xf numFmtId="193" fontId="89" fillId="9" borderId="22" xfId="19" applyNumberFormat="1" applyFont="1" applyFill="1" applyBorder="1" applyAlignment="1">
      <alignment horizontal="center" vertical="center"/>
    </xf>
    <xf numFmtId="195" fontId="89" fillId="9" borderId="22" xfId="17" applyNumberFormat="1" applyFont="1" applyFill="1" applyBorder="1" applyAlignment="1">
      <alignment horizontal="center" vertical="center"/>
    </xf>
    <xf numFmtId="10" fontId="89" fillId="0" borderId="22" xfId="17" applyNumberFormat="1" applyFont="1" applyBorder="1" applyAlignment="1">
      <alignment horizontal="center" vertical="center"/>
    </xf>
    <xf numFmtId="192" fontId="62" fillId="0" borderId="22" xfId="0" applyNumberFormat="1" applyFont="1" applyBorder="1" applyAlignment="1">
      <alignment shrinkToFit="1"/>
    </xf>
    <xf numFmtId="0" fontId="30" fillId="0" borderId="78" xfId="11" applyFont="1" applyBorder="1" applyAlignment="1">
      <alignment horizontal="left" vertical="center"/>
    </xf>
    <xf numFmtId="2" fontId="16" fillId="9" borderId="22" xfId="0" applyNumberFormat="1" applyFont="1" applyFill="1" applyBorder="1" applyAlignment="1">
      <alignment horizontal="center" vertical="center" shrinkToFit="1"/>
    </xf>
    <xf numFmtId="0" fontId="3" fillId="0" borderId="0" xfId="15" applyFont="1">
      <alignment vertical="center"/>
    </xf>
    <xf numFmtId="10" fontId="9" fillId="0" borderId="65" xfId="11" applyNumberFormat="1" applyFont="1" applyBorder="1" applyAlignment="1">
      <alignment shrinkToFit="1"/>
    </xf>
    <xf numFmtId="0" fontId="28" fillId="0" borderId="22" xfId="11" applyFont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1" fontId="30" fillId="3" borderId="79" xfId="11" applyNumberFormat="1" applyFont="1" applyFill="1" applyBorder="1" applyAlignment="1">
      <alignment vertical="center" shrinkToFit="1"/>
    </xf>
    <xf numFmtId="0" fontId="30" fillId="0" borderId="72" xfId="11" applyFont="1" applyBorder="1" applyAlignment="1">
      <alignment vertical="center"/>
    </xf>
    <xf numFmtId="189" fontId="28" fillId="0" borderId="29" xfId="0" applyNumberFormat="1" applyFont="1" applyBorder="1" applyAlignment="1">
      <alignment vertical="center"/>
    </xf>
    <xf numFmtId="189" fontId="28" fillId="0" borderId="30" xfId="0" applyNumberFormat="1" applyFont="1" applyBorder="1" applyAlignment="1">
      <alignment vertical="center"/>
    </xf>
    <xf numFmtId="9" fontId="30" fillId="0" borderId="22" xfId="11" applyNumberFormat="1" applyFont="1" applyBorder="1" applyAlignment="1">
      <alignment shrinkToFit="1"/>
    </xf>
    <xf numFmtId="9" fontId="33" fillId="0" borderId="40" xfId="13" applyFont="1" applyBorder="1" applyAlignment="1"/>
    <xf numFmtId="0" fontId="30" fillId="0" borderId="3" xfId="11" applyFont="1" applyBorder="1" applyAlignment="1">
      <alignment horizontal="left" vertical="center"/>
    </xf>
    <xf numFmtId="0" fontId="30" fillId="0" borderId="27" xfId="11" applyFont="1" applyBorder="1" applyAlignment="1">
      <alignment horizontal="left" vertical="center"/>
    </xf>
    <xf numFmtId="177" fontId="28" fillId="0" borderId="22" xfId="0" applyNumberFormat="1" applyFont="1" applyBorder="1" applyAlignment="1">
      <alignment horizontal="center"/>
    </xf>
    <xf numFmtId="0" fontId="30" fillId="0" borderId="22" xfId="11" applyFont="1" applyBorder="1" applyAlignment="1">
      <alignment vertical="center"/>
    </xf>
    <xf numFmtId="0" fontId="30" fillId="0" borderId="57" xfId="11" applyFont="1" applyBorder="1" applyAlignment="1">
      <alignment vertical="center"/>
    </xf>
    <xf numFmtId="0" fontId="30" fillId="0" borderId="58" xfId="11" applyFont="1" applyBorder="1" applyAlignment="1">
      <alignment vertical="center"/>
    </xf>
    <xf numFmtId="0" fontId="30" fillId="0" borderId="61" xfId="11" applyFont="1" applyBorder="1" applyAlignment="1">
      <alignment vertical="center"/>
    </xf>
    <xf numFmtId="0" fontId="33" fillId="0" borderId="22" xfId="11" applyFont="1" applyBorder="1" applyAlignment="1">
      <alignment horizontal="center" vertical="center"/>
    </xf>
    <xf numFmtId="0" fontId="110" fillId="0" borderId="23" xfId="0" applyFont="1" applyBorder="1" applyAlignment="1">
      <alignment horizontal="center"/>
    </xf>
    <xf numFmtId="0" fontId="33" fillId="0" borderId="29" xfId="0" applyFont="1" applyBorder="1"/>
    <xf numFmtId="0" fontId="33" fillId="0" borderId="30" xfId="0" applyFont="1" applyBorder="1"/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vertical="center"/>
    </xf>
    <xf numFmtId="0" fontId="105" fillId="0" borderId="30" xfId="0" applyFont="1" applyBorder="1" applyAlignment="1">
      <alignment vertical="center"/>
    </xf>
    <xf numFmtId="0" fontId="38" fillId="5" borderId="22" xfId="22" applyFont="1" applyFill="1" applyBorder="1" applyAlignment="1">
      <alignment horizontal="center" vertical="center" wrapText="1"/>
    </xf>
    <xf numFmtId="0" fontId="38" fillId="5" borderId="22" xfId="22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7" fontId="38" fillId="0" borderId="22" xfId="11" applyNumberFormat="1" applyFont="1" applyBorder="1" applyAlignment="1">
      <alignment horizontal="center" vertical="center"/>
    </xf>
    <xf numFmtId="198" fontId="38" fillId="0" borderId="22" xfId="11" applyNumberFormat="1" applyFont="1" applyBorder="1" applyAlignment="1">
      <alignment horizontal="center" vertical="center"/>
    </xf>
    <xf numFmtId="185" fontId="38" fillId="9" borderId="22" xfId="13" applyNumberFormat="1" applyFont="1" applyFill="1" applyBorder="1" applyAlignment="1">
      <alignment horizontal="center" vertical="center"/>
    </xf>
    <xf numFmtId="197" fontId="38" fillId="0" borderId="22" xfId="21" applyNumberFormat="1" applyFont="1" applyBorder="1" applyAlignment="1">
      <alignment horizontal="center" vertical="center"/>
    </xf>
    <xf numFmtId="198" fontId="38" fillId="9" borderId="22" xfId="11" applyNumberFormat="1" applyFont="1" applyFill="1" applyBorder="1" applyAlignment="1">
      <alignment horizontal="center" vertical="center"/>
    </xf>
    <xf numFmtId="197" fontId="38" fillId="9" borderId="22" xfId="11" applyNumberFormat="1" applyFont="1" applyFill="1" applyBorder="1" applyAlignment="1">
      <alignment horizontal="center" vertical="center"/>
    </xf>
    <xf numFmtId="0" fontId="113" fillId="0" borderId="22" xfId="11" applyFont="1" applyBorder="1" applyAlignment="1">
      <alignment horizontal="center" vertical="center"/>
    </xf>
    <xf numFmtId="0" fontId="38" fillId="0" borderId="22" xfId="11" applyFont="1" applyBorder="1" applyAlignment="1">
      <alignment horizontal="center" vertical="center"/>
    </xf>
    <xf numFmtId="0" fontId="112" fillId="0" borderId="22" xfId="11" applyFont="1" applyBorder="1" applyAlignment="1">
      <alignment horizontal="left" vertical="center"/>
    </xf>
    <xf numFmtId="0" fontId="111" fillId="0" borderId="0" xfId="11" applyFont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6" fillId="0" borderId="40" xfId="11" applyNumberFormat="1" applyFont="1" applyBorder="1" applyAlignment="1">
      <alignment horizontal="center" vertical="center"/>
    </xf>
    <xf numFmtId="0" fontId="33" fillId="0" borderId="0" xfId="11" applyFont="1" applyAlignment="1">
      <alignment horizontal="left" vertical="center"/>
    </xf>
    <xf numFmtId="0" fontId="111" fillId="0" borderId="0" xfId="11" applyFont="1" applyAlignment="1">
      <alignment horizontal="left" vertical="center"/>
    </xf>
    <xf numFmtId="0" fontId="102" fillId="0" borderId="0" xfId="11" applyFont="1" applyAlignment="1">
      <alignment horizontal="center" vertical="center"/>
    </xf>
    <xf numFmtId="0" fontId="113" fillId="0" borderId="0" xfId="11" applyFont="1" applyAlignment="1">
      <alignment horizontal="center" vertical="center"/>
    </xf>
    <xf numFmtId="199" fontId="38" fillId="9" borderId="22" xfId="13" applyNumberFormat="1" applyFont="1" applyFill="1" applyBorder="1" applyAlignment="1">
      <alignment horizontal="center" vertical="center"/>
    </xf>
    <xf numFmtId="9" fontId="33" fillId="0" borderId="40" xfId="13" applyFont="1" applyBorder="1" applyAlignment="1">
      <alignment horizontal="center"/>
    </xf>
    <xf numFmtId="1" fontId="66" fillId="0" borderId="80" xfId="11" applyNumberFormat="1" applyFont="1" applyBorder="1" applyAlignment="1">
      <alignment horizontal="center" vertical="center"/>
    </xf>
    <xf numFmtId="9" fontId="33" fillId="0" borderId="80" xfId="13" applyFont="1" applyBorder="1" applyAlignment="1">
      <alignment horizontal="center"/>
    </xf>
    <xf numFmtId="1" fontId="33" fillId="0" borderId="69" xfId="11" applyNumberFormat="1" applyFont="1" applyBorder="1" applyAlignment="1">
      <alignment horizontal="center" vertical="center"/>
    </xf>
    <xf numFmtId="1" fontId="33" fillId="0" borderId="22" xfId="11" applyNumberFormat="1" applyFont="1" applyBorder="1" applyAlignment="1">
      <alignment horizontal="center" vertical="center"/>
    </xf>
    <xf numFmtId="0" fontId="30" fillId="0" borderId="68" xfId="11" applyFont="1" applyBorder="1" applyAlignment="1">
      <alignment vertical="center"/>
    </xf>
    <xf numFmtId="0" fontId="30" fillId="0" borderId="81" xfId="11" applyFont="1" applyBorder="1" applyAlignment="1">
      <alignment vertical="center"/>
    </xf>
    <xf numFmtId="0" fontId="1" fillId="0" borderId="0" xfId="15" applyFont="1">
      <alignment vertical="center"/>
    </xf>
    <xf numFmtId="0" fontId="114" fillId="0" borderId="0" xfId="11" applyFont="1" applyAlignment="1">
      <alignment horizontal="center" vertical="center"/>
    </xf>
    <xf numFmtId="0" fontId="30" fillId="0" borderId="54" xfId="11" applyFont="1" applyBorder="1" applyAlignment="1">
      <alignment horizontal="left" vertical="center"/>
    </xf>
    <xf numFmtId="0" fontId="30" fillId="0" borderId="47" xfId="11" applyFont="1" applyBorder="1" applyAlignment="1">
      <alignment horizontal="left" vertical="center"/>
    </xf>
    <xf numFmtId="0" fontId="30" fillId="0" borderId="63" xfId="11" applyFont="1" applyBorder="1" applyAlignment="1">
      <alignment horizontal="left" vertical="center"/>
    </xf>
    <xf numFmtId="0" fontId="30" fillId="0" borderId="27" xfId="11" applyFont="1" applyBorder="1" applyAlignment="1">
      <alignment vertical="center"/>
    </xf>
    <xf numFmtId="0" fontId="0" fillId="0" borderId="0" xfId="0" applyAlignment="1">
      <alignment horizontal="left" vertical="center" indent="1"/>
    </xf>
    <xf numFmtId="10" fontId="0" fillId="0" borderId="0" xfId="0" applyNumberFormat="1" applyAlignment="1">
      <alignment vertical="center"/>
    </xf>
    <xf numFmtId="0" fontId="13" fillId="2" borderId="5" xfId="11" applyFont="1" applyFill="1" applyBorder="1" applyAlignment="1">
      <alignment horizontal="center" vertical="center" shrinkToFit="1"/>
    </xf>
    <xf numFmtId="0" fontId="9" fillId="0" borderId="21" xfId="11" applyFont="1" applyBorder="1" applyAlignment="1">
      <alignment vertical="center" shrinkToFit="1"/>
    </xf>
    <xf numFmtId="1" fontId="0" fillId="0" borderId="22" xfId="0" applyNumberFormat="1" applyBorder="1" applyAlignment="1">
      <alignment vertical="center"/>
    </xf>
    <xf numFmtId="0" fontId="30" fillId="0" borderId="22" xfId="11" applyFont="1" applyBorder="1" applyAlignment="1">
      <alignment horizontal="left" vertical="center"/>
    </xf>
    <xf numFmtId="0" fontId="30" fillId="0" borderId="59" xfId="11" applyFont="1" applyBorder="1" applyAlignment="1">
      <alignment vertical="center"/>
    </xf>
    <xf numFmtId="0" fontId="30" fillId="0" borderId="82" xfId="11" applyFont="1" applyBorder="1" applyAlignment="1">
      <alignment vertical="center"/>
    </xf>
    <xf numFmtId="0" fontId="102" fillId="0" borderId="22" xfId="11" applyFont="1" applyBorder="1" applyAlignment="1">
      <alignment horizontal="center" vertical="center"/>
    </xf>
    <xf numFmtId="0" fontId="7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 shrinkToFit="1"/>
    </xf>
    <xf numFmtId="0" fontId="53" fillId="9" borderId="22" xfId="0" applyFont="1" applyFill="1" applyBorder="1" applyAlignment="1">
      <alignment horizontal="center" vertical="center" shrinkToFit="1"/>
    </xf>
    <xf numFmtId="0" fontId="53" fillId="9" borderId="27" xfId="0" applyFont="1" applyFill="1" applyBorder="1" applyAlignment="1">
      <alignment horizontal="center" vertical="center" shrinkToFit="1"/>
    </xf>
    <xf numFmtId="0" fontId="53" fillId="9" borderId="25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88" fontId="28" fillId="0" borderId="0" xfId="0" applyNumberFormat="1" applyFont="1" applyAlignment="1">
      <alignment horizontal="center"/>
    </xf>
    <xf numFmtId="190" fontId="28" fillId="0" borderId="0" xfId="0" applyNumberFormat="1" applyFont="1" applyAlignment="1">
      <alignment horizontal="center"/>
    </xf>
    <xf numFmtId="189" fontId="28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0" fontId="28" fillId="0" borderId="0" xfId="0" applyNumberFormat="1" applyFont="1" applyAlignment="1">
      <alignment horizontal="center"/>
    </xf>
    <xf numFmtId="18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181" fontId="17" fillId="0" borderId="0" xfId="0" applyNumberFormat="1" applyFont="1" applyAlignment="1">
      <alignment horizontal="center" vertical="center"/>
    </xf>
    <xf numFmtId="10" fontId="17" fillId="5" borderId="0" xfId="0" applyNumberFormat="1" applyFont="1" applyFill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82" fontId="16" fillId="0" borderId="22" xfId="0" applyNumberFormat="1" applyFont="1" applyBorder="1" applyAlignment="1">
      <alignment horizontal="center" shrinkToFit="1"/>
    </xf>
    <xf numFmtId="0" fontId="103" fillId="0" borderId="23" xfId="0" applyFont="1" applyBorder="1" applyAlignment="1">
      <alignment horizontal="center" vertical="center"/>
    </xf>
    <xf numFmtId="0" fontId="103" fillId="0" borderId="29" xfId="0" applyFont="1" applyBorder="1" applyAlignment="1">
      <alignment horizontal="center" vertical="center"/>
    </xf>
    <xf numFmtId="0" fontId="103" fillId="0" borderId="30" xfId="0" applyFont="1" applyBorder="1" applyAlignment="1">
      <alignment horizontal="center" vertical="center"/>
    </xf>
    <xf numFmtId="189" fontId="28" fillId="0" borderId="23" xfId="0" applyNumberFormat="1" applyFont="1" applyBorder="1" applyAlignment="1">
      <alignment horizontal="center" vertical="center"/>
    </xf>
    <xf numFmtId="189" fontId="28" fillId="0" borderId="29" xfId="0" applyNumberFormat="1" applyFont="1" applyBorder="1" applyAlignment="1">
      <alignment horizontal="center" vertical="center"/>
    </xf>
    <xf numFmtId="189" fontId="28" fillId="0" borderId="22" xfId="0" applyNumberFormat="1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189" fontId="28" fillId="0" borderId="30" xfId="0" applyNumberFormat="1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31" fillId="7" borderId="34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0" fontId="30" fillId="0" borderId="23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9" fillId="0" borderId="22" xfId="0" applyNumberFormat="1" applyFont="1" applyBorder="1" applyAlignment="1">
      <alignment horizontal="center" vertical="center"/>
    </xf>
    <xf numFmtId="189" fontId="29" fillId="0" borderId="23" xfId="0" applyNumberFormat="1" applyFont="1" applyBorder="1" applyAlignment="1">
      <alignment horizontal="center" vertical="center"/>
    </xf>
    <xf numFmtId="189" fontId="16" fillId="0" borderId="22" xfId="0" applyNumberFormat="1" applyFont="1" applyBorder="1" applyAlignment="1">
      <alignment horizontal="center" shrinkToFit="1"/>
    </xf>
    <xf numFmtId="177" fontId="16" fillId="0" borderId="22" xfId="0" applyNumberFormat="1" applyFont="1" applyBorder="1" applyAlignment="1">
      <alignment horizontal="center"/>
    </xf>
    <xf numFmtId="0" fontId="105" fillId="0" borderId="23" xfId="0" applyFont="1" applyBorder="1" applyAlignment="1">
      <alignment horizontal="center" vertical="center"/>
    </xf>
    <xf numFmtId="0" fontId="105" fillId="0" borderId="29" xfId="0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77" fontId="29" fillId="0" borderId="23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7" fontId="3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 shrinkToFit="1"/>
    </xf>
    <xf numFmtId="177" fontId="85" fillId="0" borderId="22" xfId="0" applyNumberFormat="1" applyFont="1" applyBorder="1" applyAlignment="1">
      <alignment horizontal="center" vertical="center"/>
    </xf>
    <xf numFmtId="190" fontId="28" fillId="0" borderId="23" xfId="0" applyNumberFormat="1" applyFont="1" applyBorder="1" applyAlignment="1">
      <alignment horizontal="center"/>
    </xf>
    <xf numFmtId="190" fontId="28" fillId="0" borderId="29" xfId="0" applyNumberFormat="1" applyFont="1" applyBorder="1" applyAlignment="1">
      <alignment horizontal="center"/>
    </xf>
    <xf numFmtId="190" fontId="28" fillId="0" borderId="30" xfId="0" applyNumberFormat="1" applyFont="1" applyBorder="1" applyAlignment="1">
      <alignment horizontal="center"/>
    </xf>
    <xf numFmtId="190" fontId="28" fillId="0" borderId="22" xfId="0" applyNumberFormat="1" applyFont="1" applyBorder="1" applyAlignment="1">
      <alignment horizontal="center"/>
    </xf>
    <xf numFmtId="177" fontId="16" fillId="0" borderId="23" xfId="0" applyNumberFormat="1" applyFont="1" applyBorder="1" applyAlignment="1">
      <alignment horizontal="center"/>
    </xf>
    <xf numFmtId="177" fontId="16" fillId="0" borderId="29" xfId="0" applyNumberFormat="1" applyFont="1" applyBorder="1" applyAlignment="1">
      <alignment horizontal="center"/>
    </xf>
    <xf numFmtId="177" fontId="16" fillId="0" borderId="30" xfId="0" applyNumberFormat="1" applyFont="1" applyBorder="1" applyAlignment="1">
      <alignment horizontal="center"/>
    </xf>
    <xf numFmtId="179" fontId="28" fillId="0" borderId="23" xfId="0" applyNumberFormat="1" applyFont="1" applyBorder="1" applyAlignment="1">
      <alignment horizontal="center" vertical="center"/>
    </xf>
    <xf numFmtId="179" fontId="28" fillId="0" borderId="29" xfId="0" applyNumberFormat="1" applyFont="1" applyBorder="1" applyAlignment="1">
      <alignment horizontal="center" vertical="center"/>
    </xf>
    <xf numFmtId="179" fontId="28" fillId="0" borderId="30" xfId="0" applyNumberFormat="1" applyFont="1" applyBorder="1" applyAlignment="1">
      <alignment horizontal="center" vertical="center"/>
    </xf>
    <xf numFmtId="0" fontId="105" fillId="0" borderId="23" xfId="0" applyFont="1" applyBorder="1" applyAlignment="1">
      <alignment horizontal="center"/>
    </xf>
    <xf numFmtId="0" fontId="105" fillId="0" borderId="29" xfId="0" applyFont="1" applyBorder="1" applyAlignment="1">
      <alignment horizontal="center"/>
    </xf>
    <xf numFmtId="0" fontId="16" fillId="0" borderId="22" xfId="0" applyFont="1" applyBorder="1" applyAlignment="1">
      <alignment horizontal="center" vertical="center" shrinkToFit="1"/>
    </xf>
    <xf numFmtId="0" fontId="16" fillId="9" borderId="22" xfId="0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/>
    </xf>
    <xf numFmtId="183" fontId="16" fillId="9" borderId="22" xfId="0" applyNumberFormat="1" applyFont="1" applyFill="1" applyBorder="1" applyAlignment="1">
      <alignment horizontal="center" vertical="center" shrinkToFit="1"/>
    </xf>
    <xf numFmtId="183" fontId="16" fillId="0" borderId="22" xfId="0" applyNumberFormat="1" applyFont="1" applyBorder="1" applyAlignment="1">
      <alignment horizontal="center" vertical="center" shrinkToFit="1"/>
    </xf>
    <xf numFmtId="185" fontId="16" fillId="0" borderId="22" xfId="13" applyNumberFormat="1" applyFont="1" applyBorder="1" applyAlignment="1">
      <alignment horizontal="center" vertical="center" shrinkToFit="1"/>
    </xf>
    <xf numFmtId="0" fontId="95" fillId="0" borderId="37" xfId="0" applyFont="1" applyBorder="1" applyAlignment="1">
      <alignment horizontal="left" vertical="center"/>
    </xf>
    <xf numFmtId="0" fontId="55" fillId="0" borderId="37" xfId="0" applyFont="1" applyBorder="1" applyAlignment="1">
      <alignment horizontal="left" vertical="center"/>
    </xf>
    <xf numFmtId="0" fontId="55" fillId="0" borderId="32" xfId="0" applyFont="1" applyBorder="1" applyAlignment="1">
      <alignment horizontal="left" vertical="center"/>
    </xf>
    <xf numFmtId="0" fontId="55" fillId="0" borderId="26" xfId="0" applyFont="1" applyBorder="1" applyAlignment="1">
      <alignment horizontal="left" vertical="center"/>
    </xf>
    <xf numFmtId="0" fontId="55" fillId="0" borderId="36" xfId="0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 shrinkToFit="1"/>
    </xf>
    <xf numFmtId="0" fontId="16" fillId="0" borderId="30" xfId="0" applyFont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 shrinkToFit="1"/>
    </xf>
    <xf numFmtId="0" fontId="16" fillId="5" borderId="22" xfId="0" applyFont="1" applyFill="1" applyBorder="1" applyAlignment="1">
      <alignment horizontal="center" vertical="center" shrinkToFit="1"/>
    </xf>
    <xf numFmtId="179" fontId="16" fillId="8" borderId="22" xfId="0" applyNumberFormat="1" applyFont="1" applyFill="1" applyBorder="1" applyAlignment="1">
      <alignment horizontal="center" vertical="center" shrinkToFit="1"/>
    </xf>
    <xf numFmtId="0" fontId="16" fillId="8" borderId="22" xfId="0" applyFont="1" applyFill="1" applyBorder="1" applyAlignment="1">
      <alignment horizontal="center" vertical="center" shrinkToFit="1"/>
    </xf>
    <xf numFmtId="187" fontId="16" fillId="8" borderId="22" xfId="0" applyNumberFormat="1" applyFont="1" applyFill="1" applyBorder="1" applyAlignment="1">
      <alignment horizontal="center" vertical="center" shrinkToFit="1"/>
    </xf>
    <xf numFmtId="187" fontId="16" fillId="5" borderId="27" xfId="0" applyNumberFormat="1" applyFont="1" applyFill="1" applyBorder="1" applyAlignment="1">
      <alignment horizontal="center" vertical="center" shrinkToFit="1"/>
    </xf>
    <xf numFmtId="187" fontId="16" fillId="5" borderId="28" xfId="0" applyNumberFormat="1" applyFont="1" applyFill="1" applyBorder="1" applyAlignment="1">
      <alignment horizontal="center" vertical="center" shrinkToFit="1"/>
    </xf>
    <xf numFmtId="187" fontId="16" fillId="5" borderId="25" xfId="0" applyNumberFormat="1" applyFont="1" applyFill="1" applyBorder="1" applyAlignment="1">
      <alignment horizontal="center" vertical="center" shrinkToFit="1"/>
    </xf>
    <xf numFmtId="179" fontId="16" fillId="5" borderId="27" xfId="0" applyNumberFormat="1" applyFont="1" applyFill="1" applyBorder="1" applyAlignment="1">
      <alignment horizontal="center" vertical="center" shrinkToFit="1"/>
    </xf>
    <xf numFmtId="179" fontId="16" fillId="5" borderId="28" xfId="0" applyNumberFormat="1" applyFont="1" applyFill="1" applyBorder="1" applyAlignment="1">
      <alignment horizontal="center" vertical="center" shrinkToFit="1"/>
    </xf>
    <xf numFmtId="179" fontId="16" fillId="5" borderId="25" xfId="0" applyNumberFormat="1" applyFont="1" applyFill="1" applyBorder="1" applyAlignment="1">
      <alignment horizontal="center" vertical="center" shrinkToFit="1"/>
    </xf>
    <xf numFmtId="187" fontId="16" fillId="5" borderId="22" xfId="0" applyNumberFormat="1" applyFont="1" applyFill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 shrinkToFit="1"/>
    </xf>
    <xf numFmtId="183" fontId="16" fillId="0" borderId="29" xfId="0" applyNumberFormat="1" applyFont="1" applyBorder="1" applyAlignment="1">
      <alignment horizontal="center" vertical="center" shrinkToFit="1"/>
    </xf>
    <xf numFmtId="183" fontId="16" fillId="0" borderId="30" xfId="0" applyNumberFormat="1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25" xfId="0" applyFont="1" applyBorder="1" applyAlignment="1">
      <alignment horizontal="center" vertical="center" shrinkToFit="1"/>
    </xf>
    <xf numFmtId="0" fontId="16" fillId="0" borderId="29" xfId="0" applyFont="1" applyBorder="1" applyAlignment="1">
      <alignment horizontal="center" vertical="center" shrinkToFit="1"/>
    </xf>
    <xf numFmtId="0" fontId="95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34" xfId="0" applyFont="1" applyBorder="1" applyAlignment="1">
      <alignment horizontal="left" vertical="center"/>
    </xf>
    <xf numFmtId="185" fontId="16" fillId="0" borderId="23" xfId="13" applyNumberFormat="1" applyFont="1" applyBorder="1" applyAlignment="1">
      <alignment horizontal="center" vertical="center" shrinkToFit="1"/>
    </xf>
    <xf numFmtId="185" fontId="16" fillId="0" borderId="29" xfId="13" applyNumberFormat="1" applyFont="1" applyBorder="1" applyAlignment="1">
      <alignment horizontal="center" vertical="center" shrinkToFit="1"/>
    </xf>
    <xf numFmtId="185" fontId="16" fillId="0" borderId="30" xfId="13" applyNumberFormat="1" applyFont="1" applyBorder="1" applyAlignment="1">
      <alignment horizontal="center" vertical="center" shrinkToFit="1"/>
    </xf>
    <xf numFmtId="183" fontId="16" fillId="0" borderId="23" xfId="0" applyNumberFormat="1" applyFont="1" applyBorder="1" applyAlignment="1">
      <alignment horizontal="center" vertical="center"/>
    </xf>
    <xf numFmtId="183" fontId="16" fillId="0" borderId="29" xfId="0" applyNumberFormat="1" applyFont="1" applyBorder="1" applyAlignment="1">
      <alignment horizontal="center" vertical="center"/>
    </xf>
    <xf numFmtId="183" fontId="16" fillId="0" borderId="30" xfId="0" applyNumberFormat="1" applyFont="1" applyBorder="1" applyAlignment="1">
      <alignment horizontal="center" vertical="center"/>
    </xf>
    <xf numFmtId="183" fontId="16" fillId="9" borderId="23" xfId="0" applyNumberFormat="1" applyFont="1" applyFill="1" applyBorder="1" applyAlignment="1">
      <alignment horizontal="center" vertical="center" shrinkToFit="1"/>
    </xf>
    <xf numFmtId="183" fontId="16" fillId="9" borderId="29" xfId="0" applyNumberFormat="1" applyFont="1" applyFill="1" applyBorder="1" applyAlignment="1">
      <alignment horizontal="center" vertical="center" shrinkToFit="1"/>
    </xf>
    <xf numFmtId="183" fontId="16" fillId="9" borderId="30" xfId="0" applyNumberFormat="1" applyFont="1" applyFill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9" borderId="27" xfId="0" applyFont="1" applyFill="1" applyBorder="1" applyAlignment="1">
      <alignment horizontal="center" vertical="center" shrinkToFit="1"/>
    </xf>
    <xf numFmtId="0" fontId="16" fillId="9" borderId="28" xfId="0" applyFont="1" applyFill="1" applyBorder="1" applyAlignment="1">
      <alignment horizontal="center" vertical="center" shrinkToFit="1"/>
    </xf>
    <xf numFmtId="0" fontId="16" fillId="9" borderId="25" xfId="0" applyFont="1" applyFill="1" applyBorder="1" applyAlignment="1">
      <alignment horizontal="center" vertical="center" shrinkToFit="1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 shrinkToFit="1"/>
    </xf>
    <xf numFmtId="0" fontId="16" fillId="9" borderId="29" xfId="0" applyFont="1" applyFill="1" applyBorder="1" applyAlignment="1">
      <alignment horizontal="center" vertical="center" shrinkToFit="1"/>
    </xf>
    <xf numFmtId="0" fontId="16" fillId="9" borderId="30" xfId="0" applyFont="1" applyFill="1" applyBorder="1" applyAlignment="1">
      <alignment horizontal="center" vertical="center" shrinkToFit="1"/>
    </xf>
    <xf numFmtId="179" fontId="16" fillId="5" borderId="22" xfId="0" applyNumberFormat="1" applyFont="1" applyFill="1" applyBorder="1" applyAlignment="1">
      <alignment horizontal="center" vertical="center"/>
    </xf>
    <xf numFmtId="0" fontId="16" fillId="5" borderId="22" xfId="0" applyFont="1" applyFill="1" applyBorder="1" applyAlignment="1">
      <alignment horizontal="center" vertical="center"/>
    </xf>
    <xf numFmtId="179" fontId="16" fillId="8" borderId="22" xfId="0" applyNumberFormat="1" applyFont="1" applyFill="1" applyBorder="1" applyAlignment="1">
      <alignment horizontal="center" vertical="center"/>
    </xf>
    <xf numFmtId="0" fontId="16" fillId="8" borderId="22" xfId="0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5" xfId="0" applyNumberFormat="1" applyFont="1" applyFill="1" applyBorder="1" applyAlignment="1">
      <alignment horizontal="center" vertical="center"/>
    </xf>
    <xf numFmtId="187" fontId="16" fillId="5" borderId="22" xfId="0" applyNumberFormat="1" applyFont="1" applyFill="1" applyBorder="1" applyAlignment="1">
      <alignment horizontal="center" vertical="center"/>
    </xf>
    <xf numFmtId="187" fontId="16" fillId="8" borderId="22" xfId="0" applyNumberFormat="1" applyFont="1" applyFill="1" applyBorder="1" applyAlignment="1">
      <alignment horizontal="center" vertical="center"/>
    </xf>
    <xf numFmtId="187" fontId="16" fillId="5" borderId="27" xfId="0" applyNumberFormat="1" applyFont="1" applyFill="1" applyBorder="1" applyAlignment="1">
      <alignment horizontal="center" vertical="center"/>
    </xf>
    <xf numFmtId="187" fontId="16" fillId="5" borderId="28" xfId="0" applyNumberFormat="1" applyFont="1" applyFill="1" applyBorder="1" applyAlignment="1">
      <alignment horizontal="center" vertical="center"/>
    </xf>
    <xf numFmtId="187" fontId="16" fillId="5" borderId="25" xfId="0" applyNumberFormat="1" applyFont="1" applyFill="1" applyBorder="1" applyAlignment="1">
      <alignment horizontal="center" vertical="center"/>
    </xf>
    <xf numFmtId="185" fontId="16" fillId="0" borderId="22" xfId="13" applyNumberFormat="1" applyFont="1" applyBorder="1" applyAlignment="1">
      <alignment horizontal="center" vertical="center"/>
    </xf>
    <xf numFmtId="0" fontId="99" fillId="0" borderId="22" xfId="0" applyFont="1" applyBorder="1" applyAlignment="1">
      <alignment horizontal="center" vertical="center"/>
    </xf>
    <xf numFmtId="179" fontId="16" fillId="8" borderId="27" xfId="0" applyNumberFormat="1" applyFont="1" applyFill="1" applyBorder="1" applyAlignment="1">
      <alignment horizontal="center" vertical="center"/>
    </xf>
    <xf numFmtId="179" fontId="16" fillId="8" borderId="28" xfId="0" applyNumberFormat="1" applyFont="1" applyFill="1" applyBorder="1" applyAlignment="1">
      <alignment horizontal="center" vertical="center"/>
    </xf>
    <xf numFmtId="179" fontId="16" fillId="8" borderId="25" xfId="0" applyNumberFormat="1" applyFont="1" applyFill="1" applyBorder="1" applyAlignment="1">
      <alignment horizontal="center" vertical="center"/>
    </xf>
    <xf numFmtId="187" fontId="16" fillId="8" borderId="27" xfId="0" applyNumberFormat="1" applyFont="1" applyFill="1" applyBorder="1" applyAlignment="1">
      <alignment horizontal="center" vertical="center"/>
    </xf>
    <xf numFmtId="187" fontId="16" fillId="8" borderId="28" xfId="0" applyNumberFormat="1" applyFont="1" applyFill="1" applyBorder="1" applyAlignment="1">
      <alignment horizontal="center" vertical="center"/>
    </xf>
    <xf numFmtId="187" fontId="16" fillId="8" borderId="25" xfId="0" applyNumberFormat="1" applyFont="1" applyFill="1" applyBorder="1" applyAlignment="1">
      <alignment horizontal="center" vertical="center"/>
    </xf>
    <xf numFmtId="0" fontId="95" fillId="0" borderId="32" xfId="0" applyFont="1" applyBorder="1" applyAlignment="1">
      <alignment horizontal="left" vertical="center"/>
    </xf>
    <xf numFmtId="0" fontId="95" fillId="0" borderId="26" xfId="0" applyFont="1" applyBorder="1" applyAlignment="1">
      <alignment horizontal="left" vertical="center"/>
    </xf>
    <xf numFmtId="0" fontId="95" fillId="0" borderId="36" xfId="0" applyFont="1" applyBorder="1" applyAlignment="1">
      <alignment horizontal="left" vertical="center"/>
    </xf>
    <xf numFmtId="0" fontId="62" fillId="0" borderId="22" xfId="0" applyFont="1" applyBorder="1" applyAlignment="1">
      <alignment shrinkToFit="1"/>
    </xf>
    <xf numFmtId="0" fontId="78" fillId="0" borderId="22" xfId="0" applyFont="1" applyBorder="1" applyAlignment="1">
      <alignment shrinkToFit="1"/>
    </xf>
    <xf numFmtId="0" fontId="62" fillId="2" borderId="22" xfId="0" applyFont="1" applyFill="1" applyBorder="1" applyAlignment="1">
      <alignment horizontal="center" shrinkToFit="1"/>
    </xf>
    <xf numFmtId="0" fontId="78" fillId="0" borderId="22" xfId="0" applyFont="1" applyBorder="1" applyAlignment="1">
      <alignment horizontal="center" shrinkToFit="1"/>
    </xf>
    <xf numFmtId="0" fontId="17" fillId="0" borderId="22" xfId="0" applyFont="1" applyBorder="1" applyAlignment="1">
      <alignment horizontal="center" vertical="center" shrinkToFit="1"/>
    </xf>
    <xf numFmtId="0" fontId="62" fillId="2" borderId="22" xfId="0" applyFont="1" applyFill="1" applyBorder="1" applyAlignment="1">
      <alignment horizontal="center" vertical="center" shrinkToFit="1"/>
    </xf>
    <xf numFmtId="0" fontId="55" fillId="0" borderId="0" xfId="0" applyFont="1" applyAlignment="1">
      <alignment horizontal="left" vertical="center" shrinkToFit="1"/>
    </xf>
    <xf numFmtId="0" fontId="78" fillId="0" borderId="22" xfId="0" applyFont="1" applyBorder="1" applyAlignment="1">
      <alignment horizontal="center" vertical="center" shrinkToFit="1"/>
    </xf>
    <xf numFmtId="0" fontId="83" fillId="0" borderId="22" xfId="0" applyFont="1" applyBorder="1" applyAlignment="1">
      <alignment shrinkToFit="1"/>
    </xf>
    <xf numFmtId="0" fontId="109" fillId="0" borderId="22" xfId="0" applyFont="1" applyBorder="1" applyAlignment="1">
      <alignment shrinkToFit="1"/>
    </xf>
    <xf numFmtId="0" fontId="56" fillId="0" borderId="0" xfId="0" applyFont="1" applyAlignment="1">
      <alignment horizontal="left" vertical="center" shrinkToFit="1"/>
    </xf>
    <xf numFmtId="0" fontId="62" fillId="0" borderId="27" xfId="0" applyFont="1" applyBorder="1" applyAlignment="1">
      <alignment shrinkToFit="1"/>
    </xf>
    <xf numFmtId="0" fontId="62" fillId="0" borderId="28" xfId="0" applyFont="1" applyBorder="1" applyAlignment="1">
      <alignment shrinkToFit="1"/>
    </xf>
    <xf numFmtId="0" fontId="62" fillId="0" borderId="25" xfId="0" applyFont="1" applyBorder="1" applyAlignment="1">
      <alignment shrinkToFit="1"/>
    </xf>
    <xf numFmtId="0" fontId="62" fillId="2" borderId="27" xfId="0" applyFont="1" applyFill="1" applyBorder="1" applyAlignment="1">
      <alignment horizontal="center" shrinkToFit="1"/>
    </xf>
    <xf numFmtId="0" fontId="62" fillId="2" borderId="25" xfId="0" applyFont="1" applyFill="1" applyBorder="1" applyAlignment="1">
      <alignment horizontal="center" shrinkToFit="1"/>
    </xf>
    <xf numFmtId="0" fontId="62" fillId="2" borderId="28" xfId="0" applyFont="1" applyFill="1" applyBorder="1" applyAlignment="1">
      <alignment horizontal="center" shrinkToFit="1"/>
    </xf>
    <xf numFmtId="0" fontId="17" fillId="0" borderId="23" xfId="0" applyFont="1" applyBorder="1" applyAlignment="1">
      <alignment horizontal="center" vertical="center" shrinkToFit="1"/>
    </xf>
    <xf numFmtId="0" fontId="17" fillId="0" borderId="29" xfId="0" applyFont="1" applyBorder="1" applyAlignment="1">
      <alignment horizontal="center" vertical="center" shrinkToFit="1"/>
    </xf>
    <xf numFmtId="0" fontId="17" fillId="0" borderId="30" xfId="0" applyFont="1" applyBorder="1" applyAlignment="1">
      <alignment horizontal="center" vertical="center" shrinkToFit="1"/>
    </xf>
    <xf numFmtId="0" fontId="62" fillId="2" borderId="23" xfId="0" applyFont="1" applyFill="1" applyBorder="1" applyAlignment="1">
      <alignment horizontal="center" vertical="center" shrinkToFit="1"/>
    </xf>
    <xf numFmtId="0" fontId="62" fillId="2" borderId="29" xfId="0" applyFont="1" applyFill="1" applyBorder="1" applyAlignment="1">
      <alignment horizontal="center" vertical="center" shrinkToFit="1"/>
    </xf>
    <xf numFmtId="0" fontId="62" fillId="2" borderId="30" xfId="0" applyFont="1" applyFill="1" applyBorder="1" applyAlignment="1">
      <alignment horizontal="center" vertical="center" shrinkToFit="1"/>
    </xf>
    <xf numFmtId="0" fontId="62" fillId="2" borderId="27" xfId="0" applyFont="1" applyFill="1" applyBorder="1" applyAlignment="1">
      <alignment horizontal="center" vertical="center" shrinkToFit="1"/>
    </xf>
    <xf numFmtId="0" fontId="62" fillId="2" borderId="25" xfId="0" applyFont="1" applyFill="1" applyBorder="1" applyAlignment="1">
      <alignment horizontal="center" vertical="center" shrinkToFit="1"/>
    </xf>
    <xf numFmtId="0" fontId="62" fillId="2" borderId="28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83" fillId="0" borderId="27" xfId="0" applyFont="1" applyBorder="1" applyAlignment="1">
      <alignment shrinkToFit="1"/>
    </xf>
    <xf numFmtId="0" fontId="109" fillId="0" borderId="27" xfId="0" applyFont="1" applyBorder="1" applyAlignment="1">
      <alignment shrinkToFit="1"/>
    </xf>
    <xf numFmtId="0" fontId="46" fillId="0" borderId="0" xfId="11" applyFont="1" applyAlignment="1">
      <alignment horizontal="center" vertical="center" shrinkToFit="1"/>
    </xf>
    <xf numFmtId="0" fontId="55" fillId="0" borderId="0" xfId="11" applyFont="1" applyAlignment="1">
      <alignment horizontal="left" vertical="center" shrinkToFit="1"/>
    </xf>
    <xf numFmtId="0" fontId="48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0" fontId="30" fillId="0" borderId="37" xfId="11" applyFont="1" applyBorder="1" applyAlignment="1">
      <alignment horizontal="center" vertical="center" shrinkToFit="1"/>
    </xf>
    <xf numFmtId="0" fontId="30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7" fillId="2" borderId="22" xfId="11" applyFont="1" applyFill="1" applyBorder="1" applyAlignment="1">
      <alignment horizontal="center" vertical="center" shrinkToFit="1"/>
    </xf>
    <xf numFmtId="0" fontId="39" fillId="0" borderId="22" xfId="11" applyFont="1" applyBorder="1" applyAlignment="1">
      <alignment horizontal="left" vertical="center" wrapText="1"/>
    </xf>
    <xf numFmtId="0" fontId="30" fillId="2" borderId="35" xfId="11" applyFont="1" applyFill="1" applyBorder="1" applyAlignment="1">
      <alignment horizontal="center" vertical="center" shrinkToFit="1"/>
    </xf>
    <xf numFmtId="0" fontId="30" fillId="2" borderId="26" xfId="11" applyFont="1" applyFill="1" applyBorder="1" applyAlignment="1">
      <alignment horizontal="center" vertical="center" shrinkToFit="1"/>
    </xf>
    <xf numFmtId="0" fontId="30" fillId="2" borderId="43" xfId="11" applyFont="1" applyFill="1" applyBorder="1" applyAlignment="1">
      <alignment horizontal="center" vertical="center" shrinkToFit="1"/>
    </xf>
    <xf numFmtId="0" fontId="30" fillId="2" borderId="57" xfId="11" applyFont="1" applyFill="1" applyBorder="1" applyAlignment="1">
      <alignment horizontal="center" vertical="center" shrinkToFit="1"/>
    </xf>
    <xf numFmtId="0" fontId="30" fillId="2" borderId="58" xfId="11" applyFont="1" applyFill="1" applyBorder="1" applyAlignment="1">
      <alignment horizontal="center" vertical="center" shrinkToFit="1"/>
    </xf>
    <xf numFmtId="0" fontId="30" fillId="2" borderId="59" xfId="11" applyFont="1" applyFill="1" applyBorder="1" applyAlignment="1">
      <alignment horizontal="center" vertical="center" shrinkToFit="1"/>
    </xf>
    <xf numFmtId="0" fontId="30" fillId="2" borderId="27" xfId="11" applyFont="1" applyFill="1" applyBorder="1" applyAlignment="1">
      <alignment horizontal="center" vertical="center" shrinkToFit="1"/>
    </xf>
    <xf numFmtId="0" fontId="30" fillId="2" borderId="28" xfId="11" applyFont="1" applyFill="1" applyBorder="1" applyAlignment="1">
      <alignment horizontal="center" vertical="center" shrinkToFit="1"/>
    </xf>
    <xf numFmtId="0" fontId="30" fillId="2" borderId="25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39" fillId="0" borderId="22" xfId="11" applyFont="1" applyBorder="1" applyAlignment="1">
      <alignment vertical="center" wrapText="1"/>
    </xf>
    <xf numFmtId="0" fontId="69" fillId="0" borderId="22" xfId="11" applyFont="1" applyBorder="1" applyAlignment="1">
      <alignment vertical="center" wrapText="1"/>
    </xf>
    <xf numFmtId="0" fontId="69" fillId="2" borderId="22" xfId="11" applyFont="1" applyFill="1" applyBorder="1" applyAlignment="1">
      <alignment horizontal="center" vertical="center" shrinkToFit="1"/>
    </xf>
    <xf numFmtId="0" fontId="30" fillId="2" borderId="22" xfId="11" applyFont="1" applyFill="1" applyBorder="1" applyAlignment="1">
      <alignment horizontal="center" vertical="center" shrinkToFit="1"/>
    </xf>
    <xf numFmtId="0" fontId="39" fillId="0" borderId="27" xfId="11" applyFont="1" applyBorder="1" applyAlignment="1">
      <alignment vertical="center" wrapText="1"/>
    </xf>
    <xf numFmtId="0" fontId="39" fillId="0" borderId="25" xfId="11" applyFont="1" applyBorder="1" applyAlignment="1">
      <alignment vertical="center" wrapText="1"/>
    </xf>
    <xf numFmtId="0" fontId="69" fillId="0" borderId="27" xfId="11" applyFont="1" applyBorder="1" applyAlignment="1">
      <alignment vertical="center" wrapText="1"/>
    </xf>
    <xf numFmtId="0" fontId="69" fillId="0" borderId="25" xfId="11" applyFont="1" applyBorder="1" applyAlignment="1">
      <alignment vertical="center" wrapText="1"/>
    </xf>
    <xf numFmtId="0" fontId="56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69" fillId="0" borderId="22" xfId="11" applyFont="1" applyBorder="1" applyAlignment="1">
      <alignment horizontal="center" vertical="center" wrapText="1"/>
    </xf>
    <xf numFmtId="0" fontId="9" fillId="2" borderId="39" xfId="11" applyFont="1" applyFill="1" applyBorder="1" applyAlignment="1">
      <alignment horizontal="center" shrinkToFit="1"/>
    </xf>
    <xf numFmtId="0" fontId="9" fillId="2" borderId="2" xfId="11" applyFont="1" applyFill="1" applyBorder="1" applyAlignment="1">
      <alignment horizontal="center" shrinkToFit="1"/>
    </xf>
    <xf numFmtId="0" fontId="9" fillId="2" borderId="3" xfId="11" applyFont="1" applyFill="1" applyBorder="1" applyAlignment="1">
      <alignment horizontal="center" shrinkToFit="1"/>
    </xf>
    <xf numFmtId="0" fontId="37" fillId="0" borderId="27" xfId="11" applyFont="1" applyBorder="1" applyAlignment="1">
      <alignment horizontal="center" vertical="center" shrinkToFit="1"/>
    </xf>
    <xf numFmtId="0" fontId="37" fillId="0" borderId="25" xfId="11" applyFont="1" applyBorder="1" applyAlignment="1">
      <alignment horizontal="center" vertical="center" shrinkToFit="1"/>
    </xf>
    <xf numFmtId="0" fontId="9" fillId="2" borderId="68" xfId="11" applyFont="1" applyFill="1" applyBorder="1" applyAlignment="1">
      <alignment horizontal="center" vertical="center" shrinkToFit="1"/>
    </xf>
    <xf numFmtId="0" fontId="9" fillId="2" borderId="58" xfId="11" applyFont="1" applyFill="1" applyBorder="1" applyAlignment="1">
      <alignment horizontal="center" vertical="center" shrinkToFit="1"/>
    </xf>
    <xf numFmtId="0" fontId="9" fillId="2" borderId="61" xfId="11" applyFont="1" applyFill="1" applyBorder="1" applyAlignment="1">
      <alignment horizontal="center" vertical="center" shrinkToFit="1"/>
    </xf>
    <xf numFmtId="0" fontId="13" fillId="2" borderId="27" xfId="11" applyFont="1" applyFill="1" applyBorder="1" applyAlignment="1">
      <alignment horizontal="center" vertical="center" shrinkToFit="1"/>
    </xf>
    <xf numFmtId="0" fontId="13" fillId="2" borderId="28" xfId="11" applyFont="1" applyFill="1" applyBorder="1" applyAlignment="1">
      <alignment horizontal="center" vertical="center" shrinkToFit="1"/>
    </xf>
    <xf numFmtId="0" fontId="13" fillId="2" borderId="25" xfId="11" applyFont="1" applyFill="1" applyBorder="1" applyAlignment="1">
      <alignment horizontal="center" vertical="center" shrinkToFit="1"/>
    </xf>
    <xf numFmtId="0" fontId="14" fillId="2" borderId="4" xfId="11" applyFont="1" applyFill="1" applyBorder="1" applyAlignment="1">
      <alignment horizontal="center" vertical="center" shrinkToFit="1"/>
    </xf>
    <xf numFmtId="0" fontId="14" fillId="2" borderId="3" xfId="11" applyFont="1" applyFill="1" applyBorder="1" applyAlignment="1">
      <alignment horizontal="center" vertical="center" shrinkToFit="1"/>
    </xf>
    <xf numFmtId="0" fontId="26" fillId="0" borderId="23" xfId="11" applyBorder="1" applyAlignment="1">
      <alignment horizontal="center" vertical="center" shrinkToFit="1"/>
    </xf>
    <xf numFmtId="0" fontId="26" fillId="0" borderId="29" xfId="11" applyBorder="1" applyAlignment="1">
      <alignment horizontal="center" vertical="center" shrinkToFit="1"/>
    </xf>
    <xf numFmtId="0" fontId="26" fillId="0" borderId="30" xfId="11" applyBorder="1" applyAlignment="1">
      <alignment horizontal="center" vertical="center" shrinkToFit="1"/>
    </xf>
    <xf numFmtId="0" fontId="72" fillId="0" borderId="23" xfId="11" applyFont="1" applyBorder="1" applyAlignment="1">
      <alignment horizontal="center" vertical="center" wrapText="1" shrinkToFit="1"/>
    </xf>
    <xf numFmtId="0" fontId="72" fillId="0" borderId="29" xfId="11" applyFont="1" applyBorder="1" applyAlignment="1">
      <alignment horizontal="center" vertical="center" wrapText="1" shrinkToFit="1"/>
    </xf>
    <xf numFmtId="0" fontId="72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center" vertical="center" shrinkToFit="1"/>
    </xf>
    <xf numFmtId="0" fontId="83" fillId="0" borderId="3" xfId="11" applyFont="1" applyBorder="1" applyAlignment="1">
      <alignment horizontal="center" vertical="center" shrinkToFit="1"/>
    </xf>
    <xf numFmtId="0" fontId="83" fillId="0" borderId="4" xfId="11" applyFont="1" applyBorder="1" applyAlignment="1">
      <alignment horizontal="center" shrinkToFit="1"/>
    </xf>
    <xf numFmtId="0" fontId="83" fillId="0" borderId="3" xfId="11" applyFont="1" applyBorder="1" applyAlignment="1">
      <alignment horizontal="center" shrinkToFit="1"/>
    </xf>
    <xf numFmtId="0" fontId="9" fillId="2" borderId="27" xfId="11" applyFont="1" applyFill="1" applyBorder="1" applyAlignment="1">
      <alignment horizontal="center" vertical="center" shrinkToFit="1"/>
    </xf>
    <xf numFmtId="0" fontId="9" fillId="2" borderId="28" xfId="11" applyFont="1" applyFill="1" applyBorder="1" applyAlignment="1">
      <alignment horizontal="center" vertical="center" shrinkToFit="1"/>
    </xf>
    <xf numFmtId="0" fontId="9" fillId="2" borderId="25" xfId="11" applyFont="1" applyFill="1" applyBorder="1" applyAlignment="1">
      <alignment horizontal="center" vertical="center" shrinkToFit="1"/>
    </xf>
    <xf numFmtId="0" fontId="37" fillId="0" borderId="23" xfId="11" applyFont="1" applyBorder="1" applyAlignment="1">
      <alignment horizontal="center" vertical="center" wrapText="1" shrinkToFit="1"/>
    </xf>
    <xf numFmtId="0" fontId="37" fillId="0" borderId="29" xfId="11" applyFont="1" applyBorder="1" applyAlignment="1">
      <alignment horizontal="center" vertical="center" wrapText="1" shrinkToFit="1"/>
    </xf>
    <xf numFmtId="0" fontId="37" fillId="0" borderId="30" xfId="11" applyFont="1" applyBorder="1" applyAlignment="1">
      <alignment horizontal="center" vertical="center" wrapText="1" shrinkToFit="1"/>
    </xf>
    <xf numFmtId="0" fontId="83" fillId="0" borderId="4" xfId="11" applyFont="1" applyBorder="1" applyAlignment="1">
      <alignment horizontal="left" vertical="center" wrapText="1" shrinkToFit="1"/>
    </xf>
    <xf numFmtId="0" fontId="83" fillId="0" borderId="3" xfId="11" applyFont="1" applyBorder="1" applyAlignment="1">
      <alignment horizontal="left" vertical="center" wrapText="1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2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13" fillId="2" borderId="54" xfId="11" applyFont="1" applyFill="1" applyBorder="1" applyAlignment="1">
      <alignment horizontal="center" vertical="center" shrinkToFit="1"/>
    </xf>
    <xf numFmtId="0" fontId="13" fillId="2" borderId="47" xfId="11" applyFont="1" applyFill="1" applyBorder="1" applyAlignment="1">
      <alignment horizontal="center" vertical="center" shrinkToFit="1"/>
    </xf>
    <xf numFmtId="0" fontId="13" fillId="2" borderId="48" xfId="11" applyFont="1" applyFill="1" applyBorder="1" applyAlignment="1">
      <alignment horizontal="center" vertical="center" shrinkToFit="1"/>
    </xf>
    <xf numFmtId="0" fontId="97" fillId="4" borderId="4" xfId="11" applyFont="1" applyFill="1" applyBorder="1" applyAlignment="1">
      <alignment vertical="center" wrapText="1"/>
    </xf>
    <xf numFmtId="0" fontId="97" fillId="4" borderId="3" xfId="11" applyFont="1" applyFill="1" applyBorder="1" applyAlignment="1">
      <alignment vertical="center" wrapText="1"/>
    </xf>
    <xf numFmtId="0" fontId="83" fillId="0" borderId="4" xfId="11" applyFont="1" applyBorder="1" applyAlignment="1">
      <alignment vertical="center" wrapText="1"/>
    </xf>
    <xf numFmtId="0" fontId="83" fillId="0" borderId="3" xfId="11" applyFont="1" applyBorder="1" applyAlignment="1">
      <alignment vertical="center" wrapText="1"/>
    </xf>
    <xf numFmtId="0" fontId="83" fillId="0" borderId="4" xfId="11" applyFont="1" applyBorder="1" applyAlignment="1">
      <alignment horizontal="left" vertical="top" wrapText="1"/>
    </xf>
    <xf numFmtId="0" fontId="83" fillId="0" borderId="3" xfId="11" applyFont="1" applyBorder="1" applyAlignment="1">
      <alignment horizontal="left" vertical="top" wrapText="1"/>
    </xf>
    <xf numFmtId="0" fontId="83" fillId="0" borderId="4" xfId="11" applyFont="1" applyBorder="1" applyAlignment="1">
      <alignment horizontal="left" vertical="center" wrapText="1"/>
    </xf>
    <xf numFmtId="0" fontId="83" fillId="0" borderId="3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vertical="center" wrapText="1"/>
    </xf>
    <xf numFmtId="0" fontId="83" fillId="4" borderId="3" xfId="11" applyFont="1" applyFill="1" applyBorder="1" applyAlignment="1">
      <alignment vertical="center" wrapText="1"/>
    </xf>
    <xf numFmtId="0" fontId="26" fillId="0" borderId="23" xfId="11" applyBorder="1" applyAlignment="1">
      <alignment horizontal="center" vertical="center" wrapText="1" shrinkToFit="1"/>
    </xf>
    <xf numFmtId="0" fontId="26" fillId="0" borderId="29" xfId="11" applyBorder="1" applyAlignment="1">
      <alignment horizontal="center" vertical="center" wrapText="1" shrinkToFit="1"/>
    </xf>
    <xf numFmtId="0" fontId="26" fillId="0" borderId="30" xfId="11" applyBorder="1" applyAlignment="1">
      <alignment horizontal="center" vertical="center" wrapText="1" shrinkToFit="1"/>
    </xf>
    <xf numFmtId="0" fontId="39" fillId="0" borderId="68" xfId="11" applyFont="1" applyBorder="1" applyAlignment="1">
      <alignment horizontal="left" vertical="center" wrapText="1"/>
    </xf>
    <xf numFmtId="0" fontId="39" fillId="0" borderId="61" xfId="11" applyFont="1" applyBorder="1" applyAlignment="1">
      <alignment horizontal="left" vertical="center" wrapText="1"/>
    </xf>
    <xf numFmtId="0" fontId="83" fillId="4" borderId="4" xfId="11" applyFont="1" applyFill="1" applyBorder="1" applyAlignment="1">
      <alignment horizontal="left" vertical="center" wrapText="1"/>
    </xf>
    <xf numFmtId="0" fontId="83" fillId="4" borderId="3" xfId="11" applyFont="1" applyFill="1" applyBorder="1" applyAlignment="1">
      <alignment horizontal="left" vertical="center" wrapText="1"/>
    </xf>
    <xf numFmtId="0" fontId="9" fillId="2" borderId="35" xfId="11" applyFont="1" applyFill="1" applyBorder="1" applyAlignment="1">
      <alignment horizontal="center" vertical="center" shrinkToFit="1"/>
    </xf>
    <xf numFmtId="0" fontId="9" fillId="2" borderId="26" xfId="11" applyFont="1" applyFill="1" applyBorder="1" applyAlignment="1">
      <alignment horizontal="center" vertical="center" shrinkToFit="1"/>
    </xf>
    <xf numFmtId="0" fontId="9" fillId="2" borderId="36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5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69" fillId="0" borderId="4" xfId="11" applyFont="1" applyBorder="1" applyAlignment="1">
      <alignment horizontal="left" vertical="center" wrapText="1"/>
    </xf>
    <xf numFmtId="0" fontId="69" fillId="0" borderId="62" xfId="11" applyFont="1" applyBorder="1" applyAlignment="1">
      <alignment horizontal="left" vertical="center" wrapText="1"/>
    </xf>
    <xf numFmtId="0" fontId="30" fillId="2" borderId="46" xfId="11" applyFont="1" applyFill="1" applyBorder="1" applyAlignment="1">
      <alignment horizontal="center" shrinkToFit="1"/>
    </xf>
    <xf numFmtId="0" fontId="30" fillId="2" borderId="47" xfId="11" applyFont="1" applyFill="1" applyBorder="1" applyAlignment="1">
      <alignment horizontal="center" shrinkToFit="1"/>
    </xf>
    <xf numFmtId="0" fontId="30" fillId="2" borderId="63" xfId="11" applyFont="1" applyFill="1" applyBorder="1" applyAlignment="1">
      <alignment horizontal="center" shrinkToFit="1"/>
    </xf>
    <xf numFmtId="0" fontId="69" fillId="2" borderId="57" xfId="11" applyFont="1" applyFill="1" applyBorder="1" applyAlignment="1">
      <alignment horizontal="center" vertical="center" shrinkToFit="1"/>
    </xf>
    <xf numFmtId="0" fontId="69" fillId="2" borderId="61" xfId="11" applyFont="1" applyFill="1" applyBorder="1" applyAlignment="1">
      <alignment horizontal="center" vertical="center" shrinkToFit="1"/>
    </xf>
    <xf numFmtId="0" fontId="69" fillId="2" borderId="57" xfId="11" applyFont="1" applyFill="1" applyBorder="1" applyAlignment="1">
      <alignment horizontal="left" vertical="center" shrinkToFit="1"/>
    </xf>
    <xf numFmtId="0" fontId="69" fillId="2" borderId="61" xfId="11" applyFont="1" applyFill="1" applyBorder="1" applyAlignment="1">
      <alignment horizontal="left" vertical="center" shrinkToFit="1"/>
    </xf>
    <xf numFmtId="0" fontId="69" fillId="0" borderId="4" xfId="11" applyFont="1" applyBorder="1" applyAlignment="1">
      <alignment horizontal="left" vertical="center" shrinkToFit="1"/>
    </xf>
    <xf numFmtId="0" fontId="69" fillId="0" borderId="62" xfId="11" applyFont="1" applyBorder="1" applyAlignment="1">
      <alignment horizontal="left" vertical="center" shrinkToFit="1"/>
    </xf>
    <xf numFmtId="0" fontId="69" fillId="2" borderId="52" xfId="11" applyFont="1" applyFill="1" applyBorder="1" applyAlignment="1">
      <alignment horizontal="center" vertical="center" shrinkToFit="1"/>
    </xf>
    <xf numFmtId="0" fontId="69" fillId="2" borderId="26" xfId="11" applyFont="1" applyFill="1" applyBorder="1" applyAlignment="1">
      <alignment horizontal="center" vertical="center" shrinkToFit="1"/>
    </xf>
    <xf numFmtId="0" fontId="69" fillId="2" borderId="36" xfId="11" applyFont="1" applyFill="1" applyBorder="1" applyAlignment="1">
      <alignment horizontal="center" vertical="center" shrinkToFit="1"/>
    </xf>
    <xf numFmtId="0" fontId="69" fillId="0" borderId="68" xfId="11" applyFont="1" applyBorder="1" applyAlignment="1">
      <alignment horizontal="left" vertical="center" wrapText="1"/>
    </xf>
    <xf numFmtId="0" fontId="69" fillId="0" borderId="61" xfId="11" applyFont="1" applyBorder="1" applyAlignment="1">
      <alignment horizontal="left" vertical="center" wrapText="1"/>
    </xf>
    <xf numFmtId="0" fontId="69" fillId="2" borderId="52" xfId="11" applyFont="1" applyFill="1" applyBorder="1" applyAlignment="1">
      <alignment horizontal="left" vertical="center" shrinkToFit="1"/>
    </xf>
    <xf numFmtId="0" fontId="69" fillId="2" borderId="26" xfId="11" applyFont="1" applyFill="1" applyBorder="1" applyAlignment="1">
      <alignment horizontal="left" vertical="center" shrinkToFit="1"/>
    </xf>
    <xf numFmtId="0" fontId="69" fillId="2" borderId="53" xfId="11" applyFont="1" applyFill="1" applyBorder="1" applyAlignment="1">
      <alignment horizontal="left" vertical="center" shrinkToFit="1"/>
    </xf>
    <xf numFmtId="0" fontId="62" fillId="0" borderId="22" xfId="11" applyFont="1" applyBorder="1" applyAlignment="1">
      <alignment horizontal="center" vertical="center" shrinkToFit="1"/>
    </xf>
    <xf numFmtId="0" fontId="83" fillId="0" borderId="4" xfId="11" applyFont="1" applyBorder="1" applyAlignment="1">
      <alignment vertical="top" wrapText="1" shrinkToFit="1"/>
    </xf>
    <xf numFmtId="0" fontId="83" fillId="0" borderId="3" xfId="11" applyFont="1" applyBorder="1" applyAlignment="1">
      <alignment vertical="top" wrapText="1" shrinkToFit="1"/>
    </xf>
    <xf numFmtId="0" fontId="97" fillId="0" borderId="4" xfId="11" applyFont="1" applyBorder="1" applyAlignment="1">
      <alignment vertical="center" wrapText="1"/>
    </xf>
    <xf numFmtId="0" fontId="97" fillId="0" borderId="3" xfId="11" applyFont="1" applyBorder="1" applyAlignment="1">
      <alignment vertical="center" wrapText="1"/>
    </xf>
    <xf numFmtId="0" fontId="9" fillId="2" borderId="9" xfId="11" applyFont="1" applyFill="1" applyBorder="1" applyAlignment="1">
      <alignment horizontal="center" vertical="center" shrinkToFit="1"/>
    </xf>
    <xf numFmtId="0" fontId="9" fillId="2" borderId="10" xfId="11" applyFont="1" applyFill="1" applyBorder="1" applyAlignment="1">
      <alignment horizontal="center" vertical="center" shrinkToFit="1"/>
    </xf>
    <xf numFmtId="0" fontId="9" fillId="2" borderId="8" xfId="11" applyFont="1" applyFill="1" applyBorder="1" applyAlignment="1">
      <alignment horizontal="center" vertical="center" shrinkToFit="1"/>
    </xf>
    <xf numFmtId="0" fontId="13" fillId="2" borderId="9" xfId="11" applyFont="1" applyFill="1" applyBorder="1" applyAlignment="1">
      <alignment horizontal="center" vertical="center" shrinkToFit="1"/>
    </xf>
    <xf numFmtId="0" fontId="13" fillId="2" borderId="10" xfId="11" applyFont="1" applyFill="1" applyBorder="1" applyAlignment="1">
      <alignment horizontal="center" vertical="center" shrinkToFit="1"/>
    </xf>
    <xf numFmtId="0" fontId="13" fillId="2" borderId="8" xfId="11" applyFont="1" applyFill="1" applyBorder="1" applyAlignment="1">
      <alignment horizontal="center" vertical="center" shrinkToFit="1"/>
    </xf>
    <xf numFmtId="0" fontId="106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30" fillId="2" borderId="61" xfId="11" applyFont="1" applyFill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9" fillId="0" borderId="4" xfId="11" applyFont="1" applyBorder="1" applyAlignment="1">
      <alignment horizontal="left" vertical="center" wrapText="1"/>
    </xf>
    <xf numFmtId="0" fontId="39" fillId="0" borderId="62" xfId="11" applyFont="1" applyBorder="1" applyAlignment="1">
      <alignment horizontal="left" vertical="center" wrapText="1"/>
    </xf>
    <xf numFmtId="0" fontId="30" fillId="2" borderId="71" xfId="11" applyFont="1" applyFill="1" applyBorder="1" applyAlignment="1">
      <alignment horizontal="center" vertical="center" shrinkToFit="1"/>
    </xf>
    <xf numFmtId="0" fontId="30" fillId="2" borderId="68" xfId="11" applyFont="1" applyFill="1" applyBorder="1" applyAlignment="1">
      <alignment horizontal="center" vertical="center" shrinkToFit="1"/>
    </xf>
    <xf numFmtId="0" fontId="30" fillId="2" borderId="31" xfId="11" applyFont="1" applyFill="1" applyBorder="1" applyAlignment="1">
      <alignment horizontal="center" vertical="center" shrinkToFit="1"/>
    </xf>
    <xf numFmtId="0" fontId="30" fillId="2" borderId="37" xfId="11" applyFont="1" applyFill="1" applyBorder="1" applyAlignment="1">
      <alignment horizontal="center" vertical="center" shrinkToFit="1"/>
    </xf>
    <xf numFmtId="0" fontId="30" fillId="2" borderId="32" xfId="11" applyFont="1" applyFill="1" applyBorder="1" applyAlignment="1">
      <alignment horizontal="center" vertical="center" shrinkToFit="1"/>
    </xf>
    <xf numFmtId="0" fontId="47" fillId="2" borderId="27" xfId="11" applyFont="1" applyFill="1" applyBorder="1" applyAlignment="1">
      <alignment horizontal="center" vertical="center" shrinkToFit="1"/>
    </xf>
    <xf numFmtId="0" fontId="47" fillId="2" borderId="25" xfId="11" applyFont="1" applyFill="1" applyBorder="1" applyAlignment="1">
      <alignment horizontal="center" vertical="center" shrinkToFit="1"/>
    </xf>
    <xf numFmtId="0" fontId="69" fillId="0" borderId="72" xfId="11" applyFont="1" applyBorder="1" applyAlignment="1">
      <alignment horizontal="left" vertical="center" wrapText="1"/>
    </xf>
    <xf numFmtId="0" fontId="62" fillId="0" borderId="27" xfId="11" applyFont="1" applyBorder="1" applyAlignment="1">
      <alignment horizontal="center" vertical="center" shrinkToFit="1"/>
    </xf>
    <xf numFmtId="0" fontId="62" fillId="0" borderId="25" xfId="11" applyFont="1" applyBorder="1" applyAlignment="1">
      <alignment horizontal="center" vertical="center" shrinkToFit="1"/>
    </xf>
    <xf numFmtId="0" fontId="55" fillId="0" borderId="37" xfId="11" applyFont="1" applyBorder="1" applyAlignment="1">
      <alignment horizontal="left" vertical="center" shrinkToFit="1"/>
    </xf>
    <xf numFmtId="0" fontId="101" fillId="0" borderId="4" xfId="11" applyFont="1" applyBorder="1" applyAlignment="1">
      <alignment horizontal="left" vertical="center" wrapText="1"/>
    </xf>
    <xf numFmtId="0" fontId="9" fillId="0" borderId="3" xfId="11" applyFont="1" applyBorder="1" applyAlignment="1">
      <alignment horizontal="left" vertical="center" wrapText="1"/>
    </xf>
    <xf numFmtId="0" fontId="83" fillId="0" borderId="4" xfId="11" applyFont="1" applyBorder="1" applyAlignment="1">
      <alignment vertical="center" wrapText="1" shrinkToFit="1"/>
    </xf>
    <xf numFmtId="0" fontId="83" fillId="0" borderId="3" xfId="11" applyFont="1" applyBorder="1" applyAlignment="1">
      <alignment vertical="center" wrapText="1" shrinkToFit="1"/>
    </xf>
    <xf numFmtId="0" fontId="30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shrinkToFit="1"/>
    </xf>
    <xf numFmtId="0" fontId="55" fillId="0" borderId="26" xfId="0" applyFont="1" applyBorder="1" applyAlignment="1">
      <alignment horizontal="left" vertic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57" fillId="0" borderId="22" xfId="0" applyFont="1" applyBorder="1" applyAlignment="1">
      <alignment shrinkToFit="1"/>
    </xf>
    <xf numFmtId="0" fontId="30" fillId="9" borderId="22" xfId="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 shrinkToFit="1"/>
    </xf>
    <xf numFmtId="0" fontId="30" fillId="0" borderId="38" xfId="0" applyFont="1" applyBorder="1" applyAlignment="1">
      <alignment horizontal="center" shrinkToFit="1"/>
    </xf>
    <xf numFmtId="195" fontId="89" fillId="9" borderId="22" xfId="15" applyNumberFormat="1" applyFont="1" applyFill="1" applyBorder="1" applyAlignment="1">
      <alignment horizontal="center" vertical="center"/>
    </xf>
    <xf numFmtId="0" fontId="90" fillId="5" borderId="35" xfId="15" applyFont="1" applyFill="1" applyBorder="1" applyAlignment="1">
      <alignment horizontal="center" vertical="center"/>
    </xf>
    <xf numFmtId="0" fontId="90" fillId="5" borderId="26" xfId="15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195" fontId="89" fillId="9" borderId="23" xfId="15" applyNumberFormat="1" applyFont="1" applyFill="1" applyBorder="1" applyAlignment="1">
      <alignment horizontal="center" vertical="center"/>
    </xf>
    <xf numFmtId="195" fontId="89" fillId="9" borderId="29" xfId="15" applyNumberFormat="1" applyFont="1" applyFill="1" applyBorder="1" applyAlignment="1">
      <alignment horizontal="center" vertical="center"/>
    </xf>
    <xf numFmtId="195" fontId="89" fillId="9" borderId="30" xfId="15" applyNumberFormat="1" applyFont="1" applyFill="1" applyBorder="1" applyAlignment="1">
      <alignment horizontal="center" vertical="center"/>
    </xf>
    <xf numFmtId="0" fontId="87" fillId="10" borderId="22" xfId="15" applyFont="1" applyFill="1" applyBorder="1" applyAlignment="1">
      <alignment horizontal="center" vertical="center" wrapText="1"/>
    </xf>
    <xf numFmtId="0" fontId="87" fillId="10" borderId="22" xfId="4" applyFont="1" applyFill="1" applyBorder="1" applyAlignment="1">
      <alignment horizontal="center" vertical="center" wrapText="1"/>
    </xf>
    <xf numFmtId="0" fontId="38" fillId="5" borderId="31" xfId="5" applyFont="1" applyFill="1" applyBorder="1" applyAlignment="1">
      <alignment horizontal="center" vertical="center"/>
    </xf>
    <xf numFmtId="0" fontId="38" fillId="5" borderId="37" xfId="5" applyFont="1" applyFill="1" applyBorder="1" applyAlignment="1">
      <alignment horizontal="center" vertical="center"/>
    </xf>
    <xf numFmtId="0" fontId="38" fillId="5" borderId="32" xfId="5" applyFont="1" applyFill="1" applyBorder="1" applyAlignment="1">
      <alignment horizontal="center" vertical="center"/>
    </xf>
    <xf numFmtId="0" fontId="38" fillId="5" borderId="33" xfId="5" applyFont="1" applyFill="1" applyBorder="1" applyAlignment="1">
      <alignment horizontal="center" vertical="center"/>
    </xf>
    <xf numFmtId="0" fontId="38" fillId="5" borderId="0" xfId="5" applyFont="1" applyFill="1" applyAlignment="1">
      <alignment horizontal="center" vertical="center"/>
    </xf>
    <xf numFmtId="0" fontId="38" fillId="5" borderId="34" xfId="5" applyFont="1" applyFill="1" applyBorder="1" applyAlignment="1">
      <alignment horizontal="center" vertical="center"/>
    </xf>
    <xf numFmtId="0" fontId="38" fillId="5" borderId="35" xfId="5" applyFont="1" applyFill="1" applyBorder="1" applyAlignment="1">
      <alignment horizontal="center" vertical="center"/>
    </xf>
    <xf numFmtId="0" fontId="38" fillId="5" borderId="26" xfId="5" applyFont="1" applyFill="1" applyBorder="1" applyAlignment="1">
      <alignment horizontal="center" vertical="center"/>
    </xf>
    <xf numFmtId="0" fontId="38" fillId="5" borderId="36" xfId="5" applyFont="1" applyFill="1" applyBorder="1" applyAlignment="1">
      <alignment horizontal="center" vertical="center"/>
    </xf>
    <xf numFmtId="0" fontId="111" fillId="0" borderId="31" xfId="11" applyFont="1" applyBorder="1" applyAlignment="1">
      <alignment horizontal="center" vertical="center"/>
    </xf>
    <xf numFmtId="0" fontId="111" fillId="0" borderId="32" xfId="11" applyFont="1" applyBorder="1" applyAlignment="1">
      <alignment horizontal="center" vertical="center"/>
    </xf>
    <xf numFmtId="0" fontId="111" fillId="0" borderId="33" xfId="11" applyFont="1" applyBorder="1" applyAlignment="1">
      <alignment horizontal="center" vertical="center"/>
    </xf>
    <xf numFmtId="0" fontId="111" fillId="0" borderId="34" xfId="11" applyFont="1" applyBorder="1" applyAlignment="1">
      <alignment horizontal="center" vertical="center"/>
    </xf>
    <xf numFmtId="0" fontId="111" fillId="0" borderId="35" xfId="11" applyFont="1" applyBorder="1" applyAlignment="1">
      <alignment horizontal="center" vertical="center"/>
    </xf>
    <xf numFmtId="0" fontId="111" fillId="0" borderId="36" xfId="11" applyFont="1" applyBorder="1" applyAlignment="1">
      <alignment horizontal="center" vertical="center"/>
    </xf>
    <xf numFmtId="0" fontId="112" fillId="5" borderId="23" xfId="5" applyFont="1" applyFill="1" applyBorder="1" applyAlignment="1">
      <alignment horizontal="center" vertical="center"/>
    </xf>
    <xf numFmtId="0" fontId="112" fillId="5" borderId="29" xfId="5" applyFont="1" applyFill="1" applyBorder="1" applyAlignment="1">
      <alignment horizontal="center" vertical="center"/>
    </xf>
    <xf numFmtId="0" fontId="112" fillId="5" borderId="30" xfId="5" applyFont="1" applyFill="1" applyBorder="1" applyAlignment="1">
      <alignment horizontal="center" vertical="center"/>
    </xf>
    <xf numFmtId="0" fontId="38" fillId="5" borderId="23" xfId="5" applyFont="1" applyFill="1" applyBorder="1" applyAlignment="1">
      <alignment horizontal="center" vertical="center"/>
    </xf>
    <xf numFmtId="0" fontId="38" fillId="5" borderId="29" xfId="5" applyFont="1" applyFill="1" applyBorder="1" applyAlignment="1">
      <alignment horizontal="center" vertical="center"/>
    </xf>
    <xf numFmtId="0" fontId="38" fillId="5" borderId="30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 wrapText="1"/>
    </xf>
    <xf numFmtId="0" fontId="111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8" fillId="5" borderId="22" xfId="5" applyFont="1" applyFill="1" applyBorder="1" applyAlignment="1">
      <alignment horizontal="center" vertical="center"/>
    </xf>
    <xf numFmtId="0" fontId="38" fillId="5" borderId="22" xfId="22" applyFont="1" applyFill="1" applyBorder="1" applyAlignment="1">
      <alignment horizontal="center" vertical="center"/>
    </xf>
    <xf numFmtId="0" fontId="40" fillId="5" borderId="22" xfId="22" applyFont="1" applyFill="1" applyBorder="1" applyAlignment="1">
      <alignment horizontal="center"/>
    </xf>
    <xf numFmtId="0" fontId="42" fillId="0" borderId="26" xfId="11" applyFont="1" applyBorder="1" applyAlignment="1">
      <alignment horizontal="center" vertical="center"/>
    </xf>
    <xf numFmtId="0" fontId="36" fillId="0" borderId="26" xfId="11" applyFont="1" applyBorder="1" applyAlignment="1">
      <alignment horizontal="center" vertical="center"/>
    </xf>
    <xf numFmtId="0" fontId="86" fillId="0" borderId="31" xfId="11" applyFont="1" applyBorder="1" applyAlignment="1">
      <alignment horizontal="center" vertical="center"/>
    </xf>
    <xf numFmtId="0" fontId="86" fillId="0" borderId="32" xfId="11" applyFont="1" applyBorder="1" applyAlignment="1">
      <alignment horizontal="center" vertical="center"/>
    </xf>
    <xf numFmtId="0" fontId="86" fillId="0" borderId="33" xfId="11" applyFont="1" applyBorder="1" applyAlignment="1">
      <alignment horizontal="center" vertical="center"/>
    </xf>
    <xf numFmtId="0" fontId="86" fillId="0" borderId="34" xfId="11" applyFont="1" applyBorder="1" applyAlignment="1">
      <alignment horizontal="center" vertical="center"/>
    </xf>
    <xf numFmtId="0" fontId="86" fillId="0" borderId="35" xfId="11" applyFont="1" applyBorder="1" applyAlignment="1">
      <alignment horizontal="center" vertical="center"/>
    </xf>
    <xf numFmtId="0" fontId="86" fillId="0" borderId="36" xfId="11" applyFont="1" applyBorder="1" applyAlignment="1">
      <alignment horizontal="center" vertic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112" fillId="5" borderId="22" xfId="22" applyFont="1" applyFill="1" applyBorder="1" applyAlignment="1">
      <alignment horizontal="center" vertical="center" wrapText="1"/>
    </xf>
    <xf numFmtId="0" fontId="40" fillId="5" borderId="27" xfId="22" applyFont="1" applyFill="1" applyBorder="1" applyAlignment="1">
      <alignment horizontal="center"/>
    </xf>
    <xf numFmtId="0" fontId="40" fillId="5" borderId="28" xfId="22" applyFont="1" applyFill="1" applyBorder="1" applyAlignment="1">
      <alignment horizontal="center"/>
    </xf>
    <xf numFmtId="0" fontId="40" fillId="5" borderId="25" xfId="22" applyFont="1" applyFill="1" applyBorder="1" applyAlignment="1">
      <alignment horizontal="center"/>
    </xf>
    <xf numFmtId="179" fontId="33" fillId="0" borderId="23" xfId="11" applyNumberFormat="1" applyFont="1" applyBorder="1" applyAlignment="1">
      <alignment horizontal="center" vertical="center"/>
    </xf>
    <xf numFmtId="0" fontId="33" fillId="0" borderId="29" xfId="11" applyFont="1" applyBorder="1" applyAlignment="1">
      <alignment horizontal="center" vertical="center"/>
    </xf>
    <xf numFmtId="0" fontId="33" fillId="0" borderId="30" xfId="11" applyFont="1" applyBorder="1" applyAlignment="1">
      <alignment horizontal="center" vertical="center"/>
    </xf>
    <xf numFmtId="196" fontId="33" fillId="0" borderId="23" xfId="11" applyNumberFormat="1" applyFont="1" applyBorder="1" applyAlignment="1">
      <alignment horizontal="center" vertical="center"/>
    </xf>
    <xf numFmtId="196" fontId="33" fillId="0" borderId="29" xfId="11" applyNumberFormat="1" applyFont="1" applyBorder="1" applyAlignment="1">
      <alignment horizontal="center" vertical="center"/>
    </xf>
    <xf numFmtId="196" fontId="33" fillId="0" borderId="30" xfId="11" applyNumberFormat="1" applyFont="1" applyBorder="1" applyAlignment="1">
      <alignment horizontal="center" vertical="center"/>
    </xf>
    <xf numFmtId="0" fontId="33" fillId="5" borderId="31" xfId="11" applyFont="1" applyFill="1" applyBorder="1" applyAlignment="1">
      <alignment horizontal="center" vertical="center"/>
    </xf>
    <xf numFmtId="0" fontId="38" fillId="5" borderId="27" xfId="5" applyFont="1" applyFill="1" applyBorder="1" applyAlignment="1">
      <alignment horizontal="center" vertical="center"/>
    </xf>
    <xf numFmtId="0" fontId="38" fillId="5" borderId="28" xfId="5" applyFont="1" applyFill="1" applyBorder="1" applyAlignment="1">
      <alignment horizontal="center" vertical="center"/>
    </xf>
    <xf numFmtId="0" fontId="38" fillId="5" borderId="25" xfId="5" applyFont="1" applyFill="1" applyBorder="1" applyAlignment="1">
      <alignment horizontal="center" vertical="center"/>
    </xf>
    <xf numFmtId="0" fontId="38" fillId="5" borderId="23" xfId="12" applyFont="1" applyFill="1" applyBorder="1" applyAlignment="1">
      <alignment horizontal="center" vertical="center" wrapText="1"/>
    </xf>
    <xf numFmtId="0" fontId="38" fillId="5" borderId="29" xfId="12" applyFont="1" applyFill="1" applyBorder="1" applyAlignment="1">
      <alignment horizontal="center" vertical="center" wrapText="1"/>
    </xf>
    <xf numFmtId="0" fontId="38" fillId="5" borderId="30" xfId="12" applyFont="1" applyFill="1" applyBorder="1" applyAlignment="1">
      <alignment horizontal="center" vertical="center" wrapText="1"/>
    </xf>
    <xf numFmtId="0" fontId="38" fillId="5" borderId="23" xfId="12" applyFont="1" applyFill="1" applyBorder="1" applyAlignment="1">
      <alignment horizontal="center" vertical="center"/>
    </xf>
    <xf numFmtId="0" fontId="38" fillId="5" borderId="30" xfId="12" applyFont="1" applyFill="1" applyBorder="1" applyAlignment="1">
      <alignment horizontal="center" vertical="center"/>
    </xf>
    <xf numFmtId="0" fontId="40" fillId="5" borderId="27" xfId="12" applyFont="1" applyFill="1" applyBorder="1" applyAlignment="1">
      <alignment horizontal="center"/>
    </xf>
    <xf numFmtId="0" fontId="40" fillId="5" borderId="28" xfId="12" applyFont="1" applyFill="1" applyBorder="1" applyAlignment="1">
      <alignment horizontal="center"/>
    </xf>
    <xf numFmtId="0" fontId="40" fillId="5" borderId="25" xfId="12" applyFont="1" applyFill="1" applyBorder="1" applyAlignment="1">
      <alignment horizontal="center"/>
    </xf>
    <xf numFmtId="0" fontId="38" fillId="5" borderId="29" xfId="12" applyFont="1" applyFill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/>
    </xf>
    <xf numFmtId="0" fontId="38" fillId="5" borderId="22" xfId="12" applyFont="1" applyFill="1" applyBorder="1" applyAlignment="1">
      <alignment horizontal="center" vertical="center" wrapText="1"/>
    </xf>
    <xf numFmtId="0" fontId="40" fillId="5" borderId="22" xfId="12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39" fillId="5" borderId="22" xfId="5" applyFont="1" applyFill="1" applyBorder="1" applyAlignment="1">
      <alignment horizontal="center"/>
    </xf>
  </cellXfs>
  <cellStyles count="23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7" xr:uid="{E5A8A8D0-7F24-4D54-A69A-59BAAD4B909A}"/>
    <cellStyle name="一般 2 2 30 2 2 30 2 2 2 2" xfId="20" xr:uid="{84B55491-FC87-40A5-BAE8-D9EE7413CC2D}"/>
    <cellStyle name="一般 2 2 30 2 2 30 2 2 2 2 2" xfId="22" xr:uid="{DDB9DAB1-7A87-4EDA-B584-36326C55A0BF}"/>
    <cellStyle name="一般 2 2 30 2 2 30 2 3" xfId="15" xr:uid="{3C908013-BC9B-405B-A82E-0D245F04FCA4}"/>
    <cellStyle name="一般 2 2 30 2 3 2" xfId="6" xr:uid="{00000000-0005-0000-0000-000005000000}"/>
    <cellStyle name="一般 2 2 30 2 3 2 2" xfId="16" xr:uid="{71ABD42A-9278-4F16-A27B-89E92E1568A7}"/>
    <cellStyle name="一般 2 2 30 2 3 2 2 2" xfId="18" xr:uid="{F3270879-5048-47D6-85FE-2BE75153A057}"/>
    <cellStyle name="一般 2 2 30 3 30" xfId="7" xr:uid="{00000000-0005-0000-0000-000006000000}"/>
    <cellStyle name="一般 3" xfId="11" xr:uid="{00000000-0005-0000-0000-000007000000}"/>
    <cellStyle name="一般 4" xfId="5" xr:uid="{00000000-0005-0000-0000-000008000000}"/>
    <cellStyle name="千分位 2" xfId="2" xr:uid="{00000000-0005-0000-0000-000009000000}"/>
    <cellStyle name="千分位 3" xfId="21" xr:uid="{82CCC478-D2F7-415A-9028-C3A8A8C15057}"/>
    <cellStyle name="百分比" xfId="14" builtinId="5"/>
    <cellStyle name="百分比 2" xfId="8" xr:uid="{00000000-0005-0000-0000-00000B000000}"/>
    <cellStyle name="百分比 2 2" xfId="10" xr:uid="{00000000-0005-0000-0000-00000C000000}"/>
    <cellStyle name="百分比 2 2 2" xfId="19" xr:uid="{B3B078C5-9B7E-4818-AD68-CB3F23234A22}"/>
    <cellStyle name="百分比 3" xfId="3" xr:uid="{00000000-0005-0000-0000-00000D000000}"/>
    <cellStyle name="百分比 4" xfId="13" xr:uid="{00000000-0005-0000-0000-00000E000000}"/>
  </cellStyles>
  <dxfs count="21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135;&#30740;&#25152;114&#24180;JFM&#29256;\&#12304;JFM&#25351;&#23566;&#12305;&#22823;&#28330;&#24288;&#29983;&#29986;&#31649;&#29702;&#22577;&#34920;20251223-29.xlsx" TargetMode="External"/><Relationship Id="rId1" Type="http://schemas.openxmlformats.org/officeDocument/2006/relationships/externalLinkPath" Target="/Users/pzps99632/Desktop/&#39135;&#30740;&#25152;114&#24180;JFM&#29256;/&#12304;JFM&#25351;&#23566;&#12305;&#22823;&#28330;&#24288;&#29983;&#29986;&#31649;&#29702;&#22577;&#34920;20251223-2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AppData\Local\Microsoft\Windows\INetCache\Content.Outlook\JH31306X\(&#9733;)&#26032;&#29256;&#22577;&#34920;(&#36913;&#22577;&#20998;&#26512;12&#26376;W5)cora(&#26410;&#36028;000000).xlsx" TargetMode="External"/><Relationship Id="rId1" Type="http://schemas.openxmlformats.org/officeDocument/2006/relationships/externalLinkPath" Target="/Users/pzps99632/AppData/Local/Microsoft/Windows/INetCache/Content.Outlook/JH31306X/(&#9733;)&#26032;&#29256;&#22577;&#34920;(&#36913;&#22577;&#20998;&#26512;12&#26376;W5)cora(&#26410;&#36028;000000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Relationship Id="rId1" Type="http://schemas.openxmlformats.org/officeDocument/2006/relationships/externalLinkPath" Target="/Users/pzps99632/Desktop/$&#39854;&#39135;&#21322;&#25104;&#21697;&#22577;&#24290;$/2025-9&#23631;&#27054;&#22823;&#28330;&#21322;&#25104;&#21697;&#22577;&#24290;&#31649;&#29702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zps99632\Desktop\&#39854;&#39135;\&#9733;&#39135;&#30740;&#25152;&#27599;&#26085;\2025-11&#23631;&#27054;&#22823;&#28330;&#21322;&#25104;&#21697;&#22577;&#24290;&#31649;&#29702;&#34920;.xlsx" TargetMode="External"/><Relationship Id="rId1" Type="http://schemas.openxmlformats.org/officeDocument/2006/relationships/externalLinkPath" Target="/Users/pzps99632/Desktop/&#39854;&#39135;/&#9733;&#39135;&#30740;&#25152;&#27599;&#26085;/2025-11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報廢－原因別分析"/>
      <sheetName val="超用－原因別分析"/>
      <sheetName val="填寫舉例"/>
      <sheetName val="鮮食品群番"/>
      <sheetName val="下拉式選單"/>
    </sheetNames>
    <sheetDataSet>
      <sheetData sheetId="0"/>
      <sheetData sheetId="1"/>
      <sheetData sheetId="2"/>
      <sheetData sheetId="3"/>
      <sheetData sheetId="4"/>
      <sheetData sheetId="5">
        <row r="129">
          <cell r="S129">
            <v>17354</v>
          </cell>
        </row>
        <row r="130">
          <cell r="S130">
            <v>17237</v>
          </cell>
        </row>
        <row r="131">
          <cell r="S131">
            <v>17544</v>
          </cell>
        </row>
        <row r="132">
          <cell r="S132">
            <v>17349</v>
          </cell>
        </row>
        <row r="133">
          <cell r="S133">
            <v>12843</v>
          </cell>
        </row>
        <row r="134">
          <cell r="S134">
            <v>12107</v>
          </cell>
        </row>
        <row r="135">
          <cell r="S135">
            <v>17390</v>
          </cell>
        </row>
        <row r="136">
          <cell r="S136">
            <v>17063</v>
          </cell>
        </row>
        <row r="137">
          <cell r="S137">
            <v>17050</v>
          </cell>
        </row>
        <row r="138">
          <cell r="S138">
            <v>17595</v>
          </cell>
        </row>
        <row r="139">
          <cell r="S139">
            <v>17053</v>
          </cell>
        </row>
        <row r="140">
          <cell r="S140">
            <v>12680</v>
          </cell>
        </row>
        <row r="141">
          <cell r="S141">
            <v>11950</v>
          </cell>
        </row>
        <row r="142">
          <cell r="S142">
            <v>16560</v>
          </cell>
        </row>
        <row r="143">
          <cell r="S143">
            <v>15973</v>
          </cell>
        </row>
        <row r="144">
          <cell r="S144">
            <v>15614</v>
          </cell>
        </row>
        <row r="145">
          <cell r="S145">
            <v>16217</v>
          </cell>
        </row>
        <row r="146">
          <cell r="S146">
            <v>15909</v>
          </cell>
        </row>
        <row r="147">
          <cell r="S147">
            <v>11833</v>
          </cell>
        </row>
        <row r="148">
          <cell r="S148">
            <v>10876</v>
          </cell>
        </row>
        <row r="149">
          <cell r="S149">
            <v>15988</v>
          </cell>
        </row>
        <row r="150">
          <cell r="S150">
            <v>15448</v>
          </cell>
        </row>
        <row r="151">
          <cell r="S151">
            <v>19443</v>
          </cell>
        </row>
        <row r="152">
          <cell r="S152">
            <v>15202</v>
          </cell>
        </row>
        <row r="153">
          <cell r="S153">
            <v>17561</v>
          </cell>
        </row>
        <row r="154">
          <cell r="S154">
            <v>13272</v>
          </cell>
        </row>
        <row r="155">
          <cell r="S155">
            <v>12062</v>
          </cell>
        </row>
        <row r="156">
          <cell r="S156">
            <v>17630</v>
          </cell>
        </row>
        <row r="157">
          <cell r="S157">
            <v>15862</v>
          </cell>
        </row>
        <row r="158">
          <cell r="S158">
            <v>15832</v>
          </cell>
        </row>
        <row r="159">
          <cell r="S159">
            <v>12441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（５-1）18℃-飯糰"/>
      <sheetName val="（５-2）18℃-壽司手卷"/>
      <sheetName val="（５-3）4℃-飯糰"/>
      <sheetName val="（５-4）4℃-壽司手卷"/>
      <sheetName val="（５-5）微波主食"/>
      <sheetName val="（５-6）便當"/>
      <sheetName val="（５-7）熱食義麵"/>
      <sheetName val="（５-8）季節調理麵"/>
      <sheetName val="（５-9）微波小吃"/>
      <sheetName val="1230W2"/>
      <sheetName val="1231W3"/>
      <sheetName val="0101W4"/>
      <sheetName val="0102W5"/>
      <sheetName val="0103W6"/>
      <sheetName val="0104W7"/>
      <sheetName val="0105W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4.225806451612903</v>
          </cell>
          <cell r="C4">
            <v>2921.8444654424907</v>
          </cell>
        </row>
        <row r="5">
          <cell r="A5" t="str">
            <v>一配北海道秋鮭親子飯糰</v>
          </cell>
          <cell r="B5">
            <v>4</v>
          </cell>
          <cell r="C5">
            <v>2922.6842321943195</v>
          </cell>
        </row>
        <row r="6">
          <cell r="A6" t="str">
            <v>一配兩粒飯糰(鮪魚.焦糖鮭魚)</v>
          </cell>
          <cell r="B6">
            <v>12</v>
          </cell>
          <cell r="C6">
            <v>3110.3611204859981</v>
          </cell>
        </row>
        <row r="7">
          <cell r="A7" t="str">
            <v>一配明太子龍蝦風味沙拉飯糰</v>
          </cell>
          <cell r="B7">
            <v>3</v>
          </cell>
          <cell r="C7">
            <v>3112.8964059196592</v>
          </cell>
        </row>
        <row r="8">
          <cell r="A8" t="str">
            <v>一配博多明太子奶油飯糰</v>
          </cell>
          <cell r="B8">
            <v>4</v>
          </cell>
          <cell r="C8">
            <v>2921.7830109335564</v>
          </cell>
        </row>
        <row r="9">
          <cell r="A9" t="str">
            <v>一配壹號醬炙烤牛飯糰</v>
          </cell>
          <cell r="B9">
            <v>5</v>
          </cell>
          <cell r="C9">
            <v>2948.9847715736018</v>
          </cell>
        </row>
        <row r="10">
          <cell r="A10" t="str">
            <v>一配照燒雞肉飯糰</v>
          </cell>
          <cell r="B10">
            <v>4</v>
          </cell>
          <cell r="C10">
            <v>2951.8471337579631</v>
          </cell>
        </row>
        <row r="11">
          <cell r="A11" t="str">
            <v>一配經典肉鬆飯糰</v>
          </cell>
          <cell r="B11">
            <v>3</v>
          </cell>
          <cell r="C11">
            <v>2683.185840707964</v>
          </cell>
        </row>
        <row r="12">
          <cell r="A12" t="str">
            <v>一配熟成紅鮭飯糰</v>
          </cell>
          <cell r="B12">
            <v>4</v>
          </cell>
          <cell r="C12">
            <v>2921.0084033613457</v>
          </cell>
        </row>
        <row r="13">
          <cell r="A13" t="str">
            <v>一配蔬食鮪魚飯糰</v>
          </cell>
          <cell r="B13">
            <v>3</v>
          </cell>
          <cell r="C13">
            <v>3113.7603043753957</v>
          </cell>
        </row>
        <row r="14">
          <cell r="A14" t="str">
            <v>一配鮪魚飯糰</v>
          </cell>
          <cell r="B14">
            <v>3</v>
          </cell>
          <cell r="C14">
            <v>3112.7470638785453</v>
          </cell>
        </row>
        <row r="15">
          <cell r="A15" t="str">
            <v>一配鮭魚奶油醬油飯糰</v>
          </cell>
          <cell r="B15">
            <v>4</v>
          </cell>
          <cell r="C15">
            <v>2687.2881355932209</v>
          </cell>
        </row>
        <row r="16">
          <cell r="A16" t="str">
            <v>一配贅沢鮭魚肚飯糰</v>
          </cell>
          <cell r="B16">
            <v>3</v>
          </cell>
          <cell r="C16">
            <v>2686.9022869022865</v>
          </cell>
        </row>
        <row r="17">
          <cell r="A17" t="str">
            <v>一配雞肉飯飯糰</v>
          </cell>
          <cell r="B17">
            <v>4</v>
          </cell>
          <cell r="C17">
            <v>2941.4484869092134</v>
          </cell>
        </row>
        <row r="18">
          <cell r="A18" t="str">
            <v>一配鹽蔥燒肉飯糰</v>
          </cell>
          <cell r="B18">
            <v>4</v>
          </cell>
          <cell r="C18">
            <v>2947.26919878015</v>
          </cell>
        </row>
        <row r="19">
          <cell r="A19" t="str">
            <v>二配三杯醬爆菇菇飯糰</v>
          </cell>
          <cell r="B19">
            <v>3</v>
          </cell>
          <cell r="C19">
            <v>2948.7179487179574</v>
          </cell>
        </row>
        <row r="20">
          <cell r="A20" t="str">
            <v>二配大飯糰滷肉飯加蛋</v>
          </cell>
          <cell r="B20">
            <v>5</v>
          </cell>
          <cell r="C20">
            <v>2659.2130257801919</v>
          </cell>
        </row>
        <row r="21">
          <cell r="A21" t="str">
            <v>二配大飯糰韓式蒜烤豬五花</v>
          </cell>
          <cell r="B21">
            <v>4</v>
          </cell>
          <cell r="C21">
            <v>2656.3413208649908</v>
          </cell>
        </row>
        <row r="22">
          <cell r="A22" t="str">
            <v>二配北海道秋鮭親子飯糰</v>
          </cell>
          <cell r="B22">
            <v>4</v>
          </cell>
          <cell r="C22">
            <v>2922.9199872489598</v>
          </cell>
        </row>
        <row r="23">
          <cell r="A23" t="str">
            <v>二配兩粒飯糰(鮪魚.焦糖鮭魚)</v>
          </cell>
          <cell r="B23">
            <v>12</v>
          </cell>
          <cell r="C23">
            <v>3112.423625254562</v>
          </cell>
        </row>
        <row r="24">
          <cell r="A24" t="str">
            <v>二配明太子龍蝦風味沙拉飯糰</v>
          </cell>
          <cell r="B24">
            <v>3</v>
          </cell>
          <cell r="C24">
            <v>3117.3501577286988</v>
          </cell>
        </row>
        <row r="25">
          <cell r="A25" t="str">
            <v>二配油蔥G絲飯糰</v>
          </cell>
          <cell r="B25">
            <v>4</v>
          </cell>
          <cell r="C25">
            <v>2943.5779816513586</v>
          </cell>
        </row>
        <row r="26">
          <cell r="A26" t="str">
            <v>二配芝麻香鬆飯糰</v>
          </cell>
          <cell r="B26">
            <v>4</v>
          </cell>
          <cell r="C26">
            <v>2686.6875840430221</v>
          </cell>
        </row>
        <row r="27">
          <cell r="A27" t="str">
            <v>二配壹號醬炙烤牛飯糰</v>
          </cell>
          <cell r="B27">
            <v>5</v>
          </cell>
          <cell r="C27">
            <v>2944.4613050075986</v>
          </cell>
        </row>
        <row r="28">
          <cell r="A28" t="str">
            <v>二配經典肉鬆飯糰</v>
          </cell>
          <cell r="B28">
            <v>3</v>
          </cell>
          <cell r="C28">
            <v>2683.9803422232717</v>
          </cell>
        </row>
        <row r="29">
          <cell r="A29" t="str">
            <v>二配熟成紅鮭飯糰</v>
          </cell>
          <cell r="B29">
            <v>4</v>
          </cell>
          <cell r="C29">
            <v>2919.5121951219503</v>
          </cell>
        </row>
        <row r="30">
          <cell r="A30" t="str">
            <v>二配蔬食鮪魚飯糰</v>
          </cell>
          <cell r="B30">
            <v>3</v>
          </cell>
          <cell r="C30">
            <v>3119.4805194805285</v>
          </cell>
        </row>
        <row r="31">
          <cell r="A31" t="str">
            <v>二配鮪魚飯糰</v>
          </cell>
          <cell r="B31">
            <v>3</v>
          </cell>
          <cell r="C31">
            <v>3115.7189521561713</v>
          </cell>
        </row>
        <row r="32">
          <cell r="A32" t="str">
            <v>二配雞肉飯飯糰</v>
          </cell>
          <cell r="B32">
            <v>4</v>
          </cell>
          <cell r="C32">
            <v>2942.5724217844731</v>
          </cell>
        </row>
        <row r="33">
          <cell r="A33" t="str">
            <v>二配鹽蔥燒肉飯糰</v>
          </cell>
          <cell r="B33">
            <v>4</v>
          </cell>
          <cell r="C33">
            <v>2942.3553719008237</v>
          </cell>
        </row>
        <row r="34">
          <cell r="A34" t="str">
            <v>18℃-壽司手卷</v>
          </cell>
          <cell r="B34">
            <v>12</v>
          </cell>
          <cell r="C34">
            <v>2719.2527488844257</v>
          </cell>
        </row>
        <row r="35">
          <cell r="A35" t="str">
            <v>一配明太子玉子脆卷</v>
          </cell>
          <cell r="B35">
            <v>6</v>
          </cell>
          <cell r="C35">
            <v>2254.7703180212088</v>
          </cell>
        </row>
        <row r="36">
          <cell r="A36" t="str">
            <v>一配長野稻荷壽司</v>
          </cell>
          <cell r="B36">
            <v>11</v>
          </cell>
          <cell r="C36">
            <v>3149.4310998735787</v>
          </cell>
        </row>
        <row r="37">
          <cell r="A37" t="str">
            <v>一配核桃腰果稻荷壽司組</v>
          </cell>
          <cell r="B37">
            <v>12</v>
          </cell>
          <cell r="C37">
            <v>1532.2243346007606</v>
          </cell>
        </row>
        <row r="38">
          <cell r="A38" t="str">
            <v>一配海饌雙手卷</v>
          </cell>
          <cell r="B38">
            <v>17</v>
          </cell>
          <cell r="C38">
            <v>3117.7246496290209</v>
          </cell>
        </row>
        <row r="39">
          <cell r="A39" t="str">
            <v>一配經典鮪魚沙拉細卷</v>
          </cell>
          <cell r="B39">
            <v>6</v>
          </cell>
          <cell r="C39">
            <v>2316.4718384697153</v>
          </cell>
        </row>
        <row r="40">
          <cell r="A40" t="str">
            <v>一配雙鬆細卷</v>
          </cell>
          <cell r="B40">
            <v>6</v>
          </cell>
          <cell r="C40">
            <v>2316.5708311552535</v>
          </cell>
        </row>
        <row r="41">
          <cell r="A41" t="str">
            <v>一配雙饗雙手卷</v>
          </cell>
          <cell r="B41">
            <v>17</v>
          </cell>
          <cell r="C41">
            <v>3118.2214472537021</v>
          </cell>
        </row>
        <row r="42">
          <cell r="A42" t="str">
            <v>二配長野稻荷壽司</v>
          </cell>
          <cell r="B42">
            <v>11</v>
          </cell>
          <cell r="C42">
            <v>3151.6245487364604</v>
          </cell>
        </row>
        <row r="43">
          <cell r="A43" t="str">
            <v>二配海饌雙手卷</v>
          </cell>
          <cell r="B43">
            <v>17</v>
          </cell>
          <cell r="C43">
            <v>3117.7617634590915</v>
          </cell>
        </row>
        <row r="44">
          <cell r="A44" t="str">
            <v>二配雙饗雙手卷</v>
          </cell>
          <cell r="B44">
            <v>17</v>
          </cell>
          <cell r="C44">
            <v>3117.7266576454654</v>
          </cell>
        </row>
        <row r="45">
          <cell r="A45" t="str">
            <v>4℃-飯糰</v>
          </cell>
          <cell r="B45">
            <v>15.333333333333334</v>
          </cell>
          <cell r="C45">
            <v>2623.5682251004814</v>
          </cell>
        </row>
        <row r="46">
          <cell r="A46" t="str">
            <v>和風牛肉咖哩炸飯糰</v>
          </cell>
          <cell r="B46">
            <v>6</v>
          </cell>
          <cell r="C46">
            <v>3256.5690376569132</v>
          </cell>
        </row>
        <row r="47">
          <cell r="A47" t="str">
            <v>麻油雞飯糰</v>
          </cell>
          <cell r="B47">
            <v>20</v>
          </cell>
          <cell r="C47">
            <v>2307.1311667056348</v>
          </cell>
        </row>
        <row r="48">
          <cell r="A48" t="str">
            <v>韓素燒若飯糰</v>
          </cell>
          <cell r="B48">
            <v>20</v>
          </cell>
          <cell r="C48">
            <v>2307.0044709388967</v>
          </cell>
        </row>
        <row r="49">
          <cell r="A49" t="str">
            <v>季節調理麵</v>
          </cell>
          <cell r="B49">
            <v>18.666666666666668</v>
          </cell>
          <cell r="C49">
            <v>2126.439706830075</v>
          </cell>
        </row>
        <row r="50">
          <cell r="A50" t="str">
            <v>和風匠製胡麻涼麵</v>
          </cell>
          <cell r="B50">
            <v>19</v>
          </cell>
          <cell r="C50">
            <v>3182.7272727272725</v>
          </cell>
        </row>
        <row r="51">
          <cell r="A51" t="str">
            <v>東京豚骨風味拉麵</v>
          </cell>
          <cell r="B51">
            <v>19</v>
          </cell>
          <cell r="C51">
            <v>1597.4671212859259</v>
          </cell>
        </row>
        <row r="52">
          <cell r="A52" t="str">
            <v>醬油叉燒拉麵</v>
          </cell>
          <cell r="B52">
            <v>18</v>
          </cell>
          <cell r="C52">
            <v>1599.1247264770259</v>
          </cell>
        </row>
        <row r="53">
          <cell r="A53" t="str">
            <v>便當</v>
          </cell>
          <cell r="B53">
            <v>22.555555555555557</v>
          </cell>
          <cell r="C53">
            <v>1773.7055241526587</v>
          </cell>
        </row>
        <row r="54">
          <cell r="A54" t="str">
            <v>美式雞丁餐盒</v>
          </cell>
          <cell r="B54">
            <v>24</v>
          </cell>
          <cell r="C54">
            <v>1771.9891745602176</v>
          </cell>
        </row>
        <row r="55">
          <cell r="A55" t="str">
            <v>香烤藍尾鱈魚五行餐盒</v>
          </cell>
          <cell r="B55">
            <v>20</v>
          </cell>
          <cell r="C55">
            <v>1771.3029136888372</v>
          </cell>
        </row>
        <row r="56">
          <cell r="A56" t="str">
            <v>香腸腿排雙拼便當</v>
          </cell>
          <cell r="B56">
            <v>20</v>
          </cell>
          <cell r="C56">
            <v>1771.2656784492583</v>
          </cell>
        </row>
        <row r="57">
          <cell r="A57" t="str">
            <v>海陸雙拼肉肉餐盒</v>
          </cell>
          <cell r="B57">
            <v>23</v>
          </cell>
          <cell r="C57">
            <v>1769.6822364993932</v>
          </cell>
        </row>
        <row r="58">
          <cell r="A58" t="str">
            <v>烤蛋白餐盒</v>
          </cell>
          <cell r="B58">
            <v>23</v>
          </cell>
          <cell r="C58">
            <v>1775.9547383309755</v>
          </cell>
        </row>
        <row r="59">
          <cell r="A59" t="str">
            <v>健身G肉餐盒</v>
          </cell>
          <cell r="B59">
            <v>25</v>
          </cell>
          <cell r="C59">
            <v>1781.4758046857892</v>
          </cell>
        </row>
        <row r="60">
          <cell r="A60" t="str">
            <v>經典滷肉飯</v>
          </cell>
          <cell r="B60">
            <v>21</v>
          </cell>
          <cell r="C60">
            <v>1772.0036596523335</v>
          </cell>
        </row>
        <row r="61">
          <cell r="A61" t="str">
            <v>嫩烤香料雞胸排蔬滿盒</v>
          </cell>
          <cell r="B61">
            <v>25</v>
          </cell>
          <cell r="C61">
            <v>1776.7464114832524</v>
          </cell>
        </row>
        <row r="62">
          <cell r="A62" t="str">
            <v>蔬活腿排補力餐盒</v>
          </cell>
          <cell r="B62">
            <v>22</v>
          </cell>
          <cell r="C62">
            <v>1772.929100023872</v>
          </cell>
        </row>
        <row r="63">
          <cell r="A63" t="str">
            <v>微波小吃</v>
          </cell>
          <cell r="B63">
            <v>19</v>
          </cell>
          <cell r="C63">
            <v>1423.3608404608542</v>
          </cell>
        </row>
        <row r="64">
          <cell r="A64" t="str">
            <v>日式茶碗蒸</v>
          </cell>
          <cell r="B64">
            <v>13</v>
          </cell>
          <cell r="C64">
            <v>1077.4436749364427</v>
          </cell>
        </row>
        <row r="65">
          <cell r="A65" t="str">
            <v>日式壽喜燒</v>
          </cell>
          <cell r="B65">
            <v>22</v>
          </cell>
          <cell r="C65">
            <v>1595.4983922829588</v>
          </cell>
        </row>
        <row r="66">
          <cell r="A66" t="str">
            <v>韓式部隊鍋</v>
          </cell>
          <cell r="B66">
            <v>22</v>
          </cell>
          <cell r="C66">
            <v>1597.1404541631616</v>
          </cell>
        </row>
        <row r="67">
          <cell r="A67" t="str">
            <v>微波主食</v>
          </cell>
          <cell r="B67">
            <v>21.111111111111111</v>
          </cell>
          <cell r="C67">
            <v>1752.0485626612719</v>
          </cell>
        </row>
        <row r="68">
          <cell r="A68" t="str">
            <v>二配失控起司薯餅焗飯</v>
          </cell>
          <cell r="B68">
            <v>19</v>
          </cell>
          <cell r="C68">
            <v>1771.9650096010239</v>
          </cell>
        </row>
        <row r="69">
          <cell r="A69" t="str">
            <v>二配西班牙風味海鮮燉飯</v>
          </cell>
          <cell r="B69">
            <v>21</v>
          </cell>
          <cell r="C69">
            <v>1769.5652173913045</v>
          </cell>
        </row>
        <row r="70">
          <cell r="A70" t="str">
            <v>二配里肌豬排可可咖哩歐姆蛋飯</v>
          </cell>
          <cell r="B70">
            <v>23</v>
          </cell>
          <cell r="C70">
            <v>1771.0932674490402</v>
          </cell>
        </row>
        <row r="71">
          <cell r="A71" t="str">
            <v>二配乳酪燻腸紅醬焗飯</v>
          </cell>
          <cell r="B71">
            <v>20</v>
          </cell>
          <cell r="C71">
            <v>1767.5941080196319</v>
          </cell>
        </row>
        <row r="72">
          <cell r="A72" t="str">
            <v>二配哞哞培根奶香海陸焗飯</v>
          </cell>
          <cell r="B72">
            <v>23</v>
          </cell>
          <cell r="C72">
            <v>1768.4411858463477</v>
          </cell>
        </row>
        <row r="73">
          <cell r="A73" t="str">
            <v>二配黃金雞排蘑菇白醬歐姆蛋飯</v>
          </cell>
          <cell r="B73">
            <v>23</v>
          </cell>
          <cell r="C73">
            <v>1772.610222395627</v>
          </cell>
        </row>
        <row r="74">
          <cell r="A74" t="str">
            <v>二配蒙古風味烤肉飯</v>
          </cell>
          <cell r="B74">
            <v>19</v>
          </cell>
          <cell r="C74">
            <v>1597.2628985903918</v>
          </cell>
        </row>
        <row r="75">
          <cell r="A75" t="str">
            <v>二配鐵板蘑菇肉醬起司焗飯</v>
          </cell>
          <cell r="B75">
            <v>17</v>
          </cell>
          <cell r="C75">
            <v>1773.4513274336273</v>
          </cell>
        </row>
        <row r="76">
          <cell r="A76" t="str">
            <v>糖燻野郎三十天熟成牛飯</v>
          </cell>
          <cell r="B76">
            <v>25</v>
          </cell>
          <cell r="C76">
            <v>1776.4538272244524</v>
          </cell>
        </row>
        <row r="77">
          <cell r="A77" t="str">
            <v>熱食義麵</v>
          </cell>
          <cell r="B77">
            <v>21.5</v>
          </cell>
          <cell r="C77">
            <v>1683.50774067771</v>
          </cell>
        </row>
        <row r="78">
          <cell r="A78" t="str">
            <v>明太子雞叉燒拌麵</v>
          </cell>
          <cell r="B78">
            <v>21</v>
          </cell>
          <cell r="C78">
            <v>1771.9105862505248</v>
          </cell>
        </row>
        <row r="79">
          <cell r="A79" t="str">
            <v>焗烤蕃茄起司四方麵</v>
          </cell>
          <cell r="B79">
            <v>22</v>
          </cell>
          <cell r="C79">
            <v>1595.1048951048954</v>
          </cell>
        </row>
        <row r="80">
          <cell r="A80" t="str">
            <v>總計</v>
          </cell>
          <cell r="B80">
            <v>12.085714285714285</v>
          </cell>
          <cell r="C80">
            <v>2448.4087785345209</v>
          </cell>
        </row>
      </sheetData>
      <sheetData sheetId="10">
        <row r="3">
          <cell r="A3" t="str">
            <v>列標籤</v>
          </cell>
          <cell r="B3" t="str">
            <v>平均值 - 人數2</v>
          </cell>
          <cell r="C3" t="str">
            <v>平均值 - 產能/時2</v>
          </cell>
        </row>
        <row r="4">
          <cell r="A4" t="str">
            <v>18℃-飯糰</v>
          </cell>
          <cell r="B4">
            <v>4.225806451612903</v>
          </cell>
          <cell r="C4">
            <v>2923.705693614002</v>
          </cell>
        </row>
        <row r="5">
          <cell r="A5" t="str">
            <v>一配北海道秋鮭親子飯糰</v>
          </cell>
          <cell r="B5">
            <v>4</v>
          </cell>
          <cell r="C5">
            <v>2923.1664726426106</v>
          </cell>
        </row>
        <row r="6">
          <cell r="A6" t="str">
            <v>一配兩粒飯糰(鮪魚.焦糖鮭魚)</v>
          </cell>
          <cell r="B6">
            <v>12</v>
          </cell>
          <cell r="C6">
            <v>3110.860366713679</v>
          </cell>
        </row>
        <row r="7">
          <cell r="A7" t="str">
            <v>一配明太子龍蝦風味沙拉飯糰</v>
          </cell>
          <cell r="B7">
            <v>3</v>
          </cell>
          <cell r="C7">
            <v>3112.9629629629603</v>
          </cell>
        </row>
        <row r="8">
          <cell r="A8" t="str">
            <v>一配博多明太子奶油飯糰</v>
          </cell>
          <cell r="B8">
            <v>4</v>
          </cell>
          <cell r="C8">
            <v>2922.5274725274844</v>
          </cell>
        </row>
        <row r="9">
          <cell r="A9" t="str">
            <v>一配壹號醬炙烤牛飯糰</v>
          </cell>
          <cell r="B9">
            <v>5</v>
          </cell>
          <cell r="C9">
            <v>2950.7014028056087</v>
          </cell>
        </row>
        <row r="10">
          <cell r="A10" t="str">
            <v>一配照燒雞肉飯糰</v>
          </cell>
          <cell r="B10">
            <v>4</v>
          </cell>
          <cell r="C10">
            <v>2952.622478386168</v>
          </cell>
        </row>
        <row r="11">
          <cell r="A11" t="str">
            <v>一配經典肉鬆飯糰</v>
          </cell>
          <cell r="B11">
            <v>3</v>
          </cell>
          <cell r="C11">
            <v>2683.6206896551721</v>
          </cell>
        </row>
        <row r="12">
          <cell r="A12" t="str">
            <v>一配熟成紅鮭飯糰</v>
          </cell>
          <cell r="B12">
            <v>4</v>
          </cell>
          <cell r="C12">
            <v>2922.2302679218024</v>
          </cell>
        </row>
        <row r="13">
          <cell r="A13" t="str">
            <v>一配蔬食鮪魚飯糰</v>
          </cell>
          <cell r="B13">
            <v>3</v>
          </cell>
          <cell r="C13">
            <v>3113.6060894386355</v>
          </cell>
        </row>
        <row r="14">
          <cell r="A14" t="str">
            <v>一配鮪魚飯糰</v>
          </cell>
          <cell r="B14">
            <v>3</v>
          </cell>
          <cell r="C14">
            <v>3112.6367732246317</v>
          </cell>
        </row>
        <row r="15">
          <cell r="A15" t="str">
            <v>一配鮭魚奶油醬油飯糰</v>
          </cell>
          <cell r="B15">
            <v>4</v>
          </cell>
          <cell r="C15">
            <v>2737.2490706319686</v>
          </cell>
        </row>
        <row r="16">
          <cell r="A16" t="str">
            <v>一配贅沢鮭魚肚飯糰</v>
          </cell>
          <cell r="B16">
            <v>3</v>
          </cell>
          <cell r="C16">
            <v>2686.9477234401352</v>
          </cell>
        </row>
        <row r="17">
          <cell r="A17" t="str">
            <v>一配雞肉飯飯糰</v>
          </cell>
          <cell r="B17">
            <v>4</v>
          </cell>
          <cell r="C17">
            <v>2941.7505030181055</v>
          </cell>
        </row>
        <row r="18">
          <cell r="A18" t="str">
            <v>一配鹽蔥燒肉飯糰</v>
          </cell>
          <cell r="B18">
            <v>4</v>
          </cell>
          <cell r="C18">
            <v>2947.2763419483085</v>
          </cell>
        </row>
        <row r="19">
          <cell r="A19" t="str">
            <v>二配三杯醬爆菇菇飯糰</v>
          </cell>
          <cell r="B19">
            <v>3</v>
          </cell>
          <cell r="C19">
            <v>2949.6011262318243</v>
          </cell>
        </row>
        <row r="20">
          <cell r="A20" t="str">
            <v>二配大飯糰滷肉飯加蛋</v>
          </cell>
          <cell r="B20">
            <v>5</v>
          </cell>
          <cell r="C20">
            <v>2659.1726105563498</v>
          </cell>
        </row>
        <row r="21">
          <cell r="A21" t="str">
            <v>二配大飯糰韓式蒜烤豬五花</v>
          </cell>
          <cell r="B21">
            <v>4</v>
          </cell>
          <cell r="C21">
            <v>2656.4605021432903</v>
          </cell>
        </row>
        <row r="22">
          <cell r="A22" t="str">
            <v>二配北海道秋鮭親子飯糰</v>
          </cell>
          <cell r="B22">
            <v>4</v>
          </cell>
          <cell r="C22">
            <v>2922.4719101123687</v>
          </cell>
        </row>
        <row r="23">
          <cell r="A23" t="str">
            <v>二配兩粒飯糰(鮪魚.焦糖鮭魚)</v>
          </cell>
          <cell r="B23">
            <v>12</v>
          </cell>
          <cell r="C23">
            <v>3111.801242236033</v>
          </cell>
        </row>
        <row r="24">
          <cell r="A24" t="str">
            <v>二配明太子龍蝦風味沙拉飯糰</v>
          </cell>
          <cell r="B24">
            <v>3</v>
          </cell>
          <cell r="C24">
            <v>3117.8036605657257</v>
          </cell>
        </row>
        <row r="25">
          <cell r="A25" t="str">
            <v>二配油蔥G絲飯糰</v>
          </cell>
          <cell r="B25">
            <v>4</v>
          </cell>
          <cell r="C25">
            <v>2944.0347071583301</v>
          </cell>
        </row>
        <row r="26">
          <cell r="A26" t="str">
            <v>二配芝麻香鬆飯糰</v>
          </cell>
          <cell r="B26">
            <v>4</v>
          </cell>
          <cell r="C26">
            <v>2686.4150943396239</v>
          </cell>
        </row>
        <row r="27">
          <cell r="A27" t="str">
            <v>二配壹號醬炙烤牛飯糰</v>
          </cell>
          <cell r="B27">
            <v>5</v>
          </cell>
          <cell r="C27">
            <v>2945.2810180275706</v>
          </cell>
        </row>
        <row r="28">
          <cell r="A28" t="str">
            <v>二配經典肉鬆飯糰</v>
          </cell>
          <cell r="B28">
            <v>3</v>
          </cell>
          <cell r="C28">
            <v>2683.9882030159961</v>
          </cell>
        </row>
        <row r="29">
          <cell r="A29" t="str">
            <v>二配熟成紅鮭飯糰</v>
          </cell>
          <cell r="B29">
            <v>4</v>
          </cell>
          <cell r="C29">
            <v>2919.4346289752625</v>
          </cell>
        </row>
        <row r="30">
          <cell r="A30" t="str">
            <v>二配蔬食鮪魚飯糰</v>
          </cell>
          <cell r="B30">
            <v>3</v>
          </cell>
          <cell r="C30">
            <v>3119.1143911439244</v>
          </cell>
        </row>
        <row r="31">
          <cell r="A31" t="str">
            <v>二配鮪魚飯糰</v>
          </cell>
          <cell r="B31">
            <v>3</v>
          </cell>
          <cell r="C31">
            <v>3115.9180819615094</v>
          </cell>
        </row>
        <row r="32">
          <cell r="A32" t="str">
            <v>二配雞肉飯飯糰</v>
          </cell>
          <cell r="B32">
            <v>4</v>
          </cell>
          <cell r="C32">
            <v>2942.6876971608849</v>
          </cell>
        </row>
        <row r="33">
          <cell r="A33" t="str">
            <v>二配鹽蔥燒肉飯糰</v>
          </cell>
          <cell r="B33">
            <v>4</v>
          </cell>
          <cell r="C33">
            <v>2942.6267281105997</v>
          </cell>
        </row>
        <row r="34">
          <cell r="A34" t="str">
            <v>18℃-壽司手卷</v>
          </cell>
          <cell r="B34">
            <v>12</v>
          </cell>
          <cell r="C34">
            <v>2719.5497239035708</v>
          </cell>
        </row>
        <row r="35">
          <cell r="A35" t="str">
            <v>一配明太子玉子脆卷</v>
          </cell>
          <cell r="B35">
            <v>6</v>
          </cell>
          <cell r="C35">
            <v>2254.545454545454</v>
          </cell>
        </row>
        <row r="36">
          <cell r="A36" t="str">
            <v>一配長野稻荷壽司</v>
          </cell>
          <cell r="B36">
            <v>11</v>
          </cell>
          <cell r="C36">
            <v>3150.387596899227</v>
          </cell>
        </row>
        <row r="37">
          <cell r="A37" t="str">
            <v>一配核桃腰果稻荷壽司組</v>
          </cell>
          <cell r="B37">
            <v>12</v>
          </cell>
          <cell r="C37">
            <v>1532.4717285945094</v>
          </cell>
        </row>
        <row r="38">
          <cell r="A38" t="str">
            <v>一配海饌雙手卷</v>
          </cell>
          <cell r="B38">
            <v>17</v>
          </cell>
          <cell r="C38">
            <v>3118.3946488294359</v>
          </cell>
        </row>
        <row r="39">
          <cell r="A39" t="str">
            <v>一配經典鮪魚沙拉細卷</v>
          </cell>
          <cell r="B39">
            <v>6</v>
          </cell>
          <cell r="C39">
            <v>2316.1853593015458</v>
          </cell>
        </row>
        <row r="40">
          <cell r="A40" t="str">
            <v>一配雙鬆細卷</v>
          </cell>
          <cell r="B40">
            <v>6</v>
          </cell>
          <cell r="C40">
            <v>2317.6201372997648</v>
          </cell>
        </row>
        <row r="41">
          <cell r="A41" t="str">
            <v>一配雙饗雙手卷</v>
          </cell>
          <cell r="B41">
            <v>17</v>
          </cell>
          <cell r="C41">
            <v>3119.1489361702115</v>
          </cell>
        </row>
        <row r="42">
          <cell r="A42" t="str">
            <v>二配長野稻荷壽司</v>
          </cell>
          <cell r="B42">
            <v>11</v>
          </cell>
          <cell r="C42">
            <v>3152.4725274725402</v>
          </cell>
        </row>
        <row r="43">
          <cell r="A43" t="str">
            <v>二配海饌雙手卷</v>
          </cell>
          <cell r="B43">
            <v>17</v>
          </cell>
          <cell r="C43">
            <v>3116.9082125603804</v>
          </cell>
        </row>
        <row r="44">
          <cell r="A44" t="str">
            <v>二配雙饗雙手卷</v>
          </cell>
          <cell r="B44">
            <v>17</v>
          </cell>
          <cell r="C44">
            <v>3117.3626373626375</v>
          </cell>
        </row>
        <row r="45">
          <cell r="A45" t="str">
            <v>4℃-飯糰</v>
          </cell>
          <cell r="B45">
            <v>15.333333333333334</v>
          </cell>
          <cell r="C45">
            <v>2624.3874586101638</v>
          </cell>
        </row>
        <row r="46">
          <cell r="A46" t="str">
            <v>和風牛肉咖哩炸飯糰</v>
          </cell>
          <cell r="B46">
            <v>6</v>
          </cell>
          <cell r="C46">
            <v>3258.5834333733528</v>
          </cell>
        </row>
        <row r="47">
          <cell r="A47" t="str">
            <v>麻油雞飯糰</v>
          </cell>
          <cell r="B47">
            <v>20</v>
          </cell>
          <cell r="C47">
            <v>2307.3966220151437</v>
          </cell>
        </row>
        <row r="48">
          <cell r="A48" t="str">
            <v>韓素燒若飯糰</v>
          </cell>
          <cell r="B48">
            <v>20</v>
          </cell>
          <cell r="C48">
            <v>2307.1823204419952</v>
          </cell>
        </row>
        <row r="49">
          <cell r="A49" t="str">
            <v>季節調理麵</v>
          </cell>
          <cell r="B49">
            <v>18.666666666666668</v>
          </cell>
          <cell r="C49">
            <v>2126.8556591304555</v>
          </cell>
        </row>
        <row r="50">
          <cell r="A50" t="str">
            <v>和風匠製胡麻涼麵</v>
          </cell>
          <cell r="B50">
            <v>19</v>
          </cell>
          <cell r="C50">
            <v>3183.5475578406426</v>
          </cell>
        </row>
        <row r="51">
          <cell r="A51" t="str">
            <v>東京豚骨風味拉麵</v>
          </cell>
          <cell r="B51">
            <v>19</v>
          </cell>
          <cell r="C51">
            <v>1597.67035527082</v>
          </cell>
        </row>
        <row r="52">
          <cell r="A52" t="str">
            <v>醬油叉燒拉麵</v>
          </cell>
          <cell r="B52">
            <v>18</v>
          </cell>
          <cell r="C52">
            <v>1599.349064279904</v>
          </cell>
        </row>
        <row r="53">
          <cell r="A53" t="str">
            <v>便當</v>
          </cell>
          <cell r="B53">
            <v>22.555555555555557</v>
          </cell>
          <cell r="C53">
            <v>1773.8707965261237</v>
          </cell>
        </row>
        <row r="54">
          <cell r="A54" t="str">
            <v>美式雞丁餐盒</v>
          </cell>
          <cell r="B54">
            <v>24</v>
          </cell>
          <cell r="C54">
            <v>1772.2323049001834</v>
          </cell>
        </row>
        <row r="55">
          <cell r="A55" t="str">
            <v>香烤藍尾鱈魚五行餐盒</v>
          </cell>
          <cell r="B55">
            <v>20</v>
          </cell>
          <cell r="C55">
            <v>1771.3831478537338</v>
          </cell>
        </row>
        <row r="56">
          <cell r="A56" t="str">
            <v>香腸腿排雙拼便當</v>
          </cell>
          <cell r="B56">
            <v>20</v>
          </cell>
          <cell r="C56">
            <v>1771.2336146525427</v>
          </cell>
        </row>
        <row r="57">
          <cell r="A57" t="str">
            <v>海陸雙拼肉肉餐盒</v>
          </cell>
          <cell r="B57">
            <v>23</v>
          </cell>
          <cell r="C57">
            <v>1769.8909090909083</v>
          </cell>
        </row>
        <row r="58">
          <cell r="A58" t="str">
            <v>烤蛋白餐盒</v>
          </cell>
          <cell r="B58">
            <v>23</v>
          </cell>
          <cell r="C58">
            <v>1776.271186440677</v>
          </cell>
        </row>
        <row r="59">
          <cell r="A59" t="str">
            <v>健身G肉餐盒</v>
          </cell>
          <cell r="B59">
            <v>25</v>
          </cell>
          <cell r="C59">
            <v>1781.5723391925835</v>
          </cell>
        </row>
        <row r="60">
          <cell r="A60" t="str">
            <v>經典滷肉飯</v>
          </cell>
          <cell r="B60">
            <v>21</v>
          </cell>
          <cell r="C60">
            <v>1772.2452049642725</v>
          </cell>
        </row>
        <row r="61">
          <cell r="A61" t="str">
            <v>嫩烤香料雞胸排蔬滿盒</v>
          </cell>
          <cell r="B61">
            <v>25</v>
          </cell>
          <cell r="C61">
            <v>1777.0931011386451</v>
          </cell>
        </row>
        <row r="62">
          <cell r="A62" t="str">
            <v>蔬活腿排補力餐盒</v>
          </cell>
          <cell r="B62">
            <v>22</v>
          </cell>
          <cell r="C62">
            <v>1772.9153605015665</v>
          </cell>
        </row>
        <row r="63">
          <cell r="A63" t="str">
            <v>微波小吃</v>
          </cell>
          <cell r="B63">
            <v>19</v>
          </cell>
          <cell r="C63">
            <v>1423.3001538783476</v>
          </cell>
        </row>
        <row r="64">
          <cell r="A64" t="str">
            <v>日式茶碗蒸</v>
          </cell>
          <cell r="B64">
            <v>13</v>
          </cell>
          <cell r="C64">
            <v>1077.4498229043686</v>
          </cell>
        </row>
        <row r="65">
          <cell r="A65" t="str">
            <v>日式壽喜燒</v>
          </cell>
          <cell r="B65">
            <v>22</v>
          </cell>
          <cell r="C65">
            <v>1595.3837276399299</v>
          </cell>
        </row>
        <row r="66">
          <cell r="A66" t="str">
            <v>韓式部隊鍋</v>
          </cell>
          <cell r="B66">
            <v>22</v>
          </cell>
          <cell r="C66">
            <v>1597.0669110907443</v>
          </cell>
        </row>
        <row r="67">
          <cell r="A67" t="str">
            <v>微波主食</v>
          </cell>
          <cell r="B67">
            <v>21.111111111111111</v>
          </cell>
          <cell r="C67">
            <v>1752.1078362765993</v>
          </cell>
        </row>
        <row r="68">
          <cell r="A68" t="str">
            <v>二配失控起司薯餅焗飯</v>
          </cell>
          <cell r="B68">
            <v>19</v>
          </cell>
          <cell r="C68">
            <v>1771.8993928881184</v>
          </cell>
        </row>
        <row r="69">
          <cell r="A69" t="str">
            <v>二配西班牙風味海鮮燉飯</v>
          </cell>
          <cell r="B69">
            <v>21</v>
          </cell>
          <cell r="C69">
            <v>1769.5635076681035</v>
          </cell>
        </row>
        <row r="70">
          <cell r="A70" t="str">
            <v>二配里肌豬排可可咖哩歐姆蛋飯</v>
          </cell>
          <cell r="B70">
            <v>23</v>
          </cell>
          <cell r="C70">
            <v>1771.3717693837025</v>
          </cell>
        </row>
        <row r="71">
          <cell r="A71" t="str">
            <v>二配乳酪燻腸紅醬焗飯</v>
          </cell>
          <cell r="B71">
            <v>20</v>
          </cell>
          <cell r="C71">
            <v>1768.2692307692398</v>
          </cell>
        </row>
        <row r="72">
          <cell r="A72" t="str">
            <v>二配哞哞培根奶香海陸焗飯</v>
          </cell>
          <cell r="B72">
            <v>23</v>
          </cell>
          <cell r="C72">
            <v>1768.0027884280212</v>
          </cell>
        </row>
        <row r="73">
          <cell r="A73" t="str">
            <v>二配黃金雞排蘑菇白醬歐姆蛋飯</v>
          </cell>
          <cell r="B73">
            <v>23</v>
          </cell>
          <cell r="C73">
            <v>1772.8241563055058</v>
          </cell>
        </row>
        <row r="74">
          <cell r="A74" t="str">
            <v>二配蒙古風味烤肉飯</v>
          </cell>
          <cell r="B74">
            <v>19</v>
          </cell>
          <cell r="C74">
            <v>1597.3244147157184</v>
          </cell>
        </row>
        <row r="75">
          <cell r="A75" t="str">
            <v>二配鐵板蘑菇肉醬起司焗飯</v>
          </cell>
          <cell r="B75">
            <v>17</v>
          </cell>
          <cell r="C75">
            <v>1773.134328358215</v>
          </cell>
        </row>
        <row r="76">
          <cell r="A76" t="str">
            <v>糖燻野郎三十天熟成牛飯</v>
          </cell>
          <cell r="B76">
            <v>25</v>
          </cell>
          <cell r="C76">
            <v>1776.5809379727689</v>
          </cell>
        </row>
        <row r="77">
          <cell r="A77" t="str">
            <v>熱食義麵</v>
          </cell>
          <cell r="B77">
            <v>21.5</v>
          </cell>
          <cell r="C77">
            <v>1683.7128389307391</v>
          </cell>
        </row>
        <row r="78">
          <cell r="A78" t="str">
            <v>明太子雞叉燒拌麵</v>
          </cell>
          <cell r="B78">
            <v>21</v>
          </cell>
          <cell r="C78">
            <v>1772.2160970231544</v>
          </cell>
        </row>
        <row r="79">
          <cell r="A79" t="str">
            <v>焗烤蕃茄起司四方麵</v>
          </cell>
          <cell r="B79">
            <v>22</v>
          </cell>
          <cell r="C79">
            <v>1595.2095808383235</v>
          </cell>
        </row>
        <row r="80">
          <cell r="A80" t="str">
            <v>總計</v>
          </cell>
          <cell r="B80">
            <v>12.085714285714285</v>
          </cell>
          <cell r="C80">
            <v>2449.3605275573241</v>
          </cell>
        </row>
      </sheetData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N1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別報廢率總表 "/>
      <sheetName val="1130分析標準表"/>
      <sheetName val="1130"/>
      <sheetName val="1129分析標準表"/>
      <sheetName val="1129"/>
      <sheetName val="1128分析標準表"/>
      <sheetName val="1128"/>
      <sheetName val="1127分析標準表"/>
      <sheetName val="1127"/>
      <sheetName val="1126分析標準表"/>
      <sheetName val="1126"/>
      <sheetName val="1125分析標準表"/>
      <sheetName val="1125"/>
      <sheetName val="1124分析標準表"/>
      <sheetName val="1124"/>
      <sheetName val="1123分析標準表"/>
      <sheetName val="1123"/>
      <sheetName val="1122分析標準表"/>
      <sheetName val="1122"/>
      <sheetName val="1121分析標準表"/>
      <sheetName val="1121"/>
      <sheetName val="1120分析標準表"/>
      <sheetName val="1120"/>
      <sheetName val="1119分析標準表"/>
      <sheetName val="1119"/>
      <sheetName val="1118分析標準表"/>
      <sheetName val="1118"/>
      <sheetName val="1117分析標準表"/>
      <sheetName val="1117"/>
      <sheetName val="1116分析標準表"/>
      <sheetName val="1116"/>
      <sheetName val="1115分析標準表"/>
      <sheetName val="1115"/>
      <sheetName val="1114分析標準表"/>
      <sheetName val="1114"/>
      <sheetName val="1113分析標準表"/>
      <sheetName val="1113"/>
      <sheetName val="1112分析標準表"/>
      <sheetName val="1112"/>
      <sheetName val="1111分析標準表"/>
      <sheetName val="1111"/>
      <sheetName val="1110分析標準表"/>
      <sheetName val="1110"/>
      <sheetName val="1109分析標準表"/>
      <sheetName val="1109"/>
      <sheetName val="1108分析標準表"/>
      <sheetName val="1108"/>
      <sheetName val="1107分析標準表"/>
      <sheetName val="1107"/>
      <sheetName val="1106分析標準表"/>
      <sheetName val="1106"/>
      <sheetName val="1105分析標準表"/>
      <sheetName val="1105"/>
      <sheetName val="1104分析標準表"/>
      <sheetName val="1104"/>
      <sheetName val="1103分析標準表"/>
      <sheetName val="1103"/>
      <sheetName val="1102分析標準表"/>
      <sheetName val="1102"/>
      <sheetName val="1101分析標準表"/>
      <sheetName val="11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C3">
            <v>7284382.4299999997</v>
          </cell>
        </row>
        <row r="5">
          <cell r="H5">
            <v>3802.4933999999998</v>
          </cell>
          <cell r="J5">
            <v>19872.829100000006</v>
          </cell>
          <cell r="L5">
            <v>2260.0809000000004</v>
          </cell>
        </row>
      </sheetData>
      <sheetData sheetId="14">
        <row r="1">
          <cell r="N1"/>
          <cell r="O1" t="str">
            <v>日期:</v>
          </cell>
          <cell r="P1">
            <v>45985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0.31000000000000005</v>
          </cell>
          <cell r="O11">
            <v>520.80000000000007</v>
          </cell>
          <cell r="P11">
            <v>0</v>
          </cell>
          <cell r="Q11">
            <v>0</v>
          </cell>
          <cell r="R11">
            <v>520.80000000000007</v>
          </cell>
        </row>
        <row r="12">
          <cell r="N12">
            <v>5.8499999999999943</v>
          </cell>
          <cell r="O12">
            <v>1169.9999999999989</v>
          </cell>
          <cell r="P12">
            <v>0.35</v>
          </cell>
          <cell r="Q12">
            <v>70</v>
          </cell>
          <cell r="R12">
            <v>1099.9999999999989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12.6400000000001</v>
          </cell>
          <cell r="O14">
            <v>497.88960000000395</v>
          </cell>
          <cell r="P14">
            <v>1.89</v>
          </cell>
          <cell r="Q14">
            <v>74.447099999999992</v>
          </cell>
          <cell r="R14">
            <v>423.44250000000397</v>
          </cell>
        </row>
        <row r="15">
          <cell r="N15">
            <v>5.4800000000000182</v>
          </cell>
          <cell r="O15">
            <v>260.51920000000086</v>
          </cell>
          <cell r="P15">
            <v>2.02</v>
          </cell>
          <cell r="Q15">
            <v>96.030799999999999</v>
          </cell>
          <cell r="R15">
            <v>164.48840000000087</v>
          </cell>
        </row>
        <row r="16">
          <cell r="N16">
            <v>184</v>
          </cell>
          <cell r="O16">
            <v>592.48</v>
          </cell>
          <cell r="P16">
            <v>0</v>
          </cell>
          <cell r="Q16">
            <v>0</v>
          </cell>
          <cell r="R16">
            <v>592.48</v>
          </cell>
        </row>
        <row r="17">
          <cell r="N17">
            <v>1.7600000000000051</v>
          </cell>
          <cell r="O17">
            <v>653.20640000000185</v>
          </cell>
          <cell r="P17">
            <v>0.54</v>
          </cell>
          <cell r="Q17">
            <v>200.41560000000001</v>
          </cell>
          <cell r="R17">
            <v>452.79080000000181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3.3099999999999987</v>
          </cell>
          <cell r="O19">
            <v>253.11569999999989</v>
          </cell>
          <cell r="P19">
            <v>2.54</v>
          </cell>
          <cell r="Q19">
            <v>194.2338</v>
          </cell>
          <cell r="R19">
            <v>58.881899999999888</v>
          </cell>
        </row>
        <row r="20">
          <cell r="N20">
            <v>1.8500000000000227</v>
          </cell>
          <cell r="O20">
            <v>292.0595000000036</v>
          </cell>
          <cell r="P20">
            <v>1.1200000000000001</v>
          </cell>
          <cell r="Q20">
            <v>176.81440000000003</v>
          </cell>
          <cell r="R20">
            <v>115.24510000000356</v>
          </cell>
        </row>
        <row r="21">
          <cell r="N21">
            <v>35.310000000000059</v>
          </cell>
          <cell r="O21">
            <v>5205.7533000000094</v>
          </cell>
          <cell r="P21">
            <v>0</v>
          </cell>
          <cell r="Q21">
            <v>0</v>
          </cell>
          <cell r="R21">
            <v>5205.7533000000094</v>
          </cell>
        </row>
        <row r="22">
          <cell r="N22">
            <v>15.039999999999964</v>
          </cell>
          <cell r="O22">
            <v>1922.7135999999955</v>
          </cell>
          <cell r="P22">
            <v>0</v>
          </cell>
          <cell r="Q22">
            <v>0</v>
          </cell>
          <cell r="R22">
            <v>1922.7135999999955</v>
          </cell>
        </row>
        <row r="23">
          <cell r="N23">
            <v>2.1700000000000017</v>
          </cell>
          <cell r="O23">
            <v>314.21600000000029</v>
          </cell>
          <cell r="P23">
            <v>1.64</v>
          </cell>
          <cell r="Q23">
            <v>237.47200000000001</v>
          </cell>
          <cell r="R23">
            <v>76.744000000000284</v>
          </cell>
        </row>
        <row r="24">
          <cell r="N24">
            <v>204</v>
          </cell>
          <cell r="O24">
            <v>238.67999999999998</v>
          </cell>
          <cell r="P24">
            <v>204</v>
          </cell>
          <cell r="Q24">
            <v>238.67999999999998</v>
          </cell>
          <cell r="R24">
            <v>0</v>
          </cell>
        </row>
        <row r="25">
          <cell r="N25">
            <v>2.6999999999999886</v>
          </cell>
          <cell r="O25">
            <v>342.87299999999857</v>
          </cell>
          <cell r="P25">
            <v>2</v>
          </cell>
          <cell r="Q25">
            <v>253.98</v>
          </cell>
          <cell r="R25">
            <v>88.89299999999858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58</v>
          </cell>
          <cell r="O27">
            <v>142.10000000000002</v>
          </cell>
          <cell r="P27">
            <v>58</v>
          </cell>
          <cell r="Q27">
            <v>142.10000000000002</v>
          </cell>
          <cell r="R27">
            <v>0</v>
          </cell>
        </row>
        <row r="28">
          <cell r="N28">
            <v>4</v>
          </cell>
          <cell r="O28">
            <v>4.6399999999999997</v>
          </cell>
          <cell r="P28">
            <v>4</v>
          </cell>
          <cell r="Q28">
            <v>4.6399999999999997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2.3100000000000023</v>
          </cell>
          <cell r="O30">
            <v>220.46640000000022</v>
          </cell>
          <cell r="P30">
            <v>1.56</v>
          </cell>
          <cell r="Q30">
            <v>148.88640000000001</v>
          </cell>
          <cell r="R30">
            <v>71.580000000000211</v>
          </cell>
        </row>
        <row r="31">
          <cell r="N31">
            <v>1.5900000000000034</v>
          </cell>
          <cell r="O31">
            <v>343.88520000000074</v>
          </cell>
          <cell r="P31">
            <v>1.04</v>
          </cell>
          <cell r="Q31">
            <v>224.93120000000002</v>
          </cell>
          <cell r="R31">
            <v>118.95400000000072</v>
          </cell>
        </row>
        <row r="32">
          <cell r="N32">
            <v>0.82000000000000028</v>
          </cell>
          <cell r="O32">
            <v>203.73720000000009</v>
          </cell>
          <cell r="P32">
            <v>0.76</v>
          </cell>
          <cell r="Q32">
            <v>188.8296</v>
          </cell>
          <cell r="R32">
            <v>14.907600000000087</v>
          </cell>
        </row>
        <row r="33">
          <cell r="N33">
            <v>1.6200000000000045</v>
          </cell>
          <cell r="O33">
            <v>22.177800000000062</v>
          </cell>
          <cell r="P33">
            <v>0</v>
          </cell>
          <cell r="Q33">
            <v>0</v>
          </cell>
          <cell r="R33">
            <v>22.177800000000062</v>
          </cell>
        </row>
        <row r="34">
          <cell r="N34">
            <v>1.999999999998181E-2</v>
          </cell>
          <cell r="O34">
            <v>3.8765999999964746</v>
          </cell>
          <cell r="P34">
            <v>0</v>
          </cell>
          <cell r="Q34">
            <v>0</v>
          </cell>
          <cell r="R34">
            <v>3.8765999999964746</v>
          </cell>
        </row>
        <row r="35">
          <cell r="N35">
            <v>0.65000000000000568</v>
          </cell>
          <cell r="O35">
            <v>277.34850000000245</v>
          </cell>
          <cell r="P35">
            <v>0</v>
          </cell>
          <cell r="Q35">
            <v>0</v>
          </cell>
          <cell r="R35">
            <v>277.34850000000245</v>
          </cell>
        </row>
        <row r="36">
          <cell r="N36">
            <v>3.8599999999999852</v>
          </cell>
          <cell r="O36">
            <v>589.61499999999774</v>
          </cell>
          <cell r="P36">
            <v>1.2</v>
          </cell>
          <cell r="Q36">
            <v>183.29999999999998</v>
          </cell>
          <cell r="R36">
            <v>406.31499999999778</v>
          </cell>
        </row>
        <row r="37">
          <cell r="N37">
            <v>5.5900000000000034</v>
          </cell>
          <cell r="O37">
            <v>1488.5052000000007</v>
          </cell>
          <cell r="P37">
            <v>0</v>
          </cell>
          <cell r="Q37">
            <v>0</v>
          </cell>
          <cell r="R37">
            <v>1488.5052000000007</v>
          </cell>
        </row>
        <row r="38">
          <cell r="N38">
            <v>1.2100000000000009</v>
          </cell>
          <cell r="O38">
            <v>761.09000000000049</v>
          </cell>
          <cell r="P38">
            <v>0.26</v>
          </cell>
          <cell r="Q38">
            <v>163.54</v>
          </cell>
          <cell r="R38">
            <v>597.55000000000052</v>
          </cell>
        </row>
        <row r="39">
          <cell r="N39">
            <v>2.230000000000004</v>
          </cell>
          <cell r="O39">
            <v>341.61370000000062</v>
          </cell>
          <cell r="P39">
            <v>1.02</v>
          </cell>
          <cell r="Q39">
            <v>156.25380000000001</v>
          </cell>
          <cell r="R39">
            <v>185.35990000000061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1.5600000000000023</v>
          </cell>
          <cell r="O41">
            <v>459.63840000000067</v>
          </cell>
          <cell r="P41">
            <v>0.3</v>
          </cell>
          <cell r="Q41">
            <v>88.391999999999996</v>
          </cell>
          <cell r="R41">
            <v>371.24640000000068</v>
          </cell>
        </row>
        <row r="42">
          <cell r="N42">
            <v>0.67000000000000171</v>
          </cell>
          <cell r="O42">
            <v>227.2372000000006</v>
          </cell>
          <cell r="P42">
            <v>0.52</v>
          </cell>
          <cell r="Q42">
            <v>176.36320000000001</v>
          </cell>
          <cell r="R42">
            <v>50.874000000000592</v>
          </cell>
        </row>
        <row r="43">
          <cell r="N43">
            <v>0.98000000000000398</v>
          </cell>
          <cell r="O43">
            <v>247.65580000000102</v>
          </cell>
          <cell r="P43">
            <v>0.6</v>
          </cell>
          <cell r="Q43">
            <v>151.626</v>
          </cell>
          <cell r="R43">
            <v>96.029800000001018</v>
          </cell>
        </row>
        <row r="44">
          <cell r="N44">
            <v>1.0600000000000023</v>
          </cell>
          <cell r="O44">
            <v>366.60100000000079</v>
          </cell>
          <cell r="P44">
            <v>0</v>
          </cell>
          <cell r="Q44">
            <v>0</v>
          </cell>
          <cell r="R44">
            <v>366.60100000000079</v>
          </cell>
        </row>
        <row r="45">
          <cell r="N45">
            <v>0.67999999999999972</v>
          </cell>
          <cell r="O45">
            <v>337.47719999999987</v>
          </cell>
          <cell r="P45">
            <v>0.26</v>
          </cell>
          <cell r="Q45">
            <v>129.03540000000001</v>
          </cell>
          <cell r="R45">
            <v>208.44179999999986</v>
          </cell>
        </row>
        <row r="46">
          <cell r="N46">
            <v>3.9800000000000004</v>
          </cell>
          <cell r="O46">
            <v>361.74220000000003</v>
          </cell>
          <cell r="P46">
            <v>2</v>
          </cell>
          <cell r="Q46">
            <v>181.78</v>
          </cell>
          <cell r="R46">
            <v>179.96220000000002</v>
          </cell>
        </row>
        <row r="47">
          <cell r="N47">
            <v>18</v>
          </cell>
          <cell r="O47">
            <v>278.09999999999997</v>
          </cell>
          <cell r="P47">
            <v>18</v>
          </cell>
          <cell r="Q47">
            <v>278.09999999999997</v>
          </cell>
          <cell r="R47">
            <v>0</v>
          </cell>
        </row>
        <row r="48">
          <cell r="N48">
            <v>2.0700000000000003</v>
          </cell>
          <cell r="O48">
            <v>394.64550000000008</v>
          </cell>
          <cell r="P48">
            <v>0.68</v>
          </cell>
          <cell r="Q48">
            <v>129.64200000000002</v>
          </cell>
          <cell r="R48">
            <v>265.00350000000003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0.45999999999999375</v>
          </cell>
          <cell r="O54">
            <v>237.25879999999677</v>
          </cell>
          <cell r="P54">
            <v>0.3</v>
          </cell>
          <cell r="Q54">
            <v>154.73399999999998</v>
          </cell>
          <cell r="R54">
            <v>82.524799999996787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1.0499999999999972</v>
          </cell>
          <cell r="O56">
            <v>208.78199999999944</v>
          </cell>
          <cell r="P56">
            <v>0</v>
          </cell>
          <cell r="Q56">
            <v>0</v>
          </cell>
          <cell r="R56">
            <v>208.78199999999944</v>
          </cell>
        </row>
        <row r="57">
          <cell r="N57">
            <v>1.0899999999999892</v>
          </cell>
          <cell r="O57">
            <v>190.5755999999981</v>
          </cell>
          <cell r="P57">
            <v>0.45</v>
          </cell>
          <cell r="Q57">
            <v>78.677999999999997</v>
          </cell>
          <cell r="R57">
            <v>111.89759999999811</v>
          </cell>
        </row>
        <row r="58">
          <cell r="N58">
            <v>2.2100000000000009</v>
          </cell>
          <cell r="O58">
            <v>225.04430000000008</v>
          </cell>
          <cell r="P58">
            <v>1.6</v>
          </cell>
          <cell r="Q58">
            <v>162.928</v>
          </cell>
          <cell r="R58">
            <v>62.116300000000081</v>
          </cell>
        </row>
        <row r="59">
          <cell r="N59">
            <v>0.28000000000000114</v>
          </cell>
          <cell r="O59">
            <v>173.11560000000071</v>
          </cell>
          <cell r="P59">
            <v>0</v>
          </cell>
          <cell r="Q59">
            <v>0</v>
          </cell>
          <cell r="R59">
            <v>173.11560000000071</v>
          </cell>
        </row>
        <row r="60">
          <cell r="N60">
            <v>5.4699999999999989</v>
          </cell>
          <cell r="O60">
            <v>2305.1126999999997</v>
          </cell>
          <cell r="P60">
            <v>0</v>
          </cell>
          <cell r="Q60">
            <v>0</v>
          </cell>
          <cell r="R60">
            <v>2305.1126999999997</v>
          </cell>
        </row>
        <row r="61">
          <cell r="N61">
            <v>13.819999999999993</v>
          </cell>
          <cell r="O61">
            <v>2637.8233999999989</v>
          </cell>
          <cell r="P61">
            <v>0</v>
          </cell>
          <cell r="Q61">
            <v>0</v>
          </cell>
          <cell r="R61">
            <v>2637.8233999999989</v>
          </cell>
        </row>
        <row r="62">
          <cell r="N62">
            <v>0.1100000000000001</v>
          </cell>
          <cell r="O62">
            <v>18.857300000000016</v>
          </cell>
          <cell r="P62">
            <v>0</v>
          </cell>
          <cell r="Q62">
            <v>0</v>
          </cell>
          <cell r="R62">
            <v>18.857300000000016</v>
          </cell>
        </row>
        <row r="63">
          <cell r="N63">
            <v>2.3499999999999943</v>
          </cell>
          <cell r="O63">
            <v>371.74649999999912</v>
          </cell>
          <cell r="P63">
            <v>1.2</v>
          </cell>
          <cell r="Q63">
            <v>189.828</v>
          </cell>
          <cell r="R63">
            <v>181.91849999999911</v>
          </cell>
        </row>
        <row r="64">
          <cell r="N64">
            <v>1.0999999999999943</v>
          </cell>
          <cell r="O64">
            <v>454.42099999999766</v>
          </cell>
          <cell r="P64">
            <v>0</v>
          </cell>
          <cell r="Q64">
            <v>0</v>
          </cell>
          <cell r="R64">
            <v>454.42099999999766</v>
          </cell>
        </row>
        <row r="65">
          <cell r="N65">
            <v>1.1999999999999957</v>
          </cell>
          <cell r="O65">
            <v>344.02799999999877</v>
          </cell>
          <cell r="P65">
            <v>0.43</v>
          </cell>
          <cell r="Q65">
            <v>123.27669999999999</v>
          </cell>
          <cell r="R65">
            <v>220.75129999999876</v>
          </cell>
        </row>
        <row r="66">
          <cell r="N66">
            <v>1.0399999999999991</v>
          </cell>
          <cell r="O66">
            <v>339.8095999999997</v>
          </cell>
          <cell r="P66">
            <v>0</v>
          </cell>
          <cell r="Q66">
            <v>0</v>
          </cell>
          <cell r="R66">
            <v>339.8095999999997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0.92000000000000171</v>
          </cell>
          <cell r="O68">
            <v>188.70120000000037</v>
          </cell>
          <cell r="P68">
            <v>0.7</v>
          </cell>
          <cell r="Q68">
            <v>143.577</v>
          </cell>
          <cell r="R68">
            <v>45.124200000000371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9.9999999999997868E-3</v>
          </cell>
          <cell r="O70">
            <v>1.3946999999999703</v>
          </cell>
          <cell r="P70">
            <v>0</v>
          </cell>
          <cell r="Q70">
            <v>0</v>
          </cell>
          <cell r="R70">
            <v>1.3946999999999703</v>
          </cell>
        </row>
        <row r="71">
          <cell r="N71">
            <v>6.9000000000000341</v>
          </cell>
          <cell r="O71">
            <v>359.00700000000177</v>
          </cell>
          <cell r="P71">
            <v>0.89</v>
          </cell>
          <cell r="Q71">
            <v>46.306699999999999</v>
          </cell>
          <cell r="R71">
            <v>312.70030000000179</v>
          </cell>
        </row>
        <row r="72">
          <cell r="N72">
            <v>4</v>
          </cell>
          <cell r="O72">
            <v>4.92</v>
          </cell>
          <cell r="P72">
            <v>4</v>
          </cell>
          <cell r="Q72">
            <v>4.92</v>
          </cell>
          <cell r="R72">
            <v>0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3.3399999999999963</v>
          </cell>
          <cell r="O74">
            <v>703.87159999999926</v>
          </cell>
          <cell r="P74">
            <v>1.1100000000000001</v>
          </cell>
          <cell r="Q74">
            <v>233.92140000000003</v>
          </cell>
          <cell r="R74">
            <v>469.9501999999992</v>
          </cell>
        </row>
        <row r="75">
          <cell r="N75">
            <v>58</v>
          </cell>
          <cell r="O75">
            <v>93.38000000000001</v>
          </cell>
          <cell r="P75">
            <v>58</v>
          </cell>
          <cell r="Q75">
            <v>93.38000000000001</v>
          </cell>
          <cell r="R75">
            <v>0</v>
          </cell>
        </row>
        <row r="76">
          <cell r="N76">
            <v>110</v>
          </cell>
          <cell r="O76">
            <v>141.9</v>
          </cell>
          <cell r="P76">
            <v>110</v>
          </cell>
          <cell r="Q76">
            <v>141.9</v>
          </cell>
          <cell r="R76">
            <v>0</v>
          </cell>
        </row>
        <row r="77">
          <cell r="N77">
            <v>4.2200000000000273</v>
          </cell>
          <cell r="O77">
            <v>218.8914000000014</v>
          </cell>
          <cell r="P77">
            <v>2.11</v>
          </cell>
          <cell r="Q77">
            <v>109.44569999999999</v>
          </cell>
          <cell r="R77">
            <v>109.44570000000141</v>
          </cell>
        </row>
        <row r="78">
          <cell r="N78">
            <v>8.5000000000000568</v>
          </cell>
          <cell r="O78">
            <v>286.5350000000019</v>
          </cell>
          <cell r="P78">
            <v>5.1100000000000003</v>
          </cell>
          <cell r="Q78">
            <v>172.25810000000001</v>
          </cell>
          <cell r="R78">
            <v>114.27690000000189</v>
          </cell>
        </row>
        <row r="79">
          <cell r="N79">
            <v>1.4399999999999977</v>
          </cell>
          <cell r="O79">
            <v>181.92959999999971</v>
          </cell>
          <cell r="P79">
            <v>1.22</v>
          </cell>
          <cell r="Q79">
            <v>154.13480000000001</v>
          </cell>
          <cell r="R79">
            <v>27.794799999999697</v>
          </cell>
        </row>
        <row r="80">
          <cell r="N80">
            <v>1.3599999999999994</v>
          </cell>
          <cell r="O80">
            <v>325.67919999999987</v>
          </cell>
          <cell r="P80">
            <v>0</v>
          </cell>
          <cell r="Q80">
            <v>0</v>
          </cell>
          <cell r="R80">
            <v>325.67919999999987</v>
          </cell>
        </row>
        <row r="81">
          <cell r="N81">
            <v>1.6099999999999994</v>
          </cell>
          <cell r="O81">
            <v>737.62149999999974</v>
          </cell>
          <cell r="P81">
            <v>0</v>
          </cell>
          <cell r="Q81">
            <v>0</v>
          </cell>
          <cell r="R81">
            <v>737.62149999999974</v>
          </cell>
        </row>
        <row r="82">
          <cell r="N82">
            <v>124</v>
          </cell>
          <cell r="O82">
            <v>109.12</v>
          </cell>
          <cell r="P82">
            <v>124</v>
          </cell>
          <cell r="Q82">
            <v>109.12</v>
          </cell>
          <cell r="R82">
            <v>0</v>
          </cell>
        </row>
        <row r="83">
          <cell r="N83">
            <v>4.1399999999999864</v>
          </cell>
          <cell r="O83">
            <v>121.7159999999996</v>
          </cell>
          <cell r="P83">
            <v>3</v>
          </cell>
          <cell r="Q83">
            <v>88.199999999999989</v>
          </cell>
          <cell r="R83">
            <v>33.515999999999607</v>
          </cell>
        </row>
        <row r="84">
          <cell r="N84">
            <v>13.529999999999973</v>
          </cell>
          <cell r="O84">
            <v>1279.5320999999974</v>
          </cell>
          <cell r="P84">
            <v>0</v>
          </cell>
          <cell r="Q84">
            <v>0</v>
          </cell>
          <cell r="R84">
            <v>1279.5320999999974</v>
          </cell>
        </row>
        <row r="85">
          <cell r="N85">
            <v>37</v>
          </cell>
          <cell r="O85">
            <v>516.15</v>
          </cell>
          <cell r="P85">
            <v>37</v>
          </cell>
          <cell r="Q85">
            <v>516.15</v>
          </cell>
          <cell r="R85">
            <v>0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18.939999999999969</v>
          </cell>
          <cell r="O87">
            <v>1243.789799999998</v>
          </cell>
          <cell r="P87">
            <v>0</v>
          </cell>
          <cell r="Q87">
            <v>0</v>
          </cell>
          <cell r="R87">
            <v>1243.789799999998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1.0300000000000011</v>
          </cell>
          <cell r="O90">
            <v>225.49790000000024</v>
          </cell>
          <cell r="P90">
            <v>0.5</v>
          </cell>
          <cell r="Q90">
            <v>109.465</v>
          </cell>
          <cell r="R90">
            <v>116.03290000000024</v>
          </cell>
        </row>
        <row r="91">
          <cell r="N91">
            <v>3.0100000000000016</v>
          </cell>
          <cell r="O91">
            <v>164.13530000000009</v>
          </cell>
          <cell r="P91">
            <v>2.92</v>
          </cell>
          <cell r="Q91">
            <v>159.2276</v>
          </cell>
          <cell r="R91">
            <v>4.9077000000000908</v>
          </cell>
        </row>
        <row r="92">
          <cell r="N92">
            <v>17</v>
          </cell>
          <cell r="O92">
            <v>98.77</v>
          </cell>
          <cell r="P92">
            <v>17</v>
          </cell>
          <cell r="Q92">
            <v>98.77</v>
          </cell>
          <cell r="R92">
            <v>0</v>
          </cell>
        </row>
        <row r="93">
          <cell r="N93">
            <v>2.5899999999999181</v>
          </cell>
          <cell r="O93">
            <v>177.20779999999439</v>
          </cell>
          <cell r="P93">
            <v>0</v>
          </cell>
          <cell r="Q93">
            <v>0</v>
          </cell>
          <cell r="R93">
            <v>177.20779999999439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4.3000000000000682</v>
          </cell>
          <cell r="O98">
            <v>280.53200000000442</v>
          </cell>
          <cell r="P98">
            <v>3.26</v>
          </cell>
          <cell r="Q98">
            <v>212.68239999999997</v>
          </cell>
          <cell r="R98">
            <v>67.849600000004443</v>
          </cell>
        </row>
        <row r="99">
          <cell r="N99">
            <v>0.79999999999999893</v>
          </cell>
          <cell r="O99">
            <v>71.49599999999991</v>
          </cell>
          <cell r="P99">
            <v>0</v>
          </cell>
          <cell r="Q99">
            <v>0</v>
          </cell>
          <cell r="R99">
            <v>71.49599999999991</v>
          </cell>
        </row>
        <row r="100">
          <cell r="N100">
            <v>3.0300000000000011</v>
          </cell>
          <cell r="O100">
            <v>389.02170000000012</v>
          </cell>
          <cell r="P100">
            <v>1.18</v>
          </cell>
          <cell r="Q100">
            <v>151.50019999999998</v>
          </cell>
          <cell r="R100">
            <v>237.52150000000015</v>
          </cell>
        </row>
        <row r="101">
          <cell r="N101">
            <v>1.8500000000000014</v>
          </cell>
          <cell r="O101">
            <v>469.75200000000035</v>
          </cell>
          <cell r="P101">
            <v>0.72</v>
          </cell>
          <cell r="Q101">
            <v>182.82239999999999</v>
          </cell>
          <cell r="R101">
            <v>286.92960000000039</v>
          </cell>
        </row>
        <row r="102">
          <cell r="N102">
            <v>2.1899999999999977</v>
          </cell>
          <cell r="O102">
            <v>402.19349999999957</v>
          </cell>
          <cell r="P102">
            <v>1.34</v>
          </cell>
          <cell r="Q102">
            <v>246.09100000000001</v>
          </cell>
          <cell r="R102">
            <v>156.10249999999957</v>
          </cell>
        </row>
        <row r="103">
          <cell r="N103">
            <v>0.20000000000000018</v>
          </cell>
          <cell r="O103">
            <v>128.45400000000012</v>
          </cell>
          <cell r="P103">
            <v>0</v>
          </cell>
          <cell r="Q103">
            <v>0</v>
          </cell>
          <cell r="R103">
            <v>128.45400000000012</v>
          </cell>
        </row>
        <row r="104">
          <cell r="N104">
            <v>9</v>
          </cell>
          <cell r="O104">
            <v>56.339999999999996</v>
          </cell>
          <cell r="P104">
            <v>9</v>
          </cell>
          <cell r="Q104">
            <v>56.339999999999996</v>
          </cell>
          <cell r="R104">
            <v>0</v>
          </cell>
        </row>
        <row r="105">
          <cell r="N105">
            <v>0.96999999999999886</v>
          </cell>
          <cell r="O105">
            <v>291.80509999999964</v>
          </cell>
          <cell r="P105">
            <v>0.66</v>
          </cell>
          <cell r="Q105">
            <v>198.5478</v>
          </cell>
          <cell r="R105">
            <v>93.257299999999645</v>
          </cell>
        </row>
        <row r="106">
          <cell r="N106">
            <v>0.63999999999998636</v>
          </cell>
          <cell r="O106">
            <v>260.95359999999442</v>
          </cell>
          <cell r="P106">
            <v>0.3</v>
          </cell>
          <cell r="Q106">
            <v>122.322</v>
          </cell>
          <cell r="R106">
            <v>138.63159999999442</v>
          </cell>
        </row>
        <row r="107">
          <cell r="N107">
            <v>2.1199999999999903</v>
          </cell>
          <cell r="O107">
            <v>234.62039999999894</v>
          </cell>
          <cell r="P107">
            <v>1.4</v>
          </cell>
          <cell r="Q107">
            <v>154.93799999999999</v>
          </cell>
          <cell r="R107">
            <v>79.68239999999895</v>
          </cell>
        </row>
        <row r="108">
          <cell r="N108">
            <v>1.5499999999999972</v>
          </cell>
          <cell r="O108">
            <v>567.191499999999</v>
          </cell>
          <cell r="P108">
            <v>0.5</v>
          </cell>
          <cell r="Q108">
            <v>182.965</v>
          </cell>
          <cell r="R108">
            <v>384.22649999999896</v>
          </cell>
        </row>
        <row r="109">
          <cell r="N109">
            <v>1.5600000000000023</v>
          </cell>
          <cell r="O109">
            <v>191.59920000000028</v>
          </cell>
          <cell r="P109">
            <v>1.5</v>
          </cell>
          <cell r="Q109">
            <v>184.23</v>
          </cell>
          <cell r="R109">
            <v>7.3692000000002906</v>
          </cell>
        </row>
        <row r="110">
          <cell r="N110">
            <v>2.1000000000000014</v>
          </cell>
          <cell r="O110">
            <v>398.85300000000029</v>
          </cell>
          <cell r="P110">
            <v>1.2</v>
          </cell>
          <cell r="Q110">
            <v>227.916</v>
          </cell>
          <cell r="R110">
            <v>170.9370000000003</v>
          </cell>
        </row>
        <row r="111">
          <cell r="N111">
            <v>48</v>
          </cell>
          <cell r="O111">
            <v>110.39999999999999</v>
          </cell>
          <cell r="P111">
            <v>48</v>
          </cell>
          <cell r="Q111">
            <v>110.39999999999999</v>
          </cell>
          <cell r="R111">
            <v>0</v>
          </cell>
        </row>
        <row r="112">
          <cell r="N112">
            <v>72</v>
          </cell>
          <cell r="O112">
            <v>220.32</v>
          </cell>
          <cell r="P112">
            <v>0</v>
          </cell>
          <cell r="Q112">
            <v>0</v>
          </cell>
          <cell r="R112">
            <v>220.32</v>
          </cell>
        </row>
        <row r="113">
          <cell r="N113">
            <v>1.2800000000000011</v>
          </cell>
          <cell r="O113">
            <v>242.15040000000022</v>
          </cell>
          <cell r="P113">
            <v>1</v>
          </cell>
          <cell r="Q113">
            <v>189.18</v>
          </cell>
          <cell r="R113">
            <v>52.970400000000211</v>
          </cell>
        </row>
        <row r="114">
          <cell r="N114">
            <v>3.9699999999999989</v>
          </cell>
          <cell r="O114">
            <v>381.11999999999989</v>
          </cell>
          <cell r="P114">
            <v>3.97</v>
          </cell>
          <cell r="Q114">
            <v>381.12</v>
          </cell>
          <cell r="R114">
            <v>0</v>
          </cell>
        </row>
        <row r="115"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N118">
            <v>2.2199999999999989</v>
          </cell>
          <cell r="O118">
            <v>356.28779999999983</v>
          </cell>
          <cell r="P118">
            <v>1.5</v>
          </cell>
          <cell r="Q118">
            <v>240.73500000000001</v>
          </cell>
          <cell r="R118">
            <v>115.55279999999982</v>
          </cell>
        </row>
        <row r="119">
          <cell r="N119">
            <v>0.41999999999999993</v>
          </cell>
          <cell r="O119">
            <v>203.93939999999995</v>
          </cell>
          <cell r="P119">
            <v>0</v>
          </cell>
          <cell r="Q119">
            <v>0</v>
          </cell>
          <cell r="R119">
            <v>203.93939999999995</v>
          </cell>
        </row>
        <row r="120">
          <cell r="N120">
            <v>10</v>
          </cell>
          <cell r="O120">
            <v>26.6</v>
          </cell>
          <cell r="P120">
            <v>10</v>
          </cell>
          <cell r="Q120">
            <v>26.6</v>
          </cell>
          <cell r="R120">
            <v>0</v>
          </cell>
        </row>
        <row r="121">
          <cell r="N121">
            <v>369</v>
          </cell>
          <cell r="O121">
            <v>424.34999999999997</v>
          </cell>
          <cell r="P121">
            <v>369</v>
          </cell>
          <cell r="Q121">
            <v>424.34999999999997</v>
          </cell>
          <cell r="R121">
            <v>0</v>
          </cell>
        </row>
        <row r="122"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N123">
            <v>7.7000000000000028</v>
          </cell>
          <cell r="O123">
            <v>1077.8460000000002</v>
          </cell>
          <cell r="P123">
            <v>1.5</v>
          </cell>
          <cell r="Q123">
            <v>209.96999999999997</v>
          </cell>
          <cell r="R123">
            <v>867.8760000000002</v>
          </cell>
        </row>
        <row r="124">
          <cell r="N124">
            <v>1.1099999999999994</v>
          </cell>
          <cell r="O124">
            <v>202.14209999999991</v>
          </cell>
          <cell r="P124">
            <v>1.05</v>
          </cell>
          <cell r="Q124">
            <v>191.21550000000002</v>
          </cell>
          <cell r="R124">
            <v>10.926599999999894</v>
          </cell>
        </row>
        <row r="125">
          <cell r="N125">
            <v>2.1099999999999994</v>
          </cell>
          <cell r="O125">
            <v>301.41349999999989</v>
          </cell>
          <cell r="P125">
            <v>1.1499999999999999</v>
          </cell>
          <cell r="Q125">
            <v>164.27749999999997</v>
          </cell>
          <cell r="R125">
            <v>137.13599999999991</v>
          </cell>
        </row>
        <row r="126">
          <cell r="N126">
            <v>2.389999999999997</v>
          </cell>
          <cell r="O126">
            <v>448.02939999999944</v>
          </cell>
          <cell r="P126">
            <v>1.2</v>
          </cell>
          <cell r="Q126">
            <v>224.952</v>
          </cell>
          <cell r="R126">
            <v>223.07739999999944</v>
          </cell>
        </row>
        <row r="127">
          <cell r="N127">
            <v>8.39</v>
          </cell>
          <cell r="O127">
            <v>552.64930000000004</v>
          </cell>
          <cell r="P127">
            <v>0</v>
          </cell>
          <cell r="Q127">
            <v>0</v>
          </cell>
          <cell r="R127">
            <v>552.64930000000004</v>
          </cell>
        </row>
        <row r="128"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N129">
            <v>3.5499999999999972</v>
          </cell>
          <cell r="O129">
            <v>644.71549999999957</v>
          </cell>
          <cell r="P129">
            <v>1.62</v>
          </cell>
          <cell r="Q129">
            <v>294.20820000000003</v>
          </cell>
          <cell r="R129">
            <v>350.50729999999953</v>
          </cell>
        </row>
        <row r="130"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N131">
            <v>0.57000000000000028</v>
          </cell>
          <cell r="O131">
            <v>260.08530000000013</v>
          </cell>
          <cell r="P131">
            <v>0</v>
          </cell>
          <cell r="Q131">
            <v>0</v>
          </cell>
          <cell r="R131">
            <v>260.08530000000013</v>
          </cell>
        </row>
        <row r="132">
          <cell r="N132">
            <v>17</v>
          </cell>
          <cell r="O132">
            <v>301.07</v>
          </cell>
          <cell r="P132">
            <v>17</v>
          </cell>
          <cell r="Q132">
            <v>301.07</v>
          </cell>
          <cell r="R132">
            <v>0</v>
          </cell>
        </row>
        <row r="133">
          <cell r="N133">
            <v>1.9499999999999957</v>
          </cell>
          <cell r="O133">
            <v>391.91099999999915</v>
          </cell>
          <cell r="P133">
            <v>1.95</v>
          </cell>
          <cell r="Q133">
            <v>391.91099999999994</v>
          </cell>
          <cell r="R133">
            <v>-7.9580786405131221E-13</v>
          </cell>
        </row>
        <row r="134">
          <cell r="N134">
            <v>4.6700000000000017</v>
          </cell>
          <cell r="O134">
            <v>727.7728000000003</v>
          </cell>
          <cell r="P134">
            <v>4.1399999999999997</v>
          </cell>
          <cell r="Q134">
            <v>645.17759999999998</v>
          </cell>
          <cell r="R134">
            <v>82.595200000000318</v>
          </cell>
        </row>
        <row r="135">
          <cell r="N135">
            <v>7.3499999999999943</v>
          </cell>
          <cell r="O135">
            <v>853.62899999999934</v>
          </cell>
          <cell r="P135">
            <v>0</v>
          </cell>
          <cell r="Q135">
            <v>0</v>
          </cell>
          <cell r="R135">
            <v>853.62899999999934</v>
          </cell>
        </row>
        <row r="136"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N137">
            <v>10.099999999999994</v>
          </cell>
          <cell r="O137">
            <v>1005.0509999999995</v>
          </cell>
          <cell r="P137">
            <v>0</v>
          </cell>
          <cell r="Q137">
            <v>0</v>
          </cell>
          <cell r="R137">
            <v>1005.0509999999995</v>
          </cell>
        </row>
        <row r="138"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</row>
        <row r="139">
          <cell r="N139">
            <v>2.8000000000000114</v>
          </cell>
          <cell r="O139">
            <v>185.16400000000073</v>
          </cell>
          <cell r="P139">
            <v>0</v>
          </cell>
          <cell r="Q139">
            <v>0</v>
          </cell>
          <cell r="R139">
            <v>185.16400000000073</v>
          </cell>
        </row>
        <row r="140">
          <cell r="N140">
            <v>1.4500000000000028</v>
          </cell>
          <cell r="O140">
            <v>210.30800000000039</v>
          </cell>
          <cell r="P140">
            <v>1.24</v>
          </cell>
          <cell r="Q140">
            <v>179.84959999999998</v>
          </cell>
          <cell r="R140">
            <v>30.45840000000041</v>
          </cell>
        </row>
        <row r="141">
          <cell r="N141">
            <v>1.7699999999999996</v>
          </cell>
          <cell r="O141">
            <v>858.73319999999978</v>
          </cell>
          <cell r="P141">
            <v>0</v>
          </cell>
          <cell r="Q141">
            <v>0</v>
          </cell>
          <cell r="R141">
            <v>858.73319999999978</v>
          </cell>
        </row>
        <row r="142"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</row>
        <row r="143">
          <cell r="N143">
            <v>0.71999999999999886</v>
          </cell>
          <cell r="O143">
            <v>386.16479999999939</v>
          </cell>
          <cell r="P143">
            <v>0.38</v>
          </cell>
          <cell r="Q143">
            <v>203.8092</v>
          </cell>
          <cell r="R143">
            <v>182.35559999999938</v>
          </cell>
        </row>
        <row r="144">
          <cell r="N144">
            <v>11.519999999999982</v>
          </cell>
          <cell r="O144">
            <v>808.93439999999873</v>
          </cell>
          <cell r="P144">
            <v>0</v>
          </cell>
          <cell r="Q144">
            <v>0</v>
          </cell>
          <cell r="R144">
            <v>808.93439999999873</v>
          </cell>
        </row>
        <row r="145">
          <cell r="N145">
            <v>1.0599999999999987</v>
          </cell>
          <cell r="O145">
            <v>266.66419999999965</v>
          </cell>
          <cell r="P145">
            <v>0.55000000000000004</v>
          </cell>
          <cell r="Q145">
            <v>138.36350000000002</v>
          </cell>
          <cell r="R145">
            <v>128.30069999999964</v>
          </cell>
        </row>
        <row r="146">
          <cell r="N146">
            <v>7.5800000000000125</v>
          </cell>
          <cell r="O146">
            <v>820.6108000000014</v>
          </cell>
          <cell r="P146">
            <v>0</v>
          </cell>
          <cell r="Q146">
            <v>0</v>
          </cell>
          <cell r="R146">
            <v>820.6108000000014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5.0600000000000023</v>
          </cell>
          <cell r="O149">
            <v>426.55800000000016</v>
          </cell>
          <cell r="P149">
            <v>1.46</v>
          </cell>
          <cell r="Q149">
            <v>123.07799999999999</v>
          </cell>
          <cell r="R149">
            <v>303.48000000000019</v>
          </cell>
        </row>
        <row r="150">
          <cell r="N150">
            <v>0.46000000000000796</v>
          </cell>
          <cell r="O150">
            <v>189.23020000000326</v>
          </cell>
          <cell r="P150">
            <v>0</v>
          </cell>
          <cell r="Q150">
            <v>0</v>
          </cell>
          <cell r="R150">
            <v>189.23020000000326</v>
          </cell>
        </row>
        <row r="151">
          <cell r="N151">
            <v>292</v>
          </cell>
          <cell r="O151">
            <v>826.36</v>
          </cell>
          <cell r="P151">
            <v>0</v>
          </cell>
          <cell r="Q151">
            <v>0</v>
          </cell>
          <cell r="R151">
            <v>826.36</v>
          </cell>
        </row>
        <row r="152">
          <cell r="N152">
            <v>1.2699999999999996</v>
          </cell>
          <cell r="O152">
            <v>631.10109999999975</v>
          </cell>
          <cell r="P152">
            <v>0</v>
          </cell>
          <cell r="Q152">
            <v>0</v>
          </cell>
          <cell r="R152">
            <v>631.10109999999975</v>
          </cell>
        </row>
        <row r="153">
          <cell r="N153">
            <v>1.0500000000000007</v>
          </cell>
          <cell r="O153">
            <v>351.92850000000027</v>
          </cell>
          <cell r="P153">
            <v>0.6</v>
          </cell>
          <cell r="Q153">
            <v>201.102</v>
          </cell>
          <cell r="R153">
            <v>150.82650000000027</v>
          </cell>
        </row>
        <row r="154">
          <cell r="N154">
            <v>2.1199999999999974</v>
          </cell>
          <cell r="O154">
            <v>359.95479999999952</v>
          </cell>
          <cell r="P154">
            <v>1.4</v>
          </cell>
          <cell r="Q154">
            <v>237.70599999999996</v>
          </cell>
          <cell r="R154">
            <v>122.24879999999956</v>
          </cell>
        </row>
        <row r="155">
          <cell r="N155">
            <v>9.0799999999999841</v>
          </cell>
          <cell r="O155">
            <v>278.39279999999951</v>
          </cell>
          <cell r="P155">
            <v>2.2799999999999998</v>
          </cell>
          <cell r="Q155">
            <v>69.904799999999994</v>
          </cell>
          <cell r="R155">
            <v>208.48799999999952</v>
          </cell>
        </row>
        <row r="156">
          <cell r="N156">
            <v>9.9999999999994316E-2</v>
          </cell>
          <cell r="O156">
            <v>60.577999999996557</v>
          </cell>
          <cell r="P156">
            <v>0</v>
          </cell>
          <cell r="Q156">
            <v>0</v>
          </cell>
          <cell r="R156">
            <v>60.577999999996557</v>
          </cell>
        </row>
        <row r="157">
          <cell r="N157">
            <v>1.980000000000004</v>
          </cell>
          <cell r="O157">
            <v>280.50660000000056</v>
          </cell>
          <cell r="P157">
            <v>1.03</v>
          </cell>
          <cell r="Q157">
            <v>145.92009999999999</v>
          </cell>
          <cell r="R157">
            <v>134.58650000000057</v>
          </cell>
        </row>
        <row r="158">
          <cell r="N158">
            <v>2.1999999999999957</v>
          </cell>
          <cell r="O158">
            <v>447.87599999999918</v>
          </cell>
          <cell r="P158">
            <v>0.9</v>
          </cell>
          <cell r="Q158">
            <v>183.22200000000001</v>
          </cell>
          <cell r="R158">
            <v>264.6539999999992</v>
          </cell>
        </row>
        <row r="159">
          <cell r="N159">
            <v>3.1299999999999955</v>
          </cell>
          <cell r="O159">
            <v>161.10109999999978</v>
          </cell>
          <cell r="P159">
            <v>2.88</v>
          </cell>
          <cell r="Q159">
            <v>148.2336</v>
          </cell>
          <cell r="R159">
            <v>12.867499999999779</v>
          </cell>
        </row>
        <row r="160">
          <cell r="N160">
            <v>2.1400000000000006</v>
          </cell>
          <cell r="O160">
            <v>1345.9744000000005</v>
          </cell>
          <cell r="P160">
            <v>0</v>
          </cell>
          <cell r="Q160">
            <v>0</v>
          </cell>
          <cell r="R160">
            <v>1345.9744000000005</v>
          </cell>
        </row>
        <row r="161">
          <cell r="N161">
            <v>0.71000000000000085</v>
          </cell>
          <cell r="O161">
            <v>102.54530000000013</v>
          </cell>
          <cell r="P161">
            <v>0.53</v>
          </cell>
          <cell r="Q161">
            <v>76.547900000000013</v>
          </cell>
          <cell r="R161">
            <v>25.997400000000113</v>
          </cell>
        </row>
        <row r="162">
          <cell r="N162">
            <v>3.9999999999999147E-2</v>
          </cell>
          <cell r="O162">
            <v>1.3115999999999719</v>
          </cell>
          <cell r="P162">
            <v>0</v>
          </cell>
          <cell r="Q162">
            <v>0</v>
          </cell>
          <cell r="R162">
            <v>1.3115999999999719</v>
          </cell>
        </row>
        <row r="163">
          <cell r="N163">
            <v>4.4500000000000028</v>
          </cell>
          <cell r="O163">
            <v>350.74900000000019</v>
          </cell>
          <cell r="P163">
            <v>2.5499999999999998</v>
          </cell>
          <cell r="Q163">
            <v>200.99099999999996</v>
          </cell>
          <cell r="R163">
            <v>149.75800000000024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4.25</v>
          </cell>
          <cell r="O165">
            <v>750.80499999999995</v>
          </cell>
          <cell r="P165">
            <v>1.37</v>
          </cell>
          <cell r="Q165">
            <v>242.02420000000001</v>
          </cell>
          <cell r="R165">
            <v>508.78079999999994</v>
          </cell>
        </row>
        <row r="166">
          <cell r="N166">
            <v>2.5</v>
          </cell>
          <cell r="O166">
            <v>217.17500000000001</v>
          </cell>
          <cell r="P166">
            <v>1.5</v>
          </cell>
          <cell r="Q166">
            <v>130.30500000000001</v>
          </cell>
          <cell r="R166">
            <v>86.87</v>
          </cell>
        </row>
        <row r="167">
          <cell r="N167">
            <v>1.9400000000000048</v>
          </cell>
          <cell r="O167">
            <v>1343.6246000000035</v>
          </cell>
          <cell r="P167">
            <v>0</v>
          </cell>
          <cell r="Q167">
            <v>0</v>
          </cell>
          <cell r="R167">
            <v>1343.6246000000035</v>
          </cell>
        </row>
        <row r="168"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</row>
        <row r="169">
          <cell r="N169">
            <v>1.110000000000003</v>
          </cell>
          <cell r="O169">
            <v>262.2153000000007</v>
          </cell>
          <cell r="P169">
            <v>0.74</v>
          </cell>
          <cell r="Q169">
            <v>174.81019999999998</v>
          </cell>
          <cell r="R169">
            <v>87.405100000000715</v>
          </cell>
        </row>
        <row r="170">
          <cell r="N170">
            <v>8.9099999999999966</v>
          </cell>
          <cell r="O170">
            <v>1014.5816999999996</v>
          </cell>
          <cell r="P170">
            <v>0.94</v>
          </cell>
          <cell r="Q170">
            <v>107.0378</v>
          </cell>
          <cell r="R170">
            <v>907.54389999999967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10.060000000000002</v>
          </cell>
          <cell r="O172">
            <v>693.53640000000019</v>
          </cell>
          <cell r="P172">
            <v>2.5</v>
          </cell>
          <cell r="Q172">
            <v>172.35</v>
          </cell>
          <cell r="R172">
            <v>521.18640000000016</v>
          </cell>
        </row>
        <row r="173"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</row>
        <row r="174">
          <cell r="N174">
            <v>1.1000000000000014</v>
          </cell>
          <cell r="O174">
            <v>317.81200000000041</v>
          </cell>
          <cell r="P174">
            <v>0.43</v>
          </cell>
          <cell r="Q174">
            <v>124.23560000000001</v>
          </cell>
          <cell r="R174">
            <v>193.5764000000004</v>
          </cell>
        </row>
        <row r="175">
          <cell r="N175">
            <v>2.990000000000002</v>
          </cell>
          <cell r="O175">
            <v>355.69040000000024</v>
          </cell>
          <cell r="P175">
            <v>1</v>
          </cell>
          <cell r="Q175">
            <v>118.96</v>
          </cell>
          <cell r="R175">
            <v>236.73040000000026</v>
          </cell>
        </row>
        <row r="176">
          <cell r="N176">
            <v>3.4199999999999946</v>
          </cell>
          <cell r="O176">
            <v>349.76339999999942</v>
          </cell>
          <cell r="P176">
            <v>1.5</v>
          </cell>
          <cell r="Q176">
            <v>153.405</v>
          </cell>
          <cell r="R176">
            <v>196.35839999999942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1.4699999999999989</v>
          </cell>
          <cell r="O178">
            <v>150.29279999999989</v>
          </cell>
          <cell r="P178">
            <v>1.1299999999999999</v>
          </cell>
          <cell r="Q178">
            <v>115.53119999999998</v>
          </cell>
          <cell r="R178">
            <v>34.761599999999902</v>
          </cell>
        </row>
        <row r="179">
          <cell r="N179">
            <v>1.5</v>
          </cell>
          <cell r="O179">
            <v>544.63499999999999</v>
          </cell>
          <cell r="P179">
            <v>0.54</v>
          </cell>
          <cell r="Q179">
            <v>196.0686</v>
          </cell>
          <cell r="R179">
            <v>348.56639999999999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2.0999999999999943</v>
          </cell>
          <cell r="O182">
            <v>262.3109999999993</v>
          </cell>
          <cell r="P182">
            <v>1.4</v>
          </cell>
          <cell r="Q182">
            <v>174.874</v>
          </cell>
          <cell r="R182">
            <v>87.436999999999301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2.5999999999999943</v>
          </cell>
          <cell r="O184">
            <v>296.65999999999934</v>
          </cell>
          <cell r="P184">
            <v>1.84</v>
          </cell>
          <cell r="Q184">
            <v>209.94399999999999</v>
          </cell>
          <cell r="R184">
            <v>86.715999999999354</v>
          </cell>
        </row>
        <row r="185">
          <cell r="N185">
            <v>4</v>
          </cell>
          <cell r="O185">
            <v>55.64</v>
          </cell>
          <cell r="P185">
            <v>4</v>
          </cell>
          <cell r="Q185">
            <v>55.64</v>
          </cell>
          <cell r="R185">
            <v>0</v>
          </cell>
        </row>
        <row r="186">
          <cell r="N186">
            <v>2.0300000000000011</v>
          </cell>
          <cell r="O186">
            <v>286.89990000000017</v>
          </cell>
          <cell r="P186">
            <v>1.4</v>
          </cell>
          <cell r="Q186">
            <v>197.86199999999999</v>
          </cell>
          <cell r="R186">
            <v>89.037900000000178</v>
          </cell>
        </row>
        <row r="187">
          <cell r="N187">
            <v>4.1899999999999977</v>
          </cell>
          <cell r="O187">
            <v>423.60899999999975</v>
          </cell>
          <cell r="P187">
            <v>1</v>
          </cell>
          <cell r="Q187">
            <v>101.1</v>
          </cell>
          <cell r="R187">
            <v>322.50899999999979</v>
          </cell>
        </row>
        <row r="188">
          <cell r="N188">
            <v>2.0900000000000034</v>
          </cell>
          <cell r="O188">
            <v>441.03180000000071</v>
          </cell>
          <cell r="P188">
            <v>1.33</v>
          </cell>
          <cell r="Q188">
            <v>280.65660000000003</v>
          </cell>
          <cell r="R188">
            <v>160.37520000000069</v>
          </cell>
        </row>
        <row r="189">
          <cell r="N189">
            <v>1.0599999999999987</v>
          </cell>
          <cell r="O189">
            <v>235.21399999999971</v>
          </cell>
          <cell r="P189">
            <v>0.68</v>
          </cell>
          <cell r="Q189">
            <v>150.89200000000002</v>
          </cell>
          <cell r="R189">
            <v>84.32199999999969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1.2000000000000002</v>
          </cell>
          <cell r="O192">
            <v>220.56000000000006</v>
          </cell>
          <cell r="P192">
            <v>0.7</v>
          </cell>
          <cell r="Q192">
            <v>128.66</v>
          </cell>
          <cell r="R192">
            <v>91.900000000000063</v>
          </cell>
        </row>
        <row r="193">
          <cell r="N193">
            <v>61</v>
          </cell>
          <cell r="O193">
            <v>289.75</v>
          </cell>
          <cell r="P193">
            <v>61</v>
          </cell>
          <cell r="Q193">
            <v>289.75</v>
          </cell>
          <cell r="R193">
            <v>0</v>
          </cell>
        </row>
        <row r="194">
          <cell r="N194">
            <v>0.66999999999999815</v>
          </cell>
          <cell r="O194">
            <v>77.391699999999787</v>
          </cell>
          <cell r="P194">
            <v>0</v>
          </cell>
          <cell r="Q194">
            <v>0</v>
          </cell>
          <cell r="R194">
            <v>77.391699999999787</v>
          </cell>
        </row>
        <row r="195">
          <cell r="N195">
            <v>2.09</v>
          </cell>
          <cell r="O195">
            <v>244.36279999999999</v>
          </cell>
          <cell r="P195">
            <v>0</v>
          </cell>
          <cell r="Q195">
            <v>0</v>
          </cell>
          <cell r="R195">
            <v>244.36279999999999</v>
          </cell>
        </row>
        <row r="196">
          <cell r="N196">
            <v>1</v>
          </cell>
          <cell r="O196">
            <v>239.87</v>
          </cell>
          <cell r="P196">
            <v>0</v>
          </cell>
          <cell r="Q196">
            <v>0</v>
          </cell>
          <cell r="R196">
            <v>239.87</v>
          </cell>
        </row>
        <row r="197">
          <cell r="N197">
            <v>1.6699999999999982</v>
          </cell>
          <cell r="O197">
            <v>0.65129999999999932</v>
          </cell>
          <cell r="P197">
            <v>0</v>
          </cell>
          <cell r="Q197">
            <v>0</v>
          </cell>
          <cell r="R197">
            <v>0.65129999999999932</v>
          </cell>
        </row>
        <row r="198">
          <cell r="N198" t="str">
            <v>總計</v>
          </cell>
          <cell r="O198">
            <v>65004.828499999981</v>
          </cell>
          <cell r="P198" t="str">
            <v>總計</v>
          </cell>
          <cell r="Q198">
            <v>17610.989799999996</v>
          </cell>
          <cell r="R198">
            <v>47393.838700000022</v>
          </cell>
        </row>
      </sheetData>
      <sheetData sheetId="15">
        <row r="3">
          <cell r="C3">
            <v>7483205.5099999998</v>
          </cell>
        </row>
        <row r="5">
          <cell r="H5">
            <v>3672.9434000000001</v>
          </cell>
          <cell r="J5">
            <v>12654.016900000013</v>
          </cell>
          <cell r="L5">
            <v>2256.6915000000004</v>
          </cell>
        </row>
      </sheetData>
      <sheetData sheetId="16">
        <row r="1">
          <cell r="N1"/>
          <cell r="O1" t="str">
            <v>日期:</v>
          </cell>
          <cell r="P1">
            <v>45984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0.17999999999999994</v>
          </cell>
          <cell r="O11">
            <v>302.39999999999992</v>
          </cell>
          <cell r="P11">
            <v>0</v>
          </cell>
          <cell r="Q11">
            <v>0</v>
          </cell>
          <cell r="R11">
            <v>302.39999999999992</v>
          </cell>
        </row>
        <row r="12">
          <cell r="N12">
            <v>3.1199999999999903</v>
          </cell>
          <cell r="O12">
            <v>623.99999999999807</v>
          </cell>
          <cell r="P12">
            <v>0</v>
          </cell>
          <cell r="Q12">
            <v>0</v>
          </cell>
          <cell r="R12">
            <v>623.99999999999807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10.699999999999818</v>
          </cell>
          <cell r="O14">
            <v>421.47299999999285</v>
          </cell>
          <cell r="P14">
            <v>1.89</v>
          </cell>
          <cell r="Q14">
            <v>74.447099999999992</v>
          </cell>
          <cell r="R14">
            <v>347.02589999999287</v>
          </cell>
        </row>
        <row r="15">
          <cell r="N15">
            <v>3.2899999999999636</v>
          </cell>
          <cell r="O15">
            <v>156.40659999999826</v>
          </cell>
          <cell r="P15">
            <v>2.02</v>
          </cell>
          <cell r="Q15">
            <v>96.030799999999999</v>
          </cell>
          <cell r="R15">
            <v>60.375799999998264</v>
          </cell>
        </row>
        <row r="16">
          <cell r="N16">
            <v>169</v>
          </cell>
          <cell r="O16">
            <v>544.18000000000006</v>
          </cell>
          <cell r="P16">
            <v>0</v>
          </cell>
          <cell r="Q16">
            <v>0</v>
          </cell>
          <cell r="R16">
            <v>544.18000000000006</v>
          </cell>
        </row>
        <row r="17">
          <cell r="N17">
            <v>1.0400000000000063</v>
          </cell>
          <cell r="O17">
            <v>385.98560000000231</v>
          </cell>
          <cell r="P17">
            <v>0.54</v>
          </cell>
          <cell r="Q17">
            <v>200.41560000000001</v>
          </cell>
          <cell r="R17">
            <v>185.5700000000023</v>
          </cell>
        </row>
        <row r="18"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N19">
            <v>4.5899999999999963</v>
          </cell>
          <cell r="O19">
            <v>350.99729999999971</v>
          </cell>
          <cell r="P19">
            <v>2.52</v>
          </cell>
          <cell r="Q19">
            <v>192.70439999999999</v>
          </cell>
          <cell r="R19">
            <v>158.29289999999972</v>
          </cell>
        </row>
        <row r="20">
          <cell r="N20">
            <v>1.7899999999999636</v>
          </cell>
          <cell r="O20">
            <v>282.58729999999429</v>
          </cell>
          <cell r="P20">
            <v>1.1200000000000001</v>
          </cell>
          <cell r="Q20">
            <v>176.81440000000003</v>
          </cell>
          <cell r="R20">
            <v>105.77289999999425</v>
          </cell>
        </row>
        <row r="21">
          <cell r="N21">
            <v>22.220000000000027</v>
          </cell>
          <cell r="O21">
            <v>3275.8946000000042</v>
          </cell>
          <cell r="P21">
            <v>0</v>
          </cell>
          <cell r="Q21">
            <v>0</v>
          </cell>
          <cell r="R21">
            <v>3275.8946000000042</v>
          </cell>
        </row>
        <row r="22">
          <cell r="N22">
            <v>1.7799999999999727</v>
          </cell>
          <cell r="O22">
            <v>227.55519999999652</v>
          </cell>
          <cell r="P22">
            <v>0</v>
          </cell>
          <cell r="Q22">
            <v>0</v>
          </cell>
          <cell r="R22">
            <v>227.55519999999652</v>
          </cell>
        </row>
        <row r="23">
          <cell r="N23">
            <v>3.1500000000000057</v>
          </cell>
          <cell r="O23">
            <v>456.12000000000086</v>
          </cell>
          <cell r="P23">
            <v>1.64</v>
          </cell>
          <cell r="Q23">
            <v>237.47200000000001</v>
          </cell>
          <cell r="R23">
            <v>218.64800000000085</v>
          </cell>
        </row>
        <row r="24">
          <cell r="N24">
            <v>194</v>
          </cell>
          <cell r="O24">
            <v>226.98</v>
          </cell>
          <cell r="P24">
            <v>194</v>
          </cell>
          <cell r="Q24">
            <v>226.98</v>
          </cell>
          <cell r="R24">
            <v>0</v>
          </cell>
        </row>
        <row r="25">
          <cell r="N25">
            <v>2</v>
          </cell>
          <cell r="O25">
            <v>253.98</v>
          </cell>
          <cell r="P25">
            <v>2</v>
          </cell>
          <cell r="Q25">
            <v>253.98</v>
          </cell>
          <cell r="R25">
            <v>0</v>
          </cell>
        </row>
        <row r="26"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N27">
            <v>96</v>
          </cell>
          <cell r="O27">
            <v>235.20000000000002</v>
          </cell>
          <cell r="P27">
            <v>96</v>
          </cell>
          <cell r="Q27">
            <v>235.20000000000002</v>
          </cell>
          <cell r="R27">
            <v>0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3.5100000000000051</v>
          </cell>
          <cell r="O30">
            <v>334.9944000000005</v>
          </cell>
          <cell r="P30">
            <v>1.56</v>
          </cell>
          <cell r="Q30">
            <v>148.88640000000001</v>
          </cell>
          <cell r="R30">
            <v>186.10800000000049</v>
          </cell>
        </row>
        <row r="31">
          <cell r="N31">
            <v>1.4299999999999997</v>
          </cell>
          <cell r="O31">
            <v>309.28039999999993</v>
          </cell>
          <cell r="P31">
            <v>1.04</v>
          </cell>
          <cell r="Q31">
            <v>224.93120000000002</v>
          </cell>
          <cell r="R31">
            <v>84.349199999999911</v>
          </cell>
        </row>
        <row r="32">
          <cell r="N32">
            <v>2.1000000000000014</v>
          </cell>
          <cell r="O32">
            <v>521.76600000000042</v>
          </cell>
          <cell r="P32">
            <v>0.76</v>
          </cell>
          <cell r="Q32">
            <v>188.8296</v>
          </cell>
          <cell r="R32">
            <v>332.93640000000039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2.1200000000000045</v>
          </cell>
          <cell r="O34">
            <v>410.91960000000091</v>
          </cell>
          <cell r="P34">
            <v>0</v>
          </cell>
          <cell r="Q34">
            <v>0</v>
          </cell>
          <cell r="R34">
            <v>410.91960000000091</v>
          </cell>
        </row>
        <row r="35">
          <cell r="N35">
            <v>1.1599999999999966</v>
          </cell>
          <cell r="O35">
            <v>494.96039999999851</v>
          </cell>
          <cell r="P35">
            <v>0</v>
          </cell>
          <cell r="Q35">
            <v>0</v>
          </cell>
          <cell r="R35">
            <v>494.96039999999851</v>
          </cell>
        </row>
        <row r="36">
          <cell r="N36">
            <v>4.1999999999999886</v>
          </cell>
          <cell r="O36">
            <v>641.54999999999825</v>
          </cell>
          <cell r="P36">
            <v>4.2</v>
          </cell>
          <cell r="Q36">
            <v>641.55000000000007</v>
          </cell>
          <cell r="R36">
            <v>-1.8189894035458565E-12</v>
          </cell>
        </row>
        <row r="37">
          <cell r="N37">
            <v>2.3400000000000034</v>
          </cell>
          <cell r="O37">
            <v>623.09520000000089</v>
          </cell>
          <cell r="P37">
            <v>0</v>
          </cell>
          <cell r="Q37">
            <v>0</v>
          </cell>
          <cell r="R37">
            <v>623.09520000000089</v>
          </cell>
        </row>
        <row r="38">
          <cell r="N38">
            <v>1.3200000000000003</v>
          </cell>
          <cell r="O38">
            <v>830.2800000000002</v>
          </cell>
          <cell r="P38">
            <v>0.26</v>
          </cell>
          <cell r="Q38">
            <v>163.54</v>
          </cell>
          <cell r="R38">
            <v>666.74000000000024</v>
          </cell>
        </row>
        <row r="39">
          <cell r="N39">
            <v>3.1299999999999955</v>
          </cell>
          <cell r="O39">
            <v>479.48469999999929</v>
          </cell>
          <cell r="P39">
            <v>1.02</v>
          </cell>
          <cell r="Q39">
            <v>156.25380000000001</v>
          </cell>
          <cell r="R39">
            <v>323.23089999999928</v>
          </cell>
        </row>
        <row r="40">
          <cell r="N40">
            <v>4.9999999999999822E-2</v>
          </cell>
          <cell r="O40">
            <v>6.2499999999999778</v>
          </cell>
          <cell r="P40">
            <v>0</v>
          </cell>
          <cell r="Q40">
            <v>0</v>
          </cell>
          <cell r="R40">
            <v>6.2499999999999778</v>
          </cell>
        </row>
        <row r="41">
          <cell r="N41">
            <v>1.990000000000002</v>
          </cell>
          <cell r="O41">
            <v>586.33360000000062</v>
          </cell>
          <cell r="P41">
            <v>0.3</v>
          </cell>
          <cell r="Q41">
            <v>88.391999999999996</v>
          </cell>
          <cell r="R41">
            <v>497.94160000000062</v>
          </cell>
        </row>
        <row r="42">
          <cell r="N42">
            <v>1.269999999999996</v>
          </cell>
          <cell r="O42">
            <v>430.7331999999987</v>
          </cell>
          <cell r="P42">
            <v>0.52</v>
          </cell>
          <cell r="Q42">
            <v>176.36320000000001</v>
          </cell>
          <cell r="R42">
            <v>254.3699999999987</v>
          </cell>
        </row>
        <row r="43">
          <cell r="N43">
            <v>2.1299999999999955</v>
          </cell>
          <cell r="O43">
            <v>538.27229999999884</v>
          </cell>
          <cell r="P43">
            <v>0.6</v>
          </cell>
          <cell r="Q43">
            <v>151.626</v>
          </cell>
          <cell r="R43">
            <v>386.64629999999886</v>
          </cell>
        </row>
        <row r="44">
          <cell r="N44">
            <v>2.9100000000000037</v>
          </cell>
          <cell r="O44">
            <v>1006.4235000000014</v>
          </cell>
          <cell r="P44">
            <v>0</v>
          </cell>
          <cell r="Q44">
            <v>0</v>
          </cell>
          <cell r="R44">
            <v>1006.4235000000014</v>
          </cell>
        </row>
        <row r="45">
          <cell r="N45">
            <v>0.90000000000000036</v>
          </cell>
          <cell r="O45">
            <v>446.66100000000017</v>
          </cell>
          <cell r="P45">
            <v>0.26</v>
          </cell>
          <cell r="Q45">
            <v>129.03540000000001</v>
          </cell>
          <cell r="R45">
            <v>317.62560000000019</v>
          </cell>
        </row>
        <row r="46">
          <cell r="N46">
            <v>5.2500000000000018</v>
          </cell>
          <cell r="O46">
            <v>477.17250000000018</v>
          </cell>
          <cell r="P46">
            <v>2</v>
          </cell>
          <cell r="Q46">
            <v>181.78</v>
          </cell>
          <cell r="R46">
            <v>295.39250000000015</v>
          </cell>
        </row>
        <row r="47">
          <cell r="N47">
            <v>19</v>
          </cell>
          <cell r="O47">
            <v>293.55</v>
          </cell>
          <cell r="P47">
            <v>19</v>
          </cell>
          <cell r="Q47">
            <v>293.55</v>
          </cell>
          <cell r="R47">
            <v>0</v>
          </cell>
        </row>
        <row r="48">
          <cell r="N48">
            <v>2.1899999999999977</v>
          </cell>
          <cell r="O48">
            <v>417.52349999999956</v>
          </cell>
          <cell r="P48">
            <v>0.68</v>
          </cell>
          <cell r="Q48">
            <v>129.64200000000002</v>
          </cell>
          <cell r="R48">
            <v>287.88149999999951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1.0999999999999996</v>
          </cell>
          <cell r="O50">
            <v>230.09799999999993</v>
          </cell>
          <cell r="P50">
            <v>0</v>
          </cell>
          <cell r="Q50">
            <v>0</v>
          </cell>
          <cell r="R50">
            <v>230.09799999999993</v>
          </cell>
        </row>
        <row r="51">
          <cell r="N51">
            <v>0.60999999999999943</v>
          </cell>
          <cell r="O51">
            <v>546.55999999999949</v>
          </cell>
          <cell r="P51">
            <v>0</v>
          </cell>
          <cell r="Q51">
            <v>0</v>
          </cell>
          <cell r="R51">
            <v>546.55999999999949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0.89000000000000057</v>
          </cell>
          <cell r="O54">
            <v>459.04420000000027</v>
          </cell>
          <cell r="P54">
            <v>0.3</v>
          </cell>
          <cell r="Q54">
            <v>154.73399999999998</v>
          </cell>
          <cell r="R54">
            <v>304.31020000000029</v>
          </cell>
        </row>
        <row r="55">
          <cell r="N55">
            <v>1.08</v>
          </cell>
          <cell r="O55">
            <v>302.40000000000003</v>
          </cell>
          <cell r="P55">
            <v>0</v>
          </cell>
          <cell r="Q55">
            <v>0</v>
          </cell>
          <cell r="R55">
            <v>302.40000000000003</v>
          </cell>
        </row>
        <row r="56">
          <cell r="N56">
            <v>2.1799999999999997</v>
          </cell>
          <cell r="O56">
            <v>433.47119999999995</v>
          </cell>
          <cell r="P56">
            <v>0</v>
          </cell>
          <cell r="Q56">
            <v>0</v>
          </cell>
          <cell r="R56">
            <v>433.47119999999995</v>
          </cell>
        </row>
        <row r="57">
          <cell r="N57">
            <v>3.1500000000000057</v>
          </cell>
          <cell r="O57">
            <v>550.746000000001</v>
          </cell>
          <cell r="P57">
            <v>0.45</v>
          </cell>
          <cell r="Q57">
            <v>78.677999999999997</v>
          </cell>
          <cell r="R57">
            <v>472.06800000000101</v>
          </cell>
        </row>
        <row r="58">
          <cell r="N58">
            <v>4.7199999999999989</v>
          </cell>
          <cell r="O58">
            <v>480.63759999999985</v>
          </cell>
          <cell r="P58">
            <v>1.6</v>
          </cell>
          <cell r="Q58">
            <v>162.928</v>
          </cell>
          <cell r="R58">
            <v>317.70959999999985</v>
          </cell>
        </row>
        <row r="59">
          <cell r="N59">
            <v>0.89000000000000057</v>
          </cell>
          <cell r="O59">
            <v>550.26030000000037</v>
          </cell>
          <cell r="P59">
            <v>0</v>
          </cell>
          <cell r="Q59">
            <v>0</v>
          </cell>
          <cell r="R59">
            <v>550.26030000000037</v>
          </cell>
        </row>
        <row r="60">
          <cell r="N60">
            <v>3.1699999999999875</v>
          </cell>
          <cell r="O60">
            <v>605.05789999999763</v>
          </cell>
          <cell r="P60">
            <v>0</v>
          </cell>
          <cell r="Q60">
            <v>0</v>
          </cell>
          <cell r="R60">
            <v>605.05789999999763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3.25</v>
          </cell>
          <cell r="O62">
            <v>514.11749999999995</v>
          </cell>
          <cell r="P62">
            <v>1.2</v>
          </cell>
          <cell r="Q62">
            <v>189.828</v>
          </cell>
          <cell r="R62">
            <v>324.28949999999998</v>
          </cell>
        </row>
        <row r="63">
          <cell r="N63">
            <v>1.2000000000000028</v>
          </cell>
          <cell r="O63">
            <v>495.73200000000116</v>
          </cell>
          <cell r="P63">
            <v>0</v>
          </cell>
          <cell r="Q63">
            <v>0</v>
          </cell>
          <cell r="R63">
            <v>495.73200000000116</v>
          </cell>
        </row>
        <row r="64">
          <cell r="N64">
            <v>1.9000000000000057</v>
          </cell>
          <cell r="O64">
            <v>544.7110000000016</v>
          </cell>
          <cell r="P64">
            <v>0.43</v>
          </cell>
          <cell r="Q64">
            <v>123.27669999999999</v>
          </cell>
          <cell r="R64">
            <v>421.4343000000016</v>
          </cell>
        </row>
        <row r="65">
          <cell r="N65">
            <v>1.7999999999999989</v>
          </cell>
          <cell r="O65">
            <v>588.13199999999972</v>
          </cell>
          <cell r="P65">
            <v>0</v>
          </cell>
          <cell r="Q65">
            <v>0</v>
          </cell>
          <cell r="R65">
            <v>588.13199999999972</v>
          </cell>
        </row>
        <row r="66">
          <cell r="N66">
            <v>2.2400000000000002</v>
          </cell>
          <cell r="O66">
            <v>414.40000000000003</v>
          </cell>
          <cell r="P66">
            <v>0</v>
          </cell>
          <cell r="Q66">
            <v>0</v>
          </cell>
          <cell r="R66">
            <v>414.40000000000003</v>
          </cell>
        </row>
        <row r="67">
          <cell r="N67">
            <v>2.8100000000000023</v>
          </cell>
          <cell r="O67">
            <v>576.35910000000047</v>
          </cell>
          <cell r="P67">
            <v>0.7</v>
          </cell>
          <cell r="Q67">
            <v>143.577</v>
          </cell>
          <cell r="R67">
            <v>432.78210000000047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10.019999999999982</v>
          </cell>
          <cell r="O70">
            <v>521.34059999999909</v>
          </cell>
          <cell r="P70">
            <v>0.89</v>
          </cell>
          <cell r="Q70">
            <v>46.306699999999999</v>
          </cell>
          <cell r="R70">
            <v>475.03389999999911</v>
          </cell>
        </row>
        <row r="71">
          <cell r="N71">
            <v>29</v>
          </cell>
          <cell r="O71">
            <v>35.67</v>
          </cell>
          <cell r="P71">
            <v>29</v>
          </cell>
          <cell r="Q71">
            <v>35.67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1.8099999999999952</v>
          </cell>
          <cell r="O73">
            <v>381.43939999999901</v>
          </cell>
          <cell r="P73">
            <v>1.81</v>
          </cell>
          <cell r="Q73">
            <v>381.43940000000003</v>
          </cell>
          <cell r="R73">
            <v>-1.0231815394945443E-12</v>
          </cell>
        </row>
        <row r="74">
          <cell r="N74">
            <v>62</v>
          </cell>
          <cell r="O74">
            <v>99.820000000000007</v>
          </cell>
          <cell r="P74">
            <v>62</v>
          </cell>
          <cell r="Q74">
            <v>99.820000000000007</v>
          </cell>
          <cell r="R74">
            <v>0</v>
          </cell>
        </row>
        <row r="75">
          <cell r="N75">
            <v>23</v>
          </cell>
          <cell r="O75">
            <v>29.67</v>
          </cell>
          <cell r="P75">
            <v>23</v>
          </cell>
          <cell r="Q75">
            <v>29.67</v>
          </cell>
          <cell r="R75">
            <v>0</v>
          </cell>
        </row>
        <row r="76">
          <cell r="N76">
            <v>4.3899999999999864</v>
          </cell>
          <cell r="O76">
            <v>227.70929999999927</v>
          </cell>
          <cell r="P76">
            <v>2.9</v>
          </cell>
          <cell r="Q76">
            <v>150.423</v>
          </cell>
          <cell r="R76">
            <v>77.286299999999272</v>
          </cell>
        </row>
        <row r="77">
          <cell r="N77">
            <v>10.439999999999998</v>
          </cell>
          <cell r="O77">
            <v>351.93239999999992</v>
          </cell>
          <cell r="P77">
            <v>5.1100000000000003</v>
          </cell>
          <cell r="Q77">
            <v>172.25810000000001</v>
          </cell>
          <cell r="R77">
            <v>179.6742999999999</v>
          </cell>
        </row>
        <row r="78">
          <cell r="N78">
            <v>2.1899999999999977</v>
          </cell>
          <cell r="O78">
            <v>276.6845999999997</v>
          </cell>
          <cell r="P78">
            <v>1.22</v>
          </cell>
          <cell r="Q78">
            <v>154.13480000000001</v>
          </cell>
          <cell r="R78">
            <v>122.54979999999969</v>
          </cell>
        </row>
        <row r="79">
          <cell r="N79">
            <v>1.3399999999999999</v>
          </cell>
          <cell r="O79">
            <v>320.88979999999998</v>
          </cell>
          <cell r="P79">
            <v>0.2</v>
          </cell>
          <cell r="Q79">
            <v>47.894000000000005</v>
          </cell>
          <cell r="R79">
            <v>272.99579999999997</v>
          </cell>
        </row>
        <row r="80">
          <cell r="N80">
            <v>1.4799999999999969</v>
          </cell>
          <cell r="O80">
            <v>678.06199999999853</v>
          </cell>
          <cell r="P80">
            <v>0</v>
          </cell>
          <cell r="Q80">
            <v>0</v>
          </cell>
          <cell r="R80">
            <v>678.06199999999853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24.089999999999975</v>
          </cell>
          <cell r="O82">
            <v>708.24599999999919</v>
          </cell>
          <cell r="P82">
            <v>7</v>
          </cell>
          <cell r="Q82">
            <v>205.79999999999998</v>
          </cell>
          <cell r="R82">
            <v>502.44599999999923</v>
          </cell>
        </row>
        <row r="83">
          <cell r="N83">
            <v>14.970000000000027</v>
          </cell>
          <cell r="O83">
            <v>1415.7129000000025</v>
          </cell>
          <cell r="P83">
            <v>0</v>
          </cell>
          <cell r="Q83">
            <v>0</v>
          </cell>
          <cell r="R83">
            <v>1415.7129000000025</v>
          </cell>
        </row>
        <row r="84">
          <cell r="N84">
            <v>39</v>
          </cell>
          <cell r="O84">
            <v>544.04999999999995</v>
          </cell>
          <cell r="P84">
            <v>39</v>
          </cell>
          <cell r="Q84">
            <v>544.04999999999995</v>
          </cell>
          <cell r="R84">
            <v>0</v>
          </cell>
        </row>
        <row r="85">
          <cell r="N85">
            <v>2.0500000000000114</v>
          </cell>
          <cell r="O85">
            <v>146.26750000000081</v>
          </cell>
          <cell r="P85">
            <v>0</v>
          </cell>
          <cell r="Q85">
            <v>0</v>
          </cell>
          <cell r="R85">
            <v>146.26750000000081</v>
          </cell>
        </row>
        <row r="86">
          <cell r="N86">
            <v>19.03</v>
          </cell>
          <cell r="O86">
            <v>1249.7001</v>
          </cell>
          <cell r="P86">
            <v>0</v>
          </cell>
          <cell r="Q86">
            <v>0</v>
          </cell>
          <cell r="R86">
            <v>1249.7001</v>
          </cell>
        </row>
        <row r="87">
          <cell r="N87">
            <v>3</v>
          </cell>
          <cell r="O87">
            <v>27</v>
          </cell>
          <cell r="P87">
            <v>3</v>
          </cell>
          <cell r="Q87">
            <v>27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1.5200000000000031</v>
          </cell>
          <cell r="O89">
            <v>332.77360000000067</v>
          </cell>
          <cell r="P89">
            <v>0.5</v>
          </cell>
          <cell r="Q89">
            <v>109.465</v>
          </cell>
          <cell r="R89">
            <v>223.30860000000067</v>
          </cell>
        </row>
        <row r="90">
          <cell r="N90">
            <v>6.259999999999998</v>
          </cell>
          <cell r="O90">
            <v>341.35779999999988</v>
          </cell>
          <cell r="P90">
            <v>2.92</v>
          </cell>
          <cell r="Q90">
            <v>159.2276</v>
          </cell>
          <cell r="R90">
            <v>182.13019999999989</v>
          </cell>
        </row>
        <row r="91">
          <cell r="N91">
            <v>46</v>
          </cell>
          <cell r="O91">
            <v>267.26</v>
          </cell>
          <cell r="P91">
            <v>46</v>
          </cell>
          <cell r="Q91">
            <v>267.26</v>
          </cell>
          <cell r="R91">
            <v>0</v>
          </cell>
        </row>
        <row r="92">
          <cell r="N92">
            <v>12.650000000000091</v>
          </cell>
          <cell r="O92">
            <v>865.51300000000629</v>
          </cell>
          <cell r="P92">
            <v>0</v>
          </cell>
          <cell r="Q92">
            <v>0</v>
          </cell>
          <cell r="R92">
            <v>865.51300000000629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4.1599999999999682</v>
          </cell>
          <cell r="O97">
            <v>271.39839999999788</v>
          </cell>
          <cell r="P97">
            <v>3.26</v>
          </cell>
          <cell r="Q97">
            <v>212.68239999999997</v>
          </cell>
          <cell r="R97">
            <v>58.715999999997905</v>
          </cell>
        </row>
        <row r="98">
          <cell r="N98">
            <v>5.2499999999999982</v>
          </cell>
          <cell r="O98">
            <v>469.19249999999988</v>
          </cell>
          <cell r="P98">
            <v>0.8</v>
          </cell>
          <cell r="Q98">
            <v>71.496000000000009</v>
          </cell>
          <cell r="R98">
            <v>397.6964999999999</v>
          </cell>
        </row>
        <row r="99">
          <cell r="N99">
            <v>5.289999999999992</v>
          </cell>
          <cell r="O99">
            <v>679.18309999999894</v>
          </cell>
          <cell r="P99">
            <v>1.18</v>
          </cell>
          <cell r="Q99">
            <v>151.50019999999998</v>
          </cell>
          <cell r="R99">
            <v>527.68289999999899</v>
          </cell>
        </row>
        <row r="100">
          <cell r="N100">
            <v>2.0700000000000003</v>
          </cell>
          <cell r="O100">
            <v>525.61440000000005</v>
          </cell>
          <cell r="P100">
            <v>0.72</v>
          </cell>
          <cell r="Q100">
            <v>182.82239999999999</v>
          </cell>
          <cell r="R100">
            <v>342.79200000000003</v>
          </cell>
        </row>
        <row r="101">
          <cell r="N101">
            <v>2.3199999999999932</v>
          </cell>
          <cell r="O101">
            <v>426.06799999999873</v>
          </cell>
          <cell r="P101">
            <v>1.34</v>
          </cell>
          <cell r="Q101">
            <v>246.09100000000001</v>
          </cell>
          <cell r="R101">
            <v>179.97699999999872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4</v>
          </cell>
          <cell r="O103">
            <v>25.04</v>
          </cell>
          <cell r="P103">
            <v>4</v>
          </cell>
          <cell r="Q103">
            <v>25.04</v>
          </cell>
          <cell r="R103">
            <v>0</v>
          </cell>
        </row>
        <row r="104">
          <cell r="N104">
            <v>1.990000000000002</v>
          </cell>
          <cell r="O104">
            <v>598.65170000000057</v>
          </cell>
          <cell r="P104">
            <v>0.66</v>
          </cell>
          <cell r="Q104">
            <v>198.5478</v>
          </cell>
          <cell r="R104">
            <v>400.10390000000058</v>
          </cell>
        </row>
        <row r="105">
          <cell r="N105">
            <v>1.0999999999999943</v>
          </cell>
          <cell r="O105">
            <v>448.51399999999768</v>
          </cell>
          <cell r="P105">
            <v>0.3</v>
          </cell>
          <cell r="Q105">
            <v>122.322</v>
          </cell>
          <cell r="R105">
            <v>326.19199999999768</v>
          </cell>
        </row>
        <row r="106">
          <cell r="N106">
            <v>3.5700000000000074</v>
          </cell>
          <cell r="O106">
            <v>395.09190000000081</v>
          </cell>
          <cell r="P106">
            <v>1.4</v>
          </cell>
          <cell r="Q106">
            <v>154.93799999999999</v>
          </cell>
          <cell r="R106">
            <v>240.15390000000082</v>
          </cell>
        </row>
        <row r="107">
          <cell r="N107">
            <v>1.4899999999999949</v>
          </cell>
          <cell r="O107">
            <v>545.23569999999813</v>
          </cell>
          <cell r="P107">
            <v>0.5</v>
          </cell>
          <cell r="Q107">
            <v>182.965</v>
          </cell>
          <cell r="R107">
            <v>362.2706999999981</v>
          </cell>
        </row>
        <row r="108">
          <cell r="N108">
            <v>4.2800000000000153</v>
          </cell>
          <cell r="O108">
            <v>525.66960000000188</v>
          </cell>
          <cell r="P108">
            <v>1.5</v>
          </cell>
          <cell r="Q108">
            <v>184.23</v>
          </cell>
          <cell r="R108">
            <v>341.43960000000186</v>
          </cell>
        </row>
        <row r="109">
          <cell r="N109">
            <v>2.2699999999999996</v>
          </cell>
          <cell r="O109">
            <v>431.14109999999994</v>
          </cell>
          <cell r="P109">
            <v>1.2</v>
          </cell>
          <cell r="Q109">
            <v>227.916</v>
          </cell>
          <cell r="R109">
            <v>203.22509999999994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36</v>
          </cell>
          <cell r="O111">
            <v>110.16</v>
          </cell>
          <cell r="P111">
            <v>0</v>
          </cell>
          <cell r="Q111">
            <v>0</v>
          </cell>
          <cell r="R111">
            <v>110.16</v>
          </cell>
        </row>
        <row r="112">
          <cell r="N112">
            <v>1.9200000000000017</v>
          </cell>
          <cell r="O112">
            <v>363.22560000000033</v>
          </cell>
          <cell r="P112">
            <v>1</v>
          </cell>
          <cell r="Q112">
            <v>189.18</v>
          </cell>
          <cell r="R112">
            <v>174.04560000000032</v>
          </cell>
        </row>
        <row r="113">
          <cell r="N113">
            <v>4.2000000000000028</v>
          </cell>
          <cell r="O113">
            <v>403.20000000000027</v>
          </cell>
          <cell r="P113">
            <v>1.2</v>
          </cell>
          <cell r="Q113">
            <v>115.19999999999999</v>
          </cell>
          <cell r="R113">
            <v>288.00000000000028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2.7999999999999972</v>
          </cell>
          <cell r="O115">
            <v>1030.791999999999</v>
          </cell>
          <cell r="P115">
            <v>0</v>
          </cell>
          <cell r="Q115">
            <v>0</v>
          </cell>
          <cell r="R115">
            <v>1030.791999999999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3.4399999999999977</v>
          </cell>
          <cell r="O117">
            <v>552.08559999999966</v>
          </cell>
          <cell r="P117">
            <v>1.5</v>
          </cell>
          <cell r="Q117">
            <v>240.73500000000001</v>
          </cell>
          <cell r="R117">
            <v>311.35059999999964</v>
          </cell>
        </row>
        <row r="118">
          <cell r="N118">
            <v>0.26999999999999957</v>
          </cell>
          <cell r="O118">
            <v>131.10389999999978</v>
          </cell>
          <cell r="P118">
            <v>0</v>
          </cell>
          <cell r="Q118">
            <v>0</v>
          </cell>
          <cell r="R118">
            <v>131.10389999999978</v>
          </cell>
        </row>
        <row r="119">
          <cell r="N119">
            <v>10</v>
          </cell>
          <cell r="O119">
            <v>26.6</v>
          </cell>
          <cell r="P119">
            <v>10</v>
          </cell>
          <cell r="Q119">
            <v>26.6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2.7099999999999937</v>
          </cell>
          <cell r="O122">
            <v>379.34579999999909</v>
          </cell>
          <cell r="P122">
            <v>1.5</v>
          </cell>
          <cell r="Q122">
            <v>209.96999999999997</v>
          </cell>
          <cell r="R122">
            <v>169.37579999999912</v>
          </cell>
        </row>
        <row r="123">
          <cell r="N123">
            <v>2.1500000000000021</v>
          </cell>
          <cell r="O123">
            <v>391.53650000000044</v>
          </cell>
          <cell r="P123">
            <v>1.2</v>
          </cell>
          <cell r="Q123">
            <v>218.53200000000001</v>
          </cell>
          <cell r="R123">
            <v>173.00450000000043</v>
          </cell>
        </row>
        <row r="124">
          <cell r="N124">
            <v>2.1400000000000006</v>
          </cell>
          <cell r="O124">
            <v>305.69900000000007</v>
          </cell>
          <cell r="P124">
            <v>1.1499999999999999</v>
          </cell>
          <cell r="Q124">
            <v>164.27749999999997</v>
          </cell>
          <cell r="R124">
            <v>141.42150000000009</v>
          </cell>
        </row>
        <row r="125">
          <cell r="N125">
            <v>2.2399999999999949</v>
          </cell>
          <cell r="O125">
            <v>419.91039999999907</v>
          </cell>
          <cell r="P125">
            <v>1.2</v>
          </cell>
          <cell r="Q125">
            <v>224.952</v>
          </cell>
          <cell r="R125">
            <v>194.95839999999907</v>
          </cell>
        </row>
        <row r="126">
          <cell r="N126">
            <v>11.090000000000003</v>
          </cell>
          <cell r="O126">
            <v>730.49830000000031</v>
          </cell>
          <cell r="P126">
            <v>0</v>
          </cell>
          <cell r="Q126">
            <v>0</v>
          </cell>
          <cell r="R126">
            <v>730.49830000000031</v>
          </cell>
        </row>
        <row r="127">
          <cell r="N127">
            <v>35</v>
          </cell>
          <cell r="O127">
            <v>94.149999999999991</v>
          </cell>
          <cell r="P127">
            <v>35</v>
          </cell>
          <cell r="Q127">
            <v>94.149999999999991</v>
          </cell>
          <cell r="R127">
            <v>0</v>
          </cell>
        </row>
        <row r="128">
          <cell r="N128">
            <v>1.4399999999999977</v>
          </cell>
          <cell r="O128">
            <v>261.51839999999959</v>
          </cell>
          <cell r="P128">
            <v>1.04</v>
          </cell>
          <cell r="Q128">
            <v>188.87440000000001</v>
          </cell>
          <cell r="R128">
            <v>72.643999999999579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2.1199999999999974</v>
          </cell>
          <cell r="O130">
            <v>967.33479999999884</v>
          </cell>
          <cell r="P130">
            <v>0</v>
          </cell>
          <cell r="Q130">
            <v>0</v>
          </cell>
          <cell r="R130">
            <v>967.33479999999884</v>
          </cell>
        </row>
        <row r="131">
          <cell r="N131">
            <v>20</v>
          </cell>
          <cell r="O131">
            <v>354.20000000000005</v>
          </cell>
          <cell r="P131">
            <v>20</v>
          </cell>
          <cell r="Q131">
            <v>354.20000000000005</v>
          </cell>
          <cell r="R131">
            <v>0</v>
          </cell>
        </row>
        <row r="132">
          <cell r="N132">
            <v>1.4399999999999977</v>
          </cell>
          <cell r="O132">
            <v>289.41119999999955</v>
          </cell>
          <cell r="P132">
            <v>1.4</v>
          </cell>
          <cell r="Q132">
            <v>281.37199999999996</v>
          </cell>
          <cell r="R132">
            <v>8.039199999999596</v>
          </cell>
        </row>
        <row r="133">
          <cell r="N133">
            <v>3.3599999999999852</v>
          </cell>
          <cell r="O133">
            <v>523.6223999999977</v>
          </cell>
          <cell r="P133">
            <v>1.3</v>
          </cell>
          <cell r="Q133">
            <v>202.59200000000001</v>
          </cell>
          <cell r="R133">
            <v>321.03039999999771</v>
          </cell>
        </row>
        <row r="134">
          <cell r="N134">
            <v>7.4900000000000091</v>
          </cell>
          <cell r="O134">
            <v>869.88860000000102</v>
          </cell>
          <cell r="P134">
            <v>0</v>
          </cell>
          <cell r="Q134">
            <v>0</v>
          </cell>
          <cell r="R134">
            <v>869.88860000000102</v>
          </cell>
        </row>
        <row r="135">
          <cell r="N135">
            <v>10</v>
          </cell>
          <cell r="O135">
            <v>35.6</v>
          </cell>
          <cell r="P135">
            <v>10</v>
          </cell>
          <cell r="Q135">
            <v>35.6</v>
          </cell>
          <cell r="R135">
            <v>0</v>
          </cell>
        </row>
        <row r="136">
          <cell r="N136">
            <v>10.219999999999999</v>
          </cell>
          <cell r="O136">
            <v>1016.9921999999999</v>
          </cell>
          <cell r="P136">
            <v>0</v>
          </cell>
          <cell r="Q136">
            <v>0</v>
          </cell>
          <cell r="R136">
            <v>1016.9921999999999</v>
          </cell>
        </row>
        <row r="137">
          <cell r="N137">
            <v>8</v>
          </cell>
          <cell r="O137">
            <v>38.880000000000003</v>
          </cell>
          <cell r="P137">
            <v>8</v>
          </cell>
          <cell r="Q137">
            <v>38.880000000000003</v>
          </cell>
          <cell r="R137">
            <v>0</v>
          </cell>
        </row>
        <row r="138">
          <cell r="N138">
            <v>11.020000000000039</v>
          </cell>
          <cell r="O138">
            <v>728.75260000000253</v>
          </cell>
          <cell r="P138">
            <v>0</v>
          </cell>
          <cell r="Q138">
            <v>0</v>
          </cell>
          <cell r="R138">
            <v>728.75260000000253</v>
          </cell>
        </row>
        <row r="139">
          <cell r="N139">
            <v>1.7700000000000031</v>
          </cell>
          <cell r="O139">
            <v>256.72080000000045</v>
          </cell>
          <cell r="P139">
            <v>1.44</v>
          </cell>
          <cell r="Q139">
            <v>208.85759999999999</v>
          </cell>
          <cell r="R139">
            <v>47.863200000000461</v>
          </cell>
        </row>
        <row r="140">
          <cell r="N140">
            <v>1.9700000000000024</v>
          </cell>
          <cell r="O140">
            <v>955.76520000000119</v>
          </cell>
          <cell r="P140">
            <v>0</v>
          </cell>
          <cell r="Q140">
            <v>0</v>
          </cell>
          <cell r="R140">
            <v>955.76520000000119</v>
          </cell>
        </row>
        <row r="141">
          <cell r="N141">
            <v>54</v>
          </cell>
          <cell r="O141">
            <v>37.799999999999997</v>
          </cell>
          <cell r="P141">
            <v>54</v>
          </cell>
          <cell r="Q141">
            <v>37.799999999999997</v>
          </cell>
          <cell r="R141">
            <v>0</v>
          </cell>
        </row>
        <row r="142">
          <cell r="N142">
            <v>0.51999999999999957</v>
          </cell>
          <cell r="O142">
            <v>278.89679999999981</v>
          </cell>
          <cell r="P142">
            <v>0.38</v>
          </cell>
          <cell r="Q142">
            <v>203.8092</v>
          </cell>
          <cell r="R142">
            <v>75.08759999999981</v>
          </cell>
        </row>
        <row r="143">
          <cell r="N143">
            <v>6.8999999999999773</v>
          </cell>
          <cell r="O143">
            <v>484.51799999999838</v>
          </cell>
          <cell r="P143">
            <v>0</v>
          </cell>
          <cell r="Q143">
            <v>0</v>
          </cell>
          <cell r="R143">
            <v>484.51799999999838</v>
          </cell>
        </row>
        <row r="144">
          <cell r="N144">
            <v>1.25</v>
          </cell>
          <cell r="O144">
            <v>314.46249999999998</v>
          </cell>
          <cell r="P144">
            <v>0.55000000000000004</v>
          </cell>
          <cell r="Q144">
            <v>138.36350000000002</v>
          </cell>
          <cell r="R144">
            <v>176.09899999999996</v>
          </cell>
        </row>
        <row r="145">
          <cell r="N145">
            <v>2.2599999999999909</v>
          </cell>
          <cell r="O145">
            <v>244.66759999999903</v>
          </cell>
          <cell r="P145">
            <v>0</v>
          </cell>
          <cell r="Q145">
            <v>0</v>
          </cell>
          <cell r="R145">
            <v>244.66759999999903</v>
          </cell>
        </row>
        <row r="146">
          <cell r="N146">
            <v>14</v>
          </cell>
          <cell r="O146">
            <v>0</v>
          </cell>
          <cell r="P146">
            <v>14</v>
          </cell>
          <cell r="Q146">
            <v>0</v>
          </cell>
          <cell r="R146">
            <v>0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4.9800000000000182</v>
          </cell>
          <cell r="O148">
            <v>419.8140000000015</v>
          </cell>
          <cell r="P148">
            <v>1.46</v>
          </cell>
          <cell r="Q148">
            <v>123.07799999999999</v>
          </cell>
          <cell r="R148">
            <v>296.73600000000152</v>
          </cell>
        </row>
        <row r="149">
          <cell r="N149">
            <v>1.3599999999999994</v>
          </cell>
          <cell r="O149">
            <v>559.4631999999998</v>
          </cell>
          <cell r="P149">
            <v>0</v>
          </cell>
          <cell r="Q149">
            <v>0</v>
          </cell>
          <cell r="R149">
            <v>559.4631999999998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1.3499999999999979</v>
          </cell>
          <cell r="O151">
            <v>670.85549999999898</v>
          </cell>
          <cell r="P151">
            <v>0</v>
          </cell>
          <cell r="Q151">
            <v>0</v>
          </cell>
          <cell r="R151">
            <v>670.85549999999898</v>
          </cell>
        </row>
        <row r="152">
          <cell r="N152">
            <v>0.96999999999999886</v>
          </cell>
          <cell r="O152">
            <v>325.11489999999964</v>
          </cell>
          <cell r="P152">
            <v>0.6</v>
          </cell>
          <cell r="Q152">
            <v>201.102</v>
          </cell>
          <cell r="R152">
            <v>124.01289999999963</v>
          </cell>
        </row>
        <row r="153">
          <cell r="N153">
            <v>1.8900000000000006</v>
          </cell>
          <cell r="O153">
            <v>320.90310000000011</v>
          </cell>
          <cell r="P153">
            <v>1.8</v>
          </cell>
          <cell r="Q153">
            <v>305.62200000000001</v>
          </cell>
          <cell r="R153">
            <v>15.281100000000094</v>
          </cell>
        </row>
        <row r="154">
          <cell r="N154">
            <v>10.480000000000018</v>
          </cell>
          <cell r="O154">
            <v>321.31680000000057</v>
          </cell>
          <cell r="P154">
            <v>2.2799999999999998</v>
          </cell>
          <cell r="Q154">
            <v>69.904799999999994</v>
          </cell>
          <cell r="R154">
            <v>251.41200000000057</v>
          </cell>
        </row>
        <row r="155">
          <cell r="N155">
            <v>1.3799999999999955</v>
          </cell>
          <cell r="O155">
            <v>835.97639999999717</v>
          </cell>
          <cell r="P155">
            <v>0</v>
          </cell>
          <cell r="Q155">
            <v>0</v>
          </cell>
          <cell r="R155">
            <v>835.97639999999717</v>
          </cell>
        </row>
        <row r="156">
          <cell r="N156">
            <v>3.6999999999999886</v>
          </cell>
          <cell r="O156">
            <v>524.17899999999838</v>
          </cell>
          <cell r="P156">
            <v>1.03</v>
          </cell>
          <cell r="Q156">
            <v>145.92009999999999</v>
          </cell>
          <cell r="R156">
            <v>378.25889999999839</v>
          </cell>
        </row>
        <row r="157">
          <cell r="N157">
            <v>2.2100000000000009</v>
          </cell>
          <cell r="O157">
            <v>449.9118000000002</v>
          </cell>
          <cell r="P157">
            <v>0.9</v>
          </cell>
          <cell r="Q157">
            <v>183.22200000000001</v>
          </cell>
          <cell r="R157">
            <v>266.68980000000022</v>
          </cell>
        </row>
        <row r="158">
          <cell r="N158">
            <v>8.9300000000000068</v>
          </cell>
          <cell r="O158">
            <v>459.62710000000033</v>
          </cell>
          <cell r="P158">
            <v>2.88</v>
          </cell>
          <cell r="Q158">
            <v>148.2336</v>
          </cell>
          <cell r="R158">
            <v>311.39350000000036</v>
          </cell>
        </row>
        <row r="159">
          <cell r="N159">
            <v>1.1099999999999994</v>
          </cell>
          <cell r="O159">
            <v>698.14559999999972</v>
          </cell>
          <cell r="P159">
            <v>0</v>
          </cell>
          <cell r="Q159">
            <v>0</v>
          </cell>
          <cell r="R159">
            <v>698.14559999999972</v>
          </cell>
        </row>
        <row r="160">
          <cell r="N160">
            <v>0.80999999999999872</v>
          </cell>
          <cell r="O160">
            <v>116.98829999999982</v>
          </cell>
          <cell r="P160">
            <v>0.5</v>
          </cell>
          <cell r="Q160">
            <v>72.215000000000003</v>
          </cell>
          <cell r="R160">
            <v>44.773299999999821</v>
          </cell>
        </row>
        <row r="161">
          <cell r="N161">
            <v>4.6099999999999994</v>
          </cell>
          <cell r="O161">
            <v>151.16189999999997</v>
          </cell>
          <cell r="P161">
            <v>0</v>
          </cell>
          <cell r="Q161">
            <v>0</v>
          </cell>
          <cell r="R161">
            <v>151.16189999999997</v>
          </cell>
        </row>
        <row r="162">
          <cell r="N162">
            <v>5.2199999999999989</v>
          </cell>
          <cell r="O162">
            <v>411.4403999999999</v>
          </cell>
          <cell r="P162">
            <v>2.5499999999999998</v>
          </cell>
          <cell r="Q162">
            <v>200.99099999999996</v>
          </cell>
          <cell r="R162">
            <v>210.44939999999994</v>
          </cell>
        </row>
        <row r="163">
          <cell r="N163">
            <v>30</v>
          </cell>
          <cell r="O163">
            <v>318.90000000000003</v>
          </cell>
          <cell r="P163">
            <v>30</v>
          </cell>
          <cell r="Q163">
            <v>318.90000000000003</v>
          </cell>
          <cell r="R163">
            <v>0</v>
          </cell>
        </row>
        <row r="164">
          <cell r="N164">
            <v>3.0700000000000003</v>
          </cell>
          <cell r="O164">
            <v>542.34620000000007</v>
          </cell>
          <cell r="P164">
            <v>0.9</v>
          </cell>
          <cell r="Q164">
            <v>158.994</v>
          </cell>
          <cell r="R164">
            <v>383.35220000000004</v>
          </cell>
        </row>
        <row r="165">
          <cell r="N165">
            <v>5.0300000000000011</v>
          </cell>
          <cell r="O165">
            <v>436.95610000000011</v>
          </cell>
          <cell r="P165">
            <v>1.5</v>
          </cell>
          <cell r="Q165">
            <v>130.30500000000001</v>
          </cell>
          <cell r="R165">
            <v>306.6511000000001</v>
          </cell>
        </row>
        <row r="166">
          <cell r="N166">
            <v>0.96000000000000085</v>
          </cell>
          <cell r="O166">
            <v>664.88640000000066</v>
          </cell>
          <cell r="P166">
            <v>0</v>
          </cell>
          <cell r="Q166">
            <v>0</v>
          </cell>
          <cell r="R166">
            <v>664.88640000000066</v>
          </cell>
        </row>
        <row r="167">
          <cell r="N167">
            <v>58</v>
          </cell>
          <cell r="O167">
            <v>164.14000000000001</v>
          </cell>
          <cell r="P167">
            <v>58</v>
          </cell>
          <cell r="Q167">
            <v>164.14000000000001</v>
          </cell>
          <cell r="R167">
            <v>0</v>
          </cell>
        </row>
        <row r="168">
          <cell r="N168">
            <v>2.3200000000000003</v>
          </cell>
          <cell r="O168">
            <v>548.05360000000007</v>
          </cell>
          <cell r="P168">
            <v>0.94</v>
          </cell>
          <cell r="Q168">
            <v>222.05619999999999</v>
          </cell>
          <cell r="R168">
            <v>325.99740000000008</v>
          </cell>
        </row>
        <row r="169">
          <cell r="N169">
            <v>3.2399999999999949</v>
          </cell>
          <cell r="O169">
            <v>368.93879999999945</v>
          </cell>
          <cell r="P169">
            <v>0.94</v>
          </cell>
          <cell r="Q169">
            <v>107.0378</v>
          </cell>
          <cell r="R169">
            <v>261.90099999999944</v>
          </cell>
        </row>
        <row r="170"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</row>
        <row r="171">
          <cell r="N171">
            <v>9.0600000000000023</v>
          </cell>
          <cell r="O171">
            <v>624.59640000000013</v>
          </cell>
          <cell r="P171">
            <v>2.5</v>
          </cell>
          <cell r="Q171">
            <v>172.35</v>
          </cell>
          <cell r="R171">
            <v>452.24640000000011</v>
          </cell>
        </row>
        <row r="172">
          <cell r="N172">
            <v>1.75</v>
          </cell>
          <cell r="O172">
            <v>453.07499999999993</v>
          </cell>
          <cell r="P172">
            <v>0</v>
          </cell>
          <cell r="Q172">
            <v>0</v>
          </cell>
          <cell r="R172">
            <v>453.07499999999993</v>
          </cell>
        </row>
        <row r="173">
          <cell r="N173">
            <v>1.1600000000000001</v>
          </cell>
          <cell r="O173">
            <v>335.14720000000005</v>
          </cell>
          <cell r="P173">
            <v>0.43</v>
          </cell>
          <cell r="Q173">
            <v>124.23560000000001</v>
          </cell>
          <cell r="R173">
            <v>210.91160000000005</v>
          </cell>
        </row>
        <row r="174">
          <cell r="N174">
            <v>3.1900000000000013</v>
          </cell>
          <cell r="O174">
            <v>379.48240000000015</v>
          </cell>
          <cell r="P174">
            <v>1</v>
          </cell>
          <cell r="Q174">
            <v>118.96</v>
          </cell>
          <cell r="R174">
            <v>260.52240000000018</v>
          </cell>
        </row>
        <row r="175">
          <cell r="N175">
            <v>2.3799999999999955</v>
          </cell>
          <cell r="O175">
            <v>243.40259999999952</v>
          </cell>
          <cell r="P175">
            <v>1.5</v>
          </cell>
          <cell r="Q175">
            <v>153.405</v>
          </cell>
          <cell r="R175">
            <v>89.997599999999522</v>
          </cell>
        </row>
        <row r="176">
          <cell r="N176">
            <v>22</v>
          </cell>
          <cell r="O176">
            <v>53.68</v>
          </cell>
          <cell r="P176">
            <v>22</v>
          </cell>
          <cell r="Q176">
            <v>53.68</v>
          </cell>
          <cell r="R176">
            <v>0</v>
          </cell>
        </row>
        <row r="177">
          <cell r="N177">
            <v>4.5</v>
          </cell>
          <cell r="O177">
            <v>460.08</v>
          </cell>
          <cell r="P177">
            <v>1.1299999999999999</v>
          </cell>
          <cell r="Q177">
            <v>115.53119999999998</v>
          </cell>
          <cell r="R177">
            <v>344.54880000000003</v>
          </cell>
        </row>
        <row r="178">
          <cell r="N178">
            <v>2.0700000000000003</v>
          </cell>
          <cell r="O178">
            <v>751.59630000000004</v>
          </cell>
          <cell r="P178">
            <v>0.54</v>
          </cell>
          <cell r="Q178">
            <v>196.0686</v>
          </cell>
          <cell r="R178">
            <v>555.5277000000001</v>
          </cell>
        </row>
        <row r="179">
          <cell r="N179">
            <v>5</v>
          </cell>
          <cell r="O179">
            <v>68.3</v>
          </cell>
          <cell r="P179">
            <v>5</v>
          </cell>
          <cell r="Q179">
            <v>68.3</v>
          </cell>
          <cell r="R179">
            <v>0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3.3699999999999903</v>
          </cell>
          <cell r="O181">
            <v>420.94669999999877</v>
          </cell>
          <cell r="P181">
            <v>1.5</v>
          </cell>
          <cell r="Q181">
            <v>187.36500000000001</v>
          </cell>
          <cell r="R181">
            <v>233.58169999999876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2.8299999999999841</v>
          </cell>
          <cell r="O183">
            <v>322.90299999999814</v>
          </cell>
          <cell r="P183">
            <v>1.84</v>
          </cell>
          <cell r="Q183">
            <v>209.94399999999999</v>
          </cell>
          <cell r="R183">
            <v>112.95899999999816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3.2199999999999989</v>
          </cell>
          <cell r="O185">
            <v>455.0825999999999</v>
          </cell>
          <cell r="P185">
            <v>1.5</v>
          </cell>
          <cell r="Q185">
            <v>211.995</v>
          </cell>
          <cell r="R185">
            <v>243.0875999999999</v>
          </cell>
        </row>
        <row r="186">
          <cell r="N186">
            <v>2.0700000000000003</v>
          </cell>
          <cell r="O186">
            <v>209.27700000000002</v>
          </cell>
          <cell r="P186">
            <v>1</v>
          </cell>
          <cell r="Q186">
            <v>101.1</v>
          </cell>
          <cell r="R186">
            <v>108.17700000000002</v>
          </cell>
        </row>
        <row r="187">
          <cell r="N187">
            <v>2.8299999999999983</v>
          </cell>
          <cell r="O187">
            <v>597.18659999999966</v>
          </cell>
          <cell r="P187">
            <v>0.85</v>
          </cell>
          <cell r="Q187">
            <v>179.36699999999999</v>
          </cell>
          <cell r="R187">
            <v>417.8195999999997</v>
          </cell>
        </row>
        <row r="188">
          <cell r="N188">
            <v>1.9800000000000004</v>
          </cell>
          <cell r="O188">
            <v>439.36200000000008</v>
          </cell>
          <cell r="P188">
            <v>0.68</v>
          </cell>
          <cell r="Q188">
            <v>150.89200000000002</v>
          </cell>
          <cell r="R188">
            <v>288.47000000000003</v>
          </cell>
        </row>
        <row r="189">
          <cell r="N189">
            <v>22</v>
          </cell>
          <cell r="O189">
            <v>163.45999999999998</v>
          </cell>
          <cell r="P189">
            <v>22</v>
          </cell>
          <cell r="Q189">
            <v>163.45999999999998</v>
          </cell>
          <cell r="R189">
            <v>0</v>
          </cell>
        </row>
        <row r="190"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N191">
            <v>1.37</v>
          </cell>
          <cell r="O191">
            <v>251.80600000000004</v>
          </cell>
          <cell r="P191">
            <v>0.7</v>
          </cell>
          <cell r="Q191">
            <v>128.66</v>
          </cell>
          <cell r="R191">
            <v>123.14600000000004</v>
          </cell>
        </row>
        <row r="192">
          <cell r="N192">
            <v>60</v>
          </cell>
          <cell r="O192">
            <v>285</v>
          </cell>
          <cell r="P192">
            <v>60</v>
          </cell>
          <cell r="Q192">
            <v>285</v>
          </cell>
          <cell r="R192">
            <v>0</v>
          </cell>
        </row>
        <row r="193">
          <cell r="N193">
            <v>3.5400000000000009</v>
          </cell>
          <cell r="O193">
            <v>408.9054000000001</v>
          </cell>
          <cell r="P193">
            <v>0</v>
          </cell>
          <cell r="Q193">
            <v>0</v>
          </cell>
          <cell r="R193">
            <v>408.9054000000001</v>
          </cell>
        </row>
        <row r="194">
          <cell r="N194">
            <v>4.16</v>
          </cell>
          <cell r="O194">
            <v>486.38720000000001</v>
          </cell>
          <cell r="P194">
            <v>0</v>
          </cell>
          <cell r="Q194">
            <v>0</v>
          </cell>
          <cell r="R194">
            <v>486.38720000000001</v>
          </cell>
        </row>
        <row r="195">
          <cell r="N195">
            <v>2.0399999999999991</v>
          </cell>
          <cell r="O195">
            <v>489.3347999999998</v>
          </cell>
          <cell r="P195">
            <v>0</v>
          </cell>
          <cell r="Q195">
            <v>0</v>
          </cell>
          <cell r="R195">
            <v>489.3347999999998</v>
          </cell>
        </row>
        <row r="196">
          <cell r="N196">
            <v>2.5899999999999981</v>
          </cell>
          <cell r="O196">
            <v>1.0100999999999993</v>
          </cell>
          <cell r="P196">
            <v>1.7</v>
          </cell>
          <cell r="Q196">
            <v>0.66300000000000003</v>
          </cell>
          <cell r="R196">
            <v>0.3470999999999993</v>
          </cell>
        </row>
        <row r="197">
          <cell r="N197" t="str">
            <v>總計</v>
          </cell>
          <cell r="O197">
            <v>68010.057599999971</v>
          </cell>
          <cell r="P197" t="str">
            <v>總計</v>
          </cell>
          <cell r="Q197">
            <v>18110.858099999994</v>
          </cell>
          <cell r="R197">
            <v>49899.199499999973</v>
          </cell>
        </row>
      </sheetData>
      <sheetData sheetId="17">
        <row r="3">
          <cell r="C3">
            <v>5478293.1799999997</v>
          </cell>
        </row>
        <row r="5">
          <cell r="H5">
            <v>3497.5728000000004</v>
          </cell>
          <cell r="J5">
            <v>13760.047799999997</v>
          </cell>
          <cell r="L5">
            <v>1269.7556</v>
          </cell>
        </row>
      </sheetData>
      <sheetData sheetId="18">
        <row r="1">
          <cell r="N1"/>
          <cell r="O1" t="str">
            <v>日期:</v>
          </cell>
          <cell r="P1">
            <v>45983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0.19999999999999996</v>
          </cell>
          <cell r="O11">
            <v>335.99999999999994</v>
          </cell>
          <cell r="P11">
            <v>0</v>
          </cell>
          <cell r="Q11">
            <v>0</v>
          </cell>
          <cell r="R11">
            <v>335.99999999999994</v>
          </cell>
        </row>
        <row r="12">
          <cell r="N12">
            <v>2.5900000000000034</v>
          </cell>
          <cell r="O12">
            <v>518.00000000000068</v>
          </cell>
          <cell r="P12">
            <v>0</v>
          </cell>
          <cell r="Q12">
            <v>0</v>
          </cell>
          <cell r="R12">
            <v>518.00000000000068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6.6399999999998727</v>
          </cell>
          <cell r="O14">
            <v>261.549599999995</v>
          </cell>
          <cell r="P14">
            <v>0</v>
          </cell>
          <cell r="Q14">
            <v>0</v>
          </cell>
          <cell r="R14">
            <v>261.549599999995</v>
          </cell>
        </row>
        <row r="15">
          <cell r="N15">
            <v>0.46999999999997044</v>
          </cell>
          <cell r="O15">
            <v>22.343799999998595</v>
          </cell>
          <cell r="P15">
            <v>0</v>
          </cell>
          <cell r="Q15">
            <v>0</v>
          </cell>
          <cell r="R15">
            <v>22.343799999998595</v>
          </cell>
        </row>
        <row r="16">
          <cell r="N16">
            <v>37</v>
          </cell>
          <cell r="O16">
            <v>119.14</v>
          </cell>
          <cell r="P16">
            <v>0</v>
          </cell>
          <cell r="Q16">
            <v>0</v>
          </cell>
          <cell r="R16">
            <v>119.14</v>
          </cell>
        </row>
        <row r="17">
          <cell r="N17">
            <v>3.3200000000000003</v>
          </cell>
          <cell r="O17">
            <v>1232.1848</v>
          </cell>
          <cell r="P17">
            <v>0</v>
          </cell>
          <cell r="Q17">
            <v>0</v>
          </cell>
          <cell r="R17">
            <v>1232.1848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1.1000000000000014</v>
          </cell>
          <cell r="O19">
            <v>84.117000000000104</v>
          </cell>
          <cell r="P19">
            <v>0.63</v>
          </cell>
          <cell r="Q19">
            <v>48.176099999999998</v>
          </cell>
          <cell r="R19">
            <v>35.940900000000106</v>
          </cell>
        </row>
        <row r="20">
          <cell r="N20">
            <v>1.5900000000000034</v>
          </cell>
          <cell r="O20">
            <v>251.01330000000056</v>
          </cell>
          <cell r="P20">
            <v>1.59</v>
          </cell>
          <cell r="Q20">
            <v>251.01330000000002</v>
          </cell>
          <cell r="R20">
            <v>5.4001247917767614E-13</v>
          </cell>
        </row>
        <row r="21">
          <cell r="N21">
            <v>11.759999999999991</v>
          </cell>
          <cell r="O21">
            <v>1733.7767999999987</v>
          </cell>
          <cell r="P21">
            <v>0</v>
          </cell>
          <cell r="Q21">
            <v>0</v>
          </cell>
          <cell r="R21">
            <v>1733.7767999999987</v>
          </cell>
        </row>
        <row r="22">
          <cell r="N22">
            <v>3.0300000000000296</v>
          </cell>
          <cell r="O22">
            <v>387.35520000000378</v>
          </cell>
          <cell r="P22">
            <v>0</v>
          </cell>
          <cell r="Q22">
            <v>0</v>
          </cell>
          <cell r="R22">
            <v>387.35520000000378</v>
          </cell>
        </row>
        <row r="23">
          <cell r="N23">
            <v>1.2299999999999898</v>
          </cell>
          <cell r="O23">
            <v>178.10399999999854</v>
          </cell>
          <cell r="P23">
            <v>0</v>
          </cell>
          <cell r="Q23">
            <v>0</v>
          </cell>
          <cell r="R23">
            <v>178.10399999999854</v>
          </cell>
        </row>
        <row r="24">
          <cell r="N24">
            <v>179</v>
          </cell>
          <cell r="O24">
            <v>209.42999999999998</v>
          </cell>
          <cell r="P24">
            <v>179</v>
          </cell>
          <cell r="Q24">
            <v>209.42999999999998</v>
          </cell>
          <cell r="R24">
            <v>0</v>
          </cell>
        </row>
        <row r="25">
          <cell r="N25">
            <v>5.0200000000000102</v>
          </cell>
          <cell r="O25">
            <v>637.48980000000131</v>
          </cell>
          <cell r="P25">
            <v>0</v>
          </cell>
          <cell r="Q25">
            <v>0</v>
          </cell>
          <cell r="R25">
            <v>637.48980000000131</v>
          </cell>
        </row>
        <row r="26">
          <cell r="N26">
            <v>28</v>
          </cell>
          <cell r="O26">
            <v>184.51999999999998</v>
          </cell>
          <cell r="P26">
            <v>28</v>
          </cell>
          <cell r="Q26">
            <v>184.51999999999998</v>
          </cell>
          <cell r="R26">
            <v>0</v>
          </cell>
        </row>
        <row r="27">
          <cell r="N27">
            <v>67</v>
          </cell>
          <cell r="O27">
            <v>164.15</v>
          </cell>
          <cell r="P27">
            <v>67</v>
          </cell>
          <cell r="Q27">
            <v>164.15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1.9999999999999962E-2</v>
          </cell>
          <cell r="O29">
            <v>15.499999999999972</v>
          </cell>
          <cell r="P29">
            <v>0</v>
          </cell>
          <cell r="Q29">
            <v>0</v>
          </cell>
          <cell r="R29">
            <v>15.499999999999972</v>
          </cell>
        </row>
        <row r="30">
          <cell r="N30">
            <v>0.51000000000000512</v>
          </cell>
          <cell r="O30">
            <v>48.674400000000489</v>
          </cell>
          <cell r="P30">
            <v>0.36</v>
          </cell>
          <cell r="Q30">
            <v>34.358399999999996</v>
          </cell>
          <cell r="R30">
            <v>14.316000000000493</v>
          </cell>
        </row>
        <row r="31">
          <cell r="N31">
            <v>0.68000000000000327</v>
          </cell>
          <cell r="O31">
            <v>147.07040000000072</v>
          </cell>
          <cell r="P31">
            <v>0.64</v>
          </cell>
          <cell r="Q31">
            <v>138.41920000000002</v>
          </cell>
          <cell r="R31">
            <v>8.6512000000006992</v>
          </cell>
        </row>
        <row r="32">
          <cell r="N32">
            <v>1.120000000000001</v>
          </cell>
          <cell r="O32">
            <v>278.27520000000027</v>
          </cell>
          <cell r="P32">
            <v>0.91</v>
          </cell>
          <cell r="Q32">
            <v>226.0986</v>
          </cell>
          <cell r="R32">
            <v>52.176600000000263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0.13999999999998636</v>
          </cell>
          <cell r="O34">
            <v>27.136199999997359</v>
          </cell>
          <cell r="P34">
            <v>0</v>
          </cell>
          <cell r="Q34">
            <v>0</v>
          </cell>
          <cell r="R34">
            <v>27.136199999997359</v>
          </cell>
        </row>
        <row r="35">
          <cell r="N35">
            <v>4.0499999999999972</v>
          </cell>
          <cell r="O35">
            <v>1728.0944999999988</v>
          </cell>
          <cell r="P35">
            <v>0.8</v>
          </cell>
          <cell r="Q35">
            <v>341.35200000000003</v>
          </cell>
          <cell r="R35">
            <v>1386.7424999999987</v>
          </cell>
        </row>
        <row r="36">
          <cell r="N36">
            <v>1.3100000000000023</v>
          </cell>
          <cell r="O36">
            <v>200.10250000000036</v>
          </cell>
          <cell r="P36">
            <v>1.27</v>
          </cell>
          <cell r="Q36">
            <v>193.99250000000001</v>
          </cell>
          <cell r="R36">
            <v>6.1100000000003547</v>
          </cell>
        </row>
        <row r="37">
          <cell r="N37">
            <v>5.2199999999999989</v>
          </cell>
          <cell r="O37">
            <v>1389.9815999999996</v>
          </cell>
          <cell r="P37">
            <v>0</v>
          </cell>
          <cell r="Q37">
            <v>0</v>
          </cell>
          <cell r="R37">
            <v>1389.9815999999996</v>
          </cell>
        </row>
        <row r="38">
          <cell r="N38">
            <v>1.2900000000000027</v>
          </cell>
          <cell r="O38">
            <v>811.41000000000167</v>
          </cell>
          <cell r="P38">
            <v>0.26</v>
          </cell>
          <cell r="Q38">
            <v>163.54</v>
          </cell>
          <cell r="R38">
            <v>647.87000000000171</v>
          </cell>
        </row>
        <row r="39">
          <cell r="N39">
            <v>1.5700000000000003</v>
          </cell>
          <cell r="O39">
            <v>240.50830000000005</v>
          </cell>
          <cell r="P39">
            <v>1.5</v>
          </cell>
          <cell r="Q39">
            <v>229.785</v>
          </cell>
          <cell r="R39">
            <v>10.723300000000052</v>
          </cell>
        </row>
        <row r="40">
          <cell r="N40">
            <v>0.16999999999999993</v>
          </cell>
          <cell r="O40">
            <v>21.249999999999993</v>
          </cell>
          <cell r="P40">
            <v>0</v>
          </cell>
          <cell r="Q40">
            <v>0</v>
          </cell>
          <cell r="R40">
            <v>21.249999999999993</v>
          </cell>
        </row>
        <row r="41">
          <cell r="N41">
            <v>0.62000000000000455</v>
          </cell>
          <cell r="O41">
            <v>182.67680000000132</v>
          </cell>
          <cell r="P41">
            <v>0.55000000000000004</v>
          </cell>
          <cell r="Q41">
            <v>162.05199999999999</v>
          </cell>
          <cell r="R41">
            <v>20.624800000001329</v>
          </cell>
        </row>
        <row r="42">
          <cell r="N42">
            <v>9.0000000000003411E-2</v>
          </cell>
          <cell r="O42">
            <v>30.524400000001158</v>
          </cell>
          <cell r="P42">
            <v>0</v>
          </cell>
          <cell r="Q42">
            <v>0</v>
          </cell>
          <cell r="R42">
            <v>30.524400000001158</v>
          </cell>
        </row>
        <row r="43">
          <cell r="N43">
            <v>0.71000000000000085</v>
          </cell>
          <cell r="O43">
            <v>179.42410000000021</v>
          </cell>
          <cell r="P43">
            <v>0.5</v>
          </cell>
          <cell r="Q43">
            <v>126.355</v>
          </cell>
          <cell r="R43">
            <v>53.069100000000205</v>
          </cell>
        </row>
        <row r="44">
          <cell r="N44">
            <v>7.9999999999998295E-2</v>
          </cell>
          <cell r="O44">
            <v>27.667999999999413</v>
          </cell>
          <cell r="P44">
            <v>0</v>
          </cell>
          <cell r="Q44">
            <v>0</v>
          </cell>
          <cell r="R44">
            <v>27.667999999999413</v>
          </cell>
        </row>
        <row r="45">
          <cell r="N45">
            <v>0.39999999999999947</v>
          </cell>
          <cell r="O45">
            <v>198.51599999999974</v>
          </cell>
          <cell r="P45">
            <v>0.26</v>
          </cell>
          <cell r="Q45">
            <v>129.03540000000001</v>
          </cell>
          <cell r="R45">
            <v>69.480599999999725</v>
          </cell>
        </row>
        <row r="46">
          <cell r="N46">
            <v>3.0000000000001137E-2</v>
          </cell>
          <cell r="O46">
            <v>2.7267000000001032</v>
          </cell>
          <cell r="P46">
            <v>0</v>
          </cell>
          <cell r="Q46">
            <v>0</v>
          </cell>
          <cell r="R46">
            <v>2.7267000000001032</v>
          </cell>
        </row>
        <row r="47">
          <cell r="N47">
            <v>20</v>
          </cell>
          <cell r="O47">
            <v>309</v>
          </cell>
          <cell r="P47">
            <v>20</v>
          </cell>
          <cell r="Q47">
            <v>309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0.18999999999999773</v>
          </cell>
          <cell r="O51">
            <v>170.23999999999796</v>
          </cell>
          <cell r="P51">
            <v>0</v>
          </cell>
          <cell r="Q51">
            <v>0</v>
          </cell>
          <cell r="R51">
            <v>170.23999999999796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0.46000000000000085</v>
          </cell>
          <cell r="O54">
            <v>237.25880000000043</v>
          </cell>
          <cell r="P54">
            <v>0.2</v>
          </cell>
          <cell r="Q54">
            <v>103.15600000000001</v>
          </cell>
          <cell r="R54">
            <v>134.10280000000043</v>
          </cell>
        </row>
        <row r="55">
          <cell r="N55">
            <v>0.90000000000000036</v>
          </cell>
          <cell r="O55">
            <v>252.00000000000011</v>
          </cell>
          <cell r="P55">
            <v>0</v>
          </cell>
          <cell r="Q55">
            <v>0</v>
          </cell>
          <cell r="R55">
            <v>252.00000000000011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1.2399999999999949</v>
          </cell>
          <cell r="O57">
            <v>216.8015999999991</v>
          </cell>
          <cell r="P57">
            <v>0.92</v>
          </cell>
          <cell r="Q57">
            <v>160.8528</v>
          </cell>
          <cell r="R57">
            <v>55.948799999999096</v>
          </cell>
        </row>
        <row r="58">
          <cell r="N58">
            <v>2.2700000000000014</v>
          </cell>
          <cell r="O58">
            <v>231.15410000000014</v>
          </cell>
          <cell r="P58">
            <v>1.7</v>
          </cell>
          <cell r="Q58">
            <v>173.11099999999999</v>
          </cell>
          <cell r="R58">
            <v>58.043100000000152</v>
          </cell>
        </row>
        <row r="59">
          <cell r="N59">
            <v>0.12999999999999901</v>
          </cell>
          <cell r="O59">
            <v>80.375099999999378</v>
          </cell>
          <cell r="P59">
            <v>0</v>
          </cell>
          <cell r="Q59">
            <v>0</v>
          </cell>
          <cell r="R59">
            <v>80.375099999999378</v>
          </cell>
        </row>
        <row r="60">
          <cell r="N60">
            <v>5.9699999999999989</v>
          </cell>
          <cell r="O60">
            <v>1139.4938999999997</v>
          </cell>
          <cell r="P60">
            <v>0</v>
          </cell>
          <cell r="Q60">
            <v>0</v>
          </cell>
          <cell r="R60">
            <v>1139.4938999999997</v>
          </cell>
        </row>
        <row r="61">
          <cell r="N61">
            <v>6.0000000000000053E-2</v>
          </cell>
          <cell r="O61">
            <v>10.285800000000009</v>
          </cell>
          <cell r="P61">
            <v>0</v>
          </cell>
          <cell r="Q61">
            <v>0</v>
          </cell>
          <cell r="R61">
            <v>10.285800000000009</v>
          </cell>
        </row>
        <row r="62">
          <cell r="N62">
            <v>0.28999999999999915</v>
          </cell>
          <cell r="O62">
            <v>45.875099999999861</v>
          </cell>
          <cell r="P62">
            <v>0</v>
          </cell>
          <cell r="Q62">
            <v>0</v>
          </cell>
          <cell r="R62">
            <v>45.875099999999861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0.90999999999999659</v>
          </cell>
          <cell r="O64">
            <v>260.88789999999904</v>
          </cell>
          <cell r="P64">
            <v>0.53</v>
          </cell>
          <cell r="Q64">
            <v>151.94570000000002</v>
          </cell>
          <cell r="R64">
            <v>108.94219999999902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1.9999999999999574E-2</v>
          </cell>
          <cell r="O66">
            <v>3.6999999999999211</v>
          </cell>
          <cell r="P66">
            <v>0</v>
          </cell>
          <cell r="Q66">
            <v>0</v>
          </cell>
          <cell r="R66">
            <v>3.6999999999999211</v>
          </cell>
        </row>
        <row r="67">
          <cell r="N67">
            <v>0.82000000000000028</v>
          </cell>
          <cell r="O67">
            <v>168.19020000000006</v>
          </cell>
          <cell r="P67">
            <v>0.7</v>
          </cell>
          <cell r="Q67">
            <v>143.577</v>
          </cell>
          <cell r="R67">
            <v>24.613200000000063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4.0000000000000036E-2</v>
          </cell>
          <cell r="O69">
            <v>5.5788000000000046</v>
          </cell>
          <cell r="P69">
            <v>0</v>
          </cell>
          <cell r="Q69">
            <v>0</v>
          </cell>
          <cell r="R69">
            <v>5.5788000000000046</v>
          </cell>
        </row>
        <row r="70">
          <cell r="N70">
            <v>7.9699999999999989</v>
          </cell>
          <cell r="O70">
            <v>414.67909999999995</v>
          </cell>
          <cell r="P70">
            <v>2.0499999999999998</v>
          </cell>
          <cell r="Q70">
            <v>106.66149999999999</v>
          </cell>
          <cell r="R70">
            <v>308.01759999999996</v>
          </cell>
        </row>
        <row r="71">
          <cell r="N71">
            <v>4</v>
          </cell>
          <cell r="O71">
            <v>4.92</v>
          </cell>
          <cell r="P71">
            <v>4</v>
          </cell>
          <cell r="Q71">
            <v>4.92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1.2499999999999964</v>
          </cell>
          <cell r="O73">
            <v>263.42499999999927</v>
          </cell>
          <cell r="P73">
            <v>0.62</v>
          </cell>
          <cell r="Q73">
            <v>130.65880000000001</v>
          </cell>
          <cell r="R73">
            <v>132.76619999999926</v>
          </cell>
        </row>
        <row r="74">
          <cell r="N74">
            <v>18</v>
          </cell>
          <cell r="O74">
            <v>28.98</v>
          </cell>
          <cell r="P74">
            <v>18</v>
          </cell>
          <cell r="Q74">
            <v>28.98</v>
          </cell>
          <cell r="R74">
            <v>0</v>
          </cell>
        </row>
        <row r="75"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N76">
            <v>7.5499999999999545</v>
          </cell>
          <cell r="O76">
            <v>391.6184999999976</v>
          </cell>
          <cell r="P76">
            <v>1.9</v>
          </cell>
          <cell r="Q76">
            <v>98.552999999999997</v>
          </cell>
          <cell r="R76">
            <v>293.0654999999976</v>
          </cell>
        </row>
        <row r="77">
          <cell r="N77">
            <v>6.5900000000000034</v>
          </cell>
          <cell r="O77">
            <v>222.14890000000011</v>
          </cell>
          <cell r="P77">
            <v>4.1100000000000003</v>
          </cell>
          <cell r="Q77">
            <v>138.54810000000001</v>
          </cell>
          <cell r="R77">
            <v>83.600800000000106</v>
          </cell>
        </row>
        <row r="78">
          <cell r="N78">
            <v>1.2199999999999989</v>
          </cell>
          <cell r="O78">
            <v>154.13479999999987</v>
          </cell>
          <cell r="P78">
            <v>1.22</v>
          </cell>
          <cell r="Q78">
            <v>154.13480000000001</v>
          </cell>
          <cell r="R78">
            <v>0</v>
          </cell>
        </row>
        <row r="79">
          <cell r="N79">
            <v>0.82999999999999829</v>
          </cell>
          <cell r="O79">
            <v>198.7600999999996</v>
          </cell>
          <cell r="P79">
            <v>0.7</v>
          </cell>
          <cell r="Q79">
            <v>167.62899999999999</v>
          </cell>
          <cell r="R79">
            <v>31.131099999999606</v>
          </cell>
        </row>
        <row r="80">
          <cell r="N80">
            <v>0.67000000000000171</v>
          </cell>
          <cell r="O80">
            <v>306.96050000000076</v>
          </cell>
          <cell r="P80">
            <v>0</v>
          </cell>
          <cell r="Q80">
            <v>0</v>
          </cell>
          <cell r="R80">
            <v>306.96050000000076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15.240000000000009</v>
          </cell>
          <cell r="O82">
            <v>448.05600000000027</v>
          </cell>
          <cell r="P82">
            <v>3.1</v>
          </cell>
          <cell r="Q82">
            <v>91.14</v>
          </cell>
          <cell r="R82">
            <v>356.91600000000028</v>
          </cell>
        </row>
        <row r="83">
          <cell r="N83">
            <v>5.4200000000000159</v>
          </cell>
          <cell r="O83">
            <v>512.56940000000145</v>
          </cell>
          <cell r="P83">
            <v>0</v>
          </cell>
          <cell r="Q83">
            <v>0</v>
          </cell>
          <cell r="R83">
            <v>512.56940000000145</v>
          </cell>
        </row>
        <row r="84">
          <cell r="N84">
            <v>47</v>
          </cell>
          <cell r="O84">
            <v>655.65</v>
          </cell>
          <cell r="P84">
            <v>47</v>
          </cell>
          <cell r="Q84">
            <v>655.65</v>
          </cell>
          <cell r="R84">
            <v>0</v>
          </cell>
        </row>
        <row r="85">
          <cell r="N85">
            <v>11.64</v>
          </cell>
          <cell r="O85">
            <v>830.51400000000001</v>
          </cell>
          <cell r="P85">
            <v>0</v>
          </cell>
          <cell r="Q85">
            <v>0</v>
          </cell>
          <cell r="R85">
            <v>830.51400000000001</v>
          </cell>
        </row>
        <row r="86">
          <cell r="N86">
            <v>16.849999999999994</v>
          </cell>
          <cell r="O86">
            <v>1106.5394999999996</v>
          </cell>
          <cell r="P86">
            <v>0</v>
          </cell>
          <cell r="Q86">
            <v>0</v>
          </cell>
          <cell r="R86">
            <v>1106.5394999999996</v>
          </cell>
        </row>
        <row r="87">
          <cell r="N87">
            <v>2</v>
          </cell>
          <cell r="O87">
            <v>18</v>
          </cell>
          <cell r="P87">
            <v>2</v>
          </cell>
          <cell r="Q87">
            <v>18</v>
          </cell>
          <cell r="R87">
            <v>0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0.58000000000000185</v>
          </cell>
          <cell r="O89">
            <v>126.97940000000041</v>
          </cell>
          <cell r="P89">
            <v>0</v>
          </cell>
          <cell r="Q89">
            <v>0</v>
          </cell>
          <cell r="R89">
            <v>126.97940000000041</v>
          </cell>
        </row>
        <row r="90">
          <cell r="N90">
            <v>1.9999999999999574E-2</v>
          </cell>
          <cell r="O90">
            <v>1.0905999999999767</v>
          </cell>
          <cell r="P90">
            <v>0</v>
          </cell>
          <cell r="Q90">
            <v>0</v>
          </cell>
          <cell r="R90">
            <v>1.0905999999999767</v>
          </cell>
        </row>
        <row r="91">
          <cell r="N91">
            <v>10</v>
          </cell>
          <cell r="O91">
            <v>58.099999999999994</v>
          </cell>
          <cell r="P91">
            <v>10</v>
          </cell>
          <cell r="Q91">
            <v>58.099999999999994</v>
          </cell>
          <cell r="R91">
            <v>0</v>
          </cell>
        </row>
        <row r="92">
          <cell r="N92">
            <v>3.5199999999999818</v>
          </cell>
          <cell r="O92">
            <v>240.83839999999876</v>
          </cell>
          <cell r="P92">
            <v>3.4</v>
          </cell>
          <cell r="Q92">
            <v>232.62799999999999</v>
          </cell>
          <cell r="R92">
            <v>8.2103999999987707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3.6399999999999864</v>
          </cell>
          <cell r="O97">
            <v>237.4735999999991</v>
          </cell>
          <cell r="P97">
            <v>2.16</v>
          </cell>
          <cell r="Q97">
            <v>140.91839999999999</v>
          </cell>
          <cell r="R97">
            <v>96.555199999999104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2.7700000000000102</v>
          </cell>
          <cell r="O99">
            <v>355.64030000000128</v>
          </cell>
          <cell r="P99">
            <v>1.18</v>
          </cell>
          <cell r="Q99">
            <v>151.50019999999998</v>
          </cell>
          <cell r="R99">
            <v>204.1401000000013</v>
          </cell>
        </row>
        <row r="100">
          <cell r="N100">
            <v>0.92999999999999972</v>
          </cell>
          <cell r="O100">
            <v>236.14559999999992</v>
          </cell>
          <cell r="P100">
            <v>0.85</v>
          </cell>
          <cell r="Q100">
            <v>215.83199999999999</v>
          </cell>
          <cell r="R100">
            <v>20.313599999999923</v>
          </cell>
        </row>
        <row r="101">
          <cell r="N101">
            <v>1.5699999999999932</v>
          </cell>
          <cell r="O101">
            <v>288.33049999999878</v>
          </cell>
          <cell r="P101">
            <v>1.57</v>
          </cell>
          <cell r="Q101">
            <v>288.33050000000003</v>
          </cell>
          <cell r="R101">
            <v>-1.2505552149377763E-12</v>
          </cell>
        </row>
        <row r="102"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N103">
            <v>1</v>
          </cell>
          <cell r="O103">
            <v>6.26</v>
          </cell>
          <cell r="P103">
            <v>1</v>
          </cell>
          <cell r="Q103">
            <v>6.26</v>
          </cell>
          <cell r="R103">
            <v>0</v>
          </cell>
        </row>
        <row r="104">
          <cell r="N104">
            <v>0.59999999999999964</v>
          </cell>
          <cell r="O104">
            <v>180.49799999999988</v>
          </cell>
          <cell r="P104">
            <v>0.44</v>
          </cell>
          <cell r="Q104">
            <v>132.36519999999999</v>
          </cell>
          <cell r="R104">
            <v>48.132799999999889</v>
          </cell>
        </row>
        <row r="105">
          <cell r="N105">
            <v>2.3799999999999955</v>
          </cell>
          <cell r="O105">
            <v>970.42119999999818</v>
          </cell>
          <cell r="P105">
            <v>0</v>
          </cell>
          <cell r="Q105">
            <v>0</v>
          </cell>
          <cell r="R105">
            <v>970.42119999999818</v>
          </cell>
        </row>
        <row r="106">
          <cell r="N106">
            <v>1.9799999999999969</v>
          </cell>
          <cell r="O106">
            <v>219.12659999999966</v>
          </cell>
          <cell r="P106">
            <v>1.7</v>
          </cell>
          <cell r="Q106">
            <v>188.13900000000001</v>
          </cell>
          <cell r="R106">
            <v>30.987599999999645</v>
          </cell>
        </row>
        <row r="107">
          <cell r="N107">
            <v>0.73000000000000398</v>
          </cell>
          <cell r="O107">
            <v>267.12890000000147</v>
          </cell>
          <cell r="P107">
            <v>0.4</v>
          </cell>
          <cell r="Q107">
            <v>146.37200000000001</v>
          </cell>
          <cell r="R107">
            <v>120.75690000000145</v>
          </cell>
        </row>
        <row r="108">
          <cell r="N108">
            <v>1.9699999999999847</v>
          </cell>
          <cell r="O108">
            <v>241.95539999999809</v>
          </cell>
          <cell r="P108">
            <v>1.92</v>
          </cell>
          <cell r="Q108">
            <v>235.81439999999998</v>
          </cell>
          <cell r="R108">
            <v>6.1409999999981153</v>
          </cell>
        </row>
        <row r="109">
          <cell r="N109">
            <v>3.59</v>
          </cell>
          <cell r="O109">
            <v>681.84870000000001</v>
          </cell>
          <cell r="P109">
            <v>1.1000000000000001</v>
          </cell>
          <cell r="Q109">
            <v>208.92300000000003</v>
          </cell>
          <cell r="R109">
            <v>472.92570000000001</v>
          </cell>
        </row>
        <row r="110">
          <cell r="N110">
            <v>66</v>
          </cell>
          <cell r="O110">
            <v>151.79999999999998</v>
          </cell>
          <cell r="P110">
            <v>66</v>
          </cell>
          <cell r="Q110">
            <v>151.79999999999998</v>
          </cell>
          <cell r="R110">
            <v>0</v>
          </cell>
        </row>
        <row r="111">
          <cell r="N111">
            <v>29</v>
          </cell>
          <cell r="O111">
            <v>88.74</v>
          </cell>
          <cell r="P111">
            <v>0</v>
          </cell>
          <cell r="Q111">
            <v>0</v>
          </cell>
          <cell r="R111">
            <v>88.74</v>
          </cell>
        </row>
        <row r="112">
          <cell r="N112">
            <v>0.75999999999999801</v>
          </cell>
          <cell r="O112">
            <v>143.77679999999964</v>
          </cell>
          <cell r="P112">
            <v>0.62</v>
          </cell>
          <cell r="Q112">
            <v>117.2916</v>
          </cell>
          <cell r="R112">
            <v>26.485199999999637</v>
          </cell>
        </row>
        <row r="113">
          <cell r="N113">
            <v>2.6199999999999903</v>
          </cell>
          <cell r="O113">
            <v>251.51999999999907</v>
          </cell>
          <cell r="P113">
            <v>2.62</v>
          </cell>
          <cell r="Q113">
            <v>251.52</v>
          </cell>
          <cell r="R113">
            <v>-9.3791641120333225E-13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1.7199999999999989</v>
          </cell>
          <cell r="O115">
            <v>633.2007999999995</v>
          </cell>
          <cell r="P115">
            <v>0</v>
          </cell>
          <cell r="Q115">
            <v>0</v>
          </cell>
          <cell r="R115">
            <v>633.2007999999995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4.8799999999999955</v>
          </cell>
          <cell r="O117">
            <v>783.1911999999993</v>
          </cell>
          <cell r="P117">
            <v>0</v>
          </cell>
          <cell r="Q117">
            <v>0</v>
          </cell>
          <cell r="R117">
            <v>783.1911999999993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1.6999999999999957</v>
          </cell>
          <cell r="O122">
            <v>237.96599999999938</v>
          </cell>
          <cell r="P122">
            <v>1.2</v>
          </cell>
          <cell r="Q122">
            <v>167.97599999999997</v>
          </cell>
          <cell r="R122">
            <v>69.989999999999412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0.85999999999999943</v>
          </cell>
          <cell r="O124">
            <v>122.85099999999991</v>
          </cell>
          <cell r="P124">
            <v>0.75</v>
          </cell>
          <cell r="Q124">
            <v>107.13749999999999</v>
          </cell>
          <cell r="R124">
            <v>15.713499999999925</v>
          </cell>
        </row>
        <row r="125">
          <cell r="N125">
            <v>1.4400000000000048</v>
          </cell>
          <cell r="O125">
            <v>269.94240000000093</v>
          </cell>
          <cell r="P125">
            <v>1.25</v>
          </cell>
          <cell r="Q125">
            <v>234.32500000000002</v>
          </cell>
          <cell r="R125">
            <v>35.617400000000913</v>
          </cell>
        </row>
        <row r="126">
          <cell r="N126">
            <v>13.88000000000001</v>
          </cell>
          <cell r="O126">
            <v>914.27560000000074</v>
          </cell>
          <cell r="P126">
            <v>0</v>
          </cell>
          <cell r="Q126">
            <v>0</v>
          </cell>
          <cell r="R126">
            <v>914.27560000000074</v>
          </cell>
        </row>
        <row r="127">
          <cell r="N127">
            <v>109</v>
          </cell>
          <cell r="O127">
            <v>293.20999999999998</v>
          </cell>
          <cell r="P127">
            <v>109</v>
          </cell>
          <cell r="Q127">
            <v>293.20999999999998</v>
          </cell>
          <cell r="R127">
            <v>0</v>
          </cell>
        </row>
        <row r="128">
          <cell r="N128">
            <v>2.6999999999999957</v>
          </cell>
          <cell r="O128">
            <v>490.34699999999924</v>
          </cell>
          <cell r="P128">
            <v>2.7</v>
          </cell>
          <cell r="Q128">
            <v>490.34700000000009</v>
          </cell>
          <cell r="R128">
            <v>-8.5265128291212022E-13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13</v>
          </cell>
          <cell r="O130">
            <v>56.42</v>
          </cell>
          <cell r="P130">
            <v>13</v>
          </cell>
          <cell r="Q130">
            <v>56.42</v>
          </cell>
          <cell r="R130">
            <v>0</v>
          </cell>
        </row>
        <row r="131">
          <cell r="N131">
            <v>0.75999999999999801</v>
          </cell>
          <cell r="O131">
            <v>346.78039999999913</v>
          </cell>
          <cell r="P131">
            <v>0</v>
          </cell>
          <cell r="Q131">
            <v>0</v>
          </cell>
          <cell r="R131">
            <v>346.78039999999913</v>
          </cell>
        </row>
        <row r="132">
          <cell r="N132">
            <v>15</v>
          </cell>
          <cell r="O132">
            <v>265.65000000000003</v>
          </cell>
          <cell r="P132">
            <v>15</v>
          </cell>
          <cell r="Q132">
            <v>265.65000000000003</v>
          </cell>
          <cell r="R132">
            <v>0</v>
          </cell>
        </row>
        <row r="133">
          <cell r="N133">
            <v>0.56000000000000227</v>
          </cell>
          <cell r="O133">
            <v>112.54880000000045</v>
          </cell>
          <cell r="P133">
            <v>0</v>
          </cell>
          <cell r="Q133">
            <v>0</v>
          </cell>
          <cell r="R133">
            <v>112.54880000000045</v>
          </cell>
        </row>
        <row r="134">
          <cell r="N134">
            <v>4.9399999999999977</v>
          </cell>
          <cell r="O134">
            <v>769.84959999999967</v>
          </cell>
          <cell r="P134">
            <v>1.47</v>
          </cell>
          <cell r="Q134">
            <v>229.0848</v>
          </cell>
          <cell r="R134">
            <v>540.7647999999997</v>
          </cell>
        </row>
        <row r="135">
          <cell r="N135">
            <v>9.64</v>
          </cell>
          <cell r="O135">
            <v>1119.5896</v>
          </cell>
          <cell r="P135">
            <v>0</v>
          </cell>
          <cell r="Q135">
            <v>0</v>
          </cell>
          <cell r="R135">
            <v>1119.5896</v>
          </cell>
        </row>
        <row r="136">
          <cell r="N136">
            <v>10</v>
          </cell>
          <cell r="O136">
            <v>35.6</v>
          </cell>
          <cell r="P136">
            <v>10</v>
          </cell>
          <cell r="Q136">
            <v>35.6</v>
          </cell>
          <cell r="R136">
            <v>0</v>
          </cell>
        </row>
        <row r="137">
          <cell r="N137">
            <v>8.5900000000000034</v>
          </cell>
          <cell r="O137">
            <v>854.79090000000042</v>
          </cell>
          <cell r="P137">
            <v>0</v>
          </cell>
          <cell r="Q137">
            <v>0</v>
          </cell>
          <cell r="R137">
            <v>854.79090000000042</v>
          </cell>
        </row>
        <row r="138">
          <cell r="N138">
            <v>20</v>
          </cell>
          <cell r="O138">
            <v>97.2</v>
          </cell>
          <cell r="P138">
            <v>20</v>
          </cell>
          <cell r="Q138">
            <v>97.2</v>
          </cell>
          <cell r="R138">
            <v>0</v>
          </cell>
        </row>
        <row r="139">
          <cell r="N139">
            <v>14.789999999999964</v>
          </cell>
          <cell r="O139">
            <v>978.06269999999756</v>
          </cell>
          <cell r="P139">
            <v>0</v>
          </cell>
          <cell r="Q139">
            <v>0</v>
          </cell>
          <cell r="R139">
            <v>978.06269999999756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N141">
            <v>1.4299999999999997</v>
          </cell>
          <cell r="O141">
            <v>693.77879999999993</v>
          </cell>
          <cell r="P141">
            <v>0</v>
          </cell>
          <cell r="Q141">
            <v>0</v>
          </cell>
          <cell r="R141">
            <v>693.77879999999993</v>
          </cell>
        </row>
        <row r="142">
          <cell r="N142">
            <v>121</v>
          </cell>
          <cell r="O142">
            <v>84.699999999999989</v>
          </cell>
          <cell r="P142">
            <v>121</v>
          </cell>
          <cell r="Q142">
            <v>84.699999999999989</v>
          </cell>
          <cell r="R142">
            <v>0</v>
          </cell>
        </row>
        <row r="143">
          <cell r="N143">
            <v>0.30000000000000071</v>
          </cell>
          <cell r="O143">
            <v>160.90200000000038</v>
          </cell>
          <cell r="P143">
            <v>0.28000000000000003</v>
          </cell>
          <cell r="Q143">
            <v>150.17520000000002</v>
          </cell>
          <cell r="R143">
            <v>10.726800000000367</v>
          </cell>
        </row>
        <row r="144">
          <cell r="N144">
            <v>11.400000000000034</v>
          </cell>
          <cell r="O144">
            <v>800.50800000000243</v>
          </cell>
          <cell r="P144">
            <v>2.02</v>
          </cell>
          <cell r="Q144">
            <v>141.84440000000001</v>
          </cell>
          <cell r="R144">
            <v>658.66360000000236</v>
          </cell>
        </row>
        <row r="145">
          <cell r="N145">
            <v>0.80000000000000071</v>
          </cell>
          <cell r="O145">
            <v>201.25600000000017</v>
          </cell>
          <cell r="P145">
            <v>0.55000000000000004</v>
          </cell>
          <cell r="Q145">
            <v>138.36350000000002</v>
          </cell>
          <cell r="R145">
            <v>62.892500000000155</v>
          </cell>
        </row>
        <row r="146">
          <cell r="N146">
            <v>7.2900000000000205</v>
          </cell>
          <cell r="O146">
            <v>789.21540000000221</v>
          </cell>
          <cell r="P146">
            <v>0</v>
          </cell>
          <cell r="Q146">
            <v>0</v>
          </cell>
          <cell r="R146">
            <v>789.21540000000221</v>
          </cell>
        </row>
        <row r="147"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5.8200000000000216</v>
          </cell>
          <cell r="O149">
            <v>490.6260000000018</v>
          </cell>
          <cell r="P149">
            <v>1.56</v>
          </cell>
          <cell r="Q149">
            <v>131.50800000000001</v>
          </cell>
          <cell r="R149">
            <v>359.11800000000176</v>
          </cell>
        </row>
        <row r="150">
          <cell r="N150">
            <v>3.9299999999999997</v>
          </cell>
          <cell r="O150">
            <v>1616.6840999999999</v>
          </cell>
          <cell r="P150">
            <v>0</v>
          </cell>
          <cell r="Q150">
            <v>0</v>
          </cell>
          <cell r="R150">
            <v>1616.6840999999999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0.53999999999999915</v>
          </cell>
          <cell r="O152">
            <v>268.34219999999959</v>
          </cell>
          <cell r="P152">
            <v>0</v>
          </cell>
          <cell r="Q152">
            <v>0</v>
          </cell>
          <cell r="R152">
            <v>268.34219999999959</v>
          </cell>
        </row>
        <row r="153">
          <cell r="N153">
            <v>0.97000000000000064</v>
          </cell>
          <cell r="O153">
            <v>325.1149000000002</v>
          </cell>
          <cell r="P153">
            <v>0</v>
          </cell>
          <cell r="Q153">
            <v>0</v>
          </cell>
          <cell r="R153">
            <v>325.1149000000002</v>
          </cell>
        </row>
        <row r="154">
          <cell r="N154">
            <v>1.9999999999996021E-2</v>
          </cell>
          <cell r="O154">
            <v>3.395799999999324</v>
          </cell>
          <cell r="P154">
            <v>0</v>
          </cell>
          <cell r="Q154">
            <v>0</v>
          </cell>
          <cell r="R154">
            <v>3.395799999999324</v>
          </cell>
        </row>
        <row r="155">
          <cell r="N155">
            <v>13.879999999999995</v>
          </cell>
          <cell r="O155">
            <v>425.56079999999986</v>
          </cell>
          <cell r="P155">
            <v>0</v>
          </cell>
          <cell r="Q155">
            <v>0</v>
          </cell>
          <cell r="R155">
            <v>425.56079999999986</v>
          </cell>
        </row>
        <row r="156">
          <cell r="N156">
            <v>1.0999999999999943</v>
          </cell>
          <cell r="O156">
            <v>666.35799999999654</v>
          </cell>
          <cell r="P156">
            <v>0</v>
          </cell>
          <cell r="Q156">
            <v>0</v>
          </cell>
          <cell r="R156">
            <v>666.35799999999654</v>
          </cell>
        </row>
        <row r="157">
          <cell r="N157">
            <v>1.8799999999999955</v>
          </cell>
          <cell r="O157">
            <v>266.33959999999934</v>
          </cell>
          <cell r="P157">
            <v>1.58</v>
          </cell>
          <cell r="Q157">
            <v>223.83859999999999</v>
          </cell>
          <cell r="R157">
            <v>42.500999999999351</v>
          </cell>
        </row>
        <row r="158">
          <cell r="N158">
            <v>1.129999999999999</v>
          </cell>
          <cell r="O158">
            <v>230.0453999999998</v>
          </cell>
          <cell r="P158">
            <v>1.1100000000000001</v>
          </cell>
          <cell r="Q158">
            <v>225.97380000000004</v>
          </cell>
          <cell r="R158">
            <v>4.0715999999997621</v>
          </cell>
        </row>
        <row r="159">
          <cell r="N159">
            <v>3.2700000000000102</v>
          </cell>
          <cell r="O159">
            <v>168.30690000000052</v>
          </cell>
          <cell r="P159">
            <v>1.66</v>
          </cell>
          <cell r="Q159">
            <v>85.44019999999999</v>
          </cell>
          <cell r="R159">
            <v>82.866700000000534</v>
          </cell>
        </row>
        <row r="160">
          <cell r="N160">
            <v>1.2100000000000009</v>
          </cell>
          <cell r="O160">
            <v>761.04160000000059</v>
          </cell>
          <cell r="P160">
            <v>0</v>
          </cell>
          <cell r="Q160">
            <v>0</v>
          </cell>
          <cell r="R160">
            <v>761.04160000000059</v>
          </cell>
        </row>
        <row r="161">
          <cell r="N161">
            <v>1.3000000000000007</v>
          </cell>
          <cell r="O161">
            <v>187.7590000000001</v>
          </cell>
          <cell r="P161">
            <v>1.1100000000000001</v>
          </cell>
          <cell r="Q161">
            <v>160.31730000000002</v>
          </cell>
          <cell r="R161">
            <v>27.441700000000083</v>
          </cell>
        </row>
        <row r="162">
          <cell r="N162">
            <v>1.629999999999999</v>
          </cell>
          <cell r="O162">
            <v>53.447699999999969</v>
          </cell>
          <cell r="P162">
            <v>0</v>
          </cell>
          <cell r="Q162">
            <v>0</v>
          </cell>
          <cell r="R162">
            <v>53.447699999999969</v>
          </cell>
        </row>
        <row r="163">
          <cell r="N163">
            <v>3.4799999999999969</v>
          </cell>
          <cell r="O163">
            <v>274.29359999999974</v>
          </cell>
          <cell r="P163">
            <v>1.45</v>
          </cell>
          <cell r="Q163">
            <v>114.28899999999999</v>
          </cell>
          <cell r="R163">
            <v>160.00459999999975</v>
          </cell>
        </row>
        <row r="164">
          <cell r="N164">
            <v>3</v>
          </cell>
          <cell r="O164">
            <v>31.89</v>
          </cell>
          <cell r="P164">
            <v>3</v>
          </cell>
          <cell r="Q164">
            <v>31.89</v>
          </cell>
          <cell r="R164">
            <v>0</v>
          </cell>
        </row>
        <row r="165">
          <cell r="N165">
            <v>1.1999999999999993</v>
          </cell>
          <cell r="O165">
            <v>211.99199999999988</v>
          </cell>
          <cell r="P165">
            <v>1.0900000000000001</v>
          </cell>
          <cell r="Q165">
            <v>192.55940000000001</v>
          </cell>
          <cell r="R165">
            <v>19.432599999999866</v>
          </cell>
        </row>
        <row r="166">
          <cell r="N166">
            <v>1.7100000000000009</v>
          </cell>
          <cell r="O166">
            <v>148.54770000000008</v>
          </cell>
          <cell r="P166">
            <v>0.5</v>
          </cell>
          <cell r="Q166">
            <v>43.435000000000002</v>
          </cell>
          <cell r="R166">
            <v>105.11270000000007</v>
          </cell>
        </row>
        <row r="167">
          <cell r="N167">
            <v>2.970000000000006</v>
          </cell>
          <cell r="O167">
            <v>2056.9923000000044</v>
          </cell>
          <cell r="P167">
            <v>0</v>
          </cell>
          <cell r="Q167">
            <v>0</v>
          </cell>
          <cell r="R167">
            <v>2056.9923000000044</v>
          </cell>
        </row>
        <row r="168">
          <cell r="N168">
            <v>2</v>
          </cell>
          <cell r="O168">
            <v>5.66</v>
          </cell>
          <cell r="P168">
            <v>2</v>
          </cell>
          <cell r="Q168">
            <v>5.66</v>
          </cell>
          <cell r="R168">
            <v>0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5.5600000000000023</v>
          </cell>
          <cell r="O170">
            <v>633.11720000000025</v>
          </cell>
          <cell r="P170">
            <v>0</v>
          </cell>
          <cell r="Q170">
            <v>0</v>
          </cell>
          <cell r="R170">
            <v>633.11720000000025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9.5400000000000205</v>
          </cell>
          <cell r="O172">
            <v>657.68760000000134</v>
          </cell>
          <cell r="P172">
            <v>2.5</v>
          </cell>
          <cell r="Q172">
            <v>172.35</v>
          </cell>
          <cell r="R172">
            <v>485.33760000000132</v>
          </cell>
        </row>
        <row r="173">
          <cell r="N173">
            <v>0.20999999999999375</v>
          </cell>
          <cell r="O173">
            <v>54.36899999999838</v>
          </cell>
          <cell r="P173">
            <v>0</v>
          </cell>
          <cell r="Q173">
            <v>0</v>
          </cell>
          <cell r="R173">
            <v>54.36899999999838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</row>
        <row r="176">
          <cell r="N176">
            <v>4.1000000000000014</v>
          </cell>
          <cell r="O176">
            <v>419.30700000000013</v>
          </cell>
          <cell r="P176">
            <v>1.5</v>
          </cell>
          <cell r="Q176">
            <v>153.405</v>
          </cell>
          <cell r="R176">
            <v>265.90200000000016</v>
          </cell>
        </row>
        <row r="177"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N178">
            <v>1.2100000000000009</v>
          </cell>
          <cell r="O178">
            <v>123.71040000000008</v>
          </cell>
          <cell r="P178">
            <v>1.1599999999999999</v>
          </cell>
          <cell r="Q178">
            <v>118.59839999999998</v>
          </cell>
          <cell r="R178">
            <v>5.1120000000000942</v>
          </cell>
        </row>
        <row r="179">
          <cell r="N179">
            <v>2.3399999999999963</v>
          </cell>
          <cell r="O179">
            <v>849.63059999999859</v>
          </cell>
          <cell r="P179">
            <v>0</v>
          </cell>
          <cell r="Q179">
            <v>0</v>
          </cell>
          <cell r="R179">
            <v>849.63059999999859</v>
          </cell>
        </row>
        <row r="180">
          <cell r="N180">
            <v>1</v>
          </cell>
          <cell r="O180">
            <v>13.66</v>
          </cell>
          <cell r="P180">
            <v>1</v>
          </cell>
          <cell r="Q180">
            <v>13.66</v>
          </cell>
          <cell r="R180">
            <v>0</v>
          </cell>
        </row>
        <row r="181"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2.1299999999999955</v>
          </cell>
          <cell r="O184">
            <v>243.03299999999948</v>
          </cell>
          <cell r="P184">
            <v>1.64</v>
          </cell>
          <cell r="Q184">
            <v>187.12399999999997</v>
          </cell>
          <cell r="R184">
            <v>55.908999999999509</v>
          </cell>
        </row>
        <row r="185">
          <cell r="N185">
            <v>10</v>
          </cell>
          <cell r="O185">
            <v>139.1</v>
          </cell>
          <cell r="P185">
            <v>10</v>
          </cell>
          <cell r="Q185">
            <v>139.1</v>
          </cell>
          <cell r="R185">
            <v>0</v>
          </cell>
        </row>
        <row r="186">
          <cell r="N186">
            <v>4.1200000000000045</v>
          </cell>
          <cell r="O186">
            <v>582.27960000000064</v>
          </cell>
          <cell r="P186">
            <v>1.3</v>
          </cell>
          <cell r="Q186">
            <v>183.72900000000001</v>
          </cell>
          <cell r="R186">
            <v>398.5506000000006</v>
          </cell>
        </row>
        <row r="187">
          <cell r="N187">
            <v>1.1000000000000014</v>
          </cell>
          <cell r="O187">
            <v>111.21000000000014</v>
          </cell>
          <cell r="P187">
            <v>1</v>
          </cell>
          <cell r="Q187">
            <v>101.1</v>
          </cell>
          <cell r="R187">
            <v>10.110000000000142</v>
          </cell>
        </row>
        <row r="188">
          <cell r="N188">
            <v>0.87999999999999545</v>
          </cell>
          <cell r="O188">
            <v>185.69759999999906</v>
          </cell>
          <cell r="P188">
            <v>0.55000000000000004</v>
          </cell>
          <cell r="Q188">
            <v>116.06100000000002</v>
          </cell>
          <cell r="R188">
            <v>69.636599999999035</v>
          </cell>
        </row>
        <row r="189">
          <cell r="N189">
            <v>1.2199999999999989</v>
          </cell>
          <cell r="O189">
            <v>270.71799999999973</v>
          </cell>
          <cell r="P189">
            <v>0.62</v>
          </cell>
          <cell r="Q189">
            <v>137.578</v>
          </cell>
          <cell r="R189">
            <v>133.13999999999973</v>
          </cell>
        </row>
        <row r="190">
          <cell r="N190">
            <v>10</v>
          </cell>
          <cell r="O190">
            <v>74.3</v>
          </cell>
          <cell r="P190">
            <v>10</v>
          </cell>
          <cell r="Q190">
            <v>74.3</v>
          </cell>
          <cell r="R190">
            <v>0</v>
          </cell>
        </row>
        <row r="191">
          <cell r="N191">
            <v>0.70000000000000018</v>
          </cell>
          <cell r="O191">
            <v>128.66000000000005</v>
          </cell>
          <cell r="P191">
            <v>0</v>
          </cell>
          <cell r="Q191">
            <v>0</v>
          </cell>
          <cell r="R191">
            <v>128.66000000000005</v>
          </cell>
        </row>
        <row r="192">
          <cell r="N192">
            <v>74</v>
          </cell>
          <cell r="O192">
            <v>351.5</v>
          </cell>
          <cell r="P192">
            <v>74</v>
          </cell>
          <cell r="Q192">
            <v>351.5</v>
          </cell>
          <cell r="R192">
            <v>0</v>
          </cell>
        </row>
        <row r="193">
          <cell r="N193">
            <v>0.41000000000000014</v>
          </cell>
          <cell r="O193">
            <v>47.359100000000019</v>
          </cell>
          <cell r="P193">
            <v>0</v>
          </cell>
          <cell r="Q193">
            <v>0</v>
          </cell>
          <cell r="R193">
            <v>47.359100000000019</v>
          </cell>
        </row>
        <row r="194">
          <cell r="N194">
            <v>7.9999999999998295E-2</v>
          </cell>
          <cell r="O194">
            <v>9.3535999999998012</v>
          </cell>
          <cell r="P194">
            <v>0</v>
          </cell>
          <cell r="Q194">
            <v>0</v>
          </cell>
          <cell r="R194">
            <v>9.3535999999998012</v>
          </cell>
        </row>
        <row r="195">
          <cell r="N195">
            <v>4.9999999999998934E-2</v>
          </cell>
          <cell r="O195">
            <v>11.993499999999745</v>
          </cell>
          <cell r="P195">
            <v>0</v>
          </cell>
          <cell r="Q195">
            <v>0</v>
          </cell>
          <cell r="R195">
            <v>11.993499999999745</v>
          </cell>
        </row>
        <row r="196">
          <cell r="N196">
            <v>1.8000000000000007</v>
          </cell>
          <cell r="O196">
            <v>0.70200000000000029</v>
          </cell>
          <cell r="P196">
            <v>0.76</v>
          </cell>
          <cell r="Q196">
            <v>0.2964</v>
          </cell>
          <cell r="R196">
            <v>0.40560000000000029</v>
          </cell>
        </row>
        <row r="197">
          <cell r="N197" t="str">
            <v>總計</v>
          </cell>
          <cell r="O197">
            <v>49509.396500000003</v>
          </cell>
          <cell r="P197" t="str">
            <v>總計</v>
          </cell>
          <cell r="Q197">
            <v>13233.925999999999</v>
          </cell>
          <cell r="R197">
            <v>36275.470499999989</v>
          </cell>
        </row>
      </sheetData>
      <sheetData sheetId="19">
        <row r="3">
          <cell r="C3">
            <v>5331233.07</v>
          </cell>
        </row>
        <row r="5">
          <cell r="H5">
            <v>3956.3712000000005</v>
          </cell>
          <cell r="J5">
            <v>11874.932700000007</v>
          </cell>
          <cell r="L5">
            <v>1563.6890999999998</v>
          </cell>
        </row>
      </sheetData>
      <sheetData sheetId="20">
        <row r="1">
          <cell r="N1"/>
          <cell r="O1" t="str">
            <v>日期:</v>
          </cell>
          <cell r="P1">
            <v>45982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2.75</v>
          </cell>
          <cell r="O10">
            <v>550</v>
          </cell>
          <cell r="P10">
            <v>0</v>
          </cell>
          <cell r="Q10">
            <v>0</v>
          </cell>
          <cell r="R10">
            <v>550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15.230000000000018</v>
          </cell>
          <cell r="O12">
            <v>599.90970000000073</v>
          </cell>
          <cell r="P12">
            <v>0</v>
          </cell>
          <cell r="Q12">
            <v>0</v>
          </cell>
          <cell r="R12">
            <v>599.90970000000073</v>
          </cell>
        </row>
        <row r="13">
          <cell r="N13">
            <v>2.9799999999999613</v>
          </cell>
          <cell r="O13">
            <v>141.66919999999817</v>
          </cell>
          <cell r="P13">
            <v>0</v>
          </cell>
          <cell r="Q13">
            <v>0</v>
          </cell>
          <cell r="R13">
            <v>141.66919999999817</v>
          </cell>
        </row>
        <row r="14">
          <cell r="N14">
            <v>101</v>
          </cell>
          <cell r="O14">
            <v>325.22000000000003</v>
          </cell>
          <cell r="P14">
            <v>0</v>
          </cell>
          <cell r="Q14">
            <v>0</v>
          </cell>
          <cell r="R14">
            <v>325.22000000000003</v>
          </cell>
        </row>
        <row r="15">
          <cell r="N15">
            <v>1.6899999999999977</v>
          </cell>
          <cell r="O15">
            <v>627.22659999999917</v>
          </cell>
          <cell r="P15">
            <v>0.72</v>
          </cell>
          <cell r="Q15">
            <v>267.2208</v>
          </cell>
          <cell r="R15">
            <v>360.00579999999917</v>
          </cell>
        </row>
        <row r="16">
          <cell r="N16">
            <v>1</v>
          </cell>
          <cell r="O16">
            <v>4.3099999999999996</v>
          </cell>
          <cell r="P16">
            <v>1</v>
          </cell>
          <cell r="Q16">
            <v>4.3099999999999996</v>
          </cell>
          <cell r="R16">
            <v>0</v>
          </cell>
        </row>
        <row r="17">
          <cell r="N17">
            <v>2.8900000000000006</v>
          </cell>
          <cell r="O17">
            <v>220.99830000000003</v>
          </cell>
          <cell r="P17">
            <v>0.63</v>
          </cell>
          <cell r="Q17">
            <v>48.176099999999998</v>
          </cell>
          <cell r="R17">
            <v>172.82220000000004</v>
          </cell>
        </row>
        <row r="18">
          <cell r="N18">
            <v>1.7399999999999807</v>
          </cell>
          <cell r="O18">
            <v>274.69379999999694</v>
          </cell>
          <cell r="P18">
            <v>1.1200000000000001</v>
          </cell>
          <cell r="Q18">
            <v>176.81440000000003</v>
          </cell>
          <cell r="R18">
            <v>97.879399999996906</v>
          </cell>
        </row>
        <row r="19">
          <cell r="N19">
            <v>13.490000000000009</v>
          </cell>
          <cell r="O19">
            <v>1988.8307000000013</v>
          </cell>
          <cell r="P19">
            <v>0</v>
          </cell>
          <cell r="Q19">
            <v>0</v>
          </cell>
          <cell r="R19">
            <v>1988.8307000000013</v>
          </cell>
        </row>
        <row r="20">
          <cell r="N20">
            <v>2.1099999999999568</v>
          </cell>
          <cell r="O20">
            <v>269.74239999999446</v>
          </cell>
          <cell r="P20">
            <v>0</v>
          </cell>
          <cell r="Q20">
            <v>0</v>
          </cell>
          <cell r="R20">
            <v>269.74239999999446</v>
          </cell>
        </row>
        <row r="21">
          <cell r="N21">
            <v>2.0600000000000023</v>
          </cell>
          <cell r="O21">
            <v>298.28800000000035</v>
          </cell>
          <cell r="P21">
            <v>0</v>
          </cell>
          <cell r="Q21">
            <v>0</v>
          </cell>
          <cell r="R21">
            <v>298.28800000000035</v>
          </cell>
        </row>
        <row r="22">
          <cell r="N22">
            <v>204</v>
          </cell>
          <cell r="O22">
            <v>238.67999999999998</v>
          </cell>
          <cell r="P22">
            <v>204</v>
          </cell>
          <cell r="Q22">
            <v>238.67999999999998</v>
          </cell>
          <cell r="R22">
            <v>0</v>
          </cell>
        </row>
        <row r="23">
          <cell r="N23">
            <v>0.21000000000000796</v>
          </cell>
          <cell r="O23">
            <v>26.667900000001008</v>
          </cell>
          <cell r="P23">
            <v>0</v>
          </cell>
          <cell r="Q23">
            <v>0</v>
          </cell>
          <cell r="R23">
            <v>26.667900000001008</v>
          </cell>
        </row>
        <row r="24">
          <cell r="N24">
            <v>30</v>
          </cell>
          <cell r="O24">
            <v>197.7</v>
          </cell>
          <cell r="P24">
            <v>30</v>
          </cell>
          <cell r="Q24">
            <v>197.7</v>
          </cell>
          <cell r="R24">
            <v>0</v>
          </cell>
        </row>
        <row r="25">
          <cell r="N25">
            <v>89</v>
          </cell>
          <cell r="O25">
            <v>218.05</v>
          </cell>
          <cell r="P25">
            <v>89</v>
          </cell>
          <cell r="Q25">
            <v>218.05</v>
          </cell>
          <cell r="R25">
            <v>0</v>
          </cell>
        </row>
        <row r="26">
          <cell r="N26">
            <v>164</v>
          </cell>
          <cell r="O26">
            <v>190.23999999999998</v>
          </cell>
          <cell r="P26">
            <v>21</v>
          </cell>
          <cell r="Q26">
            <v>24.36</v>
          </cell>
          <cell r="R26">
            <v>165.88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N28">
            <v>2.6499999999999915</v>
          </cell>
          <cell r="O28">
            <v>252.91599999999917</v>
          </cell>
          <cell r="P28">
            <v>0.25</v>
          </cell>
          <cell r="Q28">
            <v>23.86</v>
          </cell>
          <cell r="R28">
            <v>229.05599999999919</v>
          </cell>
        </row>
        <row r="29">
          <cell r="N29">
            <v>2.1700000000000017</v>
          </cell>
          <cell r="O29">
            <v>469.32760000000036</v>
          </cell>
          <cell r="P29">
            <v>0.64</v>
          </cell>
          <cell r="Q29">
            <v>138.41920000000002</v>
          </cell>
          <cell r="R29">
            <v>330.90840000000037</v>
          </cell>
        </row>
        <row r="30">
          <cell r="N30">
            <v>0.91000000000000014</v>
          </cell>
          <cell r="O30">
            <v>226.09860000000003</v>
          </cell>
          <cell r="P30">
            <v>0.91</v>
          </cell>
          <cell r="Q30">
            <v>226.0986</v>
          </cell>
          <cell r="R30">
            <v>0</v>
          </cell>
        </row>
        <row r="31">
          <cell r="N31">
            <v>4.4599999999999937</v>
          </cell>
          <cell r="O31">
            <v>61.057399999999909</v>
          </cell>
          <cell r="P31">
            <v>0</v>
          </cell>
          <cell r="Q31">
            <v>0</v>
          </cell>
          <cell r="R31">
            <v>61.057399999999909</v>
          </cell>
        </row>
        <row r="32">
          <cell r="N32">
            <v>0.13999999999998636</v>
          </cell>
          <cell r="O32">
            <v>27.136199999997359</v>
          </cell>
          <cell r="P32">
            <v>0</v>
          </cell>
          <cell r="Q32">
            <v>0</v>
          </cell>
          <cell r="R32">
            <v>27.136199999997359</v>
          </cell>
        </row>
        <row r="33">
          <cell r="N33">
            <v>0.58000000000001251</v>
          </cell>
          <cell r="O33">
            <v>247.48020000000534</v>
          </cell>
          <cell r="P33">
            <v>0.4</v>
          </cell>
          <cell r="Q33">
            <v>170.67600000000002</v>
          </cell>
          <cell r="R33">
            <v>76.804200000005324</v>
          </cell>
        </row>
        <row r="34">
          <cell r="N34">
            <v>1.6299999999999955</v>
          </cell>
          <cell r="O34">
            <v>248.98249999999931</v>
          </cell>
          <cell r="P34">
            <v>1.27</v>
          </cell>
          <cell r="Q34">
            <v>193.99250000000001</v>
          </cell>
          <cell r="R34">
            <v>54.989999999999299</v>
          </cell>
        </row>
        <row r="35">
          <cell r="N35">
            <v>2.6999999999999886</v>
          </cell>
          <cell r="O35">
            <v>718.95599999999695</v>
          </cell>
          <cell r="P35">
            <v>0</v>
          </cell>
          <cell r="Q35">
            <v>0</v>
          </cell>
          <cell r="R35">
            <v>718.95599999999695</v>
          </cell>
        </row>
        <row r="36">
          <cell r="N36">
            <v>0.7900000000000027</v>
          </cell>
          <cell r="O36">
            <v>496.91000000000167</v>
          </cell>
          <cell r="P36">
            <v>0.26</v>
          </cell>
          <cell r="Q36">
            <v>163.54</v>
          </cell>
          <cell r="R36">
            <v>333.37000000000171</v>
          </cell>
        </row>
        <row r="37">
          <cell r="N37">
            <v>1.7999999999999972</v>
          </cell>
          <cell r="O37">
            <v>275.74199999999956</v>
          </cell>
          <cell r="P37">
            <v>1.8</v>
          </cell>
          <cell r="Q37">
            <v>275.74200000000002</v>
          </cell>
          <cell r="R37">
            <v>-4.5474735088646412E-13</v>
          </cell>
        </row>
        <row r="38"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N39">
            <v>0.98000000000000043</v>
          </cell>
          <cell r="O39">
            <v>288.74720000000013</v>
          </cell>
          <cell r="P39">
            <v>0.55000000000000004</v>
          </cell>
          <cell r="Q39">
            <v>162.05199999999999</v>
          </cell>
          <cell r="R39">
            <v>126.69520000000014</v>
          </cell>
        </row>
        <row r="40">
          <cell r="N40">
            <v>0.17999999999999261</v>
          </cell>
          <cell r="O40">
            <v>61.048799999997499</v>
          </cell>
          <cell r="P40">
            <v>0</v>
          </cell>
          <cell r="Q40">
            <v>0</v>
          </cell>
          <cell r="R40">
            <v>61.048799999997499</v>
          </cell>
        </row>
        <row r="41">
          <cell r="N41">
            <v>1.3399999999999963</v>
          </cell>
          <cell r="O41">
            <v>338.63139999999908</v>
          </cell>
          <cell r="P41">
            <v>0.5</v>
          </cell>
          <cell r="Q41">
            <v>126.355</v>
          </cell>
          <cell r="R41">
            <v>212.27639999999906</v>
          </cell>
        </row>
        <row r="42">
          <cell r="N42">
            <v>1.1400000000000006</v>
          </cell>
          <cell r="O42">
            <v>394.26900000000023</v>
          </cell>
          <cell r="P42">
            <v>0</v>
          </cell>
          <cell r="Q42">
            <v>0</v>
          </cell>
          <cell r="R42">
            <v>394.26900000000023</v>
          </cell>
        </row>
        <row r="43">
          <cell r="N43">
            <v>0.50999999999999979</v>
          </cell>
          <cell r="O43">
            <v>253.10789999999992</v>
          </cell>
          <cell r="P43">
            <v>0.26</v>
          </cell>
          <cell r="Q43">
            <v>129.03540000000001</v>
          </cell>
          <cell r="R43">
            <v>124.07249999999991</v>
          </cell>
        </row>
        <row r="44"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7.0000000000000284E-2</v>
          </cell>
          <cell r="O47">
            <v>146.45260000000059</v>
          </cell>
          <cell r="P47">
            <v>0</v>
          </cell>
          <cell r="Q47">
            <v>0</v>
          </cell>
          <cell r="R47">
            <v>146.45260000000059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0.64000000000000057</v>
          </cell>
          <cell r="O54">
            <v>330.09920000000028</v>
          </cell>
          <cell r="P54">
            <v>0.2</v>
          </cell>
          <cell r="Q54">
            <v>103.15600000000001</v>
          </cell>
          <cell r="R54">
            <v>226.94320000000027</v>
          </cell>
        </row>
        <row r="55">
          <cell r="N55">
            <v>0.12999999999999901</v>
          </cell>
          <cell r="O55">
            <v>36.399999999999721</v>
          </cell>
          <cell r="P55">
            <v>0</v>
          </cell>
          <cell r="Q55">
            <v>0</v>
          </cell>
          <cell r="R55">
            <v>36.399999999999721</v>
          </cell>
        </row>
        <row r="56"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N57">
            <v>2.2099999999999937</v>
          </cell>
          <cell r="O57">
            <v>386.39639999999889</v>
          </cell>
          <cell r="P57">
            <v>0.9</v>
          </cell>
          <cell r="Q57">
            <v>157.35599999999999</v>
          </cell>
          <cell r="R57">
            <v>229.0403999999989</v>
          </cell>
        </row>
        <row r="58">
          <cell r="N58">
            <v>3.0100000000000016</v>
          </cell>
          <cell r="O58">
            <v>306.50830000000013</v>
          </cell>
          <cell r="P58">
            <v>1.7</v>
          </cell>
          <cell r="Q58">
            <v>173.11099999999999</v>
          </cell>
          <cell r="R58">
            <v>133.39730000000014</v>
          </cell>
        </row>
        <row r="59">
          <cell r="N59">
            <v>0.17000000000000171</v>
          </cell>
          <cell r="O59">
            <v>105.10590000000106</v>
          </cell>
          <cell r="P59">
            <v>0</v>
          </cell>
          <cell r="Q59">
            <v>0</v>
          </cell>
          <cell r="R59">
            <v>105.10590000000106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3.0000000000000027E-2</v>
          </cell>
          <cell r="O61">
            <v>5.1429000000000045</v>
          </cell>
          <cell r="P61">
            <v>0</v>
          </cell>
          <cell r="Q61">
            <v>0</v>
          </cell>
          <cell r="R61">
            <v>5.1429000000000045</v>
          </cell>
        </row>
        <row r="62">
          <cell r="N62">
            <v>0.21999999999999886</v>
          </cell>
          <cell r="O62">
            <v>34.801799999999822</v>
          </cell>
          <cell r="P62">
            <v>0</v>
          </cell>
          <cell r="Q62">
            <v>0</v>
          </cell>
          <cell r="R62">
            <v>34.801799999999822</v>
          </cell>
        </row>
        <row r="63"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N64">
            <v>1.0500000000000043</v>
          </cell>
          <cell r="O64">
            <v>301.02450000000124</v>
          </cell>
          <cell r="P64">
            <v>0.43</v>
          </cell>
          <cell r="Q64">
            <v>123.27669999999999</v>
          </cell>
          <cell r="R64">
            <v>177.74780000000123</v>
          </cell>
        </row>
        <row r="65">
          <cell r="N65">
            <v>0.15000000000000036</v>
          </cell>
          <cell r="O65">
            <v>49.011000000000116</v>
          </cell>
          <cell r="P65">
            <v>0</v>
          </cell>
          <cell r="Q65">
            <v>0</v>
          </cell>
          <cell r="R65">
            <v>49.011000000000116</v>
          </cell>
        </row>
        <row r="66">
          <cell r="N66">
            <v>0.14000000000000057</v>
          </cell>
          <cell r="O66">
            <v>25.900000000000105</v>
          </cell>
          <cell r="P66">
            <v>0</v>
          </cell>
          <cell r="Q66">
            <v>0</v>
          </cell>
          <cell r="R66">
            <v>25.900000000000105</v>
          </cell>
        </row>
        <row r="67">
          <cell r="N67">
            <v>1.5700000000000003</v>
          </cell>
          <cell r="O67">
            <v>322.0227000000001</v>
          </cell>
          <cell r="P67">
            <v>0.7</v>
          </cell>
          <cell r="Q67">
            <v>143.577</v>
          </cell>
          <cell r="R67">
            <v>178.4457000000001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N70">
            <v>4.4300000000000068</v>
          </cell>
          <cell r="O70">
            <v>230.49290000000036</v>
          </cell>
          <cell r="P70">
            <v>2.0499999999999998</v>
          </cell>
          <cell r="Q70">
            <v>106.66149999999999</v>
          </cell>
          <cell r="R70">
            <v>123.83140000000037</v>
          </cell>
        </row>
        <row r="71">
          <cell r="N71">
            <v>2</v>
          </cell>
          <cell r="O71">
            <v>2.46</v>
          </cell>
          <cell r="P71">
            <v>2</v>
          </cell>
          <cell r="Q71">
            <v>2.46</v>
          </cell>
          <cell r="R71">
            <v>0</v>
          </cell>
        </row>
        <row r="72"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N73">
            <v>1.1899999999999977</v>
          </cell>
          <cell r="O73">
            <v>250.78059999999954</v>
          </cell>
          <cell r="P73">
            <v>0.62</v>
          </cell>
          <cell r="Q73">
            <v>130.65880000000001</v>
          </cell>
          <cell r="R73">
            <v>120.12179999999952</v>
          </cell>
        </row>
        <row r="74">
          <cell r="N74">
            <v>23</v>
          </cell>
          <cell r="O74">
            <v>37.03</v>
          </cell>
          <cell r="P74">
            <v>23</v>
          </cell>
          <cell r="Q74">
            <v>37.03</v>
          </cell>
          <cell r="R74">
            <v>0</v>
          </cell>
        </row>
        <row r="75">
          <cell r="N75">
            <v>1</v>
          </cell>
          <cell r="O75">
            <v>1.29</v>
          </cell>
          <cell r="P75">
            <v>1</v>
          </cell>
          <cell r="Q75">
            <v>1.29</v>
          </cell>
          <cell r="R75">
            <v>0</v>
          </cell>
        </row>
        <row r="76">
          <cell r="N76">
            <v>9.4900000000000091</v>
          </cell>
          <cell r="O76">
            <v>492.24630000000047</v>
          </cell>
          <cell r="P76">
            <v>1.9</v>
          </cell>
          <cell r="Q76">
            <v>98.552999999999997</v>
          </cell>
          <cell r="R76">
            <v>393.69330000000048</v>
          </cell>
        </row>
        <row r="77">
          <cell r="N77">
            <v>7.6500000000000057</v>
          </cell>
          <cell r="O77">
            <v>257.88150000000019</v>
          </cell>
          <cell r="P77">
            <v>4.1100000000000003</v>
          </cell>
          <cell r="Q77">
            <v>138.54810000000001</v>
          </cell>
          <cell r="R77">
            <v>119.33340000000018</v>
          </cell>
        </row>
        <row r="78">
          <cell r="N78">
            <v>2.2299999999999969</v>
          </cell>
          <cell r="O78">
            <v>281.73819999999961</v>
          </cell>
          <cell r="P78">
            <v>1.22</v>
          </cell>
          <cell r="Q78">
            <v>154.13480000000001</v>
          </cell>
          <cell r="R78">
            <v>127.6033999999996</v>
          </cell>
        </row>
        <row r="79">
          <cell r="N79">
            <v>1.8000000000000007</v>
          </cell>
          <cell r="O79">
            <v>431.04600000000016</v>
          </cell>
          <cell r="P79">
            <v>0.7</v>
          </cell>
          <cell r="Q79">
            <v>167.62899999999999</v>
          </cell>
          <cell r="R79">
            <v>263.41700000000014</v>
          </cell>
        </row>
        <row r="80">
          <cell r="N80">
            <v>2.0600000000000023</v>
          </cell>
          <cell r="O80">
            <v>943.78900000000101</v>
          </cell>
          <cell r="P80">
            <v>0</v>
          </cell>
          <cell r="Q80">
            <v>0</v>
          </cell>
          <cell r="R80">
            <v>943.78900000000101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11.96999999999997</v>
          </cell>
          <cell r="O82">
            <v>351.9179999999991</v>
          </cell>
          <cell r="P82">
            <v>3.1</v>
          </cell>
          <cell r="Q82">
            <v>91.14</v>
          </cell>
          <cell r="R82">
            <v>260.77799999999911</v>
          </cell>
        </row>
        <row r="83">
          <cell r="N83">
            <v>6</v>
          </cell>
          <cell r="O83">
            <v>567.41999999999996</v>
          </cell>
          <cell r="P83">
            <v>0</v>
          </cell>
          <cell r="Q83">
            <v>0</v>
          </cell>
          <cell r="R83">
            <v>567.41999999999996</v>
          </cell>
        </row>
        <row r="84">
          <cell r="N84">
            <v>21</v>
          </cell>
          <cell r="O84">
            <v>292.95</v>
          </cell>
          <cell r="P84">
            <v>21</v>
          </cell>
          <cell r="Q84">
            <v>292.95</v>
          </cell>
          <cell r="R84">
            <v>0</v>
          </cell>
        </row>
        <row r="85">
          <cell r="N85">
            <v>1.6899999999999977</v>
          </cell>
          <cell r="O85">
            <v>120.58149999999983</v>
          </cell>
          <cell r="P85">
            <v>0</v>
          </cell>
          <cell r="Q85">
            <v>0</v>
          </cell>
          <cell r="R85">
            <v>120.58149999999983</v>
          </cell>
        </row>
        <row r="86">
          <cell r="N86">
            <v>3.1700000000000159</v>
          </cell>
          <cell r="O86">
            <v>208.17390000000105</v>
          </cell>
          <cell r="P86">
            <v>0</v>
          </cell>
          <cell r="Q86">
            <v>0</v>
          </cell>
          <cell r="R86">
            <v>208.17390000000105</v>
          </cell>
        </row>
        <row r="87">
          <cell r="N87">
            <v>5</v>
          </cell>
          <cell r="O87">
            <v>45</v>
          </cell>
          <cell r="P87">
            <v>5</v>
          </cell>
          <cell r="Q87">
            <v>45</v>
          </cell>
          <cell r="R87">
            <v>0</v>
          </cell>
        </row>
        <row r="88">
          <cell r="N88">
            <v>2</v>
          </cell>
          <cell r="O88">
            <v>15.24</v>
          </cell>
          <cell r="P88">
            <v>2</v>
          </cell>
          <cell r="Q88">
            <v>15.24</v>
          </cell>
          <cell r="R88">
            <v>0</v>
          </cell>
        </row>
        <row r="89">
          <cell r="N89">
            <v>1.1199999999999992</v>
          </cell>
          <cell r="O89">
            <v>245.20159999999984</v>
          </cell>
          <cell r="P89">
            <v>0</v>
          </cell>
          <cell r="Q89">
            <v>0</v>
          </cell>
          <cell r="R89">
            <v>245.20159999999984</v>
          </cell>
        </row>
        <row r="90">
          <cell r="N90">
            <v>0.41999999999999993</v>
          </cell>
          <cell r="O90">
            <v>22.902599999999996</v>
          </cell>
          <cell r="P90">
            <v>0</v>
          </cell>
          <cell r="Q90">
            <v>0</v>
          </cell>
          <cell r="R90">
            <v>22.902599999999996</v>
          </cell>
        </row>
        <row r="91">
          <cell r="N91">
            <v>22</v>
          </cell>
          <cell r="O91">
            <v>127.82</v>
          </cell>
          <cell r="P91">
            <v>22</v>
          </cell>
          <cell r="Q91">
            <v>127.82</v>
          </cell>
          <cell r="R91">
            <v>0</v>
          </cell>
        </row>
        <row r="92">
          <cell r="N92">
            <v>5.6999999999999886</v>
          </cell>
          <cell r="O92">
            <v>389.99399999999923</v>
          </cell>
          <cell r="P92">
            <v>5.7</v>
          </cell>
          <cell r="Q92">
            <v>389.99400000000003</v>
          </cell>
          <cell r="R92">
            <v>-7.9580786405131221E-13</v>
          </cell>
        </row>
        <row r="93"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3.6200000000000045</v>
          </cell>
          <cell r="O99">
            <v>236.16880000000029</v>
          </cell>
          <cell r="P99">
            <v>2.16</v>
          </cell>
          <cell r="Q99">
            <v>140.91839999999999</v>
          </cell>
          <cell r="R99">
            <v>95.250400000000297</v>
          </cell>
        </row>
        <row r="100">
          <cell r="N100">
            <v>0.16000000000000014</v>
          </cell>
          <cell r="O100">
            <v>14.299200000000013</v>
          </cell>
          <cell r="P100">
            <v>0</v>
          </cell>
          <cell r="Q100">
            <v>0</v>
          </cell>
          <cell r="R100">
            <v>14.299200000000013</v>
          </cell>
        </row>
        <row r="101">
          <cell r="N101">
            <v>3.3900000000000006</v>
          </cell>
          <cell r="O101">
            <v>435.24210000000005</v>
          </cell>
          <cell r="P101">
            <v>1.18</v>
          </cell>
          <cell r="Q101">
            <v>151.50019999999998</v>
          </cell>
          <cell r="R101">
            <v>283.7419000000001</v>
          </cell>
        </row>
        <row r="102">
          <cell r="N102">
            <v>1.3399999999999999</v>
          </cell>
          <cell r="O102">
            <v>340.25279999999992</v>
          </cell>
          <cell r="P102">
            <v>0.85</v>
          </cell>
          <cell r="Q102">
            <v>215.83199999999999</v>
          </cell>
          <cell r="R102">
            <v>124.42079999999993</v>
          </cell>
        </row>
        <row r="103">
          <cell r="N103">
            <v>1.4400000000000048</v>
          </cell>
          <cell r="O103">
            <v>264.45600000000087</v>
          </cell>
          <cell r="P103">
            <v>1.06</v>
          </cell>
          <cell r="Q103">
            <v>194.66900000000001</v>
          </cell>
          <cell r="R103">
            <v>69.787000000000859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1.0700000000000021</v>
          </cell>
          <cell r="O106">
            <v>321.88810000000058</v>
          </cell>
          <cell r="P106">
            <v>0.44</v>
          </cell>
          <cell r="Q106">
            <v>132.36519999999999</v>
          </cell>
          <cell r="R106">
            <v>189.52290000000059</v>
          </cell>
        </row>
        <row r="107">
          <cell r="N107">
            <v>0.98000000000000398</v>
          </cell>
          <cell r="O107">
            <v>399.58520000000163</v>
          </cell>
          <cell r="P107">
            <v>0</v>
          </cell>
          <cell r="Q107">
            <v>0</v>
          </cell>
          <cell r="R107">
            <v>399.58520000000163</v>
          </cell>
        </row>
        <row r="108">
          <cell r="N108">
            <v>1.3999999999999986</v>
          </cell>
          <cell r="O108">
            <v>154.93799999999985</v>
          </cell>
          <cell r="P108">
            <v>1.4</v>
          </cell>
          <cell r="Q108">
            <v>154.93799999999999</v>
          </cell>
          <cell r="R108">
            <v>0</v>
          </cell>
        </row>
        <row r="109">
          <cell r="N109">
            <v>1.4399999999999977</v>
          </cell>
          <cell r="O109">
            <v>526.93919999999923</v>
          </cell>
          <cell r="P109">
            <v>0.4</v>
          </cell>
          <cell r="Q109">
            <v>146.37200000000001</v>
          </cell>
          <cell r="R109">
            <v>380.56719999999922</v>
          </cell>
        </row>
        <row r="110">
          <cell r="N110">
            <v>2.6099999999999994</v>
          </cell>
          <cell r="O110">
            <v>320.5601999999999</v>
          </cell>
          <cell r="P110">
            <v>2.2200000000000002</v>
          </cell>
          <cell r="Q110">
            <v>272.66039999999998</v>
          </cell>
          <cell r="R110">
            <v>47.899799999999914</v>
          </cell>
        </row>
        <row r="111">
          <cell r="N111">
            <v>2.0199999999999996</v>
          </cell>
          <cell r="O111">
            <v>383.65859999999992</v>
          </cell>
          <cell r="P111">
            <v>1.1000000000000001</v>
          </cell>
          <cell r="Q111">
            <v>208.92300000000003</v>
          </cell>
          <cell r="R111">
            <v>174.73559999999989</v>
          </cell>
        </row>
        <row r="112">
          <cell r="N112">
            <v>66</v>
          </cell>
          <cell r="O112">
            <v>151.79999999999998</v>
          </cell>
          <cell r="P112">
            <v>66</v>
          </cell>
          <cell r="Q112">
            <v>151.79999999999998</v>
          </cell>
          <cell r="R112">
            <v>0</v>
          </cell>
        </row>
        <row r="113">
          <cell r="N113">
            <v>42</v>
          </cell>
          <cell r="O113">
            <v>128.52000000000001</v>
          </cell>
          <cell r="P113">
            <v>0</v>
          </cell>
          <cell r="Q113">
            <v>0</v>
          </cell>
          <cell r="R113">
            <v>128.52000000000001</v>
          </cell>
        </row>
        <row r="114">
          <cell r="N114">
            <v>0.61999999999999744</v>
          </cell>
          <cell r="O114">
            <v>117.29159999999952</v>
          </cell>
          <cell r="P114">
            <v>0.62</v>
          </cell>
          <cell r="Q114">
            <v>117.2916</v>
          </cell>
          <cell r="R114">
            <v>-4.8316906031686813E-13</v>
          </cell>
        </row>
        <row r="115">
          <cell r="N115">
            <v>1.0999999999999943</v>
          </cell>
          <cell r="O115">
            <v>105.59999999999945</v>
          </cell>
          <cell r="P115">
            <v>0</v>
          </cell>
          <cell r="Q115">
            <v>0</v>
          </cell>
          <cell r="R115">
            <v>105.59999999999945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0.85999999999999943</v>
          </cell>
          <cell r="O117">
            <v>316.60039999999975</v>
          </cell>
          <cell r="P117">
            <v>0</v>
          </cell>
          <cell r="Q117">
            <v>0</v>
          </cell>
          <cell r="R117">
            <v>316.60039999999975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7.1200000000000045</v>
          </cell>
          <cell r="O119">
            <v>1142.6888000000008</v>
          </cell>
          <cell r="P119">
            <v>0</v>
          </cell>
          <cell r="Q119">
            <v>0</v>
          </cell>
          <cell r="R119">
            <v>1142.6888000000008</v>
          </cell>
        </row>
        <row r="120">
          <cell r="N120">
            <v>0.12000000000000011</v>
          </cell>
          <cell r="O120">
            <v>58.268400000000049</v>
          </cell>
          <cell r="P120">
            <v>0</v>
          </cell>
          <cell r="Q120">
            <v>0</v>
          </cell>
          <cell r="R120">
            <v>58.268400000000049</v>
          </cell>
        </row>
        <row r="121"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N122">
            <v>244</v>
          </cell>
          <cell r="O122">
            <v>280.59999999999997</v>
          </cell>
          <cell r="P122">
            <v>244</v>
          </cell>
          <cell r="Q122">
            <v>280.59999999999997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2.3599999999999994</v>
          </cell>
          <cell r="O124">
            <v>330.35279999999989</v>
          </cell>
          <cell r="P124">
            <v>1.2</v>
          </cell>
          <cell r="Q124">
            <v>167.97599999999997</v>
          </cell>
          <cell r="R124">
            <v>162.37679999999992</v>
          </cell>
        </row>
        <row r="125"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N126">
            <v>2.5500000000000007</v>
          </cell>
          <cell r="O126">
            <v>364.2675000000001</v>
          </cell>
          <cell r="P126">
            <v>0.75</v>
          </cell>
          <cell r="Q126">
            <v>107.13749999999999</v>
          </cell>
          <cell r="R126">
            <v>257.13000000000011</v>
          </cell>
        </row>
        <row r="127">
          <cell r="N127">
            <v>2.0299999999999976</v>
          </cell>
          <cell r="O127">
            <v>380.54379999999958</v>
          </cell>
          <cell r="P127">
            <v>1.35</v>
          </cell>
          <cell r="Q127">
            <v>253.07100000000003</v>
          </cell>
          <cell r="R127">
            <v>127.47279999999955</v>
          </cell>
        </row>
        <row r="128">
          <cell r="N128">
            <v>6.8699999999999903</v>
          </cell>
          <cell r="O128">
            <v>452.52689999999939</v>
          </cell>
          <cell r="P128">
            <v>0</v>
          </cell>
          <cell r="Q128">
            <v>0</v>
          </cell>
          <cell r="R128">
            <v>452.52689999999939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2.3200000000000003</v>
          </cell>
          <cell r="O130">
            <v>421.3352000000001</v>
          </cell>
          <cell r="P130">
            <v>2.02</v>
          </cell>
          <cell r="Q130">
            <v>366.85220000000004</v>
          </cell>
          <cell r="R130">
            <v>54.483000000000061</v>
          </cell>
        </row>
        <row r="131">
          <cell r="N131">
            <v>8.9999999999999969E-2</v>
          </cell>
          <cell r="O131">
            <v>42.299999999999983</v>
          </cell>
          <cell r="P131">
            <v>0</v>
          </cell>
          <cell r="Q131">
            <v>0</v>
          </cell>
          <cell r="R131">
            <v>42.299999999999983</v>
          </cell>
        </row>
        <row r="132">
          <cell r="N132">
            <v>1.4600000000000009</v>
          </cell>
          <cell r="O132">
            <v>666.18340000000046</v>
          </cell>
          <cell r="P132">
            <v>0</v>
          </cell>
          <cell r="Q132">
            <v>0</v>
          </cell>
          <cell r="R132">
            <v>666.18340000000046</v>
          </cell>
        </row>
        <row r="133">
          <cell r="N133">
            <v>70</v>
          </cell>
          <cell r="O133">
            <v>1239.7</v>
          </cell>
          <cell r="P133">
            <v>70</v>
          </cell>
          <cell r="Q133">
            <v>1239.7</v>
          </cell>
          <cell r="R133">
            <v>0</v>
          </cell>
        </row>
        <row r="134">
          <cell r="N134">
            <v>3.9000000000000057</v>
          </cell>
          <cell r="O134">
            <v>783.82200000000114</v>
          </cell>
          <cell r="P134">
            <v>0</v>
          </cell>
          <cell r="Q134">
            <v>0</v>
          </cell>
          <cell r="R134">
            <v>783.82200000000114</v>
          </cell>
        </row>
        <row r="135">
          <cell r="N135">
            <v>4.0799999999999983</v>
          </cell>
          <cell r="O135">
            <v>635.82719999999972</v>
          </cell>
          <cell r="P135">
            <v>1.68</v>
          </cell>
          <cell r="Q135">
            <v>261.81119999999999</v>
          </cell>
          <cell r="R135">
            <v>374.01599999999974</v>
          </cell>
        </row>
        <row r="136">
          <cell r="N136">
            <v>9.4900000000000091</v>
          </cell>
          <cell r="O136">
            <v>1102.1686000000011</v>
          </cell>
          <cell r="P136">
            <v>0</v>
          </cell>
          <cell r="Q136">
            <v>0</v>
          </cell>
          <cell r="R136">
            <v>1102.1686000000011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12.549999999999983</v>
          </cell>
          <cell r="O138">
            <v>1248.8504999999984</v>
          </cell>
          <cell r="P138">
            <v>0</v>
          </cell>
          <cell r="Q138">
            <v>0</v>
          </cell>
          <cell r="R138">
            <v>1248.8504999999984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14.859999999999985</v>
          </cell>
          <cell r="O140">
            <v>982.69179999999892</v>
          </cell>
          <cell r="P140">
            <v>0</v>
          </cell>
          <cell r="Q140">
            <v>0</v>
          </cell>
          <cell r="R140">
            <v>982.69179999999892</v>
          </cell>
        </row>
        <row r="141">
          <cell r="N141">
            <v>0.22000000000000242</v>
          </cell>
          <cell r="O141">
            <v>31.908800000000348</v>
          </cell>
          <cell r="P141">
            <v>0</v>
          </cell>
          <cell r="Q141">
            <v>0</v>
          </cell>
          <cell r="R141">
            <v>31.908800000000348</v>
          </cell>
        </row>
        <row r="142">
          <cell r="N142">
            <v>1.3200000000000003</v>
          </cell>
          <cell r="O142">
            <v>640.41120000000012</v>
          </cell>
          <cell r="P142">
            <v>0</v>
          </cell>
          <cell r="Q142">
            <v>0</v>
          </cell>
          <cell r="R142">
            <v>640.41120000000012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0.54999999999999893</v>
          </cell>
          <cell r="O144">
            <v>294.98699999999945</v>
          </cell>
          <cell r="P144">
            <v>0.28000000000000003</v>
          </cell>
          <cell r="Q144">
            <v>150.17520000000002</v>
          </cell>
          <cell r="R144">
            <v>144.81179999999944</v>
          </cell>
        </row>
        <row r="145">
          <cell r="N145">
            <v>3.9900000000000091</v>
          </cell>
          <cell r="O145">
            <v>280.17780000000062</v>
          </cell>
          <cell r="P145">
            <v>1.9</v>
          </cell>
          <cell r="Q145">
            <v>133.41799999999998</v>
          </cell>
          <cell r="R145">
            <v>146.75980000000064</v>
          </cell>
        </row>
        <row r="146">
          <cell r="N146">
            <v>1.9099999999999984</v>
          </cell>
          <cell r="O146">
            <v>480.49869999999959</v>
          </cell>
          <cell r="P146">
            <v>0.55000000000000004</v>
          </cell>
          <cell r="Q146">
            <v>138.36350000000002</v>
          </cell>
          <cell r="R146">
            <v>342.1351999999996</v>
          </cell>
        </row>
        <row r="147">
          <cell r="N147">
            <v>8.9299999999999784</v>
          </cell>
          <cell r="O147">
            <v>966.76179999999772</v>
          </cell>
          <cell r="P147">
            <v>0</v>
          </cell>
          <cell r="Q147">
            <v>0</v>
          </cell>
          <cell r="R147">
            <v>966.76179999999772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3.4599999999999937</v>
          </cell>
          <cell r="O150">
            <v>291.67799999999949</v>
          </cell>
          <cell r="P150">
            <v>1.56</v>
          </cell>
          <cell r="Q150">
            <v>131.50800000000001</v>
          </cell>
          <cell r="R150">
            <v>160.16999999999948</v>
          </cell>
        </row>
        <row r="151">
          <cell r="N151">
            <v>1.4200000000000053</v>
          </cell>
          <cell r="O151">
            <v>584.14540000000216</v>
          </cell>
          <cell r="P151">
            <v>0</v>
          </cell>
          <cell r="Q151">
            <v>0</v>
          </cell>
          <cell r="R151">
            <v>584.14540000000216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6.0000000000000497E-2</v>
          </cell>
          <cell r="O153">
            <v>29.815800000000248</v>
          </cell>
          <cell r="P153">
            <v>0</v>
          </cell>
          <cell r="Q153">
            <v>0</v>
          </cell>
          <cell r="R153">
            <v>29.815800000000248</v>
          </cell>
        </row>
        <row r="154">
          <cell r="N154">
            <v>3.0000000000000249E-2</v>
          </cell>
          <cell r="O154">
            <v>10.055100000000083</v>
          </cell>
          <cell r="P154">
            <v>0</v>
          </cell>
          <cell r="Q154">
            <v>0</v>
          </cell>
          <cell r="R154">
            <v>10.055100000000083</v>
          </cell>
        </row>
        <row r="155">
          <cell r="N155">
            <v>4.0500000000000007</v>
          </cell>
          <cell r="O155">
            <v>687.6495000000001</v>
          </cell>
          <cell r="P155">
            <v>0</v>
          </cell>
          <cell r="Q155">
            <v>0</v>
          </cell>
          <cell r="R155">
            <v>687.6495000000001</v>
          </cell>
        </row>
        <row r="156">
          <cell r="N156">
            <v>3.480000000000004</v>
          </cell>
          <cell r="O156">
            <v>106.69680000000012</v>
          </cell>
          <cell r="P156">
            <v>0</v>
          </cell>
          <cell r="Q156">
            <v>0</v>
          </cell>
          <cell r="R156">
            <v>106.69680000000012</v>
          </cell>
        </row>
        <row r="157">
          <cell r="N157">
            <v>2.0700000000000074</v>
          </cell>
          <cell r="O157">
            <v>1253.9646000000043</v>
          </cell>
          <cell r="P157">
            <v>0</v>
          </cell>
          <cell r="Q157">
            <v>0</v>
          </cell>
          <cell r="R157">
            <v>1253.9646000000043</v>
          </cell>
        </row>
        <row r="158">
          <cell r="N158">
            <v>2.1800000000000068</v>
          </cell>
          <cell r="O158">
            <v>308.84060000000096</v>
          </cell>
          <cell r="P158">
            <v>2.1800000000000002</v>
          </cell>
          <cell r="Q158">
            <v>308.84059999999999</v>
          </cell>
          <cell r="R158">
            <v>9.6633812063373625E-13</v>
          </cell>
        </row>
        <row r="159">
          <cell r="N159">
            <v>1.1099999999999994</v>
          </cell>
          <cell r="O159">
            <v>225.9737999999999</v>
          </cell>
          <cell r="P159">
            <v>1.1100000000000001</v>
          </cell>
          <cell r="Q159">
            <v>225.97380000000004</v>
          </cell>
          <cell r="R159">
            <v>0</v>
          </cell>
        </row>
        <row r="160">
          <cell r="N160">
            <v>7.1200000000000045</v>
          </cell>
          <cell r="O160">
            <v>366.46640000000025</v>
          </cell>
          <cell r="P160">
            <v>1.66</v>
          </cell>
          <cell r="Q160">
            <v>85.44019999999999</v>
          </cell>
          <cell r="R160">
            <v>281.02620000000024</v>
          </cell>
        </row>
        <row r="161">
          <cell r="N161">
            <v>1.0899999999999963</v>
          </cell>
          <cell r="O161">
            <v>685.56639999999777</v>
          </cell>
          <cell r="P161">
            <v>0</v>
          </cell>
          <cell r="Q161">
            <v>0</v>
          </cell>
          <cell r="R161">
            <v>685.56639999999777</v>
          </cell>
        </row>
        <row r="162">
          <cell r="N162">
            <v>1.8299999999999983</v>
          </cell>
          <cell r="O162">
            <v>264.30689999999976</v>
          </cell>
          <cell r="P162">
            <v>1.1100000000000001</v>
          </cell>
          <cell r="Q162">
            <v>160.31730000000002</v>
          </cell>
          <cell r="R162">
            <v>103.98959999999974</v>
          </cell>
        </row>
        <row r="163">
          <cell r="N163">
            <v>1.6400000000000006</v>
          </cell>
          <cell r="O163">
            <v>53.775600000000018</v>
          </cell>
          <cell r="P163">
            <v>0</v>
          </cell>
          <cell r="Q163">
            <v>0</v>
          </cell>
          <cell r="R163">
            <v>53.775600000000018</v>
          </cell>
        </row>
        <row r="164">
          <cell r="N164">
            <v>3.1699999999999946</v>
          </cell>
          <cell r="O164">
            <v>249.85939999999954</v>
          </cell>
          <cell r="P164">
            <v>1.45</v>
          </cell>
          <cell r="Q164">
            <v>114.28899999999999</v>
          </cell>
          <cell r="R164">
            <v>135.57039999999955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N166">
            <v>1.2399999999999984</v>
          </cell>
          <cell r="O166">
            <v>219.05839999999972</v>
          </cell>
          <cell r="P166">
            <v>1.0900000000000001</v>
          </cell>
          <cell r="Q166">
            <v>192.55940000000001</v>
          </cell>
          <cell r="R166">
            <v>26.498999999999711</v>
          </cell>
        </row>
        <row r="167">
          <cell r="N167">
            <v>2.1999999999999993</v>
          </cell>
          <cell r="O167">
            <v>191.11399999999995</v>
          </cell>
          <cell r="P167">
            <v>0.5</v>
          </cell>
          <cell r="Q167">
            <v>43.435000000000002</v>
          </cell>
          <cell r="R167">
            <v>147.67899999999995</v>
          </cell>
        </row>
        <row r="168">
          <cell r="N168">
            <v>2.1099999999999994</v>
          </cell>
          <cell r="O168">
            <v>1461.3648999999996</v>
          </cell>
          <cell r="P168">
            <v>0</v>
          </cell>
          <cell r="Q168">
            <v>0</v>
          </cell>
          <cell r="R168">
            <v>1461.3648999999996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0.21999999999999886</v>
          </cell>
          <cell r="O170">
            <v>51.970599999999727</v>
          </cell>
          <cell r="P170">
            <v>0</v>
          </cell>
          <cell r="Q170">
            <v>0</v>
          </cell>
          <cell r="R170">
            <v>51.970599999999727</v>
          </cell>
        </row>
        <row r="171">
          <cell r="N171">
            <v>6.4699999999999989</v>
          </cell>
          <cell r="O171">
            <v>736.73889999999994</v>
          </cell>
          <cell r="P171">
            <v>0</v>
          </cell>
          <cell r="Q171">
            <v>0</v>
          </cell>
          <cell r="R171">
            <v>736.73889999999994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9.4800000000000182</v>
          </cell>
          <cell r="O173">
            <v>653.55120000000124</v>
          </cell>
          <cell r="P173">
            <v>2.5</v>
          </cell>
          <cell r="Q173">
            <v>172.35</v>
          </cell>
          <cell r="R173">
            <v>481.20120000000122</v>
          </cell>
        </row>
        <row r="174">
          <cell r="N174">
            <v>2.3199999999999932</v>
          </cell>
          <cell r="O174">
            <v>600.64799999999821</v>
          </cell>
          <cell r="P174">
            <v>0</v>
          </cell>
          <cell r="Q174">
            <v>0</v>
          </cell>
          <cell r="R174">
            <v>600.64799999999821</v>
          </cell>
        </row>
        <row r="175">
          <cell r="N175">
            <v>0.41999999999999993</v>
          </cell>
          <cell r="O175">
            <v>121.34639999999999</v>
          </cell>
          <cell r="P175">
            <v>0</v>
          </cell>
          <cell r="Q175">
            <v>0</v>
          </cell>
          <cell r="R175">
            <v>121.34639999999999</v>
          </cell>
        </row>
        <row r="176">
          <cell r="N176">
            <v>3.870000000000001</v>
          </cell>
          <cell r="O176">
            <v>460.37520000000012</v>
          </cell>
          <cell r="P176">
            <v>0</v>
          </cell>
          <cell r="Q176">
            <v>0</v>
          </cell>
          <cell r="R176">
            <v>460.37520000000012</v>
          </cell>
        </row>
        <row r="177">
          <cell r="N177">
            <v>3.240000000000002</v>
          </cell>
          <cell r="O177">
            <v>331.35480000000018</v>
          </cell>
          <cell r="P177">
            <v>1.5</v>
          </cell>
          <cell r="Q177">
            <v>153.405</v>
          </cell>
          <cell r="R177">
            <v>177.94980000000018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3.0799999999999983</v>
          </cell>
          <cell r="O179">
            <v>314.89919999999984</v>
          </cell>
          <cell r="P179">
            <v>1.1599999999999999</v>
          </cell>
          <cell r="Q179">
            <v>118.59839999999998</v>
          </cell>
          <cell r="R179">
            <v>196.30079999999987</v>
          </cell>
        </row>
        <row r="180">
          <cell r="N180">
            <v>0.12999999999999901</v>
          </cell>
          <cell r="O180">
            <v>47.201699999999633</v>
          </cell>
          <cell r="P180">
            <v>0</v>
          </cell>
          <cell r="Q180">
            <v>0</v>
          </cell>
          <cell r="R180">
            <v>47.201699999999633</v>
          </cell>
        </row>
        <row r="181">
          <cell r="N181">
            <v>10</v>
          </cell>
          <cell r="O181">
            <v>136.6</v>
          </cell>
          <cell r="P181">
            <v>10</v>
          </cell>
          <cell r="Q181">
            <v>136.6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0.5</v>
          </cell>
          <cell r="O183">
            <v>62.454999999999998</v>
          </cell>
          <cell r="P183">
            <v>0</v>
          </cell>
          <cell r="Q183">
            <v>0</v>
          </cell>
          <cell r="R183">
            <v>62.454999999999998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3.0600000000000023</v>
          </cell>
          <cell r="O185">
            <v>349.14600000000024</v>
          </cell>
          <cell r="P185">
            <v>1.64</v>
          </cell>
          <cell r="Q185">
            <v>187.12399999999997</v>
          </cell>
          <cell r="R185">
            <v>162.02200000000028</v>
          </cell>
        </row>
        <row r="186"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N187">
            <v>2.2099999999999937</v>
          </cell>
          <cell r="O187">
            <v>312.33929999999913</v>
          </cell>
          <cell r="P187">
            <v>1.3</v>
          </cell>
          <cell r="Q187">
            <v>183.72900000000001</v>
          </cell>
          <cell r="R187">
            <v>128.61029999999911</v>
          </cell>
        </row>
        <row r="188">
          <cell r="N188">
            <v>3.3000000000000043</v>
          </cell>
          <cell r="O188">
            <v>333.63000000000039</v>
          </cell>
          <cell r="P188">
            <v>1</v>
          </cell>
          <cell r="Q188">
            <v>101.1</v>
          </cell>
          <cell r="R188">
            <v>232.5300000000004</v>
          </cell>
        </row>
        <row r="189">
          <cell r="N189">
            <v>1.5600000000000023</v>
          </cell>
          <cell r="O189">
            <v>329.19120000000049</v>
          </cell>
          <cell r="P189">
            <v>0.55000000000000004</v>
          </cell>
          <cell r="Q189">
            <v>116.06100000000002</v>
          </cell>
          <cell r="R189">
            <v>213.13020000000046</v>
          </cell>
        </row>
        <row r="190">
          <cell r="N190">
            <v>1.480000000000004</v>
          </cell>
          <cell r="O190">
            <v>328.41200000000089</v>
          </cell>
          <cell r="P190">
            <v>0.62</v>
          </cell>
          <cell r="Q190">
            <v>137.578</v>
          </cell>
          <cell r="R190">
            <v>190.83400000000088</v>
          </cell>
        </row>
        <row r="191">
          <cell r="N191">
            <v>7</v>
          </cell>
          <cell r="O191">
            <v>52.01</v>
          </cell>
          <cell r="P191">
            <v>7</v>
          </cell>
          <cell r="Q191">
            <v>52.01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0.51999999999999957</v>
          </cell>
          <cell r="O195">
            <v>60.065199999999955</v>
          </cell>
          <cell r="P195">
            <v>0</v>
          </cell>
          <cell r="Q195">
            <v>0</v>
          </cell>
          <cell r="R195">
            <v>60.065199999999955</v>
          </cell>
        </row>
        <row r="196">
          <cell r="N196">
            <v>8.0000000000001847E-2</v>
          </cell>
          <cell r="O196">
            <v>9.3536000000002169</v>
          </cell>
          <cell r="P196">
            <v>0</v>
          </cell>
          <cell r="Q196">
            <v>0</v>
          </cell>
          <cell r="R196">
            <v>9.3536000000002169</v>
          </cell>
        </row>
        <row r="197">
          <cell r="N197">
            <v>5.0000000000000711E-2</v>
          </cell>
          <cell r="O197">
            <v>11.993500000000171</v>
          </cell>
          <cell r="P197">
            <v>0</v>
          </cell>
          <cell r="Q197">
            <v>0</v>
          </cell>
          <cell r="R197">
            <v>11.993500000000171</v>
          </cell>
        </row>
        <row r="198">
          <cell r="N198">
            <v>0.75999999999999979</v>
          </cell>
          <cell r="O198">
            <v>0.29639999999999994</v>
          </cell>
          <cell r="P198">
            <v>0.76</v>
          </cell>
          <cell r="Q198">
            <v>0.2964</v>
          </cell>
          <cell r="R198">
            <v>0</v>
          </cell>
        </row>
        <row r="199">
          <cell r="N199" t="str">
            <v>總計</v>
          </cell>
          <cell r="O199">
            <v>47236.040999999997</v>
          </cell>
          <cell r="P199" t="str">
            <v>總計</v>
          </cell>
          <cell r="Q199">
            <v>12892.257399999999</v>
          </cell>
          <cell r="R199">
            <v>34343.783599999981</v>
          </cell>
        </row>
      </sheetData>
      <sheetData sheetId="21">
        <row r="3">
          <cell r="C3">
            <v>6637138.9699999997</v>
          </cell>
        </row>
        <row r="5">
          <cell r="H5">
            <v>4569.6444000000001</v>
          </cell>
          <cell r="J5">
            <v>13100.235899999983</v>
          </cell>
          <cell r="L5">
            <v>2043.9107000000001</v>
          </cell>
        </row>
      </sheetData>
      <sheetData sheetId="22">
        <row r="1">
          <cell r="N1"/>
          <cell r="O1" t="str">
            <v>日期:</v>
          </cell>
          <cell r="P1">
            <v>45981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5.0000000000000044E-2</v>
          </cell>
          <cell r="O11">
            <v>84.000000000000071</v>
          </cell>
          <cell r="P11">
            <v>0</v>
          </cell>
          <cell r="Q11">
            <v>0</v>
          </cell>
          <cell r="R11">
            <v>84.000000000000071</v>
          </cell>
        </row>
        <row r="12">
          <cell r="N12">
            <v>5.9199999999999875</v>
          </cell>
          <cell r="O12">
            <v>1183.9999999999975</v>
          </cell>
          <cell r="P12">
            <v>0.7</v>
          </cell>
          <cell r="Q12">
            <v>140</v>
          </cell>
          <cell r="R12">
            <v>1043.9999999999975</v>
          </cell>
        </row>
        <row r="13">
          <cell r="N13">
            <v>1.0000000000000009E-2</v>
          </cell>
          <cell r="O13">
            <v>7.9000000000000075</v>
          </cell>
          <cell r="P13">
            <v>0</v>
          </cell>
          <cell r="Q13">
            <v>0</v>
          </cell>
          <cell r="R13">
            <v>7.9000000000000075</v>
          </cell>
        </row>
        <row r="14">
          <cell r="N14">
            <v>9.1900000000000546</v>
          </cell>
          <cell r="O14">
            <v>361.99410000000216</v>
          </cell>
          <cell r="P14">
            <v>0</v>
          </cell>
          <cell r="Q14">
            <v>0</v>
          </cell>
          <cell r="R14">
            <v>361.99410000000216</v>
          </cell>
        </row>
        <row r="15">
          <cell r="N15">
            <v>1.7400000000000091</v>
          </cell>
          <cell r="O15">
            <v>82.719600000000426</v>
          </cell>
          <cell r="P15">
            <v>0</v>
          </cell>
          <cell r="Q15">
            <v>0</v>
          </cell>
          <cell r="R15">
            <v>82.719600000000426</v>
          </cell>
        </row>
        <row r="16">
          <cell r="N16">
            <v>72</v>
          </cell>
          <cell r="O16">
            <v>231.84</v>
          </cell>
          <cell r="P16">
            <v>0</v>
          </cell>
          <cell r="Q16">
            <v>0</v>
          </cell>
          <cell r="R16">
            <v>231.84</v>
          </cell>
        </row>
        <row r="17">
          <cell r="N17">
            <v>1.1099999999999994</v>
          </cell>
          <cell r="O17">
            <v>411.96539999999976</v>
          </cell>
          <cell r="P17">
            <v>0.44</v>
          </cell>
          <cell r="Q17">
            <v>163.30160000000001</v>
          </cell>
          <cell r="R17">
            <v>248.66379999999975</v>
          </cell>
        </row>
        <row r="18">
          <cell r="N18">
            <v>2</v>
          </cell>
          <cell r="O18">
            <v>8.6199999999999992</v>
          </cell>
          <cell r="P18">
            <v>2</v>
          </cell>
          <cell r="Q18">
            <v>8.6199999999999992</v>
          </cell>
          <cell r="R18">
            <v>0</v>
          </cell>
        </row>
        <row r="19">
          <cell r="N19">
            <v>4.2100000000000009</v>
          </cell>
          <cell r="O19">
            <v>321.93870000000004</v>
          </cell>
          <cell r="P19">
            <v>1.33</v>
          </cell>
          <cell r="Q19">
            <v>101.7051</v>
          </cell>
          <cell r="R19">
            <v>220.23360000000002</v>
          </cell>
        </row>
        <row r="20">
          <cell r="N20">
            <v>2.839999999999975</v>
          </cell>
          <cell r="O20">
            <v>448.35079999999607</v>
          </cell>
          <cell r="P20">
            <v>1.1200000000000001</v>
          </cell>
          <cell r="Q20">
            <v>176.81440000000003</v>
          </cell>
          <cell r="R20">
            <v>271.53639999999604</v>
          </cell>
        </row>
        <row r="21">
          <cell r="N21">
            <v>25.139999999999986</v>
          </cell>
          <cell r="O21">
            <v>3706.390199999998</v>
          </cell>
          <cell r="P21">
            <v>0</v>
          </cell>
          <cell r="Q21">
            <v>0</v>
          </cell>
          <cell r="R21">
            <v>3706.390199999998</v>
          </cell>
        </row>
        <row r="22">
          <cell r="N22">
            <v>9.2999999999999545</v>
          </cell>
          <cell r="O22">
            <v>1188.9119999999941</v>
          </cell>
          <cell r="P22">
            <v>0</v>
          </cell>
          <cell r="Q22">
            <v>0</v>
          </cell>
          <cell r="R22">
            <v>1188.9119999999941</v>
          </cell>
        </row>
        <row r="23">
          <cell r="N23">
            <v>1.3200000000000074</v>
          </cell>
          <cell r="O23">
            <v>191.13600000000108</v>
          </cell>
          <cell r="P23">
            <v>0</v>
          </cell>
          <cell r="Q23">
            <v>0</v>
          </cell>
          <cell r="R23">
            <v>191.13600000000108</v>
          </cell>
        </row>
        <row r="24">
          <cell r="N24">
            <v>175</v>
          </cell>
          <cell r="O24">
            <v>204.75</v>
          </cell>
          <cell r="P24">
            <v>175</v>
          </cell>
          <cell r="Q24">
            <v>204.75</v>
          </cell>
          <cell r="R24">
            <v>0</v>
          </cell>
        </row>
        <row r="25">
          <cell r="N25">
            <v>2.5099999999999909</v>
          </cell>
          <cell r="O25">
            <v>318.74489999999884</v>
          </cell>
          <cell r="P25">
            <v>1.5</v>
          </cell>
          <cell r="Q25">
            <v>190.48499999999999</v>
          </cell>
          <cell r="R25">
            <v>128.25989999999885</v>
          </cell>
        </row>
        <row r="26">
          <cell r="N26">
            <v>31</v>
          </cell>
          <cell r="O26">
            <v>204.29</v>
          </cell>
          <cell r="P26">
            <v>31</v>
          </cell>
          <cell r="Q26">
            <v>204.29</v>
          </cell>
          <cell r="R26">
            <v>0</v>
          </cell>
        </row>
        <row r="27">
          <cell r="N27">
            <v>102</v>
          </cell>
          <cell r="O27">
            <v>249.9</v>
          </cell>
          <cell r="P27">
            <v>102</v>
          </cell>
          <cell r="Q27">
            <v>249.9</v>
          </cell>
          <cell r="R27">
            <v>0</v>
          </cell>
        </row>
        <row r="28">
          <cell r="N28">
            <v>52</v>
          </cell>
          <cell r="O28">
            <v>60.319999999999993</v>
          </cell>
          <cell r="P28">
            <v>52</v>
          </cell>
          <cell r="Q28">
            <v>60.319999999999993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3.519999999999996</v>
          </cell>
          <cell r="O30">
            <v>335.94879999999961</v>
          </cell>
          <cell r="P30">
            <v>1.06</v>
          </cell>
          <cell r="Q30">
            <v>101.1664</v>
          </cell>
          <cell r="R30">
            <v>234.7823999999996</v>
          </cell>
        </row>
        <row r="31">
          <cell r="N31">
            <v>1.4599999999999973</v>
          </cell>
          <cell r="O31">
            <v>315.76879999999943</v>
          </cell>
          <cell r="P31">
            <v>0.84</v>
          </cell>
          <cell r="Q31">
            <v>181.67519999999999</v>
          </cell>
          <cell r="R31">
            <v>134.09359999999944</v>
          </cell>
        </row>
        <row r="32">
          <cell r="N32">
            <v>1.0500000000000007</v>
          </cell>
          <cell r="O32">
            <v>260.88300000000021</v>
          </cell>
          <cell r="P32">
            <v>1.05</v>
          </cell>
          <cell r="Q32">
            <v>260.88300000000004</v>
          </cell>
          <cell r="R32">
            <v>0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4.5099999999999909</v>
          </cell>
          <cell r="O34">
            <v>874.17329999999833</v>
          </cell>
          <cell r="P34">
            <v>0</v>
          </cell>
          <cell r="Q34">
            <v>0</v>
          </cell>
          <cell r="R34">
            <v>874.17329999999833</v>
          </cell>
        </row>
        <row r="35">
          <cell r="N35">
            <v>1.2199999999999989</v>
          </cell>
          <cell r="O35">
            <v>520.56179999999949</v>
          </cell>
          <cell r="P35">
            <v>0.4</v>
          </cell>
          <cell r="Q35">
            <v>170.67600000000002</v>
          </cell>
          <cell r="R35">
            <v>349.88579999999945</v>
          </cell>
        </row>
        <row r="36">
          <cell r="N36">
            <v>5.1700000000000159</v>
          </cell>
          <cell r="O36">
            <v>789.71750000000247</v>
          </cell>
          <cell r="P36">
            <v>1.27</v>
          </cell>
          <cell r="Q36">
            <v>193.99250000000001</v>
          </cell>
          <cell r="R36">
            <v>595.72500000000241</v>
          </cell>
        </row>
        <row r="37">
          <cell r="N37">
            <v>2.4699999999999989</v>
          </cell>
          <cell r="O37">
            <v>657.71159999999963</v>
          </cell>
          <cell r="P37">
            <v>0</v>
          </cell>
          <cell r="Q37">
            <v>0</v>
          </cell>
          <cell r="R37">
            <v>657.71159999999963</v>
          </cell>
        </row>
        <row r="38">
          <cell r="N38">
            <v>0.91000000000000014</v>
          </cell>
          <cell r="O38">
            <v>572.3900000000001</v>
          </cell>
          <cell r="P38">
            <v>0.26</v>
          </cell>
          <cell r="Q38">
            <v>163.54</v>
          </cell>
          <cell r="R38">
            <v>408.85000000000014</v>
          </cell>
        </row>
        <row r="39">
          <cell r="N39">
            <v>1.8200000000000003</v>
          </cell>
          <cell r="O39">
            <v>278.80580000000003</v>
          </cell>
          <cell r="P39">
            <v>1.82</v>
          </cell>
          <cell r="Q39">
            <v>278.80580000000003</v>
          </cell>
          <cell r="R39">
            <v>0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1.0600000000000023</v>
          </cell>
          <cell r="O41">
            <v>312.31840000000068</v>
          </cell>
          <cell r="P41">
            <v>0.55000000000000004</v>
          </cell>
          <cell r="Q41">
            <v>162.05199999999999</v>
          </cell>
          <cell r="R41">
            <v>150.26640000000069</v>
          </cell>
        </row>
        <row r="42">
          <cell r="N42">
            <v>0.14000000000000057</v>
          </cell>
          <cell r="O42">
            <v>47.482400000000197</v>
          </cell>
          <cell r="P42">
            <v>0</v>
          </cell>
          <cell r="Q42">
            <v>0</v>
          </cell>
          <cell r="R42">
            <v>47.482400000000197</v>
          </cell>
        </row>
        <row r="43">
          <cell r="N43">
            <v>1.2199999999999989</v>
          </cell>
          <cell r="O43">
            <v>308.30619999999971</v>
          </cell>
          <cell r="P43">
            <v>0.8</v>
          </cell>
          <cell r="Q43">
            <v>202.16800000000001</v>
          </cell>
          <cell r="R43">
            <v>106.1381999999997</v>
          </cell>
        </row>
        <row r="44">
          <cell r="N44">
            <v>3.0999999999999943</v>
          </cell>
          <cell r="O44">
            <v>1072.1349999999982</v>
          </cell>
          <cell r="P44">
            <v>0</v>
          </cell>
          <cell r="Q44">
            <v>0</v>
          </cell>
          <cell r="R44">
            <v>1072.1349999999982</v>
          </cell>
        </row>
        <row r="45">
          <cell r="N45">
            <v>0.86000000000000032</v>
          </cell>
          <cell r="O45">
            <v>426.80940000000015</v>
          </cell>
          <cell r="P45">
            <v>0.26</v>
          </cell>
          <cell r="Q45">
            <v>129.03540000000001</v>
          </cell>
          <cell r="R45">
            <v>297.77400000000011</v>
          </cell>
        </row>
        <row r="46">
          <cell r="N46">
            <v>4.2000000000000011</v>
          </cell>
          <cell r="O46">
            <v>381.73800000000011</v>
          </cell>
          <cell r="P46">
            <v>2</v>
          </cell>
          <cell r="Q46">
            <v>181.78</v>
          </cell>
          <cell r="R46">
            <v>199.95800000000011</v>
          </cell>
        </row>
        <row r="47">
          <cell r="N47">
            <v>45</v>
          </cell>
          <cell r="O47">
            <v>695.25</v>
          </cell>
          <cell r="P47">
            <v>45</v>
          </cell>
          <cell r="Q47">
            <v>695.25</v>
          </cell>
          <cell r="R47">
            <v>0</v>
          </cell>
        </row>
        <row r="48"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N49">
            <v>1.0000000000000675E-2</v>
          </cell>
          <cell r="O49">
            <v>20.921800000001411</v>
          </cell>
          <cell r="P49">
            <v>0</v>
          </cell>
          <cell r="Q49">
            <v>0</v>
          </cell>
          <cell r="R49">
            <v>20.921800000001411</v>
          </cell>
        </row>
        <row r="50">
          <cell r="N50">
            <v>1.9200000000000017</v>
          </cell>
          <cell r="O50">
            <v>366.04800000000034</v>
          </cell>
          <cell r="P50">
            <v>0.68</v>
          </cell>
          <cell r="Q50">
            <v>129.64200000000002</v>
          </cell>
          <cell r="R50">
            <v>236.40600000000032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0.89999999999999147</v>
          </cell>
          <cell r="O56">
            <v>464.20199999999556</v>
          </cell>
          <cell r="P56">
            <v>0.4</v>
          </cell>
          <cell r="Q56">
            <v>206.31200000000001</v>
          </cell>
          <cell r="R56">
            <v>257.88999999999555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1.8999999999999986</v>
          </cell>
          <cell r="O58">
            <v>377.79599999999971</v>
          </cell>
          <cell r="P58">
            <v>0</v>
          </cell>
          <cell r="Q58">
            <v>0</v>
          </cell>
          <cell r="R58">
            <v>377.79599999999971</v>
          </cell>
        </row>
        <row r="59">
          <cell r="N59">
            <v>2.1799999999999926</v>
          </cell>
          <cell r="O59">
            <v>381.15119999999871</v>
          </cell>
          <cell r="P59">
            <v>0.9</v>
          </cell>
          <cell r="Q59">
            <v>157.35599999999999</v>
          </cell>
          <cell r="R59">
            <v>223.79519999999872</v>
          </cell>
        </row>
        <row r="60">
          <cell r="N60">
            <v>3.0599999999999987</v>
          </cell>
          <cell r="O60">
            <v>311.59979999999985</v>
          </cell>
          <cell r="P60">
            <v>1.7</v>
          </cell>
          <cell r="Q60">
            <v>173.11099999999999</v>
          </cell>
          <cell r="R60">
            <v>138.48879999999986</v>
          </cell>
        </row>
        <row r="61">
          <cell r="N61">
            <v>0.86000000000000654</v>
          </cell>
          <cell r="O61">
            <v>531.71220000000403</v>
          </cell>
          <cell r="P61">
            <v>0</v>
          </cell>
          <cell r="Q61">
            <v>0</v>
          </cell>
          <cell r="R61">
            <v>531.71220000000403</v>
          </cell>
        </row>
        <row r="62">
          <cell r="N62">
            <v>4.9199999999999875</v>
          </cell>
          <cell r="O62">
            <v>939.08039999999767</v>
          </cell>
          <cell r="P62">
            <v>0</v>
          </cell>
          <cell r="Q62">
            <v>0</v>
          </cell>
          <cell r="R62">
            <v>939.08039999999767</v>
          </cell>
        </row>
        <row r="63">
          <cell r="N63">
            <v>1.0000000000000009E-2</v>
          </cell>
          <cell r="O63">
            <v>1.7143000000000015</v>
          </cell>
          <cell r="P63">
            <v>0</v>
          </cell>
          <cell r="Q63">
            <v>0</v>
          </cell>
          <cell r="R63">
            <v>1.7143000000000015</v>
          </cell>
        </row>
        <row r="64">
          <cell r="N64">
            <v>2.4099999999999966</v>
          </cell>
          <cell r="O64">
            <v>381.23789999999946</v>
          </cell>
          <cell r="P64">
            <v>1.3</v>
          </cell>
          <cell r="Q64">
            <v>205.64699999999999</v>
          </cell>
          <cell r="R64">
            <v>175.59089999999946</v>
          </cell>
        </row>
        <row r="65">
          <cell r="N65">
            <v>1.0799999999999983</v>
          </cell>
          <cell r="O65">
            <v>446.1587999999993</v>
          </cell>
          <cell r="P65">
            <v>0</v>
          </cell>
          <cell r="Q65">
            <v>0</v>
          </cell>
          <cell r="R65">
            <v>446.1587999999993</v>
          </cell>
        </row>
        <row r="66">
          <cell r="N66">
            <v>1.6799999999999997</v>
          </cell>
          <cell r="O66">
            <v>481.6391999999999</v>
          </cell>
          <cell r="P66">
            <v>0.43</v>
          </cell>
          <cell r="Q66">
            <v>123.27669999999999</v>
          </cell>
          <cell r="R66">
            <v>358.3624999999999</v>
          </cell>
        </row>
        <row r="67">
          <cell r="N67">
            <v>3.9999999999999147E-2</v>
          </cell>
          <cell r="O67">
            <v>13.069599999999722</v>
          </cell>
          <cell r="P67">
            <v>0</v>
          </cell>
          <cell r="Q67">
            <v>0</v>
          </cell>
          <cell r="R67">
            <v>13.069599999999722</v>
          </cell>
        </row>
        <row r="68">
          <cell r="N68">
            <v>2.1400000000000006</v>
          </cell>
          <cell r="O68">
            <v>395.90000000000009</v>
          </cell>
          <cell r="P68">
            <v>0</v>
          </cell>
          <cell r="Q68">
            <v>0</v>
          </cell>
          <cell r="R68">
            <v>395.90000000000009</v>
          </cell>
        </row>
        <row r="69">
          <cell r="N69">
            <v>2.1699999999999982</v>
          </cell>
          <cell r="O69">
            <v>445.08869999999968</v>
          </cell>
          <cell r="P69">
            <v>0.7</v>
          </cell>
          <cell r="Q69">
            <v>143.577</v>
          </cell>
          <cell r="R69">
            <v>301.51169999999968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5.460000000000008</v>
          </cell>
          <cell r="O72">
            <v>284.08380000000039</v>
          </cell>
          <cell r="P72">
            <v>2.0499999999999998</v>
          </cell>
          <cell r="Q72">
            <v>106.66149999999999</v>
          </cell>
          <cell r="R72">
            <v>177.4223000000004</v>
          </cell>
        </row>
        <row r="73">
          <cell r="N73">
            <v>40</v>
          </cell>
          <cell r="O73">
            <v>49.2</v>
          </cell>
          <cell r="P73">
            <v>40</v>
          </cell>
          <cell r="Q73">
            <v>49.2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1.6499999999999986</v>
          </cell>
          <cell r="O75">
            <v>347.72099999999972</v>
          </cell>
          <cell r="P75">
            <v>1.65</v>
          </cell>
          <cell r="Q75">
            <v>347.721</v>
          </cell>
          <cell r="R75">
            <v>0</v>
          </cell>
        </row>
        <row r="76">
          <cell r="N76">
            <v>44</v>
          </cell>
          <cell r="O76">
            <v>70.84</v>
          </cell>
          <cell r="P76">
            <v>44</v>
          </cell>
          <cell r="Q76">
            <v>70.84</v>
          </cell>
          <cell r="R76">
            <v>0</v>
          </cell>
        </row>
        <row r="77"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N78">
            <v>5.2399999999999523</v>
          </cell>
          <cell r="O78">
            <v>271.79879999999753</v>
          </cell>
          <cell r="P78">
            <v>2.9</v>
          </cell>
          <cell r="Q78">
            <v>150.423</v>
          </cell>
          <cell r="R78">
            <v>121.37579999999753</v>
          </cell>
        </row>
        <row r="79">
          <cell r="N79">
            <v>5.5999999999999659</v>
          </cell>
          <cell r="O79">
            <v>188.77599999999885</v>
          </cell>
          <cell r="P79">
            <v>4.1100000000000003</v>
          </cell>
          <cell r="Q79">
            <v>138.54810000000001</v>
          </cell>
          <cell r="R79">
            <v>50.22789999999884</v>
          </cell>
        </row>
        <row r="80">
          <cell r="N80">
            <v>2.6000000000000014</v>
          </cell>
          <cell r="O80">
            <v>328.48400000000021</v>
          </cell>
          <cell r="P80">
            <v>1.22</v>
          </cell>
          <cell r="Q80">
            <v>154.13480000000001</v>
          </cell>
          <cell r="R80">
            <v>174.3492000000002</v>
          </cell>
        </row>
        <row r="81">
          <cell r="N81">
            <v>1.9899999999999984</v>
          </cell>
          <cell r="O81">
            <v>476.5452999999996</v>
          </cell>
          <cell r="P81">
            <v>0.7</v>
          </cell>
          <cell r="Q81">
            <v>167.62899999999999</v>
          </cell>
          <cell r="R81">
            <v>308.91629999999964</v>
          </cell>
        </row>
        <row r="82">
          <cell r="N82">
            <v>1.269999999999996</v>
          </cell>
          <cell r="O82">
            <v>581.85049999999819</v>
          </cell>
          <cell r="P82">
            <v>0</v>
          </cell>
          <cell r="Q82">
            <v>0</v>
          </cell>
          <cell r="R82">
            <v>581.85049999999819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19.439999999999998</v>
          </cell>
          <cell r="O84">
            <v>571.53599999999994</v>
          </cell>
          <cell r="P84">
            <v>6.1</v>
          </cell>
          <cell r="Q84">
            <v>179.33999999999997</v>
          </cell>
          <cell r="R84">
            <v>392.19599999999997</v>
          </cell>
        </row>
        <row r="85">
          <cell r="N85">
            <v>10.430000000000007</v>
          </cell>
          <cell r="O85">
            <v>986.36510000000055</v>
          </cell>
          <cell r="P85">
            <v>0</v>
          </cell>
          <cell r="Q85">
            <v>0</v>
          </cell>
          <cell r="R85">
            <v>986.36510000000055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4.3700000000000045</v>
          </cell>
          <cell r="O87">
            <v>311.79950000000031</v>
          </cell>
          <cell r="P87">
            <v>0</v>
          </cell>
          <cell r="Q87">
            <v>0</v>
          </cell>
          <cell r="R87">
            <v>311.79950000000031</v>
          </cell>
        </row>
        <row r="88">
          <cell r="N88">
            <v>13.090000000000003</v>
          </cell>
          <cell r="O88">
            <v>859.62030000000027</v>
          </cell>
          <cell r="P88">
            <v>0</v>
          </cell>
          <cell r="Q88">
            <v>0</v>
          </cell>
          <cell r="R88">
            <v>859.62030000000027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2.25</v>
          </cell>
          <cell r="O91">
            <v>492.59250000000003</v>
          </cell>
          <cell r="P91">
            <v>0</v>
          </cell>
          <cell r="Q91">
            <v>0</v>
          </cell>
          <cell r="R91">
            <v>492.59250000000003</v>
          </cell>
        </row>
        <row r="92">
          <cell r="N92">
            <v>0.14000000000000057</v>
          </cell>
          <cell r="O92">
            <v>7.634200000000031</v>
          </cell>
          <cell r="P92">
            <v>0</v>
          </cell>
          <cell r="Q92">
            <v>0</v>
          </cell>
          <cell r="R92">
            <v>7.634200000000031</v>
          </cell>
        </row>
        <row r="93">
          <cell r="N93">
            <v>16</v>
          </cell>
          <cell r="O93">
            <v>92.96</v>
          </cell>
          <cell r="P93">
            <v>16</v>
          </cell>
          <cell r="Q93">
            <v>92.96</v>
          </cell>
          <cell r="R93">
            <v>0</v>
          </cell>
        </row>
        <row r="94">
          <cell r="N94">
            <v>3.4199999999999591</v>
          </cell>
          <cell r="O94">
            <v>233.99639999999721</v>
          </cell>
          <cell r="P94">
            <v>0</v>
          </cell>
          <cell r="Q94">
            <v>0</v>
          </cell>
          <cell r="R94">
            <v>233.99639999999721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4.9600000000000364</v>
          </cell>
          <cell r="O99">
            <v>323.59040000000238</v>
          </cell>
          <cell r="P99">
            <v>2.16</v>
          </cell>
          <cell r="Q99">
            <v>140.91839999999999</v>
          </cell>
          <cell r="R99">
            <v>182.67200000000238</v>
          </cell>
        </row>
        <row r="100">
          <cell r="N100">
            <v>1.0100000000000016</v>
          </cell>
          <cell r="O100">
            <v>90.263700000000142</v>
          </cell>
          <cell r="P100">
            <v>0</v>
          </cell>
          <cell r="Q100">
            <v>0</v>
          </cell>
          <cell r="R100">
            <v>90.263700000000142</v>
          </cell>
        </row>
        <row r="101">
          <cell r="N101">
            <v>6.3799999999999955</v>
          </cell>
          <cell r="O101">
            <v>819.12819999999931</v>
          </cell>
          <cell r="P101">
            <v>1.18</v>
          </cell>
          <cell r="Q101">
            <v>151.50019999999998</v>
          </cell>
          <cell r="R101">
            <v>667.62799999999936</v>
          </cell>
        </row>
        <row r="102">
          <cell r="N102">
            <v>1.9000000000000057</v>
          </cell>
          <cell r="O102">
            <v>482.4480000000014</v>
          </cell>
          <cell r="P102">
            <v>0.85</v>
          </cell>
          <cell r="Q102">
            <v>215.83199999999999</v>
          </cell>
          <cell r="R102">
            <v>266.61600000000141</v>
          </cell>
        </row>
        <row r="103">
          <cell r="N103">
            <v>1.9100000000000037</v>
          </cell>
          <cell r="O103">
            <v>350.77150000000069</v>
          </cell>
          <cell r="P103">
            <v>1.06</v>
          </cell>
          <cell r="Q103">
            <v>194.66900000000001</v>
          </cell>
          <cell r="R103">
            <v>156.10250000000067</v>
          </cell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N106">
            <v>1.379999999999999</v>
          </cell>
          <cell r="O106">
            <v>415.14539999999965</v>
          </cell>
          <cell r="P106">
            <v>0.44</v>
          </cell>
          <cell r="Q106">
            <v>132.36519999999999</v>
          </cell>
          <cell r="R106">
            <v>282.7801999999997</v>
          </cell>
        </row>
        <row r="107">
          <cell r="N107">
            <v>0.21000000000000796</v>
          </cell>
          <cell r="O107">
            <v>85.625400000003253</v>
          </cell>
          <cell r="P107">
            <v>0</v>
          </cell>
          <cell r="Q107">
            <v>0</v>
          </cell>
          <cell r="R107">
            <v>85.625400000003253</v>
          </cell>
        </row>
        <row r="108">
          <cell r="N108">
            <v>3.5499999999999972</v>
          </cell>
          <cell r="O108">
            <v>392.87849999999969</v>
          </cell>
          <cell r="P108">
            <v>1.4</v>
          </cell>
          <cell r="Q108">
            <v>154.93799999999999</v>
          </cell>
          <cell r="R108">
            <v>237.9404999999997</v>
          </cell>
        </row>
        <row r="109">
          <cell r="N109">
            <v>2.2600000000000051</v>
          </cell>
          <cell r="O109">
            <v>827.00180000000194</v>
          </cell>
          <cell r="P109">
            <v>0.5</v>
          </cell>
          <cell r="Q109">
            <v>182.965</v>
          </cell>
          <cell r="R109">
            <v>644.0368000000019</v>
          </cell>
        </row>
        <row r="110">
          <cell r="N110">
            <v>2.1200000000000045</v>
          </cell>
          <cell r="O110">
            <v>260.37840000000057</v>
          </cell>
          <cell r="P110">
            <v>1.4</v>
          </cell>
          <cell r="Q110">
            <v>171.94799999999998</v>
          </cell>
          <cell r="R110">
            <v>88.430400000000589</v>
          </cell>
        </row>
        <row r="111">
          <cell r="N111">
            <v>2.0999999999999979</v>
          </cell>
          <cell r="O111">
            <v>398.85299999999961</v>
          </cell>
          <cell r="P111">
            <v>1.1000000000000001</v>
          </cell>
          <cell r="Q111">
            <v>208.92300000000003</v>
          </cell>
          <cell r="R111">
            <v>189.92999999999958</v>
          </cell>
        </row>
        <row r="112">
          <cell r="N112">
            <v>10</v>
          </cell>
          <cell r="O112">
            <v>23</v>
          </cell>
          <cell r="P112">
            <v>10</v>
          </cell>
          <cell r="Q112">
            <v>23</v>
          </cell>
          <cell r="R112">
            <v>0</v>
          </cell>
        </row>
        <row r="113">
          <cell r="N113">
            <v>36</v>
          </cell>
          <cell r="O113">
            <v>110.16</v>
          </cell>
          <cell r="P113">
            <v>0</v>
          </cell>
          <cell r="Q113">
            <v>0</v>
          </cell>
          <cell r="R113">
            <v>110.16</v>
          </cell>
        </row>
        <row r="114">
          <cell r="N114">
            <v>1.6799999999999926</v>
          </cell>
          <cell r="O114">
            <v>317.82239999999859</v>
          </cell>
          <cell r="P114">
            <v>1.1200000000000001</v>
          </cell>
          <cell r="Q114">
            <v>211.88160000000002</v>
          </cell>
          <cell r="R114">
            <v>105.94079999999857</v>
          </cell>
        </row>
        <row r="115">
          <cell r="N115">
            <v>3.4500000000000028</v>
          </cell>
          <cell r="O115">
            <v>331.20000000000027</v>
          </cell>
          <cell r="P115">
            <v>3.27</v>
          </cell>
          <cell r="Q115">
            <v>313.92</v>
          </cell>
          <cell r="R115">
            <v>17.280000000000257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1.3699999999999903</v>
          </cell>
          <cell r="O117">
            <v>504.35179999999644</v>
          </cell>
          <cell r="P117">
            <v>0</v>
          </cell>
          <cell r="Q117">
            <v>0</v>
          </cell>
          <cell r="R117">
            <v>504.35179999999644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6.1499999999999915</v>
          </cell>
          <cell r="O119">
            <v>987.01349999999866</v>
          </cell>
          <cell r="P119">
            <v>0</v>
          </cell>
          <cell r="Q119">
            <v>0</v>
          </cell>
          <cell r="R119">
            <v>987.01349999999866</v>
          </cell>
        </row>
        <row r="120">
          <cell r="N120">
            <v>1.9999999999999574E-2</v>
          </cell>
          <cell r="O120">
            <v>9.7113999999997933</v>
          </cell>
          <cell r="P120">
            <v>0</v>
          </cell>
          <cell r="Q120">
            <v>0</v>
          </cell>
          <cell r="R120">
            <v>9.7113999999997933</v>
          </cell>
        </row>
        <row r="121">
          <cell r="N121">
            <v>7</v>
          </cell>
          <cell r="O121">
            <v>18.62</v>
          </cell>
          <cell r="P121">
            <v>7</v>
          </cell>
          <cell r="Q121">
            <v>18.62</v>
          </cell>
          <cell r="R121">
            <v>0</v>
          </cell>
        </row>
        <row r="122">
          <cell r="N122">
            <v>129</v>
          </cell>
          <cell r="O122">
            <v>148.35</v>
          </cell>
          <cell r="P122">
            <v>129</v>
          </cell>
          <cell r="Q122">
            <v>148.35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4.9799999999999898</v>
          </cell>
          <cell r="O124">
            <v>697.10039999999856</v>
          </cell>
          <cell r="P124">
            <v>1.2</v>
          </cell>
          <cell r="Q124">
            <v>167.97599999999997</v>
          </cell>
          <cell r="R124">
            <v>529.12439999999856</v>
          </cell>
        </row>
        <row r="125">
          <cell r="N125">
            <v>1.870000000000001</v>
          </cell>
          <cell r="O125">
            <v>340.54570000000018</v>
          </cell>
          <cell r="P125">
            <v>1.17</v>
          </cell>
          <cell r="Q125">
            <v>213.06870000000001</v>
          </cell>
          <cell r="R125">
            <v>127.47700000000017</v>
          </cell>
        </row>
        <row r="126">
          <cell r="N126">
            <v>1.5400000000000009</v>
          </cell>
          <cell r="O126">
            <v>219.98900000000012</v>
          </cell>
          <cell r="P126">
            <v>1.1499999999999999</v>
          </cell>
          <cell r="Q126">
            <v>164.27749999999997</v>
          </cell>
          <cell r="R126">
            <v>55.711500000000143</v>
          </cell>
        </row>
        <row r="127">
          <cell r="N127">
            <v>1.3500000000000014</v>
          </cell>
          <cell r="O127">
            <v>253.07100000000028</v>
          </cell>
          <cell r="P127">
            <v>1.35</v>
          </cell>
          <cell r="Q127">
            <v>253.07100000000003</v>
          </cell>
          <cell r="R127">
            <v>2.5579538487363607E-13</v>
          </cell>
        </row>
        <row r="128">
          <cell r="N128">
            <v>8.6599999999999966</v>
          </cell>
          <cell r="O128">
            <v>570.43419999999981</v>
          </cell>
          <cell r="P128">
            <v>0</v>
          </cell>
          <cell r="Q128">
            <v>0</v>
          </cell>
          <cell r="R128">
            <v>570.43419999999981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3.2599999999999909</v>
          </cell>
          <cell r="O130">
            <v>592.04859999999837</v>
          </cell>
          <cell r="P130">
            <v>3.04</v>
          </cell>
          <cell r="Q130">
            <v>552.09440000000006</v>
          </cell>
          <cell r="R130">
            <v>39.954199999998309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2.539999999999992</v>
          </cell>
          <cell r="O132">
            <v>1158.9765999999963</v>
          </cell>
          <cell r="P132">
            <v>0</v>
          </cell>
          <cell r="Q132">
            <v>0</v>
          </cell>
          <cell r="R132">
            <v>1158.9765999999963</v>
          </cell>
        </row>
        <row r="133">
          <cell r="N133">
            <v>21</v>
          </cell>
          <cell r="O133">
            <v>371.91</v>
          </cell>
          <cell r="P133">
            <v>21</v>
          </cell>
          <cell r="Q133">
            <v>371.91</v>
          </cell>
          <cell r="R133">
            <v>0</v>
          </cell>
        </row>
        <row r="134">
          <cell r="N134">
            <v>3.1400000000000006</v>
          </cell>
          <cell r="O134">
            <v>631.07720000000006</v>
          </cell>
          <cell r="P134">
            <v>3.14</v>
          </cell>
          <cell r="Q134">
            <v>631.07719999999995</v>
          </cell>
          <cell r="R134">
            <v>0</v>
          </cell>
        </row>
        <row r="135">
          <cell r="N135">
            <v>7.3499999999999943</v>
          </cell>
          <cell r="O135">
            <v>1145.4239999999991</v>
          </cell>
          <cell r="P135">
            <v>5.55</v>
          </cell>
          <cell r="Q135">
            <v>864.91200000000003</v>
          </cell>
          <cell r="R135">
            <v>280.51199999999903</v>
          </cell>
        </row>
        <row r="136">
          <cell r="N136">
            <v>8.210000000000008</v>
          </cell>
          <cell r="O136">
            <v>953.50940000000094</v>
          </cell>
          <cell r="P136">
            <v>0</v>
          </cell>
          <cell r="Q136">
            <v>0</v>
          </cell>
          <cell r="R136">
            <v>953.50940000000094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6.7800000000000011</v>
          </cell>
          <cell r="O138">
            <v>674.67780000000016</v>
          </cell>
          <cell r="P138">
            <v>0</v>
          </cell>
          <cell r="Q138">
            <v>0</v>
          </cell>
          <cell r="R138">
            <v>674.67780000000016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13.199999999999989</v>
          </cell>
          <cell r="O140">
            <v>872.91599999999914</v>
          </cell>
          <cell r="P140">
            <v>0</v>
          </cell>
          <cell r="Q140">
            <v>0</v>
          </cell>
          <cell r="R140">
            <v>872.91599999999914</v>
          </cell>
        </row>
        <row r="141">
          <cell r="N141">
            <v>2.8499999999999979</v>
          </cell>
          <cell r="O141">
            <v>413.36399999999969</v>
          </cell>
          <cell r="P141">
            <v>1.1100000000000001</v>
          </cell>
          <cell r="Q141">
            <v>160.99440000000001</v>
          </cell>
          <cell r="R141">
            <v>252.36959999999968</v>
          </cell>
        </row>
        <row r="142">
          <cell r="N142">
            <v>1.8000000000000007</v>
          </cell>
          <cell r="O142">
            <v>873.28800000000035</v>
          </cell>
          <cell r="P142">
            <v>0</v>
          </cell>
          <cell r="Q142">
            <v>0</v>
          </cell>
          <cell r="R142">
            <v>873.28800000000035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0.89999999999999858</v>
          </cell>
          <cell r="O144">
            <v>482.70599999999928</v>
          </cell>
          <cell r="P144">
            <v>0.28000000000000003</v>
          </cell>
          <cell r="Q144">
            <v>150.17520000000002</v>
          </cell>
          <cell r="R144">
            <v>332.53079999999926</v>
          </cell>
        </row>
        <row r="145">
          <cell r="N145">
            <v>4.9800000000000182</v>
          </cell>
          <cell r="O145">
            <v>349.69560000000126</v>
          </cell>
          <cell r="P145">
            <v>1.9</v>
          </cell>
          <cell r="Q145">
            <v>133.41799999999998</v>
          </cell>
          <cell r="R145">
            <v>216.27760000000129</v>
          </cell>
        </row>
        <row r="146">
          <cell r="N146">
            <v>1.92</v>
          </cell>
          <cell r="O146">
            <v>483.01439999999997</v>
          </cell>
          <cell r="P146">
            <v>0.55000000000000004</v>
          </cell>
          <cell r="Q146">
            <v>138.36350000000002</v>
          </cell>
          <cell r="R146">
            <v>344.65089999999998</v>
          </cell>
        </row>
        <row r="147">
          <cell r="N147">
            <v>6.7199999999999989</v>
          </cell>
          <cell r="O147">
            <v>727.5071999999999</v>
          </cell>
          <cell r="P147">
            <v>0</v>
          </cell>
          <cell r="Q147">
            <v>0</v>
          </cell>
          <cell r="R147">
            <v>727.5071999999999</v>
          </cell>
        </row>
        <row r="148"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2.8799999999999955</v>
          </cell>
          <cell r="O150">
            <v>242.78399999999962</v>
          </cell>
          <cell r="P150">
            <v>1.56</v>
          </cell>
          <cell r="Q150">
            <v>131.50800000000001</v>
          </cell>
          <cell r="R150">
            <v>111.27599999999961</v>
          </cell>
        </row>
        <row r="151">
          <cell r="N151">
            <v>1.0100000000000051</v>
          </cell>
          <cell r="O151">
            <v>415.4837000000021</v>
          </cell>
          <cell r="P151">
            <v>0</v>
          </cell>
          <cell r="Q151">
            <v>0</v>
          </cell>
          <cell r="R151">
            <v>415.4837000000021</v>
          </cell>
        </row>
        <row r="152"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N153">
            <v>0.26999999999999957</v>
          </cell>
          <cell r="O153">
            <v>134.1710999999998</v>
          </cell>
          <cell r="P153">
            <v>0</v>
          </cell>
          <cell r="Q153">
            <v>0</v>
          </cell>
          <cell r="R153">
            <v>134.1710999999998</v>
          </cell>
        </row>
        <row r="154">
          <cell r="N154">
            <v>0.5</v>
          </cell>
          <cell r="O154">
            <v>167.58500000000001</v>
          </cell>
          <cell r="P154">
            <v>0</v>
          </cell>
          <cell r="Q154">
            <v>0</v>
          </cell>
          <cell r="R154">
            <v>167.58500000000001</v>
          </cell>
        </row>
        <row r="155">
          <cell r="N155">
            <v>1.4600000000000009</v>
          </cell>
          <cell r="O155">
            <v>247.89340000000013</v>
          </cell>
          <cell r="P155">
            <v>1.26</v>
          </cell>
          <cell r="Q155">
            <v>213.93539999999999</v>
          </cell>
          <cell r="R155">
            <v>33.958000000000141</v>
          </cell>
        </row>
        <row r="156">
          <cell r="N156">
            <v>4.2600000000000051</v>
          </cell>
          <cell r="O156">
            <v>130.61160000000015</v>
          </cell>
          <cell r="P156">
            <v>0</v>
          </cell>
          <cell r="Q156">
            <v>0</v>
          </cell>
          <cell r="R156">
            <v>130.61160000000015</v>
          </cell>
        </row>
        <row r="157">
          <cell r="N157">
            <v>0.31000000000000227</v>
          </cell>
          <cell r="O157">
            <v>187.79180000000136</v>
          </cell>
          <cell r="P157">
            <v>0</v>
          </cell>
          <cell r="Q157">
            <v>0</v>
          </cell>
          <cell r="R157">
            <v>187.79180000000136</v>
          </cell>
        </row>
        <row r="158">
          <cell r="N158">
            <v>2.2999999999999972</v>
          </cell>
          <cell r="O158">
            <v>325.84099999999955</v>
          </cell>
          <cell r="P158">
            <v>1.04</v>
          </cell>
          <cell r="Q158">
            <v>147.33679999999998</v>
          </cell>
          <cell r="R158">
            <v>178.50419999999957</v>
          </cell>
        </row>
        <row r="159">
          <cell r="N159">
            <v>1.519999999999996</v>
          </cell>
          <cell r="O159">
            <v>309.4415999999992</v>
          </cell>
          <cell r="P159">
            <v>0.62</v>
          </cell>
          <cell r="Q159">
            <v>126.2196</v>
          </cell>
          <cell r="R159">
            <v>183.22199999999918</v>
          </cell>
        </row>
        <row r="160">
          <cell r="N160">
            <v>8.1200000000000045</v>
          </cell>
          <cell r="O160">
            <v>417.93640000000022</v>
          </cell>
          <cell r="P160">
            <v>2.66</v>
          </cell>
          <cell r="Q160">
            <v>136.9102</v>
          </cell>
          <cell r="R160">
            <v>281.02620000000024</v>
          </cell>
        </row>
        <row r="161">
          <cell r="N161">
            <v>1.3599999999999994</v>
          </cell>
          <cell r="O161">
            <v>855.38559999999973</v>
          </cell>
          <cell r="P161">
            <v>0</v>
          </cell>
          <cell r="Q161">
            <v>0</v>
          </cell>
          <cell r="R161">
            <v>855.38559999999973</v>
          </cell>
        </row>
        <row r="162">
          <cell r="N162">
            <v>2.9400000000000013</v>
          </cell>
          <cell r="O162">
            <v>424.6242000000002</v>
          </cell>
          <cell r="P162">
            <v>1.1100000000000001</v>
          </cell>
          <cell r="Q162">
            <v>160.31730000000002</v>
          </cell>
          <cell r="R162">
            <v>264.30690000000016</v>
          </cell>
        </row>
        <row r="163">
          <cell r="N163">
            <v>3.3900000000000006</v>
          </cell>
          <cell r="O163">
            <v>111.15810000000002</v>
          </cell>
          <cell r="P163">
            <v>0</v>
          </cell>
          <cell r="Q163">
            <v>0</v>
          </cell>
          <cell r="R163">
            <v>111.15810000000002</v>
          </cell>
        </row>
        <row r="164">
          <cell r="N164">
            <v>2.8299999999999983</v>
          </cell>
          <cell r="O164">
            <v>223.06059999999985</v>
          </cell>
          <cell r="P164">
            <v>1.45</v>
          </cell>
          <cell r="Q164">
            <v>114.28899999999999</v>
          </cell>
          <cell r="R164">
            <v>108.77159999999986</v>
          </cell>
        </row>
        <row r="165">
          <cell r="N165">
            <v>7</v>
          </cell>
          <cell r="O165">
            <v>74.410000000000011</v>
          </cell>
          <cell r="P165">
            <v>7</v>
          </cell>
          <cell r="Q165">
            <v>74.410000000000011</v>
          </cell>
          <cell r="R165">
            <v>0</v>
          </cell>
        </row>
        <row r="166">
          <cell r="N166">
            <v>0.59000000000000341</v>
          </cell>
          <cell r="O166">
            <v>104.2294000000006</v>
          </cell>
          <cell r="P166">
            <v>0.56999999999999995</v>
          </cell>
          <cell r="Q166">
            <v>100.69619999999999</v>
          </cell>
          <cell r="R166">
            <v>3.5332000000006047</v>
          </cell>
        </row>
        <row r="167">
          <cell r="N167">
            <v>3.2100000000000009</v>
          </cell>
          <cell r="O167">
            <v>278.85270000000008</v>
          </cell>
          <cell r="P167">
            <v>1.5</v>
          </cell>
          <cell r="Q167">
            <v>130.30500000000001</v>
          </cell>
          <cell r="R167">
            <v>148.54770000000008</v>
          </cell>
        </row>
        <row r="168">
          <cell r="N168">
            <v>0.37000000000000455</v>
          </cell>
          <cell r="O168">
            <v>256.25830000000315</v>
          </cell>
          <cell r="P168">
            <v>0</v>
          </cell>
          <cell r="Q168">
            <v>0</v>
          </cell>
          <cell r="R168">
            <v>256.25830000000315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0.42999999999999972</v>
          </cell>
          <cell r="O170">
            <v>101.57889999999993</v>
          </cell>
          <cell r="P170">
            <v>0</v>
          </cell>
          <cell r="Q170">
            <v>0</v>
          </cell>
          <cell r="R170">
            <v>101.57889999999993</v>
          </cell>
        </row>
        <row r="171">
          <cell r="N171">
            <v>5.4399999999999977</v>
          </cell>
          <cell r="O171">
            <v>619.4527999999998</v>
          </cell>
          <cell r="P171">
            <v>0</v>
          </cell>
          <cell r="Q171">
            <v>0</v>
          </cell>
          <cell r="R171">
            <v>619.4527999999998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10.819999999999993</v>
          </cell>
          <cell r="O173">
            <v>745.93079999999952</v>
          </cell>
          <cell r="P173">
            <v>2.5</v>
          </cell>
          <cell r="Q173">
            <v>172.35</v>
          </cell>
          <cell r="R173">
            <v>573.5807999999995</v>
          </cell>
        </row>
        <row r="174">
          <cell r="N174">
            <v>1.25</v>
          </cell>
          <cell r="O174">
            <v>323.625</v>
          </cell>
          <cell r="P174">
            <v>0</v>
          </cell>
          <cell r="Q174">
            <v>0</v>
          </cell>
          <cell r="R174">
            <v>323.625</v>
          </cell>
        </row>
        <row r="175">
          <cell r="N175">
            <v>1.1300000000000008</v>
          </cell>
          <cell r="O175">
            <v>326.47960000000023</v>
          </cell>
          <cell r="P175">
            <v>0</v>
          </cell>
          <cell r="Q175">
            <v>0</v>
          </cell>
          <cell r="R175">
            <v>326.47960000000023</v>
          </cell>
        </row>
        <row r="176">
          <cell r="N176">
            <v>1.0499999999999972</v>
          </cell>
          <cell r="O176">
            <v>124.90799999999966</v>
          </cell>
          <cell r="P176">
            <v>0</v>
          </cell>
          <cell r="Q176">
            <v>0</v>
          </cell>
          <cell r="R176">
            <v>124.90799999999966</v>
          </cell>
        </row>
        <row r="177">
          <cell r="N177">
            <v>3.0600000000000023</v>
          </cell>
          <cell r="O177">
            <v>312.9462000000002</v>
          </cell>
          <cell r="P177">
            <v>1.5</v>
          </cell>
          <cell r="Q177">
            <v>153.405</v>
          </cell>
          <cell r="R177">
            <v>159.5412000000002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2.9500000000000028</v>
          </cell>
          <cell r="O179">
            <v>301.60800000000029</v>
          </cell>
          <cell r="P179">
            <v>2.16</v>
          </cell>
          <cell r="Q179">
            <v>220.83840000000001</v>
          </cell>
          <cell r="R179">
            <v>80.769600000000281</v>
          </cell>
        </row>
        <row r="180">
          <cell r="N180">
            <v>2.9300000000000033</v>
          </cell>
          <cell r="O180">
            <v>1063.853700000001</v>
          </cell>
          <cell r="P180">
            <v>0</v>
          </cell>
          <cell r="Q180">
            <v>0</v>
          </cell>
          <cell r="R180">
            <v>1063.853700000001</v>
          </cell>
        </row>
        <row r="181">
          <cell r="N181">
            <v>3</v>
          </cell>
          <cell r="O181">
            <v>40.980000000000004</v>
          </cell>
          <cell r="P181">
            <v>3</v>
          </cell>
          <cell r="Q181">
            <v>40.980000000000004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3.1999999999999886</v>
          </cell>
          <cell r="O185">
            <v>365.1199999999987</v>
          </cell>
          <cell r="P185">
            <v>1.64</v>
          </cell>
          <cell r="Q185">
            <v>187.12399999999997</v>
          </cell>
          <cell r="R185">
            <v>177.99599999999873</v>
          </cell>
        </row>
        <row r="186">
          <cell r="N186">
            <v>15</v>
          </cell>
          <cell r="O186">
            <v>208.65</v>
          </cell>
          <cell r="P186">
            <v>15</v>
          </cell>
          <cell r="Q186">
            <v>208.65</v>
          </cell>
          <cell r="R186">
            <v>0</v>
          </cell>
        </row>
        <row r="187">
          <cell r="N187">
            <v>4.1199999999999903</v>
          </cell>
          <cell r="O187">
            <v>582.27959999999871</v>
          </cell>
          <cell r="P187">
            <v>1.3</v>
          </cell>
          <cell r="Q187">
            <v>183.72900000000001</v>
          </cell>
          <cell r="R187">
            <v>398.55059999999867</v>
          </cell>
        </row>
        <row r="188">
          <cell r="N188">
            <v>2.6400000000000006</v>
          </cell>
          <cell r="O188">
            <v>266.90400000000005</v>
          </cell>
          <cell r="P188">
            <v>1</v>
          </cell>
          <cell r="Q188">
            <v>101.1</v>
          </cell>
          <cell r="R188">
            <v>165.80400000000006</v>
          </cell>
        </row>
        <row r="189">
          <cell r="N189">
            <v>2.1999999999999957</v>
          </cell>
          <cell r="O189">
            <v>464.24399999999912</v>
          </cell>
          <cell r="P189">
            <v>0.55000000000000004</v>
          </cell>
          <cell r="Q189">
            <v>116.06100000000002</v>
          </cell>
          <cell r="R189">
            <v>348.18299999999908</v>
          </cell>
        </row>
        <row r="190">
          <cell r="N190">
            <v>1.8999999999999986</v>
          </cell>
          <cell r="O190">
            <v>421.60999999999967</v>
          </cell>
          <cell r="P190">
            <v>0.62</v>
          </cell>
          <cell r="Q190">
            <v>137.578</v>
          </cell>
          <cell r="R190">
            <v>284.0319999999997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2.1500000000000004</v>
          </cell>
          <cell r="O193">
            <v>395.17000000000007</v>
          </cell>
          <cell r="P193">
            <v>0.7</v>
          </cell>
          <cell r="Q193">
            <v>128.66</v>
          </cell>
          <cell r="R193">
            <v>266.5100000000001</v>
          </cell>
        </row>
        <row r="194"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</row>
        <row r="195">
          <cell r="N195">
            <v>2.6999999999999993</v>
          </cell>
          <cell r="O195">
            <v>311.87699999999995</v>
          </cell>
          <cell r="P195">
            <v>0</v>
          </cell>
          <cell r="Q195">
            <v>0</v>
          </cell>
          <cell r="R195">
            <v>311.87699999999995</v>
          </cell>
        </row>
        <row r="196">
          <cell r="N196">
            <v>1.8399999999999963</v>
          </cell>
          <cell r="O196">
            <v>215.13279999999958</v>
          </cell>
          <cell r="P196">
            <v>0</v>
          </cell>
          <cell r="Q196">
            <v>0</v>
          </cell>
          <cell r="R196">
            <v>215.13279999999958</v>
          </cell>
        </row>
        <row r="197"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N198">
            <v>1.6799999999999997</v>
          </cell>
          <cell r="O198">
            <v>0.65519999999999989</v>
          </cell>
          <cell r="P198">
            <v>0.76</v>
          </cell>
          <cell r="Q198">
            <v>0.2964</v>
          </cell>
          <cell r="R198">
            <v>0.3587999999999999</v>
          </cell>
        </row>
        <row r="199">
          <cell r="N199" t="str">
            <v>總計</v>
          </cell>
          <cell r="O199">
            <v>59794.32759999999</v>
          </cell>
          <cell r="P199" t="str">
            <v>總計</v>
          </cell>
          <cell r="Q199">
            <v>16024.057100000004</v>
          </cell>
          <cell r="R199">
            <v>43770.27049999997</v>
          </cell>
        </row>
      </sheetData>
      <sheetData sheetId="23">
        <row r="3">
          <cell r="C3">
            <v>7200454.7699999996</v>
          </cell>
        </row>
        <row r="5">
          <cell r="H5">
            <v>3335.4909999999995</v>
          </cell>
          <cell r="J5">
            <v>18778.384000000005</v>
          </cell>
          <cell r="L5">
            <v>2534.0035000000003</v>
          </cell>
        </row>
      </sheetData>
      <sheetData sheetId="24">
        <row r="1">
          <cell r="N1"/>
          <cell r="O1" t="str">
            <v>日期:</v>
          </cell>
          <cell r="P1">
            <v>45980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5.3100000000000023</v>
          </cell>
          <cell r="O12">
            <v>1062.0000000000005</v>
          </cell>
          <cell r="P12">
            <v>0.42</v>
          </cell>
          <cell r="Q12">
            <v>84</v>
          </cell>
          <cell r="R12">
            <v>978.00000000000045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17.259999999999991</v>
          </cell>
          <cell r="O14">
            <v>679.87139999999965</v>
          </cell>
          <cell r="P14">
            <v>1.89</v>
          </cell>
          <cell r="Q14">
            <v>74.447099999999992</v>
          </cell>
          <cell r="R14">
            <v>605.42429999999968</v>
          </cell>
        </row>
        <row r="15">
          <cell r="N15">
            <v>3.5</v>
          </cell>
          <cell r="O15">
            <v>166.39</v>
          </cell>
          <cell r="P15">
            <v>2.02</v>
          </cell>
          <cell r="Q15">
            <v>96.030799999999999</v>
          </cell>
          <cell r="R15">
            <v>70.359199999999987</v>
          </cell>
        </row>
        <row r="16">
          <cell r="N16">
            <v>137</v>
          </cell>
          <cell r="O16">
            <v>441.14000000000004</v>
          </cell>
          <cell r="P16">
            <v>0</v>
          </cell>
          <cell r="Q16">
            <v>0</v>
          </cell>
          <cell r="R16">
            <v>441.14000000000004</v>
          </cell>
        </row>
        <row r="17">
          <cell r="N17">
            <v>1.1599999999999966</v>
          </cell>
          <cell r="O17">
            <v>430.5223999999987</v>
          </cell>
          <cell r="P17">
            <v>0.54</v>
          </cell>
          <cell r="Q17">
            <v>200.41560000000001</v>
          </cell>
          <cell r="R17">
            <v>230.10679999999869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2.9600000000000009</v>
          </cell>
          <cell r="O19">
            <v>226.35120000000006</v>
          </cell>
          <cell r="P19">
            <v>2.52</v>
          </cell>
          <cell r="Q19">
            <v>192.70439999999999</v>
          </cell>
          <cell r="R19">
            <v>33.64680000000007</v>
          </cell>
        </row>
        <row r="20">
          <cell r="N20">
            <v>3.3100000000000023</v>
          </cell>
          <cell r="O20">
            <v>522.54970000000037</v>
          </cell>
          <cell r="P20">
            <v>1.1200000000000001</v>
          </cell>
          <cell r="Q20">
            <v>176.81440000000003</v>
          </cell>
          <cell r="R20">
            <v>345.73530000000034</v>
          </cell>
        </row>
        <row r="21">
          <cell r="N21">
            <v>43.770000000000095</v>
          </cell>
          <cell r="O21">
            <v>6453.0111000000143</v>
          </cell>
          <cell r="P21">
            <v>0</v>
          </cell>
          <cell r="Q21">
            <v>0</v>
          </cell>
          <cell r="R21">
            <v>6453.0111000000143</v>
          </cell>
        </row>
        <row r="22">
          <cell r="N22">
            <v>10.629999999999995</v>
          </cell>
          <cell r="O22">
            <v>1358.9391999999993</v>
          </cell>
          <cell r="P22">
            <v>0</v>
          </cell>
          <cell r="Q22">
            <v>0</v>
          </cell>
          <cell r="R22">
            <v>1358.9391999999993</v>
          </cell>
        </row>
        <row r="23">
          <cell r="N23">
            <v>1.7999999999999972</v>
          </cell>
          <cell r="O23">
            <v>260.63999999999959</v>
          </cell>
          <cell r="P23">
            <v>1.64</v>
          </cell>
          <cell r="Q23">
            <v>237.47200000000001</v>
          </cell>
          <cell r="R23">
            <v>23.16799999999958</v>
          </cell>
        </row>
        <row r="24">
          <cell r="N24">
            <v>189</v>
          </cell>
          <cell r="O24">
            <v>221.13</v>
          </cell>
          <cell r="P24">
            <v>189</v>
          </cell>
          <cell r="Q24">
            <v>221.13</v>
          </cell>
          <cell r="R24">
            <v>0</v>
          </cell>
        </row>
        <row r="25">
          <cell r="N25">
            <v>2.2599999999999909</v>
          </cell>
          <cell r="O25">
            <v>286.99739999999883</v>
          </cell>
          <cell r="P25">
            <v>1.5</v>
          </cell>
          <cell r="Q25">
            <v>190.48499999999999</v>
          </cell>
          <cell r="R25">
            <v>96.512399999998848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47</v>
          </cell>
          <cell r="O27">
            <v>115.15</v>
          </cell>
          <cell r="P27">
            <v>47</v>
          </cell>
          <cell r="Q27">
            <v>115.15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N30">
            <v>3.2900000000000063</v>
          </cell>
          <cell r="O30">
            <v>313.9976000000006</v>
          </cell>
          <cell r="P30">
            <v>2.36</v>
          </cell>
          <cell r="Q30">
            <v>225.23839999999998</v>
          </cell>
          <cell r="R30">
            <v>88.759200000000618</v>
          </cell>
        </row>
        <row r="31">
          <cell r="N31">
            <v>1.1400000000000006</v>
          </cell>
          <cell r="O31">
            <v>246.55920000000012</v>
          </cell>
          <cell r="P31">
            <v>1.04</v>
          </cell>
          <cell r="Q31">
            <v>224.93120000000002</v>
          </cell>
          <cell r="R31">
            <v>21.6280000000001</v>
          </cell>
        </row>
        <row r="32">
          <cell r="N32">
            <v>1.0100000000000016</v>
          </cell>
          <cell r="O32">
            <v>250.94460000000041</v>
          </cell>
          <cell r="P32">
            <v>1.01</v>
          </cell>
          <cell r="Q32">
            <v>250.94460000000001</v>
          </cell>
          <cell r="R32">
            <v>3.979039320256561E-13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12.019999999999982</v>
          </cell>
          <cell r="O34">
            <v>2329.8365999999965</v>
          </cell>
          <cell r="P34">
            <v>0</v>
          </cell>
          <cell r="Q34">
            <v>0</v>
          </cell>
          <cell r="R34">
            <v>2329.8365999999965</v>
          </cell>
        </row>
        <row r="35">
          <cell r="N35">
            <v>0.80000000000001137</v>
          </cell>
          <cell r="O35">
            <v>341.35200000000486</v>
          </cell>
          <cell r="P35">
            <v>0.5</v>
          </cell>
          <cell r="Q35">
            <v>213.345</v>
          </cell>
          <cell r="R35">
            <v>128.00700000000487</v>
          </cell>
        </row>
        <row r="36">
          <cell r="N36">
            <v>5.0800000000000125</v>
          </cell>
          <cell r="O36">
            <v>775.97000000000196</v>
          </cell>
          <cell r="P36">
            <v>1.27</v>
          </cell>
          <cell r="Q36">
            <v>193.99250000000001</v>
          </cell>
          <cell r="R36">
            <v>581.97750000000201</v>
          </cell>
        </row>
        <row r="37">
          <cell r="N37">
            <v>1.9300000000000068</v>
          </cell>
          <cell r="O37">
            <v>513.92040000000179</v>
          </cell>
          <cell r="P37">
            <v>0</v>
          </cell>
          <cell r="Q37">
            <v>0</v>
          </cell>
          <cell r="R37">
            <v>513.92040000000179</v>
          </cell>
        </row>
        <row r="38">
          <cell r="N38">
            <v>0.48000000000000043</v>
          </cell>
          <cell r="O38">
            <v>301.92000000000024</v>
          </cell>
          <cell r="P38">
            <v>0.26</v>
          </cell>
          <cell r="Q38">
            <v>163.54</v>
          </cell>
          <cell r="R38">
            <v>138.38000000000025</v>
          </cell>
        </row>
        <row r="39">
          <cell r="N39">
            <v>2.0700000000000003</v>
          </cell>
          <cell r="O39">
            <v>317.10330000000005</v>
          </cell>
          <cell r="P39">
            <v>1.64</v>
          </cell>
          <cell r="Q39">
            <v>251.23159999999999</v>
          </cell>
          <cell r="R39">
            <v>65.871700000000061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1.7600000000000016</v>
          </cell>
          <cell r="O41">
            <v>518.56640000000039</v>
          </cell>
          <cell r="P41">
            <v>0.55000000000000004</v>
          </cell>
          <cell r="Q41">
            <v>162.05199999999999</v>
          </cell>
          <cell r="R41">
            <v>356.51440000000036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1.1000000000000085</v>
          </cell>
          <cell r="O43">
            <v>277.98100000000215</v>
          </cell>
          <cell r="P43">
            <v>0.8</v>
          </cell>
          <cell r="Q43">
            <v>202.16800000000001</v>
          </cell>
          <cell r="R43">
            <v>75.813000000002148</v>
          </cell>
        </row>
        <row r="44">
          <cell r="N44">
            <v>3.4699999999999989</v>
          </cell>
          <cell r="O44">
            <v>1200.0994999999996</v>
          </cell>
          <cell r="P44">
            <v>0</v>
          </cell>
          <cell r="Q44">
            <v>0</v>
          </cell>
          <cell r="R44">
            <v>1200.0994999999996</v>
          </cell>
        </row>
        <row r="45">
          <cell r="N45">
            <v>0.63999999999999879</v>
          </cell>
          <cell r="O45">
            <v>317.62559999999939</v>
          </cell>
          <cell r="P45">
            <v>0.46</v>
          </cell>
          <cell r="Q45">
            <v>228.29340000000002</v>
          </cell>
          <cell r="R45">
            <v>89.332199999999375</v>
          </cell>
        </row>
        <row r="46">
          <cell r="N46">
            <v>2.3000000000000007</v>
          </cell>
          <cell r="O46">
            <v>209.04700000000005</v>
          </cell>
          <cell r="P46">
            <v>2</v>
          </cell>
          <cell r="Q46">
            <v>181.78</v>
          </cell>
          <cell r="R46">
            <v>27.267000000000053</v>
          </cell>
        </row>
        <row r="47">
          <cell r="N47">
            <v>28</v>
          </cell>
          <cell r="O47">
            <v>432.59999999999997</v>
          </cell>
          <cell r="P47">
            <v>28</v>
          </cell>
          <cell r="Q47">
            <v>432.59999999999997</v>
          </cell>
          <cell r="R47">
            <v>0</v>
          </cell>
        </row>
        <row r="48">
          <cell r="N48">
            <v>0.58000000000000185</v>
          </cell>
          <cell r="O48">
            <v>423.40000000000134</v>
          </cell>
          <cell r="P48">
            <v>0</v>
          </cell>
          <cell r="Q48">
            <v>0</v>
          </cell>
          <cell r="R48">
            <v>423.40000000000134</v>
          </cell>
        </row>
        <row r="49">
          <cell r="N49">
            <v>0.44000000000000128</v>
          </cell>
          <cell r="O49">
            <v>920.55920000000265</v>
          </cell>
          <cell r="P49">
            <v>0</v>
          </cell>
          <cell r="Q49">
            <v>0</v>
          </cell>
          <cell r="R49">
            <v>920.55920000000265</v>
          </cell>
        </row>
        <row r="50">
          <cell r="N50">
            <v>1.1999999999999957</v>
          </cell>
          <cell r="O50">
            <v>228.77999999999921</v>
          </cell>
          <cell r="P50">
            <v>0.68</v>
          </cell>
          <cell r="Q50">
            <v>129.64200000000002</v>
          </cell>
          <cell r="R50">
            <v>99.137999999999181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0.70000000000000284</v>
          </cell>
          <cell r="O56">
            <v>361.04600000000147</v>
          </cell>
          <cell r="P56">
            <v>0.4</v>
          </cell>
          <cell r="Q56">
            <v>206.31200000000001</v>
          </cell>
          <cell r="R56">
            <v>154.73400000000146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1.2000000000000028</v>
          </cell>
          <cell r="O59">
            <v>209.8080000000005</v>
          </cell>
          <cell r="P59">
            <v>0.9</v>
          </cell>
          <cell r="Q59">
            <v>157.35599999999999</v>
          </cell>
          <cell r="R59">
            <v>52.45200000000051</v>
          </cell>
        </row>
        <row r="60">
          <cell r="N60">
            <v>2.5</v>
          </cell>
          <cell r="O60">
            <v>254.57499999999999</v>
          </cell>
          <cell r="P60">
            <v>1.7</v>
          </cell>
          <cell r="Q60">
            <v>173.11099999999999</v>
          </cell>
          <cell r="R60">
            <v>81.463999999999999</v>
          </cell>
        </row>
        <row r="61">
          <cell r="N61">
            <v>0.66000000000000369</v>
          </cell>
          <cell r="O61">
            <v>408.05820000000227</v>
          </cell>
          <cell r="P61">
            <v>0</v>
          </cell>
          <cell r="Q61">
            <v>0</v>
          </cell>
          <cell r="R61">
            <v>408.05820000000227</v>
          </cell>
        </row>
        <row r="62">
          <cell r="N62">
            <v>1.3199999999999932</v>
          </cell>
          <cell r="O62">
            <v>251.94839999999871</v>
          </cell>
          <cell r="P62">
            <v>0</v>
          </cell>
          <cell r="Q62">
            <v>0</v>
          </cell>
          <cell r="R62">
            <v>251.94839999999871</v>
          </cell>
        </row>
        <row r="63">
          <cell r="N63">
            <v>5.0000000000000044E-2</v>
          </cell>
          <cell r="O63">
            <v>8.5715000000000074</v>
          </cell>
          <cell r="P63">
            <v>0</v>
          </cell>
          <cell r="Q63">
            <v>0</v>
          </cell>
          <cell r="R63">
            <v>8.5715000000000074</v>
          </cell>
        </row>
        <row r="64">
          <cell r="N64">
            <v>2.289999999999992</v>
          </cell>
          <cell r="O64">
            <v>362.25509999999872</v>
          </cell>
          <cell r="P64">
            <v>1.4</v>
          </cell>
          <cell r="Q64">
            <v>221.46599999999998</v>
          </cell>
          <cell r="R64">
            <v>140.78909999999874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1.3900000000000006</v>
          </cell>
          <cell r="O66">
            <v>398.49910000000017</v>
          </cell>
          <cell r="P66">
            <v>0.43</v>
          </cell>
          <cell r="Q66">
            <v>123.27669999999999</v>
          </cell>
          <cell r="R66">
            <v>275.22240000000016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N69">
            <v>1</v>
          </cell>
          <cell r="O69">
            <v>205.11</v>
          </cell>
          <cell r="P69">
            <v>0.7</v>
          </cell>
          <cell r="Q69">
            <v>143.577</v>
          </cell>
          <cell r="R69">
            <v>61.533000000000015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9.9999999999997868E-3</v>
          </cell>
          <cell r="O71">
            <v>1.3946999999999703</v>
          </cell>
          <cell r="P71">
            <v>0</v>
          </cell>
          <cell r="Q71">
            <v>0</v>
          </cell>
          <cell r="R71">
            <v>1.3946999999999703</v>
          </cell>
        </row>
        <row r="72">
          <cell r="N72">
            <v>7.3500000000000227</v>
          </cell>
          <cell r="O72">
            <v>382.4205000000012</v>
          </cell>
          <cell r="P72">
            <v>4.05</v>
          </cell>
          <cell r="Q72">
            <v>210.72149999999999</v>
          </cell>
          <cell r="R72">
            <v>171.69900000000121</v>
          </cell>
        </row>
        <row r="73"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1.8700000000000045</v>
          </cell>
          <cell r="O75">
            <v>394.08380000000096</v>
          </cell>
          <cell r="P75">
            <v>0.6</v>
          </cell>
          <cell r="Q75">
            <v>126.444</v>
          </cell>
          <cell r="R75">
            <v>267.63980000000095</v>
          </cell>
        </row>
        <row r="76">
          <cell r="N76">
            <v>25</v>
          </cell>
          <cell r="O76">
            <v>40.25</v>
          </cell>
          <cell r="P76">
            <v>25</v>
          </cell>
          <cell r="Q76">
            <v>40.25</v>
          </cell>
          <cell r="R76">
            <v>0</v>
          </cell>
        </row>
        <row r="77">
          <cell r="N77">
            <v>54</v>
          </cell>
          <cell r="O77">
            <v>69.66</v>
          </cell>
          <cell r="P77">
            <v>54</v>
          </cell>
          <cell r="Q77">
            <v>69.66</v>
          </cell>
          <cell r="R77">
            <v>0</v>
          </cell>
        </row>
        <row r="78">
          <cell r="N78">
            <v>8</v>
          </cell>
          <cell r="O78">
            <v>414.96</v>
          </cell>
          <cell r="P78">
            <v>2.9</v>
          </cell>
          <cell r="Q78">
            <v>150.423</v>
          </cell>
          <cell r="R78">
            <v>264.53699999999998</v>
          </cell>
        </row>
        <row r="79">
          <cell r="N79">
            <v>8.5500000000000114</v>
          </cell>
          <cell r="O79">
            <v>288.22050000000041</v>
          </cell>
          <cell r="P79">
            <v>5.21</v>
          </cell>
          <cell r="Q79">
            <v>175.62909999999999</v>
          </cell>
          <cell r="R79">
            <v>112.59140000000042</v>
          </cell>
        </row>
        <row r="80">
          <cell r="N80">
            <v>2.5200000000000031</v>
          </cell>
          <cell r="O80">
            <v>318.3768000000004</v>
          </cell>
          <cell r="P80">
            <v>1.22</v>
          </cell>
          <cell r="Q80">
            <v>154.13480000000001</v>
          </cell>
          <cell r="R80">
            <v>164.24200000000039</v>
          </cell>
        </row>
        <row r="81">
          <cell r="N81">
            <v>1.9800000000000004</v>
          </cell>
          <cell r="O81">
            <v>474.15060000000011</v>
          </cell>
          <cell r="P81">
            <v>0.7</v>
          </cell>
          <cell r="Q81">
            <v>167.62899999999999</v>
          </cell>
          <cell r="R81">
            <v>306.52160000000015</v>
          </cell>
        </row>
        <row r="82">
          <cell r="N82">
            <v>0.79999999999999716</v>
          </cell>
          <cell r="O82">
            <v>366.51999999999867</v>
          </cell>
          <cell r="P82">
            <v>0</v>
          </cell>
          <cell r="Q82">
            <v>0</v>
          </cell>
          <cell r="R82">
            <v>366.51999999999867</v>
          </cell>
        </row>
        <row r="83">
          <cell r="N83">
            <v>44</v>
          </cell>
          <cell r="O83">
            <v>38.72</v>
          </cell>
          <cell r="P83">
            <v>44</v>
          </cell>
          <cell r="Q83">
            <v>38.72</v>
          </cell>
          <cell r="R83">
            <v>0</v>
          </cell>
        </row>
        <row r="84">
          <cell r="N84">
            <v>14.170000000000016</v>
          </cell>
          <cell r="O84">
            <v>416.59800000000047</v>
          </cell>
          <cell r="P84">
            <v>7.18</v>
          </cell>
          <cell r="Q84">
            <v>211.09199999999998</v>
          </cell>
          <cell r="R84">
            <v>205.50600000000048</v>
          </cell>
        </row>
        <row r="85">
          <cell r="N85">
            <v>14.659999999999968</v>
          </cell>
          <cell r="O85">
            <v>1386.396199999997</v>
          </cell>
          <cell r="P85">
            <v>0</v>
          </cell>
          <cell r="Q85">
            <v>0</v>
          </cell>
          <cell r="R85">
            <v>1386.396199999997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2.0000000000000284</v>
          </cell>
          <cell r="O87">
            <v>142.70000000000201</v>
          </cell>
          <cell r="P87">
            <v>0.65</v>
          </cell>
          <cell r="Q87">
            <v>46.377499999999998</v>
          </cell>
          <cell r="R87">
            <v>96.322500000002009</v>
          </cell>
        </row>
        <row r="88">
          <cell r="N88">
            <v>15.830000000000013</v>
          </cell>
          <cell r="O88">
            <v>1039.5561000000009</v>
          </cell>
          <cell r="P88">
            <v>0</v>
          </cell>
          <cell r="Q88">
            <v>0</v>
          </cell>
          <cell r="R88">
            <v>1039.5561000000009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1.4099999999999966</v>
          </cell>
          <cell r="O91">
            <v>308.69129999999927</v>
          </cell>
          <cell r="P91">
            <v>0.4</v>
          </cell>
          <cell r="Q91">
            <v>87.572000000000003</v>
          </cell>
          <cell r="R91">
            <v>221.11929999999927</v>
          </cell>
        </row>
        <row r="92">
          <cell r="N92">
            <v>1.9999999999999574E-2</v>
          </cell>
          <cell r="O92">
            <v>1.0905999999999767</v>
          </cell>
          <cell r="P92">
            <v>0</v>
          </cell>
          <cell r="Q92">
            <v>0</v>
          </cell>
          <cell r="R92">
            <v>1.0905999999999767</v>
          </cell>
        </row>
        <row r="93">
          <cell r="N93">
            <v>75</v>
          </cell>
          <cell r="O93">
            <v>435.74999999999994</v>
          </cell>
          <cell r="P93">
            <v>75</v>
          </cell>
          <cell r="Q93">
            <v>435.74999999999994</v>
          </cell>
          <cell r="R93">
            <v>0</v>
          </cell>
        </row>
        <row r="94">
          <cell r="N94">
            <v>1.6099999999999</v>
          </cell>
          <cell r="O94">
            <v>110.15619999999316</v>
          </cell>
          <cell r="P94">
            <v>0</v>
          </cell>
          <cell r="Q94">
            <v>0</v>
          </cell>
          <cell r="R94">
            <v>110.15619999999316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4.1100000000000136</v>
          </cell>
          <cell r="O99">
            <v>268.13640000000089</v>
          </cell>
          <cell r="P99">
            <v>3.26</v>
          </cell>
          <cell r="Q99">
            <v>212.68239999999997</v>
          </cell>
          <cell r="R99">
            <v>55.454000000000917</v>
          </cell>
        </row>
        <row r="100">
          <cell r="N100">
            <v>2.2300000000000004</v>
          </cell>
          <cell r="O100">
            <v>199.29510000000005</v>
          </cell>
          <cell r="P100">
            <v>0.5</v>
          </cell>
          <cell r="Q100">
            <v>44.685000000000002</v>
          </cell>
          <cell r="R100">
            <v>154.61010000000005</v>
          </cell>
        </row>
        <row r="101">
          <cell r="N101">
            <v>2.3100000000000023</v>
          </cell>
          <cell r="O101">
            <v>296.58090000000027</v>
          </cell>
          <cell r="P101">
            <v>1.18</v>
          </cell>
          <cell r="Q101">
            <v>151.50019999999998</v>
          </cell>
          <cell r="R101">
            <v>145.08070000000029</v>
          </cell>
        </row>
        <row r="102">
          <cell r="N102">
            <v>1.6500000000000057</v>
          </cell>
          <cell r="O102">
            <v>418.96800000000144</v>
          </cell>
          <cell r="P102">
            <v>1.08</v>
          </cell>
          <cell r="Q102">
            <v>274.23360000000002</v>
          </cell>
          <cell r="R102">
            <v>144.73440000000141</v>
          </cell>
        </row>
        <row r="103">
          <cell r="N103">
            <v>1.7800000000000011</v>
          </cell>
          <cell r="O103">
            <v>326.89700000000022</v>
          </cell>
          <cell r="P103">
            <v>1.06</v>
          </cell>
          <cell r="Q103">
            <v>194.66900000000001</v>
          </cell>
          <cell r="R103">
            <v>132.22800000000021</v>
          </cell>
        </row>
        <row r="104">
          <cell r="N104">
            <v>4.9999999999999822E-2</v>
          </cell>
          <cell r="O104">
            <v>32.113499999999888</v>
          </cell>
          <cell r="P104">
            <v>0</v>
          </cell>
          <cell r="Q104">
            <v>0</v>
          </cell>
          <cell r="R104">
            <v>32.113499999999888</v>
          </cell>
        </row>
        <row r="105">
          <cell r="N105">
            <v>3</v>
          </cell>
          <cell r="O105">
            <v>18.78</v>
          </cell>
          <cell r="P105">
            <v>3</v>
          </cell>
          <cell r="Q105">
            <v>18.78</v>
          </cell>
          <cell r="R105">
            <v>0</v>
          </cell>
        </row>
        <row r="106">
          <cell r="N106">
            <v>1.0999999999999979</v>
          </cell>
          <cell r="O106">
            <v>330.91299999999933</v>
          </cell>
          <cell r="P106">
            <v>0.66</v>
          </cell>
          <cell r="Q106">
            <v>198.5478</v>
          </cell>
          <cell r="R106">
            <v>132.36519999999933</v>
          </cell>
        </row>
        <row r="107">
          <cell r="N107">
            <v>0.81999999999999318</v>
          </cell>
          <cell r="O107">
            <v>334.34679999999724</v>
          </cell>
          <cell r="P107">
            <v>0</v>
          </cell>
          <cell r="Q107">
            <v>0</v>
          </cell>
          <cell r="R107">
            <v>334.34679999999724</v>
          </cell>
        </row>
        <row r="108">
          <cell r="N108">
            <v>1.9299999999999926</v>
          </cell>
          <cell r="O108">
            <v>213.5930999999992</v>
          </cell>
          <cell r="P108">
            <v>1.4</v>
          </cell>
          <cell r="Q108">
            <v>154.93799999999999</v>
          </cell>
          <cell r="R108">
            <v>58.655099999999209</v>
          </cell>
        </row>
        <row r="109">
          <cell r="N109">
            <v>2.0400000000000063</v>
          </cell>
          <cell r="O109">
            <v>746.49720000000229</v>
          </cell>
          <cell r="P109">
            <v>0.5</v>
          </cell>
          <cell r="Q109">
            <v>182.965</v>
          </cell>
          <cell r="R109">
            <v>563.53220000000226</v>
          </cell>
        </row>
        <row r="110">
          <cell r="N110">
            <v>2.1700000000000017</v>
          </cell>
          <cell r="O110">
            <v>266.51940000000019</v>
          </cell>
          <cell r="P110">
            <v>1.5</v>
          </cell>
          <cell r="Q110">
            <v>184.23</v>
          </cell>
          <cell r="R110">
            <v>82.289400000000199</v>
          </cell>
        </row>
        <row r="111">
          <cell r="N111">
            <v>1.3999999999999986</v>
          </cell>
          <cell r="O111">
            <v>265.90199999999976</v>
          </cell>
          <cell r="P111">
            <v>1.2</v>
          </cell>
          <cell r="Q111">
            <v>227.916</v>
          </cell>
          <cell r="R111">
            <v>37.985999999999763</v>
          </cell>
        </row>
        <row r="112">
          <cell r="N112">
            <v>72</v>
          </cell>
          <cell r="O112">
            <v>165.6</v>
          </cell>
          <cell r="P112">
            <v>72</v>
          </cell>
          <cell r="Q112">
            <v>165.6</v>
          </cell>
          <cell r="R112">
            <v>0</v>
          </cell>
        </row>
        <row r="113">
          <cell r="N113">
            <v>102</v>
          </cell>
          <cell r="O113">
            <v>312.12</v>
          </cell>
          <cell r="P113">
            <v>0</v>
          </cell>
          <cell r="Q113">
            <v>0</v>
          </cell>
          <cell r="R113">
            <v>312.12</v>
          </cell>
        </row>
        <row r="114">
          <cell r="N114">
            <v>1.519999999999996</v>
          </cell>
          <cell r="O114">
            <v>287.55359999999928</v>
          </cell>
          <cell r="P114">
            <v>1.1200000000000001</v>
          </cell>
          <cell r="Q114">
            <v>211.88160000000002</v>
          </cell>
          <cell r="R114">
            <v>75.671999999999258</v>
          </cell>
        </row>
        <row r="115">
          <cell r="N115">
            <v>3.2999999999999972</v>
          </cell>
          <cell r="O115">
            <v>316.79999999999973</v>
          </cell>
          <cell r="P115">
            <v>2.46</v>
          </cell>
          <cell r="Q115">
            <v>236.16</v>
          </cell>
          <cell r="R115">
            <v>80.639999999999731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1.8300000000000125</v>
          </cell>
          <cell r="O117">
            <v>673.69620000000452</v>
          </cell>
          <cell r="P117">
            <v>0</v>
          </cell>
          <cell r="Q117">
            <v>0</v>
          </cell>
          <cell r="R117">
            <v>673.69620000000452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3.8100000000000023</v>
          </cell>
          <cell r="O119">
            <v>611.46690000000035</v>
          </cell>
          <cell r="P119">
            <v>1.3</v>
          </cell>
          <cell r="Q119">
            <v>208.63700000000003</v>
          </cell>
          <cell r="R119">
            <v>402.82990000000029</v>
          </cell>
        </row>
        <row r="120">
          <cell r="N120">
            <v>0.25</v>
          </cell>
          <cell r="O120">
            <v>121.3925</v>
          </cell>
          <cell r="P120">
            <v>0</v>
          </cell>
          <cell r="Q120">
            <v>0</v>
          </cell>
          <cell r="R120">
            <v>121.3925</v>
          </cell>
        </row>
        <row r="121">
          <cell r="N121">
            <v>8</v>
          </cell>
          <cell r="O121">
            <v>21.28</v>
          </cell>
          <cell r="P121">
            <v>4</v>
          </cell>
          <cell r="Q121">
            <v>10.64</v>
          </cell>
          <cell r="R121">
            <v>10.64</v>
          </cell>
        </row>
        <row r="122">
          <cell r="N122">
            <v>33</v>
          </cell>
          <cell r="O122">
            <v>37.949999999999996</v>
          </cell>
          <cell r="P122">
            <v>33</v>
          </cell>
          <cell r="Q122">
            <v>37.949999999999996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4.8699999999999903</v>
          </cell>
          <cell r="O124">
            <v>681.7025999999986</v>
          </cell>
          <cell r="P124">
            <v>1.2</v>
          </cell>
          <cell r="Q124">
            <v>167.97599999999997</v>
          </cell>
          <cell r="R124">
            <v>513.7265999999986</v>
          </cell>
        </row>
        <row r="125">
          <cell r="N125">
            <v>1.2699999999999996</v>
          </cell>
          <cell r="O125">
            <v>231.27969999999993</v>
          </cell>
          <cell r="P125">
            <v>1.27</v>
          </cell>
          <cell r="Q125">
            <v>231.27970000000002</v>
          </cell>
          <cell r="R125">
            <v>0</v>
          </cell>
        </row>
        <row r="126">
          <cell r="N126">
            <v>2.1400000000000006</v>
          </cell>
          <cell r="O126">
            <v>305.69900000000007</v>
          </cell>
          <cell r="P126">
            <v>1.1499999999999999</v>
          </cell>
          <cell r="Q126">
            <v>164.27749999999997</v>
          </cell>
          <cell r="R126">
            <v>141.42150000000009</v>
          </cell>
        </row>
        <row r="127">
          <cell r="N127">
            <v>1.4699999999999989</v>
          </cell>
          <cell r="O127">
            <v>275.56619999999981</v>
          </cell>
          <cell r="P127">
            <v>1.41</v>
          </cell>
          <cell r="Q127">
            <v>264.3186</v>
          </cell>
          <cell r="R127">
            <v>11.247599999999807</v>
          </cell>
        </row>
        <row r="128">
          <cell r="N128">
            <v>13.719999999999999</v>
          </cell>
          <cell r="O128">
            <v>903.7364</v>
          </cell>
          <cell r="P128">
            <v>0</v>
          </cell>
          <cell r="Q128">
            <v>0</v>
          </cell>
          <cell r="R128">
            <v>903.7364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3.289999999999992</v>
          </cell>
          <cell r="O130">
            <v>597.49689999999862</v>
          </cell>
          <cell r="P130">
            <v>3.19</v>
          </cell>
          <cell r="Q130">
            <v>579.33590000000004</v>
          </cell>
          <cell r="R130">
            <v>18.16099999999858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1.4299999999999997</v>
          </cell>
          <cell r="O132">
            <v>652.49469999999985</v>
          </cell>
          <cell r="P132">
            <v>0</v>
          </cell>
          <cell r="Q132">
            <v>0</v>
          </cell>
          <cell r="R132">
            <v>652.49469999999985</v>
          </cell>
        </row>
        <row r="133">
          <cell r="N133">
            <v>17</v>
          </cell>
          <cell r="O133">
            <v>301.07</v>
          </cell>
          <cell r="P133">
            <v>17</v>
          </cell>
          <cell r="Q133">
            <v>301.07</v>
          </cell>
          <cell r="R133">
            <v>0</v>
          </cell>
        </row>
        <row r="134">
          <cell r="N134">
            <v>1.7399999999999949</v>
          </cell>
          <cell r="O134">
            <v>349.70519999999897</v>
          </cell>
          <cell r="P134">
            <v>0</v>
          </cell>
          <cell r="Q134">
            <v>0</v>
          </cell>
          <cell r="R134">
            <v>349.70519999999897</v>
          </cell>
        </row>
        <row r="135">
          <cell r="N135">
            <v>4.1900000000000261</v>
          </cell>
          <cell r="O135">
            <v>652.96960000000411</v>
          </cell>
          <cell r="P135">
            <v>0</v>
          </cell>
          <cell r="Q135">
            <v>0</v>
          </cell>
          <cell r="R135">
            <v>652.96960000000411</v>
          </cell>
        </row>
        <row r="136">
          <cell r="N136">
            <v>6.7800000000000011</v>
          </cell>
          <cell r="O136">
            <v>787.42920000000015</v>
          </cell>
          <cell r="P136">
            <v>0</v>
          </cell>
          <cell r="Q136">
            <v>0</v>
          </cell>
          <cell r="R136">
            <v>787.42920000000015</v>
          </cell>
        </row>
        <row r="137"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</row>
        <row r="138">
          <cell r="N138">
            <v>8.3600000000000136</v>
          </cell>
          <cell r="O138">
            <v>831.90360000000135</v>
          </cell>
          <cell r="P138">
            <v>0</v>
          </cell>
          <cell r="Q138">
            <v>0</v>
          </cell>
          <cell r="R138">
            <v>831.90360000000135</v>
          </cell>
        </row>
        <row r="139"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</row>
        <row r="140">
          <cell r="N140">
            <v>8.0400000000000205</v>
          </cell>
          <cell r="O140">
            <v>531.68520000000137</v>
          </cell>
          <cell r="P140">
            <v>0</v>
          </cell>
          <cell r="Q140">
            <v>0</v>
          </cell>
          <cell r="R140">
            <v>531.68520000000137</v>
          </cell>
        </row>
        <row r="141">
          <cell r="N141">
            <v>2.1000000000000014</v>
          </cell>
          <cell r="O141">
            <v>304.58400000000017</v>
          </cell>
          <cell r="P141">
            <v>1.44</v>
          </cell>
          <cell r="Q141">
            <v>208.85759999999999</v>
          </cell>
          <cell r="R141">
            <v>95.726400000000183</v>
          </cell>
        </row>
        <row r="142">
          <cell r="N142">
            <v>1.0300000000000011</v>
          </cell>
          <cell r="O142">
            <v>499.71480000000059</v>
          </cell>
          <cell r="P142">
            <v>0</v>
          </cell>
          <cell r="Q142">
            <v>0</v>
          </cell>
          <cell r="R142">
            <v>499.71480000000059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0.7099999999999973</v>
          </cell>
          <cell r="O144">
            <v>380.80139999999858</v>
          </cell>
          <cell r="P144">
            <v>0.38</v>
          </cell>
          <cell r="Q144">
            <v>203.8092</v>
          </cell>
          <cell r="R144">
            <v>176.99219999999858</v>
          </cell>
        </row>
        <row r="145">
          <cell r="N145">
            <v>11.419999999999959</v>
          </cell>
          <cell r="O145">
            <v>801.91239999999709</v>
          </cell>
          <cell r="P145">
            <v>1.9</v>
          </cell>
          <cell r="Q145">
            <v>133.41799999999998</v>
          </cell>
          <cell r="R145">
            <v>668.49439999999709</v>
          </cell>
        </row>
        <row r="146">
          <cell r="N146">
            <v>1.4800000000000004</v>
          </cell>
          <cell r="O146">
            <v>372.32360000000011</v>
          </cell>
          <cell r="P146">
            <v>0.55000000000000004</v>
          </cell>
          <cell r="Q146">
            <v>138.36350000000002</v>
          </cell>
          <cell r="R146">
            <v>233.9601000000001</v>
          </cell>
        </row>
        <row r="147">
          <cell r="N147">
            <v>6.6599999999999966</v>
          </cell>
          <cell r="O147">
            <v>721.0115999999997</v>
          </cell>
          <cell r="P147">
            <v>0</v>
          </cell>
          <cell r="Q147">
            <v>0</v>
          </cell>
          <cell r="R147">
            <v>721.0115999999997</v>
          </cell>
        </row>
        <row r="148">
          <cell r="N148">
            <v>4</v>
          </cell>
          <cell r="O148">
            <v>0</v>
          </cell>
          <cell r="P148">
            <v>4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3.7299999999999898</v>
          </cell>
          <cell r="O150">
            <v>314.43899999999911</v>
          </cell>
          <cell r="P150">
            <v>1.56</v>
          </cell>
          <cell r="Q150">
            <v>131.50800000000001</v>
          </cell>
          <cell r="R150">
            <v>182.9309999999991</v>
          </cell>
        </row>
        <row r="151">
          <cell r="N151">
            <v>2.4799999999999969</v>
          </cell>
          <cell r="O151">
            <v>1020.1975999999987</v>
          </cell>
          <cell r="P151">
            <v>0</v>
          </cell>
          <cell r="Q151">
            <v>0</v>
          </cell>
          <cell r="R151">
            <v>1020.1975999999987</v>
          </cell>
        </row>
        <row r="152">
          <cell r="N152">
            <v>263</v>
          </cell>
          <cell r="O152">
            <v>744.29</v>
          </cell>
          <cell r="P152">
            <v>0</v>
          </cell>
          <cell r="Q152">
            <v>0</v>
          </cell>
          <cell r="R152">
            <v>744.29</v>
          </cell>
        </row>
        <row r="153">
          <cell r="N153">
            <v>0.25</v>
          </cell>
          <cell r="O153">
            <v>124.2325</v>
          </cell>
          <cell r="P153">
            <v>0</v>
          </cell>
          <cell r="Q153">
            <v>0</v>
          </cell>
          <cell r="R153">
            <v>124.2325</v>
          </cell>
        </row>
        <row r="154">
          <cell r="N154">
            <v>0.99000000000000021</v>
          </cell>
          <cell r="O154">
            <v>331.81830000000008</v>
          </cell>
          <cell r="P154">
            <v>0.6</v>
          </cell>
          <cell r="Q154">
            <v>201.102</v>
          </cell>
          <cell r="R154">
            <v>130.71630000000007</v>
          </cell>
        </row>
        <row r="155">
          <cell r="N155">
            <v>2.2999999999999972</v>
          </cell>
          <cell r="O155">
            <v>390.51699999999948</v>
          </cell>
          <cell r="P155">
            <v>1.3</v>
          </cell>
          <cell r="Q155">
            <v>220.727</v>
          </cell>
          <cell r="R155">
            <v>169.78999999999948</v>
          </cell>
        </row>
        <row r="156">
          <cell r="N156">
            <v>7.1899999999999977</v>
          </cell>
          <cell r="O156">
            <v>220.44539999999992</v>
          </cell>
          <cell r="P156">
            <v>2.2799999999999998</v>
          </cell>
          <cell r="Q156">
            <v>69.904799999999994</v>
          </cell>
          <cell r="R156">
            <v>150.54059999999993</v>
          </cell>
        </row>
        <row r="157">
          <cell r="N157">
            <v>0.81000000000000227</v>
          </cell>
          <cell r="O157">
            <v>490.68180000000137</v>
          </cell>
          <cell r="P157">
            <v>0</v>
          </cell>
          <cell r="Q157">
            <v>0</v>
          </cell>
          <cell r="R157">
            <v>490.68180000000137</v>
          </cell>
        </row>
        <row r="158">
          <cell r="N158">
            <v>3.0499999999999972</v>
          </cell>
          <cell r="O158">
            <v>432.09349999999955</v>
          </cell>
          <cell r="P158">
            <v>2.0099999999999998</v>
          </cell>
          <cell r="Q158">
            <v>284.75669999999997</v>
          </cell>
          <cell r="R158">
            <v>147.33679999999958</v>
          </cell>
        </row>
        <row r="159">
          <cell r="N159">
            <v>1.8599999999999994</v>
          </cell>
          <cell r="O159">
            <v>378.65879999999993</v>
          </cell>
          <cell r="P159">
            <v>1.1200000000000001</v>
          </cell>
          <cell r="Q159">
            <v>228.00960000000003</v>
          </cell>
          <cell r="R159">
            <v>150.64919999999989</v>
          </cell>
        </row>
        <row r="160">
          <cell r="N160">
            <v>6.5600000000000023</v>
          </cell>
          <cell r="O160">
            <v>337.64320000000009</v>
          </cell>
          <cell r="P160">
            <v>3.88</v>
          </cell>
          <cell r="Q160">
            <v>199.70359999999999</v>
          </cell>
          <cell r="R160">
            <v>137.9396000000001</v>
          </cell>
        </row>
        <row r="161">
          <cell r="N161">
            <v>2.5700000000000003</v>
          </cell>
          <cell r="O161">
            <v>1616.4272000000003</v>
          </cell>
          <cell r="P161">
            <v>0</v>
          </cell>
          <cell r="Q161">
            <v>0</v>
          </cell>
          <cell r="R161">
            <v>1616.4272000000003</v>
          </cell>
        </row>
        <row r="162">
          <cell r="N162">
            <v>1.5100000000000016</v>
          </cell>
          <cell r="O162">
            <v>218.08930000000024</v>
          </cell>
          <cell r="P162">
            <v>1.1100000000000001</v>
          </cell>
          <cell r="Q162">
            <v>160.31730000000002</v>
          </cell>
          <cell r="R162">
            <v>57.772000000000219</v>
          </cell>
        </row>
        <row r="163">
          <cell r="N163">
            <v>1.8000000000000007</v>
          </cell>
          <cell r="O163">
            <v>59.02200000000002</v>
          </cell>
          <cell r="P163">
            <v>0</v>
          </cell>
          <cell r="Q163">
            <v>0</v>
          </cell>
          <cell r="R163">
            <v>59.02200000000002</v>
          </cell>
        </row>
        <row r="164">
          <cell r="N164">
            <v>2.5499999999999972</v>
          </cell>
          <cell r="O164">
            <v>200.99099999999976</v>
          </cell>
          <cell r="P164">
            <v>1.55</v>
          </cell>
          <cell r="Q164">
            <v>122.17099999999999</v>
          </cell>
          <cell r="R164">
            <v>78.819999999999766</v>
          </cell>
        </row>
        <row r="165">
          <cell r="N165">
            <v>8</v>
          </cell>
          <cell r="O165">
            <v>85.04</v>
          </cell>
          <cell r="P165">
            <v>8</v>
          </cell>
          <cell r="Q165">
            <v>85.04</v>
          </cell>
          <cell r="R165">
            <v>0</v>
          </cell>
        </row>
        <row r="166">
          <cell r="N166">
            <v>3.5300000000000011</v>
          </cell>
          <cell r="O166">
            <v>623.60980000000018</v>
          </cell>
          <cell r="P166">
            <v>0.94</v>
          </cell>
          <cell r="Q166">
            <v>166.06039999999999</v>
          </cell>
          <cell r="R166">
            <v>457.54940000000022</v>
          </cell>
        </row>
        <row r="167">
          <cell r="N167">
            <v>2.3099999999999987</v>
          </cell>
          <cell r="O167">
            <v>200.66969999999989</v>
          </cell>
          <cell r="P167">
            <v>1.5</v>
          </cell>
          <cell r="Q167">
            <v>130.30500000000001</v>
          </cell>
          <cell r="R167">
            <v>70.364699999999885</v>
          </cell>
        </row>
        <row r="168">
          <cell r="N168">
            <v>1.7499999999999929</v>
          </cell>
          <cell r="O168">
            <v>1212.032499999995</v>
          </cell>
          <cell r="P168">
            <v>0</v>
          </cell>
          <cell r="Q168">
            <v>0</v>
          </cell>
          <cell r="R168">
            <v>1212.032499999995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1.0299999999999976</v>
          </cell>
          <cell r="O170">
            <v>243.31689999999941</v>
          </cell>
          <cell r="P170">
            <v>1.03</v>
          </cell>
          <cell r="Q170">
            <v>243.3169</v>
          </cell>
          <cell r="R170">
            <v>-5.9685589803848416E-13</v>
          </cell>
        </row>
        <row r="171">
          <cell r="N171">
            <v>0.43999999999999773</v>
          </cell>
          <cell r="O171">
            <v>50.102799999999746</v>
          </cell>
          <cell r="P171">
            <v>0</v>
          </cell>
          <cell r="Q171">
            <v>0</v>
          </cell>
          <cell r="R171">
            <v>50.102799999999746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9.6399999999999864</v>
          </cell>
          <cell r="O173">
            <v>664.58159999999907</v>
          </cell>
          <cell r="P173">
            <v>2.5</v>
          </cell>
          <cell r="Q173">
            <v>172.35</v>
          </cell>
          <cell r="R173">
            <v>492.23159999999905</v>
          </cell>
        </row>
        <row r="174">
          <cell r="N174">
            <v>1.1099999999999994</v>
          </cell>
          <cell r="O174">
            <v>287.37899999999985</v>
          </cell>
          <cell r="P174">
            <v>0</v>
          </cell>
          <cell r="Q174">
            <v>0</v>
          </cell>
          <cell r="R174">
            <v>287.37899999999985</v>
          </cell>
        </row>
        <row r="175">
          <cell r="N175">
            <v>1.0199999999999996</v>
          </cell>
          <cell r="O175">
            <v>294.69839999999988</v>
          </cell>
          <cell r="P175">
            <v>0.73</v>
          </cell>
          <cell r="Q175">
            <v>210.91159999999999</v>
          </cell>
          <cell r="R175">
            <v>83.786799999999886</v>
          </cell>
        </row>
        <row r="176">
          <cell r="N176">
            <v>0.57999999999999829</v>
          </cell>
          <cell r="O176">
            <v>68.996799999999794</v>
          </cell>
          <cell r="P176">
            <v>0</v>
          </cell>
          <cell r="Q176">
            <v>0</v>
          </cell>
          <cell r="R176">
            <v>68.996799999999794</v>
          </cell>
        </row>
        <row r="177">
          <cell r="N177">
            <v>2.6600000000000037</v>
          </cell>
          <cell r="O177">
            <v>272.03820000000036</v>
          </cell>
          <cell r="P177">
            <v>1.5</v>
          </cell>
          <cell r="Q177">
            <v>153.405</v>
          </cell>
          <cell r="R177">
            <v>118.63320000000036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3.1300000000000026</v>
          </cell>
          <cell r="O179">
            <v>320.01120000000026</v>
          </cell>
          <cell r="P179">
            <v>2.16</v>
          </cell>
          <cell r="Q179">
            <v>220.83840000000001</v>
          </cell>
          <cell r="R179">
            <v>99.172800000000251</v>
          </cell>
        </row>
        <row r="180">
          <cell r="N180">
            <v>3.2000000000000028</v>
          </cell>
          <cell r="O180">
            <v>1161.8880000000011</v>
          </cell>
          <cell r="P180">
            <v>0</v>
          </cell>
          <cell r="Q180">
            <v>0</v>
          </cell>
          <cell r="R180">
            <v>1161.8880000000011</v>
          </cell>
        </row>
        <row r="181">
          <cell r="N181">
            <v>11</v>
          </cell>
          <cell r="O181">
            <v>150.26</v>
          </cell>
          <cell r="P181">
            <v>11</v>
          </cell>
          <cell r="Q181">
            <v>150.26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0.12000000000000455</v>
          </cell>
          <cell r="O183">
            <v>14.989200000000567</v>
          </cell>
          <cell r="P183">
            <v>0</v>
          </cell>
          <cell r="Q183">
            <v>0</v>
          </cell>
          <cell r="R183">
            <v>14.989200000000567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2.7000000000000171</v>
          </cell>
          <cell r="O185">
            <v>308.07000000000193</v>
          </cell>
          <cell r="P185">
            <v>1.84</v>
          </cell>
          <cell r="Q185">
            <v>209.94399999999999</v>
          </cell>
          <cell r="R185">
            <v>98.126000000001937</v>
          </cell>
        </row>
        <row r="186">
          <cell r="N186">
            <v>6</v>
          </cell>
          <cell r="O186">
            <v>83.460000000000008</v>
          </cell>
          <cell r="P186">
            <v>6</v>
          </cell>
          <cell r="Q186">
            <v>83.460000000000008</v>
          </cell>
          <cell r="R186">
            <v>0</v>
          </cell>
        </row>
        <row r="187">
          <cell r="N187">
            <v>7.1499999999999915</v>
          </cell>
          <cell r="O187">
            <v>1010.5094999999989</v>
          </cell>
          <cell r="P187">
            <v>1.5</v>
          </cell>
          <cell r="Q187">
            <v>211.995</v>
          </cell>
          <cell r="R187">
            <v>798.51449999999886</v>
          </cell>
        </row>
        <row r="188">
          <cell r="N188">
            <v>3.3800000000000026</v>
          </cell>
          <cell r="O188">
            <v>341.71800000000025</v>
          </cell>
          <cell r="P188">
            <v>2</v>
          </cell>
          <cell r="Q188">
            <v>202.2</v>
          </cell>
          <cell r="R188">
            <v>139.51800000000026</v>
          </cell>
        </row>
        <row r="189">
          <cell r="N189">
            <v>1.4200000000000017</v>
          </cell>
          <cell r="O189">
            <v>299.64840000000038</v>
          </cell>
          <cell r="P189">
            <v>1.1000000000000001</v>
          </cell>
          <cell r="Q189">
            <v>232.12200000000004</v>
          </cell>
          <cell r="R189">
            <v>67.526400000000336</v>
          </cell>
        </row>
        <row r="190">
          <cell r="N190">
            <v>1.5900000000000034</v>
          </cell>
          <cell r="O190">
            <v>352.82100000000077</v>
          </cell>
          <cell r="P190">
            <v>0.72</v>
          </cell>
          <cell r="Q190">
            <v>159.768</v>
          </cell>
          <cell r="R190">
            <v>193.05300000000076</v>
          </cell>
        </row>
        <row r="191"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0.98999999999999932</v>
          </cell>
          <cell r="O193">
            <v>181.96199999999988</v>
          </cell>
          <cell r="P193">
            <v>0.7</v>
          </cell>
          <cell r="Q193">
            <v>128.66</v>
          </cell>
          <cell r="R193">
            <v>53.301999999999879</v>
          </cell>
        </row>
        <row r="194">
          <cell r="N194">
            <v>55</v>
          </cell>
          <cell r="O194">
            <v>261.25</v>
          </cell>
          <cell r="P194">
            <v>55</v>
          </cell>
          <cell r="Q194">
            <v>261.25</v>
          </cell>
          <cell r="R194">
            <v>0</v>
          </cell>
        </row>
        <row r="195">
          <cell r="N195">
            <v>0.36999999999999744</v>
          </cell>
          <cell r="O195">
            <v>42.738699999999703</v>
          </cell>
          <cell r="P195">
            <v>0</v>
          </cell>
          <cell r="Q195">
            <v>0</v>
          </cell>
          <cell r="R195">
            <v>42.738699999999703</v>
          </cell>
        </row>
        <row r="196">
          <cell r="N196">
            <v>2.0999999999999979</v>
          </cell>
          <cell r="O196">
            <v>245.53199999999975</v>
          </cell>
          <cell r="P196">
            <v>0</v>
          </cell>
          <cell r="Q196">
            <v>0</v>
          </cell>
          <cell r="R196">
            <v>245.53199999999975</v>
          </cell>
        </row>
        <row r="197">
          <cell r="N197">
            <v>1.0999999999999996</v>
          </cell>
          <cell r="O197">
            <v>263.85699999999991</v>
          </cell>
          <cell r="P197">
            <v>0</v>
          </cell>
          <cell r="Q197">
            <v>0</v>
          </cell>
          <cell r="R197">
            <v>263.85699999999991</v>
          </cell>
        </row>
        <row r="198">
          <cell r="N198">
            <v>1.4299999999999997</v>
          </cell>
          <cell r="O198">
            <v>0.55769999999999986</v>
          </cell>
          <cell r="P198">
            <v>0</v>
          </cell>
          <cell r="Q198">
            <v>0</v>
          </cell>
          <cell r="R198">
            <v>0.55769999999999986</v>
          </cell>
        </row>
        <row r="199">
          <cell r="N199" t="str">
            <v>總計</v>
          </cell>
          <cell r="O199">
            <v>63856.274100000002</v>
          </cell>
          <cell r="P199" t="str">
            <v>總計</v>
          </cell>
          <cell r="Q199">
            <v>17380.957500000004</v>
          </cell>
          <cell r="R199">
            <v>46475.316600000013</v>
          </cell>
        </row>
      </sheetData>
      <sheetData sheetId="25">
        <row r="3">
          <cell r="C3">
            <v>7627557.75</v>
          </cell>
        </row>
        <row r="5">
          <cell r="H5">
            <v>4062.7113000000004</v>
          </cell>
          <cell r="J5">
            <v>25174.594899999993</v>
          </cell>
          <cell r="L5">
            <v>2587.6761000000001</v>
          </cell>
        </row>
      </sheetData>
      <sheetData sheetId="26">
        <row r="1">
          <cell r="N1"/>
          <cell r="O1" t="str">
            <v>日期:</v>
          </cell>
          <cell r="P1">
            <v>45979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0.46000000000000796</v>
          </cell>
          <cell r="O12">
            <v>92.000000000001592</v>
          </cell>
          <cell r="P12">
            <v>0</v>
          </cell>
          <cell r="Q12">
            <v>0</v>
          </cell>
          <cell r="R12">
            <v>92.000000000001592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20.880000000000109</v>
          </cell>
          <cell r="O14">
            <v>822.46320000000435</v>
          </cell>
          <cell r="P14">
            <v>1.89</v>
          </cell>
          <cell r="Q14">
            <v>74.447099999999992</v>
          </cell>
          <cell r="R14">
            <v>748.01610000000437</v>
          </cell>
        </row>
        <row r="15">
          <cell r="N15">
            <v>6.4400000000000546</v>
          </cell>
          <cell r="O15">
            <v>306.15760000000262</v>
          </cell>
          <cell r="P15">
            <v>2.02</v>
          </cell>
          <cell r="Q15">
            <v>96.030799999999999</v>
          </cell>
          <cell r="R15">
            <v>210.12680000000262</v>
          </cell>
        </row>
        <row r="16">
          <cell r="N16">
            <v>188</v>
          </cell>
          <cell r="O16">
            <v>605.36</v>
          </cell>
          <cell r="P16">
            <v>0</v>
          </cell>
          <cell r="Q16">
            <v>0</v>
          </cell>
          <cell r="R16">
            <v>605.36</v>
          </cell>
        </row>
        <row r="17">
          <cell r="N17">
            <v>1.25</v>
          </cell>
          <cell r="O17">
            <v>463.92499999999995</v>
          </cell>
          <cell r="P17">
            <v>0.54</v>
          </cell>
          <cell r="Q17">
            <v>200.41560000000001</v>
          </cell>
          <cell r="R17">
            <v>263.50939999999991</v>
          </cell>
        </row>
        <row r="18">
          <cell r="N18">
            <v>1</v>
          </cell>
          <cell r="O18">
            <v>4.3099999999999996</v>
          </cell>
          <cell r="P18">
            <v>1</v>
          </cell>
          <cell r="Q18">
            <v>4.3099999999999996</v>
          </cell>
          <cell r="R18">
            <v>0</v>
          </cell>
        </row>
        <row r="19">
          <cell r="N19">
            <v>3.1099999999999994</v>
          </cell>
          <cell r="O19">
            <v>237.82169999999996</v>
          </cell>
          <cell r="P19">
            <v>2.52</v>
          </cell>
          <cell r="Q19">
            <v>192.70439999999999</v>
          </cell>
          <cell r="R19">
            <v>45.117299999999972</v>
          </cell>
        </row>
        <row r="20">
          <cell r="N20">
            <v>1.6700000000000159</v>
          </cell>
          <cell r="O20">
            <v>263.6429000000025</v>
          </cell>
          <cell r="P20">
            <v>1.1200000000000001</v>
          </cell>
          <cell r="Q20">
            <v>176.81440000000003</v>
          </cell>
          <cell r="R20">
            <v>86.828500000002464</v>
          </cell>
        </row>
        <row r="21">
          <cell r="N21">
            <v>39.069999999999936</v>
          </cell>
          <cell r="O21">
            <v>5760.0900999999913</v>
          </cell>
          <cell r="P21">
            <v>0</v>
          </cell>
          <cell r="Q21">
            <v>0</v>
          </cell>
          <cell r="R21">
            <v>5760.0900999999913</v>
          </cell>
        </row>
        <row r="22">
          <cell r="N22">
            <v>10.75</v>
          </cell>
          <cell r="O22">
            <v>1374.28</v>
          </cell>
          <cell r="P22">
            <v>0</v>
          </cell>
          <cell r="Q22">
            <v>0</v>
          </cell>
          <cell r="R22">
            <v>1374.28</v>
          </cell>
        </row>
        <row r="23">
          <cell r="N23">
            <v>2.2199999999999989</v>
          </cell>
          <cell r="O23">
            <v>321.45599999999985</v>
          </cell>
          <cell r="P23">
            <v>1.64</v>
          </cell>
          <cell r="Q23">
            <v>237.47200000000001</v>
          </cell>
          <cell r="R23">
            <v>83.983999999999838</v>
          </cell>
        </row>
        <row r="24">
          <cell r="N24">
            <v>213</v>
          </cell>
          <cell r="O24">
            <v>249.20999999999998</v>
          </cell>
          <cell r="P24">
            <v>213</v>
          </cell>
          <cell r="Q24">
            <v>249.20999999999998</v>
          </cell>
          <cell r="R24">
            <v>0</v>
          </cell>
        </row>
        <row r="25">
          <cell r="N25">
            <v>2.0600000000000023</v>
          </cell>
          <cell r="O25">
            <v>261.59940000000029</v>
          </cell>
          <cell r="P25">
            <v>1.5</v>
          </cell>
          <cell r="Q25">
            <v>190.48499999999999</v>
          </cell>
          <cell r="R25">
            <v>71.114400000000302</v>
          </cell>
        </row>
        <row r="26">
          <cell r="N26">
            <v>35</v>
          </cell>
          <cell r="O26">
            <v>230.65</v>
          </cell>
          <cell r="P26">
            <v>35</v>
          </cell>
          <cell r="Q26">
            <v>230.65</v>
          </cell>
          <cell r="R26">
            <v>0</v>
          </cell>
        </row>
        <row r="27">
          <cell r="N27">
            <v>111</v>
          </cell>
          <cell r="O27">
            <v>271.95000000000005</v>
          </cell>
          <cell r="P27">
            <v>111</v>
          </cell>
          <cell r="Q27">
            <v>271.95000000000005</v>
          </cell>
          <cell r="R27">
            <v>0</v>
          </cell>
        </row>
        <row r="28">
          <cell r="N28">
            <v>8</v>
          </cell>
          <cell r="O28">
            <v>9.2799999999999994</v>
          </cell>
          <cell r="P28">
            <v>8</v>
          </cell>
          <cell r="Q28">
            <v>9.2799999999999994</v>
          </cell>
          <cell r="R28">
            <v>0</v>
          </cell>
        </row>
        <row r="29">
          <cell r="N29">
            <v>1.0000000000000009E-2</v>
          </cell>
          <cell r="O29">
            <v>7.7500000000000071</v>
          </cell>
          <cell r="P29">
            <v>0</v>
          </cell>
          <cell r="Q29">
            <v>0</v>
          </cell>
          <cell r="R29">
            <v>7.7500000000000071</v>
          </cell>
        </row>
        <row r="30">
          <cell r="N30">
            <v>3.2200000000000131</v>
          </cell>
          <cell r="O30">
            <v>307.31680000000125</v>
          </cell>
          <cell r="P30">
            <v>2.36</v>
          </cell>
          <cell r="Q30">
            <v>225.23839999999998</v>
          </cell>
          <cell r="R30">
            <v>82.078400000001267</v>
          </cell>
        </row>
        <row r="31">
          <cell r="N31">
            <v>1.8999999999999986</v>
          </cell>
          <cell r="O31">
            <v>410.93199999999968</v>
          </cell>
          <cell r="P31">
            <v>1.04</v>
          </cell>
          <cell r="Q31">
            <v>224.93120000000002</v>
          </cell>
          <cell r="R31">
            <v>186.00079999999966</v>
          </cell>
        </row>
        <row r="32">
          <cell r="N32">
            <v>1.1699999999999982</v>
          </cell>
          <cell r="O32">
            <v>290.69819999999953</v>
          </cell>
          <cell r="P32">
            <v>0.82</v>
          </cell>
          <cell r="Q32">
            <v>203.7372</v>
          </cell>
          <cell r="R32">
            <v>86.96099999999953</v>
          </cell>
        </row>
        <row r="33"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N34">
            <v>2.0000000000038654E-2</v>
          </cell>
          <cell r="O34">
            <v>3.8766000000074925</v>
          </cell>
          <cell r="P34">
            <v>0</v>
          </cell>
          <cell r="Q34">
            <v>0</v>
          </cell>
          <cell r="R34">
            <v>3.8766000000074925</v>
          </cell>
        </row>
        <row r="35">
          <cell r="N35">
            <v>0.90999999999999659</v>
          </cell>
          <cell r="O35">
            <v>388.28789999999856</v>
          </cell>
          <cell r="P35">
            <v>0.5</v>
          </cell>
          <cell r="Q35">
            <v>213.345</v>
          </cell>
          <cell r="R35">
            <v>174.94289999999856</v>
          </cell>
        </row>
        <row r="36">
          <cell r="N36">
            <v>8.6899999999999977</v>
          </cell>
          <cell r="O36">
            <v>1327.3974999999996</v>
          </cell>
          <cell r="P36">
            <v>3.27</v>
          </cell>
          <cell r="Q36">
            <v>499.49250000000001</v>
          </cell>
          <cell r="R36">
            <v>827.90499999999952</v>
          </cell>
        </row>
        <row r="37">
          <cell r="N37">
            <v>7.1800000000000068</v>
          </cell>
          <cell r="O37">
            <v>1911.8904000000016</v>
          </cell>
          <cell r="P37">
            <v>0</v>
          </cell>
          <cell r="Q37">
            <v>0</v>
          </cell>
          <cell r="R37">
            <v>1911.8904000000016</v>
          </cell>
        </row>
        <row r="38">
          <cell r="N38">
            <v>1.1900000000000013</v>
          </cell>
          <cell r="O38">
            <v>748.51000000000079</v>
          </cell>
          <cell r="P38">
            <v>0.26</v>
          </cell>
          <cell r="Q38">
            <v>163.54</v>
          </cell>
          <cell r="R38">
            <v>584.97000000000082</v>
          </cell>
        </row>
        <row r="39">
          <cell r="N39">
            <v>2.240000000000002</v>
          </cell>
          <cell r="O39">
            <v>343.14560000000029</v>
          </cell>
          <cell r="P39">
            <v>2.1</v>
          </cell>
          <cell r="Q39">
            <v>321.69900000000001</v>
          </cell>
          <cell r="R39">
            <v>21.446600000000274</v>
          </cell>
        </row>
        <row r="40"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N41">
            <v>1.1000000000000014</v>
          </cell>
          <cell r="O41">
            <v>324.10400000000038</v>
          </cell>
          <cell r="P41">
            <v>0.55000000000000004</v>
          </cell>
          <cell r="Q41">
            <v>162.05199999999999</v>
          </cell>
          <cell r="R41">
            <v>162.05200000000039</v>
          </cell>
        </row>
        <row r="42"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N43">
            <v>1.1400000000000006</v>
          </cell>
          <cell r="O43">
            <v>288.08940000000013</v>
          </cell>
          <cell r="P43">
            <v>0.8</v>
          </cell>
          <cell r="Q43">
            <v>202.16800000000001</v>
          </cell>
          <cell r="R43">
            <v>85.921400000000119</v>
          </cell>
        </row>
        <row r="44">
          <cell r="N44">
            <v>0.92000000000000171</v>
          </cell>
          <cell r="O44">
            <v>318.18200000000058</v>
          </cell>
          <cell r="P44">
            <v>0.63</v>
          </cell>
          <cell r="Q44">
            <v>217.88550000000001</v>
          </cell>
          <cell r="R44">
            <v>100.29650000000058</v>
          </cell>
        </row>
        <row r="45">
          <cell r="N45">
            <v>0.62000000000000099</v>
          </cell>
          <cell r="O45">
            <v>307.69980000000049</v>
          </cell>
          <cell r="P45">
            <v>0.46</v>
          </cell>
          <cell r="Q45">
            <v>228.29340000000002</v>
          </cell>
          <cell r="R45">
            <v>79.406400000000474</v>
          </cell>
        </row>
        <row r="46">
          <cell r="N46">
            <v>2.5700000000000003</v>
          </cell>
          <cell r="O46">
            <v>233.58730000000003</v>
          </cell>
          <cell r="P46">
            <v>2</v>
          </cell>
          <cell r="Q46">
            <v>181.78</v>
          </cell>
          <cell r="R46">
            <v>51.807300000000026</v>
          </cell>
        </row>
        <row r="47"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N48">
            <v>0.44999999999999929</v>
          </cell>
          <cell r="O48">
            <v>328.49999999999949</v>
          </cell>
          <cell r="P48">
            <v>0</v>
          </cell>
          <cell r="Q48">
            <v>0</v>
          </cell>
          <cell r="R48">
            <v>328.49999999999949</v>
          </cell>
        </row>
        <row r="49">
          <cell r="N49">
            <v>0.44999999999999929</v>
          </cell>
          <cell r="O49">
            <v>941.4809999999984</v>
          </cell>
          <cell r="P49">
            <v>0</v>
          </cell>
          <cell r="Q49">
            <v>0</v>
          </cell>
          <cell r="R49">
            <v>941.4809999999984</v>
          </cell>
        </row>
        <row r="50">
          <cell r="N50">
            <v>4.4500000000000028</v>
          </cell>
          <cell r="O50">
            <v>848.39250000000061</v>
          </cell>
          <cell r="P50">
            <v>0.68</v>
          </cell>
          <cell r="Q50">
            <v>129.64200000000002</v>
          </cell>
          <cell r="R50">
            <v>718.75050000000056</v>
          </cell>
        </row>
        <row r="51"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N54">
            <v>9.9999999999997868E-3</v>
          </cell>
          <cell r="O54">
            <v>6.7399999999998563</v>
          </cell>
          <cell r="P54">
            <v>0</v>
          </cell>
          <cell r="Q54">
            <v>0</v>
          </cell>
          <cell r="R54">
            <v>6.7399999999998563</v>
          </cell>
        </row>
        <row r="55"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N56">
            <v>0.90999999999999659</v>
          </cell>
          <cell r="O56">
            <v>469.35979999999819</v>
          </cell>
          <cell r="P56">
            <v>0.4</v>
          </cell>
          <cell r="Q56">
            <v>206.31200000000001</v>
          </cell>
          <cell r="R56">
            <v>263.04779999999818</v>
          </cell>
        </row>
        <row r="57"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N59">
            <v>1.1599999999999966</v>
          </cell>
          <cell r="O59">
            <v>202.81439999999941</v>
          </cell>
          <cell r="P59">
            <v>0.9</v>
          </cell>
          <cell r="Q59">
            <v>157.35599999999999</v>
          </cell>
          <cell r="R59">
            <v>45.458399999999415</v>
          </cell>
        </row>
        <row r="60">
          <cell r="N60">
            <v>2.1400000000000006</v>
          </cell>
          <cell r="O60">
            <v>217.91620000000006</v>
          </cell>
          <cell r="P60">
            <v>1.7</v>
          </cell>
          <cell r="Q60">
            <v>173.11099999999999</v>
          </cell>
          <cell r="R60">
            <v>44.80520000000007</v>
          </cell>
        </row>
        <row r="61"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N62">
            <v>18.680000000000007</v>
          </cell>
          <cell r="O62">
            <v>3565.4516000000012</v>
          </cell>
          <cell r="P62">
            <v>0</v>
          </cell>
          <cell r="Q62">
            <v>0</v>
          </cell>
          <cell r="R62">
            <v>3565.4516000000012</v>
          </cell>
        </row>
        <row r="63">
          <cell r="N63">
            <v>6.0000000000000053E-2</v>
          </cell>
          <cell r="O63">
            <v>10.285800000000009</v>
          </cell>
          <cell r="P63">
            <v>0</v>
          </cell>
          <cell r="Q63">
            <v>0</v>
          </cell>
          <cell r="R63">
            <v>10.285800000000009</v>
          </cell>
        </row>
        <row r="64">
          <cell r="N64">
            <v>1.5700000000000074</v>
          </cell>
          <cell r="O64">
            <v>248.35830000000118</v>
          </cell>
          <cell r="P64">
            <v>1.4</v>
          </cell>
          <cell r="Q64">
            <v>221.46599999999998</v>
          </cell>
          <cell r="R64">
            <v>26.8923000000012</v>
          </cell>
        </row>
        <row r="65"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N66">
            <v>1.1099999999999994</v>
          </cell>
          <cell r="O66">
            <v>318.22589999999985</v>
          </cell>
          <cell r="P66">
            <v>0.43</v>
          </cell>
          <cell r="Q66">
            <v>123.27669999999999</v>
          </cell>
          <cell r="R66">
            <v>194.94919999999985</v>
          </cell>
        </row>
        <row r="67"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N68">
            <v>2.9999999999999361E-2</v>
          </cell>
          <cell r="O68">
            <v>5.5499999999998817</v>
          </cell>
          <cell r="P68">
            <v>0</v>
          </cell>
          <cell r="Q68">
            <v>0</v>
          </cell>
          <cell r="R68">
            <v>5.5499999999998817</v>
          </cell>
        </row>
        <row r="69">
          <cell r="N69">
            <v>1.2199999999999989</v>
          </cell>
          <cell r="O69">
            <v>250.23419999999979</v>
          </cell>
          <cell r="P69">
            <v>0.7</v>
          </cell>
          <cell r="Q69">
            <v>143.577</v>
          </cell>
          <cell r="R69">
            <v>106.65719999999979</v>
          </cell>
        </row>
        <row r="70"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N72">
            <v>5.5200000000000102</v>
          </cell>
          <cell r="O72">
            <v>287.20560000000052</v>
          </cell>
          <cell r="P72">
            <v>4.05</v>
          </cell>
          <cell r="Q72">
            <v>210.72149999999999</v>
          </cell>
          <cell r="R72">
            <v>76.484100000000524</v>
          </cell>
        </row>
        <row r="73">
          <cell r="N73">
            <v>16</v>
          </cell>
          <cell r="O73">
            <v>19.68</v>
          </cell>
          <cell r="P73">
            <v>16</v>
          </cell>
          <cell r="Q73">
            <v>19.68</v>
          </cell>
          <cell r="R73">
            <v>0</v>
          </cell>
        </row>
        <row r="74"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N75">
            <v>2.5300000000000082</v>
          </cell>
          <cell r="O75">
            <v>533.17220000000179</v>
          </cell>
          <cell r="P75">
            <v>0.6</v>
          </cell>
          <cell r="Q75">
            <v>126.444</v>
          </cell>
          <cell r="R75">
            <v>406.72820000000178</v>
          </cell>
        </row>
        <row r="76">
          <cell r="N76">
            <v>60</v>
          </cell>
          <cell r="O76">
            <v>96.600000000000009</v>
          </cell>
          <cell r="P76">
            <v>60</v>
          </cell>
          <cell r="Q76">
            <v>96.600000000000009</v>
          </cell>
          <cell r="R76">
            <v>0</v>
          </cell>
        </row>
        <row r="77">
          <cell r="N77">
            <v>27</v>
          </cell>
          <cell r="O77">
            <v>34.83</v>
          </cell>
          <cell r="P77">
            <v>27</v>
          </cell>
          <cell r="Q77">
            <v>34.83</v>
          </cell>
          <cell r="R77">
            <v>0</v>
          </cell>
        </row>
        <row r="78">
          <cell r="N78">
            <v>3.1200000000000045</v>
          </cell>
          <cell r="O78">
            <v>161.83440000000022</v>
          </cell>
          <cell r="P78">
            <v>2.9</v>
          </cell>
          <cell r="Q78">
            <v>150.423</v>
          </cell>
          <cell r="R78">
            <v>11.411400000000214</v>
          </cell>
        </row>
        <row r="79">
          <cell r="N79">
            <v>7.3499999999999659</v>
          </cell>
          <cell r="O79">
            <v>247.76849999999885</v>
          </cell>
          <cell r="P79">
            <v>5.21</v>
          </cell>
          <cell r="Q79">
            <v>175.62909999999999</v>
          </cell>
          <cell r="R79">
            <v>72.139399999998858</v>
          </cell>
        </row>
        <row r="80">
          <cell r="N80">
            <v>3.0100000000000051</v>
          </cell>
          <cell r="O80">
            <v>380.28340000000065</v>
          </cell>
          <cell r="P80">
            <v>1.22</v>
          </cell>
          <cell r="Q80">
            <v>154.13480000000001</v>
          </cell>
          <cell r="R80">
            <v>226.14860000000064</v>
          </cell>
        </row>
        <row r="81">
          <cell r="N81">
            <v>1.3499999999999979</v>
          </cell>
          <cell r="O81">
            <v>323.28449999999947</v>
          </cell>
          <cell r="P81">
            <v>0.7</v>
          </cell>
          <cell r="Q81">
            <v>167.62899999999999</v>
          </cell>
          <cell r="R81">
            <v>155.65549999999948</v>
          </cell>
        </row>
        <row r="82">
          <cell r="N82">
            <v>1.6200000000000045</v>
          </cell>
          <cell r="O82">
            <v>742.20300000000202</v>
          </cell>
          <cell r="P82">
            <v>0</v>
          </cell>
          <cell r="Q82">
            <v>0</v>
          </cell>
          <cell r="R82">
            <v>742.20300000000202</v>
          </cell>
        </row>
        <row r="83">
          <cell r="N83">
            <v>83</v>
          </cell>
          <cell r="O83">
            <v>73.040000000000006</v>
          </cell>
          <cell r="P83">
            <v>83</v>
          </cell>
          <cell r="Q83">
            <v>73.040000000000006</v>
          </cell>
          <cell r="R83">
            <v>0</v>
          </cell>
        </row>
        <row r="84">
          <cell r="N84">
            <v>7.9799999999999613</v>
          </cell>
          <cell r="O84">
            <v>234.61199999999886</v>
          </cell>
          <cell r="P84">
            <v>7.18</v>
          </cell>
          <cell r="Q84">
            <v>211.09199999999998</v>
          </cell>
          <cell r="R84">
            <v>23.519999999998873</v>
          </cell>
        </row>
        <row r="85">
          <cell r="N85">
            <v>22.850000000000023</v>
          </cell>
          <cell r="O85">
            <v>2160.9245000000019</v>
          </cell>
          <cell r="P85">
            <v>0</v>
          </cell>
          <cell r="Q85">
            <v>0</v>
          </cell>
          <cell r="R85">
            <v>2160.9245000000019</v>
          </cell>
        </row>
        <row r="86">
          <cell r="N86">
            <v>49</v>
          </cell>
          <cell r="O86">
            <v>683.55</v>
          </cell>
          <cell r="P86">
            <v>25</v>
          </cell>
          <cell r="Q86">
            <v>348.75</v>
          </cell>
          <cell r="R86">
            <v>334.79999999999995</v>
          </cell>
        </row>
        <row r="87">
          <cell r="N87">
            <v>9.2199999999999989</v>
          </cell>
          <cell r="O87">
            <v>657.84699999999987</v>
          </cell>
          <cell r="P87">
            <v>0.65</v>
          </cell>
          <cell r="Q87">
            <v>46.377499999999998</v>
          </cell>
          <cell r="R87">
            <v>611.46949999999993</v>
          </cell>
        </row>
        <row r="88">
          <cell r="N88">
            <v>7.9700000000000273</v>
          </cell>
          <cell r="O88">
            <v>523.38990000000183</v>
          </cell>
          <cell r="P88">
            <v>0</v>
          </cell>
          <cell r="Q88">
            <v>0</v>
          </cell>
          <cell r="R88">
            <v>523.38990000000183</v>
          </cell>
        </row>
        <row r="89"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N91">
            <v>1.4100000000000037</v>
          </cell>
          <cell r="O91">
            <v>308.69130000000081</v>
          </cell>
          <cell r="P91">
            <v>0.4</v>
          </cell>
          <cell r="Q91">
            <v>87.572000000000003</v>
          </cell>
          <cell r="R91">
            <v>221.11930000000081</v>
          </cell>
        </row>
        <row r="92"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N93">
            <v>73</v>
          </cell>
          <cell r="O93">
            <v>424.13</v>
          </cell>
          <cell r="P93">
            <v>73</v>
          </cell>
          <cell r="Q93">
            <v>424.13</v>
          </cell>
          <cell r="R93">
            <v>0</v>
          </cell>
        </row>
        <row r="94">
          <cell r="N94">
            <v>1.1199999999998909</v>
          </cell>
          <cell r="O94">
            <v>76.630399999992534</v>
          </cell>
          <cell r="P94">
            <v>0</v>
          </cell>
          <cell r="Q94">
            <v>0</v>
          </cell>
          <cell r="R94">
            <v>76.630399999992534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N99">
            <v>3.410000000000025</v>
          </cell>
          <cell r="O99">
            <v>222.46840000000162</v>
          </cell>
          <cell r="P99">
            <v>3.26</v>
          </cell>
          <cell r="Q99">
            <v>212.68239999999997</v>
          </cell>
          <cell r="R99">
            <v>9.7860000000016498</v>
          </cell>
        </row>
        <row r="100">
          <cell r="N100">
            <v>1.7100000000000009</v>
          </cell>
          <cell r="O100">
            <v>152.82270000000008</v>
          </cell>
          <cell r="P100">
            <v>0.5</v>
          </cell>
          <cell r="Q100">
            <v>44.685000000000002</v>
          </cell>
          <cell r="R100">
            <v>108.13770000000008</v>
          </cell>
        </row>
        <row r="101">
          <cell r="N101">
            <v>5.1200000000000045</v>
          </cell>
          <cell r="O101">
            <v>657.35680000000048</v>
          </cell>
          <cell r="P101">
            <v>1.18</v>
          </cell>
          <cell r="Q101">
            <v>151.50019999999998</v>
          </cell>
          <cell r="R101">
            <v>505.85660000000053</v>
          </cell>
        </row>
        <row r="102">
          <cell r="N102">
            <v>1.7399999999999949</v>
          </cell>
          <cell r="O102">
            <v>441.82079999999866</v>
          </cell>
          <cell r="P102">
            <v>0.69</v>
          </cell>
          <cell r="Q102">
            <v>175.20479999999998</v>
          </cell>
          <cell r="R102">
            <v>266.61599999999868</v>
          </cell>
        </row>
        <row r="103">
          <cell r="N103">
            <v>2.0700000000000003</v>
          </cell>
          <cell r="O103">
            <v>380.15550000000007</v>
          </cell>
          <cell r="P103">
            <v>1.06</v>
          </cell>
          <cell r="Q103">
            <v>194.66900000000001</v>
          </cell>
          <cell r="R103">
            <v>185.48650000000006</v>
          </cell>
        </row>
        <row r="104">
          <cell r="N104">
            <v>0.14000000000000012</v>
          </cell>
          <cell r="O104">
            <v>89.917800000000071</v>
          </cell>
          <cell r="P104">
            <v>0</v>
          </cell>
          <cell r="Q104">
            <v>0</v>
          </cell>
          <cell r="R104">
            <v>89.917800000000071</v>
          </cell>
        </row>
        <row r="105">
          <cell r="N105">
            <v>11</v>
          </cell>
          <cell r="O105">
            <v>68.86</v>
          </cell>
          <cell r="P105">
            <v>11</v>
          </cell>
          <cell r="Q105">
            <v>68.86</v>
          </cell>
          <cell r="R105">
            <v>0</v>
          </cell>
        </row>
        <row r="106">
          <cell r="N106">
            <v>1</v>
          </cell>
          <cell r="O106">
            <v>300.83</v>
          </cell>
          <cell r="P106">
            <v>0.66</v>
          </cell>
          <cell r="Q106">
            <v>198.5478</v>
          </cell>
          <cell r="R106">
            <v>102.28219999999999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2.1000000000000085</v>
          </cell>
          <cell r="O108">
            <v>232.40700000000095</v>
          </cell>
          <cell r="P108">
            <v>1.4</v>
          </cell>
          <cell r="Q108">
            <v>154.93799999999999</v>
          </cell>
          <cell r="R108">
            <v>77.46900000000096</v>
          </cell>
        </row>
        <row r="109">
          <cell r="N109">
            <v>1.0099999999999909</v>
          </cell>
          <cell r="O109">
            <v>369.58929999999668</v>
          </cell>
          <cell r="P109">
            <v>0.5</v>
          </cell>
          <cell r="Q109">
            <v>182.965</v>
          </cell>
          <cell r="R109">
            <v>186.62429999999668</v>
          </cell>
        </row>
        <row r="110">
          <cell r="N110">
            <v>2.2199999999999989</v>
          </cell>
          <cell r="O110">
            <v>272.66039999999987</v>
          </cell>
          <cell r="P110">
            <v>1.5</v>
          </cell>
          <cell r="Q110">
            <v>184.23</v>
          </cell>
          <cell r="R110">
            <v>88.430399999999878</v>
          </cell>
        </row>
        <row r="111">
          <cell r="N111">
            <v>1.7699999999999996</v>
          </cell>
          <cell r="O111">
            <v>336.17609999999991</v>
          </cell>
          <cell r="P111">
            <v>1.2</v>
          </cell>
          <cell r="Q111">
            <v>227.916</v>
          </cell>
          <cell r="R111">
            <v>108.26009999999991</v>
          </cell>
        </row>
        <row r="112">
          <cell r="N112">
            <v>96</v>
          </cell>
          <cell r="O112">
            <v>220.79999999999998</v>
          </cell>
          <cell r="P112">
            <v>0</v>
          </cell>
          <cell r="Q112">
            <v>0</v>
          </cell>
          <cell r="R112">
            <v>220.79999999999998</v>
          </cell>
        </row>
        <row r="113">
          <cell r="N113">
            <v>111</v>
          </cell>
          <cell r="O113">
            <v>339.66</v>
          </cell>
          <cell r="P113">
            <v>0</v>
          </cell>
          <cell r="Q113">
            <v>0</v>
          </cell>
          <cell r="R113">
            <v>339.66</v>
          </cell>
        </row>
        <row r="114">
          <cell r="N114">
            <v>1.6400000000000006</v>
          </cell>
          <cell r="O114">
            <v>310.25520000000012</v>
          </cell>
          <cell r="P114">
            <v>1.1200000000000001</v>
          </cell>
          <cell r="Q114">
            <v>211.88160000000002</v>
          </cell>
          <cell r="R114">
            <v>98.373600000000096</v>
          </cell>
        </row>
        <row r="115">
          <cell r="N115">
            <v>2.8999999999999915</v>
          </cell>
          <cell r="O115">
            <v>278.39999999999918</v>
          </cell>
          <cell r="P115">
            <v>2.56</v>
          </cell>
          <cell r="Q115">
            <v>245.76</v>
          </cell>
          <cell r="R115">
            <v>32.639999999999191</v>
          </cell>
        </row>
        <row r="116"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N117">
            <v>0.95000000000000284</v>
          </cell>
          <cell r="O117">
            <v>349.73300000000103</v>
          </cell>
          <cell r="P117">
            <v>0</v>
          </cell>
          <cell r="Q117">
            <v>0</v>
          </cell>
          <cell r="R117">
            <v>349.73300000000103</v>
          </cell>
        </row>
        <row r="118"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N119">
            <v>2.0999999999999943</v>
          </cell>
          <cell r="O119">
            <v>337.02899999999909</v>
          </cell>
          <cell r="P119">
            <v>1.3</v>
          </cell>
          <cell r="Q119">
            <v>208.63700000000003</v>
          </cell>
          <cell r="R119">
            <v>128.39199999999906</v>
          </cell>
        </row>
        <row r="120">
          <cell r="N120">
            <v>0.66999999999999993</v>
          </cell>
          <cell r="O120">
            <v>325.33189999999996</v>
          </cell>
          <cell r="P120">
            <v>0</v>
          </cell>
          <cell r="Q120">
            <v>0</v>
          </cell>
          <cell r="R120">
            <v>325.33189999999996</v>
          </cell>
        </row>
        <row r="121">
          <cell r="N121">
            <v>6</v>
          </cell>
          <cell r="O121">
            <v>15.96</v>
          </cell>
          <cell r="P121">
            <v>6</v>
          </cell>
          <cell r="Q121">
            <v>15.96</v>
          </cell>
          <cell r="R121">
            <v>0</v>
          </cell>
        </row>
        <row r="122">
          <cell r="N122">
            <v>365</v>
          </cell>
          <cell r="O122">
            <v>419.74999999999994</v>
          </cell>
          <cell r="P122">
            <v>365</v>
          </cell>
          <cell r="Q122">
            <v>419.74999999999994</v>
          </cell>
          <cell r="R122">
            <v>0</v>
          </cell>
        </row>
        <row r="123"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N124">
            <v>1.75</v>
          </cell>
          <cell r="O124">
            <v>244.96499999999997</v>
          </cell>
          <cell r="P124">
            <v>1.2</v>
          </cell>
          <cell r="Q124">
            <v>167.97599999999997</v>
          </cell>
          <cell r="R124">
            <v>76.989000000000004</v>
          </cell>
        </row>
        <row r="125">
          <cell r="N125">
            <v>1.8599999999999994</v>
          </cell>
          <cell r="O125">
            <v>338.7245999999999</v>
          </cell>
          <cell r="P125">
            <v>1.1599999999999999</v>
          </cell>
          <cell r="Q125">
            <v>211.24760000000001</v>
          </cell>
          <cell r="R125">
            <v>127.47699999999989</v>
          </cell>
        </row>
        <row r="126">
          <cell r="N126">
            <v>1.5399999999999991</v>
          </cell>
          <cell r="O126">
            <v>219.98899999999986</v>
          </cell>
          <cell r="P126">
            <v>1.1499999999999999</v>
          </cell>
          <cell r="Q126">
            <v>164.27749999999997</v>
          </cell>
          <cell r="R126">
            <v>55.711499999999887</v>
          </cell>
        </row>
        <row r="127">
          <cell r="N127">
            <v>1.5</v>
          </cell>
          <cell r="O127">
            <v>281.19</v>
          </cell>
          <cell r="P127">
            <v>1.5</v>
          </cell>
          <cell r="Q127">
            <v>281.19</v>
          </cell>
          <cell r="R127">
            <v>0</v>
          </cell>
        </row>
        <row r="128">
          <cell r="N128">
            <v>17.86999999999999</v>
          </cell>
          <cell r="O128">
            <v>1177.0968999999996</v>
          </cell>
          <cell r="P128">
            <v>0</v>
          </cell>
          <cell r="Q128">
            <v>0</v>
          </cell>
          <cell r="R128">
            <v>1177.0968999999996</v>
          </cell>
        </row>
        <row r="129">
          <cell r="N129">
            <v>28</v>
          </cell>
          <cell r="O129">
            <v>75.319999999999993</v>
          </cell>
          <cell r="P129">
            <v>28</v>
          </cell>
          <cell r="Q129">
            <v>75.319999999999993</v>
          </cell>
          <cell r="R129">
            <v>0</v>
          </cell>
        </row>
        <row r="130">
          <cell r="N130">
            <v>3.5999999999999943</v>
          </cell>
          <cell r="O130">
            <v>653.79599999999903</v>
          </cell>
          <cell r="P130">
            <v>2.88</v>
          </cell>
          <cell r="Q130">
            <v>523.03679999999997</v>
          </cell>
          <cell r="R130">
            <v>130.75919999999905</v>
          </cell>
        </row>
        <row r="131"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N132">
            <v>5.1099999999999994</v>
          </cell>
          <cell r="O132">
            <v>2331.6418999999996</v>
          </cell>
          <cell r="P132">
            <v>0</v>
          </cell>
          <cell r="Q132">
            <v>0</v>
          </cell>
          <cell r="R132">
            <v>2331.6418999999996</v>
          </cell>
        </row>
        <row r="133">
          <cell r="N133">
            <v>33</v>
          </cell>
          <cell r="O133">
            <v>584.43000000000006</v>
          </cell>
          <cell r="P133">
            <v>33</v>
          </cell>
          <cell r="Q133">
            <v>584.43000000000006</v>
          </cell>
          <cell r="R133">
            <v>0</v>
          </cell>
        </row>
        <row r="134">
          <cell r="N134">
            <v>7.5599999999999881</v>
          </cell>
          <cell r="O134">
            <v>1519.4087999999974</v>
          </cell>
          <cell r="P134">
            <v>0</v>
          </cell>
          <cell r="Q134">
            <v>0</v>
          </cell>
          <cell r="R134">
            <v>1519.4087999999974</v>
          </cell>
        </row>
        <row r="135">
          <cell r="N135">
            <v>12.990000000000009</v>
          </cell>
          <cell r="O135">
            <v>2024.3616000000015</v>
          </cell>
          <cell r="P135">
            <v>0</v>
          </cell>
          <cell r="Q135">
            <v>0</v>
          </cell>
          <cell r="R135">
            <v>2024.3616000000015</v>
          </cell>
        </row>
        <row r="136">
          <cell r="N136">
            <v>22.620000000000005</v>
          </cell>
          <cell r="O136">
            <v>2627.0868000000005</v>
          </cell>
          <cell r="P136">
            <v>0</v>
          </cell>
          <cell r="Q136">
            <v>0</v>
          </cell>
          <cell r="R136">
            <v>2627.0868000000005</v>
          </cell>
        </row>
        <row r="137">
          <cell r="N137">
            <v>35</v>
          </cell>
          <cell r="O137">
            <v>124.60000000000001</v>
          </cell>
          <cell r="P137">
            <v>35</v>
          </cell>
          <cell r="Q137">
            <v>124.60000000000001</v>
          </cell>
          <cell r="R137">
            <v>0</v>
          </cell>
        </row>
        <row r="138">
          <cell r="N138">
            <v>4.1700000000000159</v>
          </cell>
          <cell r="O138">
            <v>414.9567000000016</v>
          </cell>
          <cell r="P138">
            <v>0</v>
          </cell>
          <cell r="Q138">
            <v>0</v>
          </cell>
          <cell r="R138">
            <v>414.9567000000016</v>
          </cell>
        </row>
        <row r="139">
          <cell r="N139">
            <v>4</v>
          </cell>
          <cell r="O139">
            <v>19.440000000000001</v>
          </cell>
          <cell r="P139">
            <v>4</v>
          </cell>
          <cell r="Q139">
            <v>19.440000000000001</v>
          </cell>
          <cell r="R139">
            <v>0</v>
          </cell>
        </row>
        <row r="140">
          <cell r="N140">
            <v>5.8199999999999932</v>
          </cell>
          <cell r="O140">
            <v>384.87659999999954</v>
          </cell>
          <cell r="P140">
            <v>0</v>
          </cell>
          <cell r="Q140">
            <v>0</v>
          </cell>
          <cell r="R140">
            <v>384.87659999999954</v>
          </cell>
        </row>
        <row r="141">
          <cell r="N141">
            <v>2.2100000000000009</v>
          </cell>
          <cell r="O141">
            <v>320.53840000000008</v>
          </cell>
          <cell r="P141">
            <v>1.44</v>
          </cell>
          <cell r="Q141">
            <v>208.85759999999999</v>
          </cell>
          <cell r="R141">
            <v>111.68080000000009</v>
          </cell>
        </row>
        <row r="142">
          <cell r="N142">
            <v>1.6499999999999986</v>
          </cell>
          <cell r="O142">
            <v>800.51399999999933</v>
          </cell>
          <cell r="P142">
            <v>0</v>
          </cell>
          <cell r="Q142">
            <v>0</v>
          </cell>
          <cell r="R142">
            <v>800.51399999999933</v>
          </cell>
        </row>
        <row r="143"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</row>
        <row r="144">
          <cell r="N144">
            <v>0.56000000000000227</v>
          </cell>
          <cell r="O144">
            <v>300.35040000000123</v>
          </cell>
          <cell r="P144">
            <v>0.38</v>
          </cell>
          <cell r="Q144">
            <v>203.8092</v>
          </cell>
          <cell r="R144">
            <v>96.541200000001226</v>
          </cell>
        </row>
        <row r="145">
          <cell r="N145">
            <v>8.5500000000000114</v>
          </cell>
          <cell r="O145">
            <v>600.38100000000077</v>
          </cell>
          <cell r="P145">
            <v>1.9</v>
          </cell>
          <cell r="Q145">
            <v>133.41799999999998</v>
          </cell>
          <cell r="R145">
            <v>466.96300000000076</v>
          </cell>
        </row>
        <row r="146">
          <cell r="N146">
            <v>0.82000000000000028</v>
          </cell>
          <cell r="O146">
            <v>206.28740000000008</v>
          </cell>
          <cell r="P146">
            <v>0.55000000000000004</v>
          </cell>
          <cell r="Q146">
            <v>138.36350000000002</v>
          </cell>
          <cell r="R146">
            <v>67.92390000000006</v>
          </cell>
        </row>
        <row r="147">
          <cell r="N147">
            <v>0.31999999999999318</v>
          </cell>
          <cell r="O147">
            <v>34.643199999999261</v>
          </cell>
          <cell r="P147">
            <v>0</v>
          </cell>
          <cell r="Q147">
            <v>0</v>
          </cell>
          <cell r="R147">
            <v>34.643199999999261</v>
          </cell>
        </row>
        <row r="148">
          <cell r="N148">
            <v>5</v>
          </cell>
          <cell r="O148">
            <v>0</v>
          </cell>
          <cell r="P148">
            <v>5</v>
          </cell>
          <cell r="Q148">
            <v>0</v>
          </cell>
          <cell r="R148">
            <v>0</v>
          </cell>
        </row>
        <row r="149"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N150">
            <v>2.1199999999999761</v>
          </cell>
          <cell r="O150">
            <v>178.71599999999799</v>
          </cell>
          <cell r="P150">
            <v>1.56</v>
          </cell>
          <cell r="Q150">
            <v>131.50800000000001</v>
          </cell>
          <cell r="R150">
            <v>47.20799999999798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N152">
            <v>338</v>
          </cell>
          <cell r="O152">
            <v>956.54000000000008</v>
          </cell>
          <cell r="P152">
            <v>0</v>
          </cell>
          <cell r="Q152">
            <v>0</v>
          </cell>
          <cell r="R152">
            <v>956.54000000000008</v>
          </cell>
        </row>
        <row r="153">
          <cell r="N153">
            <v>1.4499999999999993</v>
          </cell>
          <cell r="O153">
            <v>720.54849999999965</v>
          </cell>
          <cell r="P153">
            <v>0</v>
          </cell>
          <cell r="Q153">
            <v>0</v>
          </cell>
          <cell r="R153">
            <v>720.54849999999965</v>
          </cell>
        </row>
        <row r="154">
          <cell r="N154">
            <v>1.17</v>
          </cell>
          <cell r="O154">
            <v>392.14889999999997</v>
          </cell>
          <cell r="P154">
            <v>0.6</v>
          </cell>
          <cell r="Q154">
            <v>201.102</v>
          </cell>
          <cell r="R154">
            <v>191.04689999999997</v>
          </cell>
        </row>
        <row r="155">
          <cell r="N155">
            <v>1.9600000000000009</v>
          </cell>
          <cell r="O155">
            <v>332.78840000000014</v>
          </cell>
          <cell r="P155">
            <v>1.9</v>
          </cell>
          <cell r="Q155">
            <v>322.60099999999994</v>
          </cell>
          <cell r="R155">
            <v>10.187400000000196</v>
          </cell>
        </row>
        <row r="156">
          <cell r="N156">
            <v>19.03</v>
          </cell>
          <cell r="O156">
            <v>583.45980000000009</v>
          </cell>
          <cell r="P156">
            <v>2.2799999999999998</v>
          </cell>
          <cell r="Q156">
            <v>69.904799999999994</v>
          </cell>
          <cell r="R156">
            <v>513.55500000000006</v>
          </cell>
        </row>
        <row r="157">
          <cell r="N157">
            <v>1.5700000000000216</v>
          </cell>
          <cell r="O157">
            <v>951.07460000001299</v>
          </cell>
          <cell r="P157">
            <v>0</v>
          </cell>
          <cell r="Q157">
            <v>0</v>
          </cell>
          <cell r="R157">
            <v>951.07460000001299</v>
          </cell>
        </row>
        <row r="158">
          <cell r="N158">
            <v>2.7199999999999989</v>
          </cell>
          <cell r="O158">
            <v>385.34239999999983</v>
          </cell>
          <cell r="P158">
            <v>1.35</v>
          </cell>
          <cell r="Q158">
            <v>191.25450000000001</v>
          </cell>
          <cell r="R158">
            <v>194.08789999999982</v>
          </cell>
        </row>
        <row r="159">
          <cell r="N159">
            <v>1.4100000000000037</v>
          </cell>
          <cell r="O159">
            <v>287.04780000000079</v>
          </cell>
          <cell r="P159">
            <v>1.1200000000000001</v>
          </cell>
          <cell r="Q159">
            <v>228.00960000000003</v>
          </cell>
          <cell r="R159">
            <v>59.038200000000757</v>
          </cell>
        </row>
        <row r="160">
          <cell r="N160">
            <v>6.960000000000008</v>
          </cell>
          <cell r="O160">
            <v>358.2312000000004</v>
          </cell>
          <cell r="P160">
            <v>3.88</v>
          </cell>
          <cell r="Q160">
            <v>199.70359999999999</v>
          </cell>
          <cell r="R160">
            <v>158.5276000000004</v>
          </cell>
        </row>
        <row r="161">
          <cell r="N161">
            <v>3.0200000000000031</v>
          </cell>
          <cell r="O161">
            <v>1899.4592000000021</v>
          </cell>
          <cell r="P161">
            <v>0</v>
          </cell>
          <cell r="Q161">
            <v>0</v>
          </cell>
          <cell r="R161">
            <v>1899.4592000000021</v>
          </cell>
        </row>
        <row r="162">
          <cell r="N162">
            <v>1.2800000000000011</v>
          </cell>
          <cell r="O162">
            <v>184.87040000000016</v>
          </cell>
          <cell r="P162">
            <v>1.1100000000000001</v>
          </cell>
          <cell r="Q162">
            <v>160.31730000000002</v>
          </cell>
          <cell r="R162">
            <v>24.553100000000143</v>
          </cell>
        </row>
        <row r="163">
          <cell r="N163">
            <v>0.62000000000000099</v>
          </cell>
          <cell r="O163">
            <v>20.329800000000031</v>
          </cell>
          <cell r="P163">
            <v>0</v>
          </cell>
          <cell r="Q163">
            <v>0</v>
          </cell>
          <cell r="R163">
            <v>20.329800000000031</v>
          </cell>
        </row>
        <row r="164">
          <cell r="N164">
            <v>3.1199999999999974</v>
          </cell>
          <cell r="O164">
            <v>245.91839999999976</v>
          </cell>
          <cell r="P164">
            <v>1.55</v>
          </cell>
          <cell r="Q164">
            <v>122.17099999999999</v>
          </cell>
          <cell r="R164">
            <v>123.74739999999977</v>
          </cell>
        </row>
        <row r="165">
          <cell r="N165">
            <v>2</v>
          </cell>
          <cell r="O165">
            <v>21.26</v>
          </cell>
          <cell r="P165">
            <v>2</v>
          </cell>
          <cell r="Q165">
            <v>21.26</v>
          </cell>
          <cell r="R165">
            <v>0</v>
          </cell>
        </row>
        <row r="166">
          <cell r="N166">
            <v>1.9199999999999982</v>
          </cell>
          <cell r="O166">
            <v>339.18719999999968</v>
          </cell>
          <cell r="P166">
            <v>1.22</v>
          </cell>
          <cell r="Q166">
            <v>215.52519999999998</v>
          </cell>
          <cell r="R166">
            <v>123.66199999999969</v>
          </cell>
        </row>
        <row r="167">
          <cell r="N167">
            <v>2.2899999999999991</v>
          </cell>
          <cell r="O167">
            <v>198.93229999999994</v>
          </cell>
          <cell r="P167">
            <v>1.5</v>
          </cell>
          <cell r="Q167">
            <v>130.30500000000001</v>
          </cell>
          <cell r="R167">
            <v>68.627299999999934</v>
          </cell>
        </row>
        <row r="168">
          <cell r="N168">
            <v>0.53000000000000114</v>
          </cell>
          <cell r="O168">
            <v>367.07270000000079</v>
          </cell>
          <cell r="P168">
            <v>0</v>
          </cell>
          <cell r="Q168">
            <v>0</v>
          </cell>
          <cell r="R168">
            <v>367.07270000000079</v>
          </cell>
        </row>
        <row r="169"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N170">
            <v>1.1799999999999997</v>
          </cell>
          <cell r="O170">
            <v>278.75139999999993</v>
          </cell>
          <cell r="P170">
            <v>0.94</v>
          </cell>
          <cell r="Q170">
            <v>222.05619999999999</v>
          </cell>
          <cell r="R170">
            <v>56.695199999999943</v>
          </cell>
        </row>
        <row r="171"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</row>
        <row r="172"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</row>
        <row r="173">
          <cell r="N173">
            <v>5.7800000000000296</v>
          </cell>
          <cell r="O173">
            <v>398.47320000000201</v>
          </cell>
          <cell r="P173">
            <v>2.5</v>
          </cell>
          <cell r="Q173">
            <v>172.35</v>
          </cell>
          <cell r="R173">
            <v>226.12320000000202</v>
          </cell>
        </row>
        <row r="174"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</row>
        <row r="175">
          <cell r="N175">
            <v>1.0899999999999999</v>
          </cell>
          <cell r="O175">
            <v>314.9228</v>
          </cell>
          <cell r="P175">
            <v>0.73</v>
          </cell>
          <cell r="Q175">
            <v>210.91159999999999</v>
          </cell>
          <cell r="R175">
            <v>104.0112</v>
          </cell>
        </row>
        <row r="176">
          <cell r="N176">
            <v>1.2099999999999973</v>
          </cell>
          <cell r="O176">
            <v>143.94159999999968</v>
          </cell>
          <cell r="P176">
            <v>0</v>
          </cell>
          <cell r="Q176">
            <v>0</v>
          </cell>
          <cell r="R176">
            <v>143.94159999999968</v>
          </cell>
        </row>
        <row r="177">
          <cell r="N177">
            <v>3.4799999999999969</v>
          </cell>
          <cell r="O177">
            <v>355.89959999999968</v>
          </cell>
          <cell r="P177">
            <v>1.5</v>
          </cell>
          <cell r="Q177">
            <v>153.405</v>
          </cell>
          <cell r="R177">
            <v>202.49459999999968</v>
          </cell>
        </row>
        <row r="178"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N179">
            <v>3.2999999999999972</v>
          </cell>
          <cell r="O179">
            <v>337.39199999999971</v>
          </cell>
          <cell r="P179">
            <v>2.16</v>
          </cell>
          <cell r="Q179">
            <v>220.83840000000001</v>
          </cell>
          <cell r="R179">
            <v>116.5535999999997</v>
          </cell>
        </row>
        <row r="180"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N181">
            <v>1</v>
          </cell>
          <cell r="O181">
            <v>13.66</v>
          </cell>
          <cell r="P181">
            <v>1</v>
          </cell>
          <cell r="Q181">
            <v>13.66</v>
          </cell>
          <cell r="R181">
            <v>0</v>
          </cell>
        </row>
        <row r="182"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N185">
            <v>3.0699999999999932</v>
          </cell>
          <cell r="O185">
            <v>350.28699999999918</v>
          </cell>
          <cell r="P185">
            <v>1.84</v>
          </cell>
          <cell r="Q185">
            <v>209.94399999999999</v>
          </cell>
          <cell r="R185">
            <v>140.34299999999919</v>
          </cell>
        </row>
        <row r="186">
          <cell r="N186">
            <v>4</v>
          </cell>
          <cell r="O186">
            <v>55.64</v>
          </cell>
          <cell r="P186">
            <v>4</v>
          </cell>
          <cell r="Q186">
            <v>55.64</v>
          </cell>
          <cell r="R186">
            <v>0</v>
          </cell>
        </row>
        <row r="187">
          <cell r="N187">
            <v>4.0400000000000063</v>
          </cell>
          <cell r="O187">
            <v>570.97320000000093</v>
          </cell>
          <cell r="P187">
            <v>1.5</v>
          </cell>
          <cell r="Q187">
            <v>211.995</v>
          </cell>
          <cell r="R187">
            <v>358.97820000000092</v>
          </cell>
        </row>
        <row r="188">
          <cell r="N188">
            <v>4.5799999999999983</v>
          </cell>
          <cell r="O188">
            <v>463.03799999999978</v>
          </cell>
          <cell r="P188">
            <v>2</v>
          </cell>
          <cell r="Q188">
            <v>202.2</v>
          </cell>
          <cell r="R188">
            <v>260.83799999999979</v>
          </cell>
        </row>
        <row r="189">
          <cell r="N189">
            <v>1.8800000000000026</v>
          </cell>
          <cell r="O189">
            <v>396.71760000000057</v>
          </cell>
          <cell r="P189">
            <v>1.6</v>
          </cell>
          <cell r="Q189">
            <v>337.63200000000006</v>
          </cell>
          <cell r="R189">
            <v>59.085600000000511</v>
          </cell>
        </row>
        <row r="190">
          <cell r="N190">
            <v>1.1000000000000014</v>
          </cell>
          <cell r="O190">
            <v>244.09000000000032</v>
          </cell>
          <cell r="P190">
            <v>0.68</v>
          </cell>
          <cell r="Q190">
            <v>150.89200000000002</v>
          </cell>
          <cell r="R190">
            <v>93.198000000000292</v>
          </cell>
        </row>
        <row r="191">
          <cell r="N191">
            <v>20</v>
          </cell>
          <cell r="O191">
            <v>148.6</v>
          </cell>
          <cell r="P191">
            <v>20</v>
          </cell>
          <cell r="Q191">
            <v>148.6</v>
          </cell>
          <cell r="R191">
            <v>0</v>
          </cell>
        </row>
        <row r="192"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</row>
        <row r="193">
          <cell r="N193">
            <v>1.25</v>
          </cell>
          <cell r="O193">
            <v>229.75</v>
          </cell>
          <cell r="P193">
            <v>0.7</v>
          </cell>
          <cell r="Q193">
            <v>128.66</v>
          </cell>
          <cell r="R193">
            <v>101.09</v>
          </cell>
        </row>
        <row r="194">
          <cell r="N194">
            <v>58</v>
          </cell>
          <cell r="O194">
            <v>275.5</v>
          </cell>
          <cell r="P194">
            <v>0</v>
          </cell>
          <cell r="Q194">
            <v>0</v>
          </cell>
          <cell r="R194">
            <v>275.5</v>
          </cell>
        </row>
        <row r="195">
          <cell r="N195">
            <v>0.36999999999999922</v>
          </cell>
          <cell r="O195">
            <v>42.738699999999909</v>
          </cell>
          <cell r="P195">
            <v>0</v>
          </cell>
          <cell r="Q195">
            <v>0</v>
          </cell>
          <cell r="R195">
            <v>42.738699999999909</v>
          </cell>
        </row>
        <row r="196">
          <cell r="N196">
            <v>0.12999999999999901</v>
          </cell>
          <cell r="O196">
            <v>15.199599999999885</v>
          </cell>
          <cell r="P196">
            <v>0</v>
          </cell>
          <cell r="Q196">
            <v>0</v>
          </cell>
          <cell r="R196">
            <v>15.199599999999885</v>
          </cell>
        </row>
        <row r="197">
          <cell r="N197">
            <v>9.9999999999999645E-2</v>
          </cell>
          <cell r="O197">
            <v>23.986999999999917</v>
          </cell>
          <cell r="P197">
            <v>0</v>
          </cell>
          <cell r="Q197">
            <v>0</v>
          </cell>
          <cell r="R197">
            <v>23.986999999999917</v>
          </cell>
        </row>
        <row r="198">
          <cell r="N198">
            <v>0.58999999999999986</v>
          </cell>
          <cell r="O198">
            <v>0.23009999999999994</v>
          </cell>
          <cell r="P198">
            <v>0</v>
          </cell>
          <cell r="Q198">
            <v>0</v>
          </cell>
          <cell r="R198">
            <v>0.23009999999999994</v>
          </cell>
        </row>
        <row r="199">
          <cell r="N199" t="str">
            <v>總計</v>
          </cell>
          <cell r="O199">
            <v>68357.951400000049</v>
          </cell>
          <cell r="P199" t="str">
            <v>總計</v>
          </cell>
          <cell r="Q199">
            <v>18426.3243</v>
          </cell>
          <cell r="R199">
            <v>49931.627100000027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Q38"/>
  <sheetViews>
    <sheetView tabSelected="1" view="pageBreakPreview" zoomScale="115" zoomScaleNormal="60" zoomScaleSheetLayoutView="115" workbookViewId="0">
      <selection activeCell="C11" sqref="C11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99" t="s">
        <v>358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100"/>
    </row>
    <row r="2" spans="1:12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</row>
    <row r="3" spans="1:12" ht="21.6" customHeight="1">
      <c r="A3" s="116" t="s">
        <v>345</v>
      </c>
      <c r="B3" s="117">
        <v>12</v>
      </c>
      <c r="C3" s="116" t="s">
        <v>20</v>
      </c>
      <c r="D3" s="501" t="s">
        <v>440</v>
      </c>
      <c r="E3" s="501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'（１）收支狀況'!H129/1000</f>
        <v>176732.06007000001</v>
      </c>
      <c r="C6" s="119">
        <v>207972.70803000007</v>
      </c>
      <c r="D6" s="119">
        <f t="shared" ref="D6:D11" si="0">B6-C6</f>
        <v>-31240.64796000006</v>
      </c>
      <c r="E6" s="109"/>
      <c r="G6" s="108" t="s">
        <v>202</v>
      </c>
      <c r="H6" s="121"/>
      <c r="I6" s="121">
        <f>'（２）ＫＰＩ達成進度'!H129</f>
        <v>414.54246422495004</v>
      </c>
      <c r="J6" s="121">
        <v>402.00824310481335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'（１）收支狀況'!K129</f>
        <v>5518274</v>
      </c>
      <c r="C7" s="119">
        <v>6488772</v>
      </c>
      <c r="D7" s="119">
        <f t="shared" si="0"/>
        <v>-970498</v>
      </c>
      <c r="E7" s="109"/>
      <c r="G7" s="108" t="s">
        <v>203</v>
      </c>
      <c r="H7" s="120">
        <v>0.8</v>
      </c>
      <c r="I7" s="120">
        <f>'（２）ＫＰＩ達成進度'!K129</f>
        <v>0.8330837303556069</v>
      </c>
      <c r="J7" s="120">
        <v>0.80789437922993046</v>
      </c>
      <c r="K7" s="120"/>
      <c r="L7" s="102" t="s">
        <v>4</v>
      </c>
    </row>
    <row r="8" spans="1:12" ht="18" customHeight="1">
      <c r="A8" s="108" t="s">
        <v>5</v>
      </c>
      <c r="B8" s="119">
        <v>115112</v>
      </c>
      <c r="C8" s="119">
        <v>131755</v>
      </c>
      <c r="D8" s="119">
        <f>B8-C8</f>
        <v>-16643</v>
      </c>
      <c r="E8" s="109"/>
      <c r="G8" s="108" t="s">
        <v>204</v>
      </c>
      <c r="H8" s="120">
        <v>2.5000000000000001E-3</v>
      </c>
      <c r="I8" s="247">
        <f>'（２）ＫＰＩ達成進度'!N129</f>
        <v>2.4165597921810048E-3</v>
      </c>
      <c r="J8" s="120">
        <v>2.4148901262762475E-3</v>
      </c>
      <c r="K8" s="120"/>
      <c r="L8" s="102" t="s">
        <v>55</v>
      </c>
    </row>
    <row r="9" spans="1:12" ht="18" customHeight="1">
      <c r="A9" s="108" t="s">
        <v>6</v>
      </c>
      <c r="B9" s="120">
        <v>0.65500000000000003</v>
      </c>
      <c r="C9" s="120">
        <v>0.65500000000000003</v>
      </c>
      <c r="D9" s="120">
        <f t="shared" si="0"/>
        <v>0</v>
      </c>
      <c r="E9" s="120"/>
      <c r="G9" s="108" t="s">
        <v>205</v>
      </c>
      <c r="H9" s="120">
        <v>4.0000000000000001E-3</v>
      </c>
      <c r="I9" s="120">
        <f>'（２）ＫＰＩ達成進度'!Q129</f>
        <v>6.1020274337309438E-3</v>
      </c>
      <c r="J9" s="120">
        <v>6.6803757256971609E-3</v>
      </c>
      <c r="K9" s="120"/>
      <c r="L9" s="102" t="s">
        <v>98</v>
      </c>
    </row>
    <row r="10" spans="1:12" ht="18" customHeight="1">
      <c r="A10" s="108" t="s">
        <v>64</v>
      </c>
      <c r="B10" s="119">
        <v>25545</v>
      </c>
      <c r="C10" s="119">
        <v>29973</v>
      </c>
      <c r="D10" s="119">
        <f t="shared" si="0"/>
        <v>-4428</v>
      </c>
      <c r="E10" s="109"/>
      <c r="G10" s="108" t="s">
        <v>206</v>
      </c>
      <c r="H10" s="120">
        <v>0.8</v>
      </c>
      <c r="I10" s="120">
        <f>'（２）ＫＰＩ達成進度'!T129</f>
        <v>0.89999999999999947</v>
      </c>
      <c r="J10" s="120">
        <v>0.89999999999999958</v>
      </c>
      <c r="K10" s="120"/>
      <c r="L10" s="102" t="s">
        <v>7</v>
      </c>
    </row>
    <row r="11" spans="1:12" ht="18" customHeight="1">
      <c r="A11" s="108" t="s">
        <v>65</v>
      </c>
      <c r="B11" s="120">
        <v>0.14499999999999999</v>
      </c>
      <c r="C11" s="120">
        <v>0.14899999999999999</v>
      </c>
      <c r="D11" s="120">
        <f t="shared" si="0"/>
        <v>-4.0000000000000036E-3</v>
      </c>
      <c r="E11" s="120"/>
      <c r="G11" s="108" t="s">
        <v>207</v>
      </c>
      <c r="H11" s="120">
        <v>1</v>
      </c>
      <c r="I11" s="120">
        <f>'（２）ＫＰＩ達成進度'!W129</f>
        <v>0.97084367245657555</v>
      </c>
      <c r="J11" s="120">
        <v>0.88846153846153841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613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521</v>
      </c>
      <c r="B15" s="119">
        <f>SUM('（３）業績構成比'!M129:M159)/1000</f>
        <v>53360.203679999991</v>
      </c>
      <c r="C15" s="120">
        <f>IFERROR(B15/$B$6,"")</f>
        <v>0.30192713002307048</v>
      </c>
      <c r="D15" s="120">
        <v>0.27107913386340876</v>
      </c>
      <c r="E15" s="120">
        <f>IFERROR(C15-D15,"")</f>
        <v>3.0847996159661717E-2</v>
      </c>
      <c r="G15" s="108" t="s">
        <v>522</v>
      </c>
      <c r="H15" s="119">
        <f>SUM('（４）訂單數量構成比'!M129:M159)</f>
        <v>2826871</v>
      </c>
      <c r="I15" s="120">
        <f t="shared" ref="I15:I23" si="1">IFERROR(H15/$B$7,"")</f>
        <v>0.51227449017573246</v>
      </c>
      <c r="J15" s="120">
        <v>0.45750074128047646</v>
      </c>
      <c r="K15" s="120">
        <f>IFERROR(I15-J15,"")</f>
        <v>5.4773748895255991E-2</v>
      </c>
      <c r="L15" s="100"/>
    </row>
    <row r="16" spans="1:12" ht="18" customHeight="1">
      <c r="A16" s="108" t="s">
        <v>227</v>
      </c>
      <c r="B16" s="119">
        <f>SUM('（３）業績構成比'!S129:S159)/1000</f>
        <v>12262.277890000001</v>
      </c>
      <c r="C16" s="120">
        <f t="shared" ref="C16:C23" si="2">IFERROR(B16/$B$6,"")</f>
        <v>6.938343775964112E-2</v>
      </c>
      <c r="D16" s="120">
        <v>6.5598465391103353E-2</v>
      </c>
      <c r="E16" s="120">
        <f t="shared" ref="E16:E23" si="3">IFERROR(C16-D16,"")</f>
        <v>3.7849723685377673E-3</v>
      </c>
      <c r="G16" s="108" t="s">
        <v>274</v>
      </c>
      <c r="H16" s="119">
        <f>SUM('[1]（４）訂單數量構成比'!S129:S159)</f>
        <v>478938</v>
      </c>
      <c r="I16" s="120">
        <f>IFERROR(H16/$B$7,"")</f>
        <v>8.6791268429222621E-2</v>
      </c>
      <c r="J16" s="120">
        <v>8.6849406944796329E-2</v>
      </c>
      <c r="K16" s="120">
        <f t="shared" ref="K16:K23" si="4">IFERROR(I16-J16,"")</f>
        <v>-5.8138515573707972E-5</v>
      </c>
      <c r="L16" s="100"/>
    </row>
    <row r="17" spans="1:17" ht="18" customHeight="1">
      <c r="A17" s="108" t="s">
        <v>223</v>
      </c>
      <c r="B17" s="119">
        <f>SUM('（３）業績構成比'!U129:U159)/1000</f>
        <v>12580.292800000001</v>
      </c>
      <c r="C17" s="120">
        <f t="shared" si="2"/>
        <v>7.1182856098758768E-2</v>
      </c>
      <c r="D17" s="120">
        <v>0.10419268025722979</v>
      </c>
      <c r="E17" s="120">
        <f t="shared" si="3"/>
        <v>-3.3009824158471021E-2</v>
      </c>
      <c r="G17" s="108" t="s">
        <v>239</v>
      </c>
      <c r="H17" s="119">
        <f>SUM('（４）訂單數量構成比'!U129:U159)</f>
        <v>420431</v>
      </c>
      <c r="I17" s="120">
        <f t="shared" si="1"/>
        <v>7.6188859052667549E-2</v>
      </c>
      <c r="J17" s="120">
        <v>0.10961673487679949</v>
      </c>
      <c r="K17" s="120">
        <f t="shared" si="4"/>
        <v>-3.3427875824131939E-2</v>
      </c>
      <c r="L17" s="100"/>
    </row>
    <row r="18" spans="1:17" ht="18" customHeight="1">
      <c r="A18" s="108" t="s">
        <v>225</v>
      </c>
      <c r="B18" s="119">
        <f>SUM('（３）業績構成比'!W129:W159)/1000</f>
        <v>680.61090999999988</v>
      </c>
      <c r="C18" s="120">
        <f t="shared" si="2"/>
        <v>3.8510890991166153E-3</v>
      </c>
      <c r="D18" s="120">
        <v>1.5196042884358257E-2</v>
      </c>
      <c r="E18" s="120">
        <f t="shared" si="3"/>
        <v>-1.134495378524164E-2</v>
      </c>
      <c r="G18" s="108" t="s">
        <v>224</v>
      </c>
      <c r="H18" s="119">
        <f>SUM('（４）訂單數量構成比'!W129:W159)</f>
        <v>23984</v>
      </c>
      <c r="I18" s="120">
        <f t="shared" si="1"/>
        <v>4.3462865381458044E-3</v>
      </c>
      <c r="J18" s="120">
        <v>1.7178288896573957E-2</v>
      </c>
      <c r="K18" s="120">
        <f t="shared" si="4"/>
        <v>-1.2832002358428154E-2</v>
      </c>
      <c r="L18" s="100"/>
    </row>
    <row r="19" spans="1:17" ht="18" customHeight="1">
      <c r="A19" s="108" t="s">
        <v>229</v>
      </c>
      <c r="B19" s="119">
        <f>SUM('（３）業績構成比'!AC129:AC159)/1000</f>
        <v>29447.530099999989</v>
      </c>
      <c r="C19" s="120">
        <f t="shared" si="2"/>
        <v>0.16662245711579673</v>
      </c>
      <c r="D19" s="120">
        <v>0.14955516276449765</v>
      </c>
      <c r="E19" s="120">
        <f t="shared" si="3"/>
        <v>1.7067294351299084E-2</v>
      </c>
      <c r="G19" s="108" t="s">
        <v>228</v>
      </c>
      <c r="H19" s="119">
        <f>SUM('（４）訂單數量構成比'!AC129:AC159)</f>
        <v>541514</v>
      </c>
      <c r="I19" s="120">
        <f t="shared" si="1"/>
        <v>9.8131046048094028E-2</v>
      </c>
      <c r="J19" s="120">
        <v>8.8394075180943332E-2</v>
      </c>
      <c r="K19" s="120">
        <f t="shared" si="4"/>
        <v>9.736970867150696E-3</v>
      </c>
      <c r="L19" s="100"/>
    </row>
    <row r="20" spans="1:17" ht="18" customHeight="1">
      <c r="A20" s="108" t="s">
        <v>231</v>
      </c>
      <c r="B20" s="119">
        <f>SUM('（３）業績構成比'!AE129:AE159)/1000</f>
        <v>44403.709719999999</v>
      </c>
      <c r="C20" s="120">
        <f t="shared" si="2"/>
        <v>0.25124875306954825</v>
      </c>
      <c r="D20" s="120">
        <v>0.23229671617792796</v>
      </c>
      <c r="E20" s="120">
        <f t="shared" si="3"/>
        <v>1.8952036891620283E-2</v>
      </c>
      <c r="G20" s="108" t="s">
        <v>230</v>
      </c>
      <c r="H20" s="119">
        <f>SUM('（４）訂單數量構成比'!AE129:AE159)</f>
        <v>730569</v>
      </c>
      <c r="I20" s="120">
        <f t="shared" si="1"/>
        <v>0.13239085264704145</v>
      </c>
      <c r="J20" s="120">
        <v>0.12265525742004804</v>
      </c>
      <c r="K20" s="120">
        <f t="shared" si="4"/>
        <v>9.7355952269934098E-3</v>
      </c>
      <c r="L20" s="100"/>
    </row>
    <row r="21" spans="1:17" ht="18" customHeight="1">
      <c r="A21" s="108" t="s">
        <v>234</v>
      </c>
      <c r="B21" s="119">
        <f>SUM('（３）業績構成比'!AG129:AG159)/1000</f>
        <v>7391.0697000000009</v>
      </c>
      <c r="C21" s="120">
        <f t="shared" si="2"/>
        <v>4.1820763573244983E-2</v>
      </c>
      <c r="D21" s="120">
        <v>3.6656120277571778E-2</v>
      </c>
      <c r="E21" s="120">
        <f t="shared" ref="E21" si="5">IFERROR(C21-D21,"")</f>
        <v>5.1646432956732047E-3</v>
      </c>
      <c r="G21" s="108" t="s">
        <v>240</v>
      </c>
      <c r="H21" s="119">
        <f>SUM('（４）訂單數量構成比'!AG129:AG159)</f>
        <v>128989</v>
      </c>
      <c r="I21" s="120">
        <f t="shared" ref="I21" si="6">IFERROR(H21/$B$7,"")</f>
        <v>2.3374881348769562E-2</v>
      </c>
      <c r="J21" s="120">
        <v>2.0598966953993759E-2</v>
      </c>
      <c r="K21" s="120">
        <f t="shared" ref="K21" si="7">IFERROR(I21-J21,"")</f>
        <v>2.7759143947758032E-3</v>
      </c>
      <c r="L21" s="100"/>
    </row>
    <row r="22" spans="1:17" ht="18" customHeight="1">
      <c r="A22" s="108" t="s">
        <v>235</v>
      </c>
      <c r="B22" s="119">
        <f>SUM('（３）業績構成比'!AI129:AI159)/1000</f>
        <v>10581.676399999997</v>
      </c>
      <c r="C22" s="120">
        <f t="shared" si="2"/>
        <v>5.9874119024068459E-2</v>
      </c>
      <c r="D22" s="120">
        <v>8.4269332962053425E-2</v>
      </c>
      <c r="E22" s="120">
        <f t="shared" si="3"/>
        <v>-2.4395213937984966E-2</v>
      </c>
      <c r="G22" s="108" t="s">
        <v>241</v>
      </c>
      <c r="H22" s="119">
        <f>SUM('（４）訂單數量構成比'!AI129:AI159)</f>
        <v>194684</v>
      </c>
      <c r="I22" s="120">
        <f t="shared" si="1"/>
        <v>3.5279871930969722E-2</v>
      </c>
      <c r="J22" s="120">
        <v>6.3745805831981764E-2</v>
      </c>
      <c r="K22" s="120">
        <f t="shared" si="4"/>
        <v>-2.8465933901012042E-2</v>
      </c>
      <c r="L22" s="100"/>
    </row>
    <row r="23" spans="1:17" ht="18" customHeight="1">
      <c r="A23" s="108" t="s">
        <v>237</v>
      </c>
      <c r="B23" s="119">
        <f>SUM('（３）業績構成比'!AK129:AK159)/1000</f>
        <v>6024.6888699999981</v>
      </c>
      <c r="C23" s="120">
        <f t="shared" si="2"/>
        <v>3.4089394236754444E-2</v>
      </c>
      <c r="D23" s="120">
        <v>4.1156345421848844E-2</v>
      </c>
      <c r="E23" s="120">
        <f t="shared" si="3"/>
        <v>-7.0669511850944E-3</v>
      </c>
      <c r="G23" s="108" t="s">
        <v>236</v>
      </c>
      <c r="H23" s="119">
        <f>SUM('（４）訂單數量構成比'!AK129:AK159)</f>
        <v>172294</v>
      </c>
      <c r="I23" s="120">
        <f t="shared" si="1"/>
        <v>3.1222443829356787E-2</v>
      </c>
      <c r="J23" s="120">
        <v>3.3460722614386817E-2</v>
      </c>
      <c r="K23" s="120">
        <f t="shared" si="4"/>
        <v>-2.2382787850300304E-3</v>
      </c>
      <c r="L23" s="100"/>
    </row>
    <row r="24" spans="1:17" ht="15.75" customHeight="1">
      <c r="C24" s="114">
        <f>SUM(C15:C23)</f>
        <v>0.99999999999999978</v>
      </c>
      <c r="D24" s="114">
        <f t="shared" ref="D24" si="8">SUM(D15:D23)</f>
        <v>0.99999999999999989</v>
      </c>
      <c r="I24" s="114">
        <f t="shared" ref="I24:J24" si="9">SUM(I15:I23)</f>
        <v>0.99999999999999989</v>
      </c>
      <c r="J24" s="114">
        <f t="shared" si="9"/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768.37274860130015</v>
      </c>
      <c r="C28" s="236">
        <v>762.41735558412279</v>
      </c>
      <c r="D28" s="249">
        <f t="shared" ref="D28:D36" si="10">B28-C28</f>
        <v>5.9553930171773573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270.99529954112478</v>
      </c>
      <c r="C29" s="236">
        <v>290.5796429521871</v>
      </c>
      <c r="D29" s="249">
        <f t="shared" si="10"/>
        <v>-19.584343411062321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280.90267166606839</v>
      </c>
      <c r="C30" s="236">
        <v>315.6354601887607</v>
      </c>
      <c r="D30" s="249">
        <f t="shared" si="10"/>
        <v>-34.732788522692317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328.9549373911878</v>
      </c>
      <c r="C31" s="236">
        <v>245.33727557017465</v>
      </c>
      <c r="D31" s="249">
        <f t="shared" si="10"/>
        <v>83.617661821013144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82.868900876613267</v>
      </c>
      <c r="C32" s="236">
        <v>81.451554235821007</v>
      </c>
      <c r="D32" s="249">
        <f t="shared" si="10"/>
        <v>1.4173466407922604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79.179968903406021</v>
      </c>
      <c r="C33" s="236">
        <v>77.585949852017535</v>
      </c>
      <c r="D33" s="249">
        <f t="shared" si="10"/>
        <v>1.5940190513884858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78.419189698621381</v>
      </c>
      <c r="C34" s="236">
        <v>69.783292086041797</v>
      </c>
      <c r="D34" s="249">
        <f t="shared" si="10"/>
        <v>8.6358976125795834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120.50216530170277</v>
      </c>
      <c r="C35" s="236">
        <v>149.91964715723026</v>
      </c>
      <c r="D35" s="249">
        <f t="shared" si="10"/>
        <v>-29.417481855527484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75.98663394269542</v>
      </c>
      <c r="C36" s="236">
        <v>75.896556499127655</v>
      </c>
      <c r="D36" s="249">
        <f t="shared" si="10"/>
        <v>9.0077443567764703E-2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B11" sqref="B11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99" t="s">
        <v>441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100"/>
    </row>
    <row r="2" spans="1:16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</row>
    <row r="3" spans="1:16" ht="21.6" customHeight="1">
      <c r="A3" s="116" t="s">
        <v>345</v>
      </c>
      <c r="B3" s="117">
        <v>12</v>
      </c>
      <c r="C3" s="172" t="s">
        <v>346</v>
      </c>
      <c r="D3" s="117" t="s">
        <v>1019</v>
      </c>
      <c r="E3" s="116" t="s">
        <v>20</v>
      </c>
      <c r="F3" s="502" t="s">
        <v>440</v>
      </c>
      <c r="G3" s="503"/>
      <c r="H3" s="101"/>
      <c r="I3" s="111"/>
      <c r="J3" s="101"/>
      <c r="K3" s="101"/>
      <c r="M3" s="101"/>
      <c r="N3" s="101"/>
    </row>
    <row r="4" spans="1:16" ht="15.75" customHeight="1">
      <c r="A4" s="112" t="s">
        <v>559</v>
      </c>
      <c r="E4" s="103" t="s">
        <v>566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348</v>
      </c>
      <c r="C5" s="124" t="s">
        <v>350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347</v>
      </c>
      <c r="J5" s="118" t="s">
        <v>349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'（１）收支狀況'!G149/1000</f>
        <v>33889.775349999996</v>
      </c>
      <c r="C6" s="119">
        <v>35913.316169999998</v>
      </c>
      <c r="D6" s="119">
        <f>B6-C6</f>
        <v>-2023.540820000002</v>
      </c>
      <c r="E6" s="243">
        <f>'（１）收支狀況'!H129:H129/1000</f>
        <v>176732.06007000001</v>
      </c>
      <c r="G6" s="244" t="s">
        <v>562</v>
      </c>
      <c r="H6" s="245"/>
      <c r="I6" s="245">
        <f>'（２）ＫＰＩ達成進度'!G149</f>
        <v>434.15302824469973</v>
      </c>
      <c r="J6" s="245">
        <v>424.42255252092093</v>
      </c>
      <c r="K6" s="245">
        <f>'（２）ＫＰＩ達成進度'!H129</f>
        <v>414.54246422495004</v>
      </c>
      <c r="L6" s="102" t="s">
        <v>198</v>
      </c>
    </row>
    <row r="7" spans="1:16" ht="18" customHeight="1">
      <c r="A7" s="108" t="s">
        <v>25</v>
      </c>
      <c r="B7" s="119">
        <f>'（１）收支狀況'!J149</f>
        <v>1077779</v>
      </c>
      <c r="C7" s="119">
        <v>1151124</v>
      </c>
      <c r="D7" s="119">
        <f t="shared" ref="D7:D11" si="0">B7-C7</f>
        <v>-73345</v>
      </c>
      <c r="E7" s="243">
        <f>'（１）收支狀況'!K129:K129</f>
        <v>5518274</v>
      </c>
      <c r="G7" s="244" t="s">
        <v>563</v>
      </c>
      <c r="H7" s="246">
        <v>0.8</v>
      </c>
      <c r="I7" s="120">
        <f>'（２）ＫＰＩ達成進度'!J149</f>
        <v>0.8724940278229496</v>
      </c>
      <c r="J7" s="120">
        <v>0.85293921326551625</v>
      </c>
      <c r="K7" s="246">
        <f>'（２）ＫＰＩ達成進度'!K129</f>
        <v>0.8330837303556069</v>
      </c>
      <c r="L7" s="102" t="s">
        <v>4</v>
      </c>
    </row>
    <row r="8" spans="1:16" ht="18" customHeight="1">
      <c r="A8" s="108" t="s">
        <v>560</v>
      </c>
      <c r="B8" s="119">
        <f>'（１）收支狀況'!M149/1000</f>
        <v>22501.113122223713</v>
      </c>
      <c r="C8" s="119">
        <v>23901.308152097732</v>
      </c>
      <c r="D8" s="119">
        <f>B8-C8</f>
        <v>-1400.1950298740194</v>
      </c>
      <c r="E8" s="243">
        <f>'（１）收支狀況'!N129:N129/1000</f>
        <v>116382.43083693075</v>
      </c>
      <c r="G8" s="244" t="s">
        <v>204</v>
      </c>
      <c r="H8" s="120">
        <v>2.5000000000000001E-3</v>
      </c>
      <c r="I8" s="247">
        <f>'（２）ＫＰＩ達成進度'!M149</f>
        <v>2.4178941892416777E-3</v>
      </c>
      <c r="J8" s="247">
        <v>2.4147675367530812E-3</v>
      </c>
      <c r="K8" s="247">
        <f>'（２）ＫＰＩ達成進度'!N129</f>
        <v>2.4165597921810048E-3</v>
      </c>
      <c r="L8" s="102" t="s">
        <v>55</v>
      </c>
    </row>
    <row r="9" spans="1:16" ht="18" customHeight="1">
      <c r="A9" s="108" t="s">
        <v>6</v>
      </c>
      <c r="B9" s="246">
        <f>'（１）收支狀況'!P149</f>
        <v>0.66394990494452233</v>
      </c>
      <c r="C9" s="246">
        <v>0.66552774015515626</v>
      </c>
      <c r="D9" s="246">
        <f t="shared" si="0"/>
        <v>-1.5778352106339266E-3</v>
      </c>
      <c r="E9" s="246">
        <f>'（１）收支狀況'!Q129</f>
        <v>0.65852472262720207</v>
      </c>
      <c r="G9" s="244" t="s">
        <v>205</v>
      </c>
      <c r="H9" s="120">
        <v>4.0000000000000001E-3</v>
      </c>
      <c r="I9" s="120">
        <f>'（２）ＫＰＩ達成進度'!P149</f>
        <v>5.9256950785599675E-3</v>
      </c>
      <c r="J9" s="120">
        <v>5.9544957253396353E-3</v>
      </c>
      <c r="K9" s="120">
        <f>'（２）ＫＰＩ達成進度'!Q129</f>
        <v>6.1020274337309438E-3</v>
      </c>
      <c r="L9" s="102" t="s">
        <v>98</v>
      </c>
    </row>
    <row r="10" spans="1:16" ht="18" customHeight="1">
      <c r="A10" s="108" t="s">
        <v>64</v>
      </c>
      <c r="B10" s="119">
        <f>'（１）收支狀況'!S149/1000</f>
        <v>5514.2406760000003</v>
      </c>
      <c r="C10" s="119">
        <v>5706.9607640000004</v>
      </c>
      <c r="D10" s="119">
        <f t="shared" si="0"/>
        <v>-192.72008800000003</v>
      </c>
      <c r="E10" s="243">
        <f>'（１）收支狀況'!T129/1000</f>
        <v>26953.418788000003</v>
      </c>
      <c r="G10" s="244" t="s">
        <v>564</v>
      </c>
      <c r="H10" s="246">
        <v>0.8</v>
      </c>
      <c r="I10" s="246">
        <f>'（２）ＫＰＩ達成進度'!S149</f>
        <v>0.90000000000000013</v>
      </c>
      <c r="J10" s="246">
        <v>0.90000000000000013</v>
      </c>
      <c r="K10" s="246">
        <f>'（２）ＫＰＩ達成進度'!T129</f>
        <v>0.89999999999999947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'（１）收支狀況'!V149</f>
        <v>0.16271104246195603</v>
      </c>
      <c r="C11" s="246">
        <v>0.15890932313199413</v>
      </c>
      <c r="D11" s="246">
        <f t="shared" si="0"/>
        <v>3.8017193299619001E-3</v>
      </c>
      <c r="E11" s="246">
        <f>'（１）收支狀況'!W129</f>
        <v>0.15251006963492814</v>
      </c>
      <c r="G11" s="244" t="s">
        <v>565</v>
      </c>
      <c r="H11" s="246">
        <v>1</v>
      </c>
      <c r="I11" s="360">
        <f>52/52*100%</f>
        <v>1</v>
      </c>
      <c r="J11" s="360">
        <v>0.98076923076923073</v>
      </c>
      <c r="K11" s="360">
        <f>'（２）ＫＰＩ達成進度'!W129</f>
        <v>0.97084367245657555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613</v>
      </c>
      <c r="L13" s="100"/>
    </row>
    <row r="14" spans="1:16" s="107" customFormat="1" ht="14.25">
      <c r="A14" s="123"/>
      <c r="B14" s="173" t="s">
        <v>348</v>
      </c>
      <c r="C14" s="123" t="s">
        <v>66</v>
      </c>
      <c r="D14" s="173" t="s">
        <v>351</v>
      </c>
      <c r="E14" s="123" t="s">
        <v>68</v>
      </c>
      <c r="G14" s="123"/>
      <c r="H14" s="173" t="s">
        <v>348</v>
      </c>
      <c r="I14" s="123" t="s">
        <v>66</v>
      </c>
      <c r="J14" s="173" t="s">
        <v>351</v>
      </c>
      <c r="K14" s="123" t="s">
        <v>68</v>
      </c>
    </row>
    <row r="15" spans="1:16" ht="18" customHeight="1">
      <c r="A15" s="108" t="s">
        <v>521</v>
      </c>
      <c r="B15" s="119">
        <f>SUM('（３）業績構成比'!M151:M157)/1000</f>
        <v>11359.838220000001</v>
      </c>
      <c r="C15" s="246">
        <f>IFERROR(B15/$B$6,"")</f>
        <v>0.33519957281156787</v>
      </c>
      <c r="D15" s="246">
        <v>0.34515444664936384</v>
      </c>
      <c r="E15" s="246">
        <f>IFERROR(C15-D15,"")</f>
        <v>-9.9548738377959745E-3</v>
      </c>
      <c r="G15" s="108" t="s">
        <v>522</v>
      </c>
      <c r="H15" s="119">
        <f>SUM('（４）訂單數量構成比'!M151:M157)</f>
        <v>599705</v>
      </c>
      <c r="I15" s="246">
        <f>IFERROR(H15/$B$7,"")</f>
        <v>0.55642668858829125</v>
      </c>
      <c r="J15" s="246">
        <v>0.56906380198831752</v>
      </c>
      <c r="K15" s="246">
        <f t="shared" ref="K15:K23" si="1">IFERROR(I15-J15,"")</f>
        <v>-1.2637113400026267E-2</v>
      </c>
      <c r="L15" s="100"/>
    </row>
    <row r="16" spans="1:16" ht="18" customHeight="1">
      <c r="A16" s="108" t="s">
        <v>227</v>
      </c>
      <c r="B16" s="119">
        <f>SUM('（３）業績構成比'!S151:S157)/1000</f>
        <v>2949.2334299999998</v>
      </c>
      <c r="C16" s="246">
        <f t="shared" ref="C16:C23" si="2">IFERROR(B16/$B$6,"")</f>
        <v>8.7024283859704024E-2</v>
      </c>
      <c r="D16" s="246">
        <v>7.2497024715721212E-2</v>
      </c>
      <c r="E16" s="246">
        <f t="shared" ref="E16:E23" si="3">IFERROR(C16-D16,"")</f>
        <v>1.4527259143982812E-2</v>
      </c>
      <c r="G16" s="108" t="s">
        <v>274</v>
      </c>
      <c r="H16" s="119">
        <f>SUM('（４）訂單數量構成比'!S151:S157)</f>
        <v>111032</v>
      </c>
      <c r="I16" s="246">
        <f>IFERROR(H16/$B$7,"")</f>
        <v>0.10301926461732878</v>
      </c>
      <c r="J16" s="246">
        <v>8.8509144106108467E-2</v>
      </c>
      <c r="K16" s="246">
        <f t="shared" si="1"/>
        <v>1.4510120511220317E-2</v>
      </c>
      <c r="L16" s="100"/>
    </row>
    <row r="17" spans="1:17" ht="18" customHeight="1">
      <c r="A17" s="108" t="s">
        <v>223</v>
      </c>
      <c r="B17" s="119">
        <f>SUM('（３）業績構成比'!U151:U157)/1000</f>
        <v>818.85467000000006</v>
      </c>
      <c r="C17" s="246">
        <f t="shared" si="2"/>
        <v>2.4162292654442166E-2</v>
      </c>
      <c r="D17" s="246">
        <v>2.6749412820932489E-2</v>
      </c>
      <c r="E17" s="246">
        <f t="shared" si="3"/>
        <v>-2.5871201664903233E-3</v>
      </c>
      <c r="G17" s="108" t="s">
        <v>239</v>
      </c>
      <c r="H17" s="119">
        <f>SUM('（４）訂單數量構成比'!U151:U157)</f>
        <v>30664</v>
      </c>
      <c r="I17" s="246">
        <f t="shared" ref="I17:I23" si="4">IFERROR(H17/$B$7,"")</f>
        <v>2.8451101756482543E-2</v>
      </c>
      <c r="J17" s="246">
        <v>3.1526577501641874E-2</v>
      </c>
      <c r="K17" s="246">
        <f t="shared" si="1"/>
        <v>-3.0754757451593312E-3</v>
      </c>
      <c r="L17" s="100"/>
    </row>
    <row r="18" spans="1:17" ht="18" customHeight="1">
      <c r="A18" s="108" t="s">
        <v>225</v>
      </c>
      <c r="B18" s="119">
        <f>SUM('（３）業績構成比'!W151:W157)/1000</f>
        <v>0</v>
      </c>
      <c r="C18" s="246">
        <f t="shared" si="2"/>
        <v>0</v>
      </c>
      <c r="D18" s="246">
        <v>0</v>
      </c>
      <c r="E18" s="246">
        <f t="shared" si="3"/>
        <v>0</v>
      </c>
      <c r="G18" s="108" t="s">
        <v>224</v>
      </c>
      <c r="H18" s="119">
        <f>SUM('（４）訂單數量構成比'!W151:W157)</f>
        <v>0</v>
      </c>
      <c r="I18" s="246">
        <f t="shared" si="4"/>
        <v>0</v>
      </c>
      <c r="J18" s="246">
        <v>0</v>
      </c>
      <c r="K18" s="246">
        <f t="shared" si="1"/>
        <v>0</v>
      </c>
      <c r="L18" s="100"/>
    </row>
    <row r="19" spans="1:17" ht="18" customHeight="1">
      <c r="A19" s="108" t="s">
        <v>229</v>
      </c>
      <c r="B19" s="119">
        <f>SUM('（３）業績構成比'!AC151:AC157)/1000</f>
        <v>6443.6403600000003</v>
      </c>
      <c r="C19" s="246">
        <f t="shared" si="2"/>
        <v>0.19013523381175204</v>
      </c>
      <c r="D19" s="246">
        <v>0.17336800145459805</v>
      </c>
      <c r="E19" s="246">
        <f t="shared" si="3"/>
        <v>1.6767232357153994E-2</v>
      </c>
      <c r="G19" s="108" t="s">
        <v>228</v>
      </c>
      <c r="H19" s="119">
        <f>SUM('（４）訂單數量構成比'!AC151:AC157)</f>
        <v>117463</v>
      </c>
      <c r="I19" s="246">
        <f t="shared" si="4"/>
        <v>0.10898616506723549</v>
      </c>
      <c r="J19" s="246">
        <v>9.9657378353678661E-2</v>
      </c>
      <c r="K19" s="246">
        <f t="shared" si="1"/>
        <v>9.3287867135568303E-3</v>
      </c>
      <c r="L19" s="100"/>
    </row>
    <row r="20" spans="1:17" ht="18" customHeight="1">
      <c r="A20" s="108" t="s">
        <v>231</v>
      </c>
      <c r="B20" s="119">
        <f>SUM('（３）業績構成比'!AE151:AE157)/1000</f>
        <v>8722.8637700000018</v>
      </c>
      <c r="C20" s="246">
        <f t="shared" si="2"/>
        <v>0.25738924734418467</v>
      </c>
      <c r="D20" s="246">
        <v>0.27058298749134979</v>
      </c>
      <c r="E20" s="246">
        <f t="shared" si="3"/>
        <v>-1.3193740147165123E-2</v>
      </c>
      <c r="G20" s="108" t="s">
        <v>230</v>
      </c>
      <c r="H20" s="119">
        <f>SUM('（４）訂單數量構成比'!AE151:AE157)</f>
        <v>143562</v>
      </c>
      <c r="I20" s="246">
        <f t="shared" si="4"/>
        <v>0.13320170461662362</v>
      </c>
      <c r="J20" s="246">
        <v>0.13864362136485731</v>
      </c>
      <c r="K20" s="246">
        <f t="shared" si="1"/>
        <v>-5.4419167482336883E-3</v>
      </c>
      <c r="L20" s="100"/>
    </row>
    <row r="21" spans="1:17" ht="18" customHeight="1">
      <c r="A21" s="108" t="s">
        <v>234</v>
      </c>
      <c r="B21" s="119">
        <f>SUM('（３）業績構成比'!AG151:AG157)/1000</f>
        <v>1531.3424999999997</v>
      </c>
      <c r="C21" s="246">
        <f t="shared" si="2"/>
        <v>4.5185973768929098E-2</v>
      </c>
      <c r="D21" s="246">
        <v>4.3401021298668886E-2</v>
      </c>
      <c r="E21" s="246">
        <f t="shared" si="3"/>
        <v>1.7849524702602121E-3</v>
      </c>
      <c r="G21" s="108" t="s">
        <v>240</v>
      </c>
      <c r="H21" s="119">
        <f>SUM('（４）訂單數量構成比'!AG151:AG157)</f>
        <v>26725</v>
      </c>
      <c r="I21" s="246">
        <f t="shared" si="4"/>
        <v>2.4796363632989694E-2</v>
      </c>
      <c r="J21" s="246">
        <v>2.3630816488927345E-2</v>
      </c>
      <c r="K21" s="246">
        <f t="shared" si="1"/>
        <v>1.1655471440623483E-3</v>
      </c>
      <c r="L21" s="100"/>
    </row>
    <row r="22" spans="1:17" ht="18" customHeight="1">
      <c r="A22" s="108" t="s">
        <v>235</v>
      </c>
      <c r="B22" s="119">
        <f>SUM('（３）業績構成比'!AI151:AI157)/1000</f>
        <v>877.96420000000012</v>
      </c>
      <c r="C22" s="246">
        <f t="shared" si="2"/>
        <v>2.5906462670015905E-2</v>
      </c>
      <c r="D22" s="246">
        <v>3.0707080760233794E-2</v>
      </c>
      <c r="E22" s="246">
        <f t="shared" si="3"/>
        <v>-4.8006180902178883E-3</v>
      </c>
      <c r="G22" s="108" t="s">
        <v>241</v>
      </c>
      <c r="H22" s="119">
        <f>SUM('（４）訂單數量構成比'!AI151:AI157)</f>
        <v>13712</v>
      </c>
      <c r="I22" s="246">
        <f t="shared" si="4"/>
        <v>1.2722459799272393E-2</v>
      </c>
      <c r="J22" s="246">
        <v>1.5202532481296542E-2</v>
      </c>
      <c r="K22" s="246">
        <f t="shared" si="1"/>
        <v>-2.4800726820241488E-3</v>
      </c>
      <c r="L22" s="100"/>
    </row>
    <row r="23" spans="1:17" ht="18" customHeight="1">
      <c r="A23" s="108" t="s">
        <v>237</v>
      </c>
      <c r="B23" s="119">
        <f>SUM('（３）業績構成比'!AK151:AK157)/1000</f>
        <v>1186.0382</v>
      </c>
      <c r="C23" s="246">
        <f t="shared" si="2"/>
        <v>3.4996933079404435E-2</v>
      </c>
      <c r="D23" s="246">
        <v>3.7540024809131961E-2</v>
      </c>
      <c r="E23" s="246">
        <f t="shared" si="3"/>
        <v>-2.5430917297275257E-3</v>
      </c>
      <c r="G23" s="108" t="s">
        <v>236</v>
      </c>
      <c r="H23" s="119">
        <f>SUM('（４）訂單數量構成比'!AK151:AK157)</f>
        <v>34916</v>
      </c>
      <c r="I23" s="246">
        <f t="shared" si="4"/>
        <v>3.239625192177617E-2</v>
      </c>
      <c r="J23" s="246">
        <v>3.3766127715172303E-2</v>
      </c>
      <c r="K23" s="246">
        <f t="shared" si="1"/>
        <v>-1.3698757933961331E-3</v>
      </c>
      <c r="L23" s="100"/>
    </row>
    <row r="24" spans="1:17" ht="15.75" customHeight="1">
      <c r="B24" s="103"/>
      <c r="C24" s="114">
        <f>SUM(C15:C23)</f>
        <v>1.0000000000000002</v>
      </c>
      <c r="D24" s="114">
        <f>SUM(D15:D23)</f>
        <v>1</v>
      </c>
      <c r="I24" s="114">
        <f>SUM(I15:I23)</f>
        <v>1</v>
      </c>
      <c r="J24" s="114">
        <f>SUM(J15:J23)</f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580</v>
      </c>
      <c r="L26" s="100"/>
    </row>
    <row r="27" spans="1:17" ht="15.75" customHeight="1">
      <c r="A27" s="108" t="s">
        <v>191</v>
      </c>
      <c r="B27" s="174" t="s">
        <v>348</v>
      </c>
      <c r="C27" s="174" t="s">
        <v>350</v>
      </c>
      <c r="D27" s="108" t="s">
        <v>2</v>
      </c>
      <c r="E27" s="108" t="s">
        <v>3</v>
      </c>
      <c r="L27" s="100"/>
    </row>
    <row r="28" spans="1:17" ht="18" customHeight="1">
      <c r="A28" s="108" t="s">
        <v>522</v>
      </c>
      <c r="B28" s="236">
        <f>'（５-1）品群別人時生產性(18℃-飯糰)'!L786</f>
        <v>768.90323030609545</v>
      </c>
      <c r="C28" s="236">
        <v>767.99324312579131</v>
      </c>
      <c r="D28" s="248">
        <f>B28-C28</f>
        <v>0.90998718030414238</v>
      </c>
      <c r="E28" s="249">
        <f>'（５-1）品群別人時生產性(18℃-飯糰)'!C1</f>
        <v>768.37274860130015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'（５-2）品群別人時生產性(18℃-壽司手卷)'!L427</f>
        <v>257.76896152346973</v>
      </c>
      <c r="C29" s="236">
        <v>272.44263512009729</v>
      </c>
      <c r="D29" s="248">
        <f>B29-C29</f>
        <v>-14.673673596627566</v>
      </c>
      <c r="E29" s="249">
        <f>'（５-2）品群別人時生產性(18℃-壽司手卷)'!C1</f>
        <v>270.99529954112478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'（５-3）品群別人時生產性(4℃-飯糰)'!L427</f>
        <v>257.9857596432268</v>
      </c>
      <c r="C30" s="236">
        <v>257.88829954745614</v>
      </c>
      <c r="D30" s="248">
        <f t="shared" ref="D30:D36" si="5">B30-C30</f>
        <v>9.7460095770657063E-2</v>
      </c>
      <c r="E30" s="249">
        <f>'（５-3）品群別人時生產性(4℃-飯糰)'!C1</f>
        <v>280.90267166606839</v>
      </c>
      <c r="L30" s="100"/>
    </row>
    <row r="31" spans="1:17" ht="18" customHeight="1">
      <c r="A31" s="108" t="s">
        <v>224</v>
      </c>
      <c r="B31" s="236">
        <f>'（５-4）品群別人時生產性(4℃-壽司手卷)'!L427</f>
        <v>0</v>
      </c>
      <c r="C31" s="236">
        <v>0</v>
      </c>
      <c r="D31" s="248">
        <f>B31-C31</f>
        <v>0</v>
      </c>
      <c r="E31" s="249">
        <f>'（５-4）品群別人時生產性(4℃-壽司手卷)'!C1</f>
        <v>328.9549373911878</v>
      </c>
      <c r="L31" s="100"/>
    </row>
    <row r="32" spans="1:17" ht="18" customHeight="1">
      <c r="A32" s="108" t="s">
        <v>229</v>
      </c>
      <c r="B32" s="236">
        <f>'（５-5）品群別人時生產性(微波主食) '!L427</f>
        <v>83.736880062028504</v>
      </c>
      <c r="C32" s="236">
        <v>82.873358772095472</v>
      </c>
      <c r="D32" s="248">
        <f t="shared" si="5"/>
        <v>0.86352128993303268</v>
      </c>
      <c r="E32" s="249">
        <f>'（５-5）品群別人時生產性(微波主食) '!C1</f>
        <v>82.868900876613267</v>
      </c>
      <c r="L32" s="100"/>
    </row>
    <row r="33" spans="1:12" ht="18" customHeight="1">
      <c r="A33" s="108" t="s">
        <v>230</v>
      </c>
      <c r="B33" s="236">
        <f>'（５-6）品群別人時生產性(便當)'!L427</f>
        <v>79.149607643728189</v>
      </c>
      <c r="C33" s="236">
        <v>80.065347681795004</v>
      </c>
      <c r="D33" s="248">
        <f t="shared" si="5"/>
        <v>-0.91574003806681503</v>
      </c>
      <c r="E33" s="249">
        <f>'（５-6）品群別人時生產性(便當)'!C1</f>
        <v>79.179968903406021</v>
      </c>
      <c r="L33" s="100"/>
    </row>
    <row r="34" spans="1:12" ht="18" customHeight="1">
      <c r="A34" s="108" t="s">
        <v>240</v>
      </c>
      <c r="B34" s="236">
        <f>'（５-7）品群別人時生產性(熱食義麵) '!L427</f>
        <v>78.449598541919016</v>
      </c>
      <c r="C34" s="236">
        <v>78.441869410373329</v>
      </c>
      <c r="D34" s="248">
        <f t="shared" si="5"/>
        <v>7.7291315456875509E-3</v>
      </c>
      <c r="E34" s="249">
        <f>'（５-7）品群別人時生產性(熱食義麵) '!C1</f>
        <v>78.419189698621381</v>
      </c>
      <c r="L34" s="100"/>
    </row>
    <row r="35" spans="1:12" ht="18" customHeight="1">
      <c r="A35" s="108" t="s">
        <v>241</v>
      </c>
      <c r="B35" s="236">
        <f>'（５-8）品群別人時生產性(季節調理麵) '!L427</f>
        <v>113.35495587951586</v>
      </c>
      <c r="C35" s="236">
        <v>113.24715777039314</v>
      </c>
      <c r="D35" s="248">
        <f t="shared" si="5"/>
        <v>0.10779810912271159</v>
      </c>
      <c r="E35" s="249">
        <f>'（５-8）品群別人時生產性(季節調理麵) '!C1</f>
        <v>120.50216530170277</v>
      </c>
      <c r="L35" s="100"/>
    </row>
    <row r="36" spans="1:12" ht="18" customHeight="1">
      <c r="A36" s="104" t="s">
        <v>236</v>
      </c>
      <c r="B36" s="236">
        <f>'（５-9）品群別人時生產性(微波小吃)'!L427</f>
        <v>75.998293283620427</v>
      </c>
      <c r="C36" s="236">
        <v>75.99756217602588</v>
      </c>
      <c r="D36" s="248">
        <f t="shared" si="5"/>
        <v>7.3110759454664276E-4</v>
      </c>
      <c r="E36" s="250">
        <f>'（５-9）品群別人時生產性(微波小吃)'!C1</f>
        <v>75.98663394269542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  <pageSetUpPr fitToPage="1"/>
  </sheetPr>
  <dimension ref="B2:W162"/>
  <sheetViews>
    <sheetView zoomScale="80" zoomScaleNormal="80" workbookViewId="0">
      <selection activeCell="G163" sqref="G163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510" t="s">
        <v>127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</row>
    <row r="3" spans="2:23" s="77" customFormat="1" ht="23.45" customHeight="1">
      <c r="B3" s="514" t="s">
        <v>123</v>
      </c>
      <c r="C3" s="515" t="s">
        <v>120</v>
      </c>
      <c r="D3" s="516" t="s">
        <v>105</v>
      </c>
      <c r="E3" s="516"/>
      <c r="F3" s="513" t="s">
        <v>124</v>
      </c>
      <c r="G3" s="513"/>
      <c r="H3" s="513"/>
      <c r="I3" s="511" t="s">
        <v>125</v>
      </c>
      <c r="J3" s="511"/>
      <c r="K3" s="511"/>
      <c r="L3" s="512" t="s">
        <v>126</v>
      </c>
      <c r="M3" s="512"/>
      <c r="N3" s="512"/>
      <c r="O3" s="518" t="s">
        <v>128</v>
      </c>
      <c r="P3" s="518"/>
      <c r="Q3" s="518"/>
      <c r="R3" s="517" t="s">
        <v>129</v>
      </c>
      <c r="S3" s="517"/>
      <c r="T3" s="517"/>
      <c r="U3" s="518" t="s">
        <v>130</v>
      </c>
      <c r="V3" s="518"/>
      <c r="W3" s="518"/>
    </row>
    <row r="4" spans="2:23" s="77" customFormat="1" ht="23.45" customHeight="1">
      <c r="B4" s="514"/>
      <c r="C4" s="515"/>
      <c r="D4" s="516"/>
      <c r="E4" s="516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505">
        <v>45910</v>
      </c>
      <c r="C5" s="506" t="s">
        <v>119</v>
      </c>
      <c r="D5" s="80">
        <v>45870</v>
      </c>
      <c r="E5" s="80" t="s">
        <v>114</v>
      </c>
      <c r="F5" s="184">
        <v>5795364.71</v>
      </c>
      <c r="G5" s="507">
        <f>SUM(F5:F8)</f>
        <v>27982997.23</v>
      </c>
      <c r="H5" s="507">
        <f>SUM(F5:F35)</f>
        <v>225660047.09999999</v>
      </c>
      <c r="I5" s="241">
        <v>183531</v>
      </c>
      <c r="J5" s="508">
        <f>SUM(I5:I8)</f>
        <v>876019</v>
      </c>
      <c r="K5" s="508">
        <f>SUM(I5:I35)</f>
        <v>7168725</v>
      </c>
      <c r="L5" s="184">
        <v>4092107.0217309995</v>
      </c>
      <c r="M5" s="507">
        <f>SUM(L5:L8)</f>
        <v>19436107.376661997</v>
      </c>
      <c r="N5" s="507">
        <f>SUM(L5:L35)</f>
        <v>156124666.694635</v>
      </c>
      <c r="O5" s="169">
        <f>L5/F5</f>
        <v>0.70609999999999995</v>
      </c>
      <c r="P5" s="504">
        <f>M5/G5</f>
        <v>0.69456846301742625</v>
      </c>
      <c r="Q5" s="504">
        <f>N5/H5</f>
        <v>0.69185781311766381</v>
      </c>
      <c r="R5" s="185">
        <v>891841</v>
      </c>
      <c r="S5" s="509">
        <f>SUM(R5:R8)</f>
        <v>4014259.59</v>
      </c>
      <c r="T5" s="507">
        <f>SUM(R5:R35)</f>
        <v>31193590.287999995</v>
      </c>
      <c r="U5" s="169">
        <f t="shared" ref="U5:U68" si="0">R5/F5</f>
        <v>0.15388867562745676</v>
      </c>
      <c r="V5" s="504">
        <f>S5/G5</f>
        <v>0.14345352490320065</v>
      </c>
      <c r="W5" s="504">
        <f>T5/H5</f>
        <v>0.13823266762935987</v>
      </c>
    </row>
    <row r="6" spans="2:23" hidden="1" outlineLevel="1">
      <c r="B6" s="506"/>
      <c r="C6" s="506"/>
      <c r="D6" s="80">
        <v>45871</v>
      </c>
      <c r="E6" s="80" t="s">
        <v>115</v>
      </c>
      <c r="F6" s="184">
        <v>6281760.9800000004</v>
      </c>
      <c r="G6" s="507"/>
      <c r="H6" s="507"/>
      <c r="I6" s="241">
        <v>197498</v>
      </c>
      <c r="J6" s="508"/>
      <c r="K6" s="508"/>
      <c r="L6" s="184">
        <v>4425500.6104100002</v>
      </c>
      <c r="M6" s="507"/>
      <c r="N6" s="507"/>
      <c r="O6" s="169">
        <f t="shared" ref="O6:O38" si="1">L6/F6</f>
        <v>0.70450000000000002</v>
      </c>
      <c r="P6" s="504"/>
      <c r="Q6" s="504"/>
      <c r="R6" s="185">
        <v>933551.28799999994</v>
      </c>
      <c r="S6" s="509"/>
      <c r="T6" s="507"/>
      <c r="U6" s="169">
        <f t="shared" si="0"/>
        <v>0.14861299100240516</v>
      </c>
      <c r="V6" s="504"/>
      <c r="W6" s="504"/>
    </row>
    <row r="7" spans="2:23" hidden="1" outlineLevel="1">
      <c r="B7" s="506"/>
      <c r="C7" s="506"/>
      <c r="D7" s="80">
        <v>45872</v>
      </c>
      <c r="E7" s="80" t="s">
        <v>116</v>
      </c>
      <c r="F7" s="184">
        <v>8003391.1299999999</v>
      </c>
      <c r="G7" s="507"/>
      <c r="H7" s="507"/>
      <c r="I7" s="241">
        <v>248740</v>
      </c>
      <c r="J7" s="508"/>
      <c r="K7" s="508"/>
      <c r="L7" s="184">
        <v>5487124.9587279996</v>
      </c>
      <c r="M7" s="507"/>
      <c r="N7" s="507"/>
      <c r="O7" s="169">
        <f t="shared" si="1"/>
        <v>0.68559999999999999</v>
      </c>
      <c r="P7" s="504"/>
      <c r="Q7" s="504"/>
      <c r="R7" s="185">
        <v>1102691.2860000001</v>
      </c>
      <c r="S7" s="509"/>
      <c r="T7" s="507"/>
      <c r="U7" s="169">
        <f t="shared" si="0"/>
        <v>0.13777800785802657</v>
      </c>
      <c r="V7" s="504"/>
      <c r="W7" s="504"/>
    </row>
    <row r="8" spans="2:23" hidden="1" outlineLevel="1">
      <c r="B8" s="506"/>
      <c r="C8" s="506"/>
      <c r="D8" s="80">
        <v>45873</v>
      </c>
      <c r="E8" s="80" t="s">
        <v>117</v>
      </c>
      <c r="F8" s="184">
        <v>7902480.4100000001</v>
      </c>
      <c r="G8" s="507"/>
      <c r="H8" s="507"/>
      <c r="I8" s="241">
        <v>246250</v>
      </c>
      <c r="J8" s="508"/>
      <c r="K8" s="508"/>
      <c r="L8" s="184">
        <v>5431374.785792999</v>
      </c>
      <c r="M8" s="507"/>
      <c r="N8" s="507"/>
      <c r="O8" s="169">
        <f t="shared" si="1"/>
        <v>0.68729999999999991</v>
      </c>
      <c r="P8" s="504"/>
      <c r="Q8" s="504"/>
      <c r="R8" s="185">
        <v>1086176.0160000001</v>
      </c>
      <c r="S8" s="509"/>
      <c r="T8" s="507"/>
      <c r="U8" s="169">
        <f t="shared" si="0"/>
        <v>0.13744747973377133</v>
      </c>
      <c r="V8" s="504"/>
      <c r="W8" s="504"/>
    </row>
    <row r="9" spans="2:23" hidden="1" outlineLevel="1">
      <c r="B9" s="506"/>
      <c r="C9" s="506"/>
      <c r="D9" s="80">
        <v>45874</v>
      </c>
      <c r="E9" s="80" t="s">
        <v>118</v>
      </c>
      <c r="F9" s="184">
        <v>9130487.0999999996</v>
      </c>
      <c r="G9" s="507">
        <f t="shared" ref="G9" si="2">SUM(F9:F15)</f>
        <v>53787021.75</v>
      </c>
      <c r="H9" s="507"/>
      <c r="I9" s="241">
        <v>275843</v>
      </c>
      <c r="J9" s="508">
        <f t="shared" ref="J9" si="3">SUM(I9:I15)</f>
        <v>1673202</v>
      </c>
      <c r="K9" s="508"/>
      <c r="L9" s="184">
        <v>6235209.640589999</v>
      </c>
      <c r="M9" s="507">
        <f t="shared" ref="M9" si="4">SUM(L9:L15)</f>
        <v>36823749.469319001</v>
      </c>
      <c r="N9" s="507"/>
      <c r="O9" s="169">
        <f t="shared" si="1"/>
        <v>0.68289999999999995</v>
      </c>
      <c r="P9" s="504">
        <f>M9/G9</f>
        <v>0.68462146204105456</v>
      </c>
      <c r="Q9" s="504"/>
      <c r="R9" s="185">
        <v>1198580.9639999999</v>
      </c>
      <c r="S9" s="509">
        <f t="shared" ref="S9" si="5">SUM(R9:R15)</f>
        <v>7406479.7080000006</v>
      </c>
      <c r="T9" s="507"/>
      <c r="U9" s="169">
        <f t="shared" si="0"/>
        <v>0.13127240100914223</v>
      </c>
      <c r="V9" s="504">
        <f t="shared" ref="V9" si="6">S9/G9</f>
        <v>0.13770012666670842</v>
      </c>
      <c r="W9" s="504"/>
    </row>
    <row r="10" spans="2:23" hidden="1" outlineLevel="1">
      <c r="B10" s="506"/>
      <c r="C10" s="506"/>
      <c r="D10" s="80">
        <v>45875</v>
      </c>
      <c r="E10" s="80" t="s">
        <v>112</v>
      </c>
      <c r="F10" s="184">
        <v>8314895.1299999999</v>
      </c>
      <c r="G10" s="507"/>
      <c r="H10" s="507"/>
      <c r="I10" s="241">
        <v>255183</v>
      </c>
      <c r="J10" s="508"/>
      <c r="K10" s="508"/>
      <c r="L10" s="184">
        <v>5738940.6187259993</v>
      </c>
      <c r="M10" s="507"/>
      <c r="N10" s="507"/>
      <c r="O10" s="169">
        <f t="shared" si="1"/>
        <v>0.69019999999999992</v>
      </c>
      <c r="P10" s="504"/>
      <c r="Q10" s="504"/>
      <c r="R10" s="185">
        <v>1101959.0020000001</v>
      </c>
      <c r="S10" s="509"/>
      <c r="T10" s="507"/>
      <c r="U10" s="169">
        <f t="shared" si="0"/>
        <v>0.13252831031195461</v>
      </c>
      <c r="V10" s="504"/>
      <c r="W10" s="504"/>
    </row>
    <row r="11" spans="2:23" hidden="1" outlineLevel="1">
      <c r="B11" s="506"/>
      <c r="C11" s="506"/>
      <c r="D11" s="80">
        <v>45876</v>
      </c>
      <c r="E11" s="80" t="s">
        <v>113</v>
      </c>
      <c r="F11" s="184">
        <v>7555343.1299999999</v>
      </c>
      <c r="G11" s="507"/>
      <c r="H11" s="507"/>
      <c r="I11" s="241">
        <v>235184</v>
      </c>
      <c r="J11" s="508"/>
      <c r="K11" s="508"/>
      <c r="L11" s="184">
        <v>5185987.5244319998</v>
      </c>
      <c r="M11" s="507"/>
      <c r="N11" s="507"/>
      <c r="O11" s="169">
        <f t="shared" si="1"/>
        <v>0.68640000000000001</v>
      </c>
      <c r="P11" s="504"/>
      <c r="Q11" s="504"/>
      <c r="R11" s="185">
        <v>1033014.776</v>
      </c>
      <c r="S11" s="509"/>
      <c r="T11" s="507"/>
      <c r="U11" s="169">
        <f t="shared" si="0"/>
        <v>0.13672638796485739</v>
      </c>
      <c r="V11" s="504"/>
      <c r="W11" s="504"/>
    </row>
    <row r="12" spans="2:23" hidden="1" outlineLevel="1">
      <c r="B12" s="506"/>
      <c r="C12" s="506"/>
      <c r="D12" s="80">
        <v>45877</v>
      </c>
      <c r="E12" s="80" t="s">
        <v>114</v>
      </c>
      <c r="F12" s="184">
        <v>6209389.7300000004</v>
      </c>
      <c r="G12" s="507"/>
      <c r="H12" s="507"/>
      <c r="I12" s="241">
        <v>195967</v>
      </c>
      <c r="J12" s="508"/>
      <c r="K12" s="508"/>
      <c r="L12" s="184">
        <v>4214933.7487239996</v>
      </c>
      <c r="M12" s="507"/>
      <c r="N12" s="507"/>
      <c r="O12" s="169">
        <f t="shared" si="1"/>
        <v>0.67879999999999985</v>
      </c>
      <c r="P12" s="504"/>
      <c r="Q12" s="504"/>
      <c r="R12" s="185">
        <v>940377.96600000001</v>
      </c>
      <c r="S12" s="509"/>
      <c r="T12" s="507"/>
      <c r="U12" s="169">
        <f>R12/F12</f>
        <v>0.15144450693063519</v>
      </c>
      <c r="V12" s="504"/>
      <c r="W12" s="504"/>
    </row>
    <row r="13" spans="2:23" hidden="1" outlineLevel="1">
      <c r="B13" s="506"/>
      <c r="C13" s="506"/>
      <c r="D13" s="80">
        <v>45878</v>
      </c>
      <c r="E13" s="80" t="s">
        <v>115</v>
      </c>
      <c r="F13" s="184">
        <v>6591313.1100000013</v>
      </c>
      <c r="G13" s="507"/>
      <c r="H13" s="507"/>
      <c r="I13" s="241">
        <v>208309</v>
      </c>
      <c r="J13" s="508"/>
      <c r="K13" s="508"/>
      <c r="L13" s="184">
        <v>4526254.7126370007</v>
      </c>
      <c r="M13" s="507"/>
      <c r="N13" s="507"/>
      <c r="O13" s="169">
        <f t="shared" si="1"/>
        <v>0.68669999999999998</v>
      </c>
      <c r="P13" s="504"/>
      <c r="Q13" s="504"/>
      <c r="R13" s="185">
        <v>957572</v>
      </c>
      <c r="S13" s="509"/>
      <c r="T13" s="507"/>
      <c r="U13" s="169">
        <f t="shared" si="0"/>
        <v>0.14527788075295969</v>
      </c>
      <c r="V13" s="504"/>
      <c r="W13" s="504"/>
    </row>
    <row r="14" spans="2:23" hidden="1" outlineLevel="1">
      <c r="B14" s="506"/>
      <c r="C14" s="506"/>
      <c r="D14" s="80">
        <v>45879</v>
      </c>
      <c r="E14" s="80" t="s">
        <v>116</v>
      </c>
      <c r="F14" s="184">
        <v>8170415.25</v>
      </c>
      <c r="G14" s="507"/>
      <c r="H14" s="507"/>
      <c r="I14" s="241">
        <v>256296</v>
      </c>
      <c r="J14" s="508"/>
      <c r="K14" s="508"/>
      <c r="L14" s="184">
        <v>5606538.9445500001</v>
      </c>
      <c r="M14" s="507"/>
      <c r="N14" s="507"/>
      <c r="O14" s="169">
        <f t="shared" si="1"/>
        <v>0.68620000000000003</v>
      </c>
      <c r="P14" s="504"/>
      <c r="Q14" s="504"/>
      <c r="R14" s="185">
        <v>1100462</v>
      </c>
      <c r="S14" s="509"/>
      <c r="T14" s="507"/>
      <c r="U14" s="169">
        <f t="shared" si="0"/>
        <v>0.13468862552610161</v>
      </c>
      <c r="V14" s="504"/>
      <c r="W14" s="504"/>
    </row>
    <row r="15" spans="2:23" hidden="1" outlineLevel="1">
      <c r="B15" s="506"/>
      <c r="C15" s="506"/>
      <c r="D15" s="80">
        <v>45880</v>
      </c>
      <c r="E15" s="80" t="s">
        <v>117</v>
      </c>
      <c r="F15" s="184">
        <v>7815178.3000000007</v>
      </c>
      <c r="G15" s="507"/>
      <c r="H15" s="507"/>
      <c r="I15" s="241">
        <v>246420</v>
      </c>
      <c r="J15" s="508"/>
      <c r="K15" s="508"/>
      <c r="L15" s="184">
        <v>5315884.2796600014</v>
      </c>
      <c r="M15" s="507"/>
      <c r="N15" s="507"/>
      <c r="O15" s="169">
        <f t="shared" si="1"/>
        <v>0.68020000000000014</v>
      </c>
      <c r="P15" s="504"/>
      <c r="Q15" s="504"/>
      <c r="R15" s="185">
        <v>1074513</v>
      </c>
      <c r="S15" s="509"/>
      <c r="T15" s="507"/>
      <c r="U15" s="169">
        <f t="shared" si="0"/>
        <v>0.13749052916681376</v>
      </c>
      <c r="V15" s="504"/>
      <c r="W15" s="504"/>
    </row>
    <row r="16" spans="2:23" hidden="1" outlineLevel="1">
      <c r="B16" s="505">
        <f>D24</f>
        <v>45889</v>
      </c>
      <c r="C16" s="506"/>
      <c r="D16" s="80">
        <v>45881</v>
      </c>
      <c r="E16" s="80" t="s">
        <v>118</v>
      </c>
      <c r="F16" s="184">
        <v>7841558.5099999988</v>
      </c>
      <c r="G16" s="507">
        <f>SUM(F16:F22)</f>
        <v>52217931.870000005</v>
      </c>
      <c r="H16" s="507"/>
      <c r="I16" s="241">
        <v>239747</v>
      </c>
      <c r="J16" s="508">
        <f t="shared" ref="J16" si="7">SUM(I16:I22)</f>
        <v>1628812</v>
      </c>
      <c r="K16" s="508"/>
      <c r="L16" s="184">
        <v>5453803.9437049991</v>
      </c>
      <c r="M16" s="507">
        <f t="shared" ref="M16" si="8">SUM(L16:L22)</f>
        <v>35703456.971395999</v>
      </c>
      <c r="N16" s="507"/>
      <c r="O16" s="169">
        <f t="shared" si="1"/>
        <v>0.69550000000000001</v>
      </c>
      <c r="P16" s="504">
        <f t="shared" ref="P16" si="9">M16/G16</f>
        <v>0.68373939167644782</v>
      </c>
      <c r="Q16" s="504"/>
      <c r="R16" s="185">
        <v>1079138.916</v>
      </c>
      <c r="S16" s="509">
        <f t="shared" ref="S16" si="10">SUM(R16:R22)</f>
        <v>7072355.9059999995</v>
      </c>
      <c r="T16" s="507"/>
      <c r="U16" s="169">
        <f t="shared" si="0"/>
        <v>0.13761791289624645</v>
      </c>
      <c r="V16" s="504">
        <f t="shared" ref="V16" si="11">S16/G16</f>
        <v>0.13543921891826541</v>
      </c>
      <c r="W16" s="504"/>
    </row>
    <row r="17" spans="2:23" hidden="1" outlineLevel="1">
      <c r="B17" s="506"/>
      <c r="C17" s="506"/>
      <c r="D17" s="80">
        <v>45882</v>
      </c>
      <c r="E17" s="80" t="s">
        <v>112</v>
      </c>
      <c r="F17" s="184">
        <v>7976719.9199999999</v>
      </c>
      <c r="G17" s="507"/>
      <c r="H17" s="507"/>
      <c r="I17" s="241">
        <v>246278</v>
      </c>
      <c r="J17" s="508"/>
      <c r="K17" s="508"/>
      <c r="L17" s="184">
        <v>5268623.5071599996</v>
      </c>
      <c r="M17" s="507"/>
      <c r="N17" s="507"/>
      <c r="O17" s="169">
        <f t="shared" si="1"/>
        <v>0.66049999999999998</v>
      </c>
      <c r="P17" s="504"/>
      <c r="Q17" s="504"/>
      <c r="R17" s="185">
        <v>1080253.7080000001</v>
      </c>
      <c r="S17" s="509"/>
      <c r="T17" s="507"/>
      <c r="U17" s="169">
        <f t="shared" si="0"/>
        <v>0.13542580394373432</v>
      </c>
      <c r="V17" s="504"/>
      <c r="W17" s="504"/>
    </row>
    <row r="18" spans="2:23" hidden="1" outlineLevel="1">
      <c r="B18" s="506"/>
      <c r="C18" s="506"/>
      <c r="D18" s="80">
        <v>45883</v>
      </c>
      <c r="E18" s="80" t="s">
        <v>113</v>
      </c>
      <c r="F18" s="184">
        <v>7479649.0499999998</v>
      </c>
      <c r="G18" s="507"/>
      <c r="H18" s="507"/>
      <c r="I18" s="241">
        <v>233538</v>
      </c>
      <c r="J18" s="508"/>
      <c r="K18" s="508"/>
      <c r="L18" s="184">
        <v>5208827.5984199997</v>
      </c>
      <c r="M18" s="507"/>
      <c r="N18" s="507"/>
      <c r="O18" s="169">
        <f t="shared" si="1"/>
        <v>0.69640000000000002</v>
      </c>
      <c r="P18" s="504"/>
      <c r="Q18" s="504"/>
      <c r="R18" s="185">
        <v>1003496.738</v>
      </c>
      <c r="S18" s="509"/>
      <c r="T18" s="507"/>
      <c r="U18" s="169">
        <f t="shared" si="0"/>
        <v>0.13416361266308344</v>
      </c>
      <c r="V18" s="504"/>
      <c r="W18" s="504"/>
    </row>
    <row r="19" spans="2:23" hidden="1" outlineLevel="1">
      <c r="B19" s="506"/>
      <c r="C19" s="506"/>
      <c r="D19" s="80">
        <v>45884</v>
      </c>
      <c r="E19" s="80" t="s">
        <v>114</v>
      </c>
      <c r="F19" s="184">
        <v>6364780.2199999988</v>
      </c>
      <c r="G19" s="507"/>
      <c r="H19" s="507"/>
      <c r="I19" s="241">
        <v>198328</v>
      </c>
      <c r="J19" s="508"/>
      <c r="K19" s="508"/>
      <c r="L19" s="184">
        <v>4519630.4342219997</v>
      </c>
      <c r="M19" s="507"/>
      <c r="N19" s="507"/>
      <c r="O19" s="169">
        <f t="shared" si="1"/>
        <v>0.71010000000000006</v>
      </c>
      <c r="P19" s="504"/>
      <c r="Q19" s="504"/>
      <c r="R19" s="185">
        <v>934083.81</v>
      </c>
      <c r="S19" s="509"/>
      <c r="T19" s="507"/>
      <c r="U19" s="169">
        <f t="shared" si="0"/>
        <v>0.14675821909212761</v>
      </c>
      <c r="V19" s="504"/>
      <c r="W19" s="504"/>
    </row>
    <row r="20" spans="2:23" hidden="1" outlineLevel="1">
      <c r="B20" s="506"/>
      <c r="C20" s="506"/>
      <c r="D20" s="80">
        <v>45885</v>
      </c>
      <c r="E20" s="80" t="s">
        <v>115</v>
      </c>
      <c r="F20" s="184">
        <v>6421067.7599999998</v>
      </c>
      <c r="G20" s="507"/>
      <c r="H20" s="507"/>
      <c r="I20" s="241">
        <v>202709</v>
      </c>
      <c r="J20" s="508"/>
      <c r="K20" s="508"/>
      <c r="L20" s="184">
        <v>4356052.3683839999</v>
      </c>
      <c r="M20" s="507"/>
      <c r="N20" s="507"/>
      <c r="O20" s="169">
        <f t="shared" si="1"/>
        <v>0.6784</v>
      </c>
      <c r="P20" s="504"/>
      <c r="Q20" s="504"/>
      <c r="R20" s="185">
        <v>931231.33200000005</v>
      </c>
      <c r="S20" s="509"/>
      <c r="T20" s="507"/>
      <c r="U20" s="169">
        <f t="shared" si="0"/>
        <v>0.14502748869916926</v>
      </c>
      <c r="V20" s="504"/>
      <c r="W20" s="504"/>
    </row>
    <row r="21" spans="2:23" hidden="1" outlineLevel="1">
      <c r="B21" s="506"/>
      <c r="C21" s="506"/>
      <c r="D21" s="80">
        <v>45886</v>
      </c>
      <c r="E21" s="80" t="s">
        <v>116</v>
      </c>
      <c r="F21" s="184">
        <v>8145084.8600000003</v>
      </c>
      <c r="G21" s="507"/>
      <c r="H21" s="507"/>
      <c r="I21" s="241">
        <v>254386</v>
      </c>
      <c r="J21" s="508"/>
      <c r="K21" s="508"/>
      <c r="L21" s="184">
        <v>5559020.4169500005</v>
      </c>
      <c r="M21" s="507"/>
      <c r="N21" s="507"/>
      <c r="O21" s="169">
        <f t="shared" si="1"/>
        <v>0.6825</v>
      </c>
      <c r="P21" s="504"/>
      <c r="Q21" s="504"/>
      <c r="R21" s="185">
        <v>1090508.2720000001</v>
      </c>
      <c r="S21" s="509"/>
      <c r="T21" s="507"/>
      <c r="U21" s="169">
        <f t="shared" si="0"/>
        <v>0.1338854402064511</v>
      </c>
      <c r="V21" s="504"/>
      <c r="W21" s="504"/>
    </row>
    <row r="22" spans="2:23" hidden="1" outlineLevel="1">
      <c r="B22" s="506"/>
      <c r="C22" s="506"/>
      <c r="D22" s="80">
        <v>45887</v>
      </c>
      <c r="E22" s="80" t="s">
        <v>117</v>
      </c>
      <c r="F22" s="184">
        <v>7989071.5500000007</v>
      </c>
      <c r="G22" s="507"/>
      <c r="H22" s="507"/>
      <c r="I22" s="241">
        <v>253826</v>
      </c>
      <c r="J22" s="508"/>
      <c r="K22" s="508"/>
      <c r="L22" s="184">
        <v>5337498.7025550008</v>
      </c>
      <c r="M22" s="507"/>
      <c r="N22" s="507"/>
      <c r="O22" s="169">
        <f t="shared" si="1"/>
        <v>0.66810000000000003</v>
      </c>
      <c r="P22" s="504"/>
      <c r="Q22" s="504"/>
      <c r="R22" s="185">
        <v>953643.13</v>
      </c>
      <c r="S22" s="509"/>
      <c r="T22" s="507"/>
      <c r="U22" s="169">
        <f t="shared" si="0"/>
        <v>0.11936845527438041</v>
      </c>
      <c r="V22" s="504"/>
      <c r="W22" s="504"/>
    </row>
    <row r="23" spans="2:23" hidden="1" outlineLevel="1">
      <c r="B23" s="505">
        <f>D24</f>
        <v>45889</v>
      </c>
      <c r="C23" s="506"/>
      <c r="D23" s="80">
        <v>45888</v>
      </c>
      <c r="E23" s="80" t="s">
        <v>118</v>
      </c>
      <c r="F23" s="184">
        <v>7909637.04</v>
      </c>
      <c r="G23" s="507">
        <f>SUM(F23:F29)</f>
        <v>50567324.339999996</v>
      </c>
      <c r="H23" s="507"/>
      <c r="I23" s="241">
        <v>255899</v>
      </c>
      <c r="J23" s="508">
        <f t="shared" ref="J23" si="12">SUM(I23:I29)</f>
        <v>1643193</v>
      </c>
      <c r="K23" s="508"/>
      <c r="L23" s="184">
        <v>5546237.4924480002</v>
      </c>
      <c r="M23" s="507">
        <f t="shared" ref="M23" si="13">SUM(L23:L29)</f>
        <v>35420864.124821998</v>
      </c>
      <c r="N23" s="507"/>
      <c r="O23" s="169">
        <f t="shared" si="1"/>
        <v>0.70120000000000005</v>
      </c>
      <c r="P23" s="504">
        <f t="shared" ref="P23" si="14">M23/G23</f>
        <v>0.70046941551944497</v>
      </c>
      <c r="Q23" s="504"/>
      <c r="R23" s="185">
        <v>1069724.3999999999</v>
      </c>
      <c r="S23" s="509">
        <f t="shared" ref="S23" si="15">SUM(R23:R29)</f>
        <v>6924132.9499999993</v>
      </c>
      <c r="T23" s="507"/>
      <c r="U23" s="169">
        <f t="shared" si="0"/>
        <v>0.13524317166391744</v>
      </c>
      <c r="V23" s="504">
        <f t="shared" ref="V23" si="16">S23/G23</f>
        <v>0.13692899595486091</v>
      </c>
      <c r="W23" s="504"/>
    </row>
    <row r="24" spans="2:23" hidden="1" outlineLevel="1">
      <c r="B24" s="506"/>
      <c r="C24" s="506"/>
      <c r="D24" s="80">
        <v>45889</v>
      </c>
      <c r="E24" s="80" t="s">
        <v>112</v>
      </c>
      <c r="F24" s="184">
        <v>7775987.7599999998</v>
      </c>
      <c r="G24" s="507"/>
      <c r="H24" s="507"/>
      <c r="I24" s="241">
        <v>251326</v>
      </c>
      <c r="J24" s="508"/>
      <c r="K24" s="508"/>
      <c r="L24" s="184">
        <v>5404311.4931999994</v>
      </c>
      <c r="M24" s="507"/>
      <c r="N24" s="507"/>
      <c r="O24" s="169">
        <f t="shared" si="1"/>
        <v>0.69499999999999995</v>
      </c>
      <c r="P24" s="504"/>
      <c r="Q24" s="504"/>
      <c r="R24" s="185">
        <v>1044733.132</v>
      </c>
      <c r="S24" s="509"/>
      <c r="T24" s="507"/>
      <c r="U24" s="169">
        <f t="shared" si="0"/>
        <v>0.13435375212061806</v>
      </c>
      <c r="V24" s="504"/>
      <c r="W24" s="504"/>
    </row>
    <row r="25" spans="2:23" hidden="1" outlineLevel="1">
      <c r="B25" s="506"/>
      <c r="C25" s="506"/>
      <c r="D25" s="80">
        <v>45890</v>
      </c>
      <c r="E25" s="80" t="s">
        <v>113</v>
      </c>
      <c r="F25" s="184">
        <v>7246465.3200000003</v>
      </c>
      <c r="G25" s="507"/>
      <c r="H25" s="507"/>
      <c r="I25" s="241">
        <v>234557</v>
      </c>
      <c r="J25" s="508"/>
      <c r="K25" s="508"/>
      <c r="L25" s="184">
        <v>5066003.905212</v>
      </c>
      <c r="M25" s="507"/>
      <c r="N25" s="507"/>
      <c r="O25" s="169">
        <f t="shared" si="1"/>
        <v>0.69909999999999994</v>
      </c>
      <c r="P25" s="504"/>
      <c r="Q25" s="504"/>
      <c r="R25" s="185">
        <v>1004617.7560000001</v>
      </c>
      <c r="S25" s="509"/>
      <c r="T25" s="507"/>
      <c r="U25" s="169">
        <f t="shared" si="0"/>
        <v>0.13863555701112498</v>
      </c>
      <c r="V25" s="504"/>
      <c r="W25" s="504"/>
    </row>
    <row r="26" spans="2:23" hidden="1" outlineLevel="1">
      <c r="B26" s="506"/>
      <c r="C26" s="506"/>
      <c r="D26" s="80">
        <v>45891</v>
      </c>
      <c r="E26" s="80" t="s">
        <v>114</v>
      </c>
      <c r="F26" s="184">
        <v>5933586.3499999996</v>
      </c>
      <c r="G26" s="507"/>
      <c r="H26" s="507"/>
      <c r="I26" s="241">
        <v>195333</v>
      </c>
      <c r="J26" s="508"/>
      <c r="K26" s="508"/>
      <c r="L26" s="184">
        <v>4169531.1281449995</v>
      </c>
      <c r="M26" s="507"/>
      <c r="N26" s="507"/>
      <c r="O26" s="169">
        <f t="shared" si="1"/>
        <v>0.70269999999999999</v>
      </c>
      <c r="P26" s="504"/>
      <c r="Q26" s="504"/>
      <c r="R26" s="185">
        <v>915576.34400000004</v>
      </c>
      <c r="S26" s="509"/>
      <c r="T26" s="507"/>
      <c r="U26" s="169">
        <f t="shared" si="0"/>
        <v>0.15430403974823761</v>
      </c>
      <c r="V26" s="504"/>
      <c r="W26" s="504"/>
    </row>
    <row r="27" spans="2:23" hidden="1" outlineLevel="1">
      <c r="B27" s="506"/>
      <c r="C27" s="506"/>
      <c r="D27" s="80">
        <v>45892</v>
      </c>
      <c r="E27" s="80" t="s">
        <v>115</v>
      </c>
      <c r="F27" s="184">
        <v>6081229.5300000003</v>
      </c>
      <c r="G27" s="507"/>
      <c r="H27" s="507"/>
      <c r="I27" s="241">
        <v>200546</v>
      </c>
      <c r="J27" s="508"/>
      <c r="K27" s="508"/>
      <c r="L27" s="184">
        <v>4329227.3024070002</v>
      </c>
      <c r="M27" s="507"/>
      <c r="N27" s="507"/>
      <c r="O27" s="169">
        <f t="shared" si="1"/>
        <v>0.71189999999999998</v>
      </c>
      <c r="P27" s="504"/>
      <c r="Q27" s="504"/>
      <c r="R27" s="185">
        <v>920449.83799999999</v>
      </c>
      <c r="S27" s="509"/>
      <c r="T27" s="507"/>
      <c r="U27" s="169">
        <f t="shared" si="0"/>
        <v>0.15135916732943971</v>
      </c>
      <c r="V27" s="504"/>
      <c r="W27" s="504"/>
    </row>
    <row r="28" spans="2:23" hidden="1" outlineLevel="1">
      <c r="B28" s="506"/>
      <c r="C28" s="506"/>
      <c r="D28" s="80">
        <v>45893</v>
      </c>
      <c r="E28" s="80" t="s">
        <v>116</v>
      </c>
      <c r="F28" s="184">
        <v>7894027.0499999998</v>
      </c>
      <c r="G28" s="507"/>
      <c r="H28" s="507"/>
      <c r="I28" s="241">
        <v>255114</v>
      </c>
      <c r="J28" s="508"/>
      <c r="K28" s="508"/>
      <c r="L28" s="184">
        <v>5555026.8350849999</v>
      </c>
      <c r="M28" s="507"/>
      <c r="N28" s="507"/>
      <c r="O28" s="169">
        <f t="shared" si="1"/>
        <v>0.70369999999999999</v>
      </c>
      <c r="P28" s="504"/>
      <c r="Q28" s="504"/>
      <c r="R28" s="185">
        <v>1049747.362</v>
      </c>
      <c r="S28" s="509"/>
      <c r="T28" s="507"/>
      <c r="U28" s="169">
        <f t="shared" si="0"/>
        <v>0.13297995501548224</v>
      </c>
      <c r="V28" s="504"/>
      <c r="W28" s="504"/>
    </row>
    <row r="29" spans="2:23" hidden="1" outlineLevel="1">
      <c r="B29" s="506"/>
      <c r="C29" s="506"/>
      <c r="D29" s="80">
        <v>45894</v>
      </c>
      <c r="E29" s="80" t="s">
        <v>117</v>
      </c>
      <c r="F29" s="184">
        <v>7726391.29</v>
      </c>
      <c r="G29" s="507"/>
      <c r="H29" s="507"/>
      <c r="I29" s="241">
        <v>250418</v>
      </c>
      <c r="J29" s="508"/>
      <c r="K29" s="508"/>
      <c r="L29" s="184">
        <v>5350525.9683250003</v>
      </c>
      <c r="M29" s="507"/>
      <c r="N29" s="507"/>
      <c r="O29" s="169">
        <f t="shared" si="1"/>
        <v>0.6925</v>
      </c>
      <c r="P29" s="504"/>
      <c r="Q29" s="504"/>
      <c r="R29" s="185">
        <v>919284.11800000002</v>
      </c>
      <c r="S29" s="509"/>
      <c r="T29" s="507"/>
      <c r="U29" s="169">
        <f t="shared" si="0"/>
        <v>0.11897975180079186</v>
      </c>
      <c r="V29" s="504"/>
      <c r="W29" s="504"/>
    </row>
    <row r="30" spans="2:23" hidden="1" outlineLevel="1">
      <c r="B30" s="505">
        <f>D38</f>
        <v>45903</v>
      </c>
      <c r="C30" s="506"/>
      <c r="D30" s="80">
        <v>45895</v>
      </c>
      <c r="E30" s="80" t="s">
        <v>118</v>
      </c>
      <c r="F30" s="184">
        <v>7423824.2000000002</v>
      </c>
      <c r="G30" s="507">
        <f t="shared" ref="G30" si="17">SUM(F30:F36)</f>
        <v>48911413.240000002</v>
      </c>
      <c r="H30" s="507"/>
      <c r="I30" s="241">
        <v>242071</v>
      </c>
      <c r="J30" s="508">
        <f t="shared" ref="J30" si="18">SUM(I30:I36)</f>
        <v>1600303</v>
      </c>
      <c r="K30" s="508"/>
      <c r="L30" s="184">
        <v>5190737.8806400001</v>
      </c>
      <c r="M30" s="507">
        <f t="shared" ref="M30" si="19">SUM(L30:L36)</f>
        <v>34039749.560413837</v>
      </c>
      <c r="N30" s="507"/>
      <c r="O30" s="169">
        <f t="shared" si="1"/>
        <v>0.69920000000000004</v>
      </c>
      <c r="P30" s="504">
        <f t="shared" ref="P30" si="20">M30/G30</f>
        <v>0.69594696422666347</v>
      </c>
      <c r="Q30" s="504"/>
      <c r="R30" s="185">
        <v>1019343.9080000001</v>
      </c>
      <c r="S30" s="509">
        <f t="shared" ref="S30" si="21">SUM(R30:R36)</f>
        <v>6708813.6340000005</v>
      </c>
      <c r="T30" s="507"/>
      <c r="U30" s="169">
        <f t="shared" si="0"/>
        <v>0.13730711834474746</v>
      </c>
      <c r="V30" s="504">
        <f>S30/G30</f>
        <v>0.13716253916199458</v>
      </c>
      <c r="W30" s="504"/>
    </row>
    <row r="31" spans="2:23" hidden="1" outlineLevel="1">
      <c r="B31" s="506"/>
      <c r="C31" s="506"/>
      <c r="D31" s="80">
        <v>45896</v>
      </c>
      <c r="E31" s="80" t="s">
        <v>112</v>
      </c>
      <c r="F31" s="184">
        <v>7268105.9000000004</v>
      </c>
      <c r="G31" s="507"/>
      <c r="H31" s="507"/>
      <c r="I31" s="241">
        <v>237593</v>
      </c>
      <c r="J31" s="508"/>
      <c r="K31" s="508"/>
      <c r="L31" s="184">
        <v>5102210.3418000005</v>
      </c>
      <c r="M31" s="507"/>
      <c r="N31" s="507"/>
      <c r="O31" s="169">
        <f t="shared" si="1"/>
        <v>0.70200000000000007</v>
      </c>
      <c r="P31" s="504"/>
      <c r="Q31" s="504"/>
      <c r="R31" s="185">
        <v>1002052.8860000001</v>
      </c>
      <c r="S31" s="509"/>
      <c r="T31" s="507"/>
      <c r="U31" s="169">
        <f t="shared" si="0"/>
        <v>0.13786987968901224</v>
      </c>
      <c r="V31" s="504"/>
      <c r="W31" s="504"/>
    </row>
    <row r="32" spans="2:23" hidden="1" outlineLevel="1">
      <c r="B32" s="506"/>
      <c r="C32" s="506"/>
      <c r="D32" s="80">
        <v>45897</v>
      </c>
      <c r="E32" s="80" t="s">
        <v>113</v>
      </c>
      <c r="F32" s="184">
        <v>6765305.7300000004</v>
      </c>
      <c r="G32" s="507"/>
      <c r="H32" s="507"/>
      <c r="I32" s="241">
        <v>223084</v>
      </c>
      <c r="J32" s="508"/>
      <c r="K32" s="508"/>
      <c r="L32" s="184">
        <v>4751274.2141790008</v>
      </c>
      <c r="M32" s="507"/>
      <c r="N32" s="507"/>
      <c r="O32" s="169">
        <f t="shared" si="1"/>
        <v>0.70230000000000004</v>
      </c>
      <c r="P32" s="504"/>
      <c r="Q32" s="504"/>
      <c r="R32" s="185">
        <v>957969.58799999999</v>
      </c>
      <c r="S32" s="509"/>
      <c r="T32" s="507"/>
      <c r="U32" s="169">
        <f t="shared" si="0"/>
        <v>0.14160033947201969</v>
      </c>
      <c r="V32" s="504"/>
      <c r="W32" s="504"/>
    </row>
    <row r="33" spans="2:23" hidden="1" outlineLevel="1">
      <c r="B33" s="506"/>
      <c r="C33" s="506"/>
      <c r="D33" s="80">
        <v>45898</v>
      </c>
      <c r="E33" s="80" t="s">
        <v>114</v>
      </c>
      <c r="F33" s="184">
        <v>5760799.9100000001</v>
      </c>
      <c r="G33" s="507"/>
      <c r="H33" s="507"/>
      <c r="I33" s="241">
        <v>190353</v>
      </c>
      <c r="J33" s="508"/>
      <c r="K33" s="508"/>
      <c r="L33" s="184">
        <v>3966310.7380349995</v>
      </c>
      <c r="M33" s="507"/>
      <c r="N33" s="507"/>
      <c r="O33" s="169">
        <f t="shared" si="1"/>
        <v>0.68849999999999989</v>
      </c>
      <c r="P33" s="504"/>
      <c r="Q33" s="504"/>
      <c r="R33" s="185">
        <v>876104.08200000005</v>
      </c>
      <c r="S33" s="509"/>
      <c r="T33" s="507"/>
      <c r="U33" s="169">
        <f t="shared" si="0"/>
        <v>0.15208028323969336</v>
      </c>
      <c r="V33" s="504"/>
      <c r="W33" s="504"/>
    </row>
    <row r="34" spans="2:23" hidden="1" outlineLevel="1">
      <c r="B34" s="506"/>
      <c r="C34" s="506"/>
      <c r="D34" s="80">
        <v>45899</v>
      </c>
      <c r="E34" s="80" t="s">
        <v>115</v>
      </c>
      <c r="F34" s="184">
        <v>6161593.7999999998</v>
      </c>
      <c r="G34" s="507"/>
      <c r="H34" s="507"/>
      <c r="I34" s="241">
        <v>202704</v>
      </c>
      <c r="J34" s="508"/>
      <c r="K34" s="508"/>
      <c r="L34" s="184">
        <v>4425872.8265399998</v>
      </c>
      <c r="M34" s="507"/>
      <c r="N34" s="507"/>
      <c r="O34" s="169">
        <f t="shared" si="1"/>
        <v>0.71829999999999994</v>
      </c>
      <c r="P34" s="504"/>
      <c r="Q34" s="504"/>
      <c r="R34" s="185">
        <v>907803.99800000002</v>
      </c>
      <c r="S34" s="509"/>
      <c r="T34" s="507"/>
      <c r="U34" s="169">
        <f t="shared" si="0"/>
        <v>0.14733265896236133</v>
      </c>
      <c r="V34" s="504"/>
      <c r="W34" s="504"/>
    </row>
    <row r="35" spans="2:23" hidden="1" outlineLevel="1">
      <c r="B35" s="506"/>
      <c r="C35" s="506"/>
      <c r="D35" s="80">
        <v>45900</v>
      </c>
      <c r="E35" s="80" t="s">
        <v>116</v>
      </c>
      <c r="F35" s="184">
        <v>7725142.3700000001</v>
      </c>
      <c r="G35" s="507"/>
      <c r="H35" s="507"/>
      <c r="I35" s="241">
        <v>251694</v>
      </c>
      <c r="J35" s="508"/>
      <c r="K35" s="508"/>
      <c r="L35" s="184">
        <v>5304082.7512419997</v>
      </c>
      <c r="M35" s="507"/>
      <c r="N35" s="507"/>
      <c r="O35" s="169">
        <f t="shared" si="1"/>
        <v>0.68659999999999999</v>
      </c>
      <c r="P35" s="504"/>
      <c r="Q35" s="504"/>
      <c r="R35" s="185">
        <v>1013087.672</v>
      </c>
      <c r="S35" s="509"/>
      <c r="T35" s="507"/>
      <c r="U35" s="169">
        <f t="shared" si="0"/>
        <v>0.13114161830003918</v>
      </c>
      <c r="V35" s="504"/>
      <c r="W35" s="504"/>
    </row>
    <row r="36" spans="2:23" hidden="1" outlineLevel="1" collapsed="1">
      <c r="B36" s="506"/>
      <c r="D36" s="80">
        <v>45901</v>
      </c>
      <c r="E36" s="80" t="s">
        <v>117</v>
      </c>
      <c r="F36" s="184">
        <v>7806641.3300000001</v>
      </c>
      <c r="G36" s="507"/>
      <c r="H36" s="507">
        <f>SUM(F36:F65)</f>
        <v>213751473.06</v>
      </c>
      <c r="I36" s="241">
        <v>252804</v>
      </c>
      <c r="J36" s="508"/>
      <c r="K36" s="508">
        <f>SUM(I36:I65)</f>
        <v>7022371</v>
      </c>
      <c r="L36" s="184">
        <v>5299260.8079778356</v>
      </c>
      <c r="M36" s="507"/>
      <c r="N36" s="507">
        <f>SUM(L36:L65)</f>
        <v>142400144.41054228</v>
      </c>
      <c r="O36" s="169">
        <f>L36/F36</f>
        <v>0.6788144329896908</v>
      </c>
      <c r="P36" s="504"/>
      <c r="Q36" s="504">
        <f>N36/H36</f>
        <v>0.66619491492613281</v>
      </c>
      <c r="R36" s="185">
        <v>932451.5</v>
      </c>
      <c r="S36" s="509"/>
      <c r="T36" s="507">
        <f>SUM(R36:R65)</f>
        <v>29802750.758000005</v>
      </c>
      <c r="U36" s="169">
        <f t="shared" si="0"/>
        <v>0.11944336374423903</v>
      </c>
      <c r="V36" s="504"/>
      <c r="W36" s="504">
        <f>T36/H36</f>
        <v>0.13942711285846615</v>
      </c>
    </row>
    <row r="37" spans="2:23" hidden="1" outlineLevel="1">
      <c r="B37" s="505">
        <f>B30+7</f>
        <v>45910</v>
      </c>
      <c r="D37" s="80">
        <v>45902</v>
      </c>
      <c r="E37" s="80" t="s">
        <v>118</v>
      </c>
      <c r="F37" s="184">
        <v>8169292.4199999999</v>
      </c>
      <c r="G37" s="507">
        <f>SUM(F37:F43)</f>
        <v>50724262.469999999</v>
      </c>
      <c r="H37" s="507"/>
      <c r="I37" s="241">
        <v>267176</v>
      </c>
      <c r="J37" s="508">
        <f t="shared" ref="J37" si="22">SUM(I37:I43)</f>
        <v>1673814</v>
      </c>
      <c r="K37" s="508"/>
      <c r="L37" s="184">
        <v>5332358.2430134024</v>
      </c>
      <c r="M37" s="507">
        <f t="shared" ref="M37" si="23">SUM(L37:L43)</f>
        <v>33879378.711222164</v>
      </c>
      <c r="N37" s="507"/>
      <c r="O37" s="169">
        <f>L37/F37</f>
        <v>0.6527319587628867</v>
      </c>
      <c r="P37" s="504">
        <f t="shared" ref="P37" si="24">M37/G37</f>
        <v>0.66791269229906591</v>
      </c>
      <c r="Q37" s="504"/>
      <c r="R37" s="185">
        <v>1087307.4080000001</v>
      </c>
      <c r="S37" s="509">
        <f t="shared" ref="S37" si="25">SUM(R37:R43)</f>
        <v>7050306.8660000004</v>
      </c>
      <c r="T37" s="507"/>
      <c r="U37" s="169">
        <f t="shared" si="0"/>
        <v>0.13309688919178145</v>
      </c>
      <c r="V37" s="504">
        <f>S37/G37</f>
        <v>0.13899279206217705</v>
      </c>
      <c r="W37" s="504"/>
    </row>
    <row r="38" spans="2:23" hidden="1" outlineLevel="1">
      <c r="B38" s="506"/>
      <c r="D38" s="80">
        <v>45903</v>
      </c>
      <c r="E38" s="80" t="s">
        <v>112</v>
      </c>
      <c r="F38" s="184">
        <v>7774607.1799999997</v>
      </c>
      <c r="G38" s="507"/>
      <c r="H38" s="507"/>
      <c r="I38" s="241">
        <v>255665</v>
      </c>
      <c r="J38" s="508"/>
      <c r="K38" s="508"/>
      <c r="L38" s="184">
        <v>5250264.364184536</v>
      </c>
      <c r="M38" s="507"/>
      <c r="N38" s="507"/>
      <c r="O38" s="169">
        <f t="shared" si="1"/>
        <v>0.67530927835051546</v>
      </c>
      <c r="P38" s="504"/>
      <c r="Q38" s="504"/>
      <c r="R38" s="185">
        <v>1043986.568</v>
      </c>
      <c r="S38" s="509"/>
      <c r="T38" s="507"/>
      <c r="U38" s="169">
        <f t="shared" si="0"/>
        <v>0.13428158411471022</v>
      </c>
      <c r="V38" s="504"/>
      <c r="W38" s="504"/>
    </row>
    <row r="39" spans="2:23" hidden="1" outlineLevel="1">
      <c r="B39" s="506"/>
      <c r="D39" s="80">
        <v>45904</v>
      </c>
      <c r="E39" s="80" t="s">
        <v>113</v>
      </c>
      <c r="F39" s="184">
        <v>6925705.3300000001</v>
      </c>
      <c r="G39" s="507"/>
      <c r="H39" s="507"/>
      <c r="I39" s="241">
        <v>230570</v>
      </c>
      <c r="J39" s="508"/>
      <c r="K39" s="508"/>
      <c r="L39" s="184">
        <v>4667711.1953479387</v>
      </c>
      <c r="M39" s="507"/>
      <c r="N39" s="507"/>
      <c r="O39" s="169">
        <f t="shared" ref="O39:O42" si="26">L39/F39</f>
        <v>0.6739690721649485</v>
      </c>
      <c r="P39" s="504"/>
      <c r="Q39" s="504"/>
      <c r="R39" s="185">
        <v>1014007.1360000001</v>
      </c>
      <c r="S39" s="509"/>
      <c r="T39" s="507"/>
      <c r="U39" s="169">
        <f t="shared" si="0"/>
        <v>0.14641211077919195</v>
      </c>
      <c r="V39" s="504"/>
      <c r="W39" s="504"/>
    </row>
    <row r="40" spans="2:23" hidden="1" outlineLevel="1">
      <c r="B40" s="506"/>
      <c r="D40" s="80">
        <v>45905</v>
      </c>
      <c r="E40" s="80" t="s">
        <v>114</v>
      </c>
      <c r="F40" s="184">
        <v>5813361.7999999998</v>
      </c>
      <c r="G40" s="507"/>
      <c r="H40" s="507"/>
      <c r="I40" s="241">
        <v>194911</v>
      </c>
      <c r="J40" s="508"/>
      <c r="K40" s="508"/>
      <c r="L40" s="184">
        <v>3942598.0001340201</v>
      </c>
      <c r="M40" s="507"/>
      <c r="N40" s="507"/>
      <c r="O40" s="169">
        <f t="shared" si="26"/>
        <v>0.67819587628865974</v>
      </c>
      <c r="P40" s="504"/>
      <c r="Q40" s="504"/>
      <c r="R40" s="185">
        <v>910686.10400000005</v>
      </c>
      <c r="S40" s="509"/>
      <c r="T40" s="507"/>
      <c r="U40" s="169">
        <f t="shared" si="0"/>
        <v>0.15665395262342008</v>
      </c>
      <c r="V40" s="504"/>
      <c r="W40" s="504"/>
    </row>
    <row r="41" spans="2:23" hidden="1" outlineLevel="1">
      <c r="B41" s="506"/>
      <c r="D41" s="80">
        <v>45906</v>
      </c>
      <c r="E41" s="80" t="s">
        <v>115</v>
      </c>
      <c r="F41" s="184">
        <v>6064269.0899999999</v>
      </c>
      <c r="G41" s="507"/>
      <c r="H41" s="507"/>
      <c r="I41" s="241">
        <v>202561</v>
      </c>
      <c r="J41" s="508"/>
      <c r="K41" s="508"/>
      <c r="L41" s="184">
        <v>4096507.547652062</v>
      </c>
      <c r="M41" s="507"/>
      <c r="N41" s="507"/>
      <c r="O41" s="169">
        <f t="shared" si="26"/>
        <v>0.67551546391752582</v>
      </c>
      <c r="P41" s="504"/>
      <c r="Q41" s="504"/>
      <c r="R41" s="185">
        <v>899985.38199999998</v>
      </c>
      <c r="S41" s="509"/>
      <c r="T41" s="507"/>
      <c r="U41" s="169">
        <f t="shared" si="0"/>
        <v>0.14840789032334975</v>
      </c>
      <c r="V41" s="504"/>
      <c r="W41" s="504"/>
    </row>
    <row r="42" spans="2:23" hidden="1" outlineLevel="1">
      <c r="B42" s="506"/>
      <c r="D42" s="80">
        <v>45907</v>
      </c>
      <c r="E42" s="80" t="s">
        <v>116</v>
      </c>
      <c r="F42" s="184">
        <v>8031264.3600000003</v>
      </c>
      <c r="G42" s="507"/>
      <c r="H42" s="507"/>
      <c r="I42" s="241">
        <v>262932</v>
      </c>
      <c r="J42" s="508"/>
      <c r="K42" s="508"/>
      <c r="L42" s="184">
        <v>5305188.2872886611</v>
      </c>
      <c r="M42" s="507"/>
      <c r="N42" s="507"/>
      <c r="O42" s="169">
        <f t="shared" si="26"/>
        <v>0.66056701030927845</v>
      </c>
      <c r="P42" s="504"/>
      <c r="Q42" s="504"/>
      <c r="R42" s="185">
        <v>1043807.844</v>
      </c>
      <c r="S42" s="509"/>
      <c r="T42" s="507"/>
      <c r="U42" s="169">
        <f t="shared" si="0"/>
        <v>0.129968059475009</v>
      </c>
      <c r="V42" s="504"/>
      <c r="W42" s="504"/>
    </row>
    <row r="43" spans="2:23" hidden="1" outlineLevel="1">
      <c r="B43" s="506"/>
      <c r="D43" s="80">
        <v>45908</v>
      </c>
      <c r="E43" s="80" t="s">
        <v>117</v>
      </c>
      <c r="F43" s="184">
        <v>7945762.29</v>
      </c>
      <c r="G43" s="507"/>
      <c r="H43" s="507"/>
      <c r="I43" s="241">
        <v>259999</v>
      </c>
      <c r="J43" s="508"/>
      <c r="K43" s="508"/>
      <c r="L43" s="184">
        <v>5284751.0736015467</v>
      </c>
      <c r="M43" s="507"/>
      <c r="N43" s="507"/>
      <c r="O43" s="169">
        <f>L43/F43</f>
        <v>0.66510309278350521</v>
      </c>
      <c r="P43" s="504"/>
      <c r="Q43" s="504"/>
      <c r="R43" s="185">
        <v>1050526.4240000001</v>
      </c>
      <c r="S43" s="509"/>
      <c r="T43" s="507"/>
      <c r="U43" s="169">
        <f t="shared" si="0"/>
        <v>0.13221216362363644</v>
      </c>
      <c r="V43" s="504"/>
      <c r="W43" s="504"/>
    </row>
    <row r="44" spans="2:23" hidden="1" outlineLevel="1">
      <c r="B44" s="505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507">
        <f>SUM(F44:F50)</f>
        <v>50242376.230000004</v>
      </c>
      <c r="H44" s="507"/>
      <c r="I44" s="241">
        <v>258026</v>
      </c>
      <c r="J44" s="508">
        <f t="shared" ref="J44:J65" si="28">SUM(I44:I50)</f>
        <v>1658017</v>
      </c>
      <c r="K44" s="508"/>
      <c r="L44" s="184">
        <v>5218988.1872402057</v>
      </c>
      <c r="M44" s="507">
        <f t="shared" ref="M44:M65" si="29">SUM(L44:L50)</f>
        <v>33439915.083561342</v>
      </c>
      <c r="N44" s="507"/>
      <c r="O44" s="169">
        <f t="shared" ref="O44:O71" si="30">L44/F44</f>
        <v>0.66458762886597933</v>
      </c>
      <c r="P44" s="504">
        <f t="shared" ref="P44:P65" si="31">M44/G44</f>
        <v>0.66557192538983023</v>
      </c>
      <c r="Q44" s="504"/>
      <c r="R44" s="185">
        <v>1042922.706</v>
      </c>
      <c r="S44" s="509">
        <f t="shared" ref="S44:S65" si="32">SUM(R44:R50)</f>
        <v>6824366.2379999999</v>
      </c>
      <c r="T44" s="507"/>
      <c r="U44" s="169">
        <f t="shared" si="0"/>
        <v>0.13280611172211687</v>
      </c>
      <c r="V44" s="504">
        <f>S44/G44</f>
        <v>0.13582889087011638</v>
      </c>
      <c r="W44" s="504"/>
    </row>
    <row r="45" spans="2:23" hidden="1" outlineLevel="1">
      <c r="B45" s="506"/>
      <c r="D45" s="80">
        <f t="shared" ref="D45:D108" si="33">D44+1</f>
        <v>45910</v>
      </c>
      <c r="E45" s="80" t="s">
        <v>112</v>
      </c>
      <c r="F45" s="184">
        <v>7585453.29</v>
      </c>
      <c r="G45" s="507"/>
      <c r="H45" s="507"/>
      <c r="I45" s="241">
        <v>250306</v>
      </c>
      <c r="J45" s="508"/>
      <c r="K45" s="508"/>
      <c r="L45" s="184">
        <v>5095938.8004417531</v>
      </c>
      <c r="M45" s="507"/>
      <c r="N45" s="507"/>
      <c r="O45" s="169">
        <f t="shared" si="30"/>
        <v>0.67180412371134024</v>
      </c>
      <c r="P45" s="504"/>
      <c r="Q45" s="504"/>
      <c r="R45" s="185">
        <v>1005024.8419999999</v>
      </c>
      <c r="S45" s="509"/>
      <c r="T45" s="507"/>
      <c r="U45" s="169">
        <f t="shared" si="0"/>
        <v>0.13249370915314146</v>
      </c>
      <c r="V45" s="504"/>
      <c r="W45" s="504"/>
    </row>
    <row r="46" spans="2:23" hidden="1" outlineLevel="1">
      <c r="B46" s="506"/>
      <c r="D46" s="80">
        <f t="shared" si="33"/>
        <v>45911</v>
      </c>
      <c r="E46" s="80" t="s">
        <v>113</v>
      </c>
      <c r="F46" s="184">
        <v>6980689.6500000004</v>
      </c>
      <c r="G46" s="507"/>
      <c r="H46" s="507"/>
      <c r="I46" s="241">
        <v>231245</v>
      </c>
      <c r="J46" s="508"/>
      <c r="K46" s="508"/>
      <c r="L46" s="184">
        <v>4601857.7285489691</v>
      </c>
      <c r="M46" s="507"/>
      <c r="N46" s="507"/>
      <c r="O46" s="169">
        <f t="shared" si="30"/>
        <v>0.65922680412371126</v>
      </c>
      <c r="P46" s="504"/>
      <c r="Q46" s="504"/>
      <c r="R46" s="185">
        <v>961377.96200000006</v>
      </c>
      <c r="S46" s="509"/>
      <c r="T46" s="507"/>
      <c r="U46" s="169">
        <f t="shared" si="0"/>
        <v>0.13771962516626132</v>
      </c>
      <c r="V46" s="504"/>
      <c r="W46" s="504"/>
    </row>
    <row r="47" spans="2:23" hidden="1" outlineLevel="1">
      <c r="B47" s="506"/>
      <c r="D47" s="80">
        <f t="shared" si="33"/>
        <v>45912</v>
      </c>
      <c r="E47" s="80" t="s">
        <v>114</v>
      </c>
      <c r="F47" s="184">
        <v>5798799.4400000004</v>
      </c>
      <c r="G47" s="507"/>
      <c r="H47" s="507"/>
      <c r="I47" s="241">
        <v>191700</v>
      </c>
      <c r="J47" s="508"/>
      <c r="K47" s="508"/>
      <c r="L47" s="184">
        <v>3871146.9869814436</v>
      </c>
      <c r="M47" s="507"/>
      <c r="N47" s="507"/>
      <c r="O47" s="169">
        <f t="shared" si="30"/>
        <v>0.66757731958762889</v>
      </c>
      <c r="P47" s="504"/>
      <c r="Q47" s="504"/>
      <c r="R47" s="185">
        <v>893839.5</v>
      </c>
      <c r="S47" s="509"/>
      <c r="T47" s="507"/>
      <c r="U47" s="169">
        <f t="shared" si="0"/>
        <v>0.15414216498579228</v>
      </c>
      <c r="V47" s="504"/>
      <c r="W47" s="504"/>
    </row>
    <row r="48" spans="2:23" hidden="1" outlineLevel="1">
      <c r="B48" s="506"/>
      <c r="D48" s="80">
        <f t="shared" si="33"/>
        <v>45913</v>
      </c>
      <c r="E48" s="80" t="s">
        <v>115</v>
      </c>
      <c r="F48" s="184">
        <v>6087959.3799999999</v>
      </c>
      <c r="G48" s="507"/>
      <c r="H48" s="507"/>
      <c r="I48" s="241">
        <v>201547</v>
      </c>
      <c r="J48" s="508"/>
      <c r="K48" s="508"/>
      <c r="L48" s="184">
        <v>4069204.6020855666</v>
      </c>
      <c r="M48" s="507"/>
      <c r="N48" s="507"/>
      <c r="O48" s="169">
        <f t="shared" si="30"/>
        <v>0.66840206185567008</v>
      </c>
      <c r="P48" s="504"/>
      <c r="Q48" s="504"/>
      <c r="R48" s="185">
        <v>911296.30799999996</v>
      </c>
      <c r="S48" s="509"/>
      <c r="T48" s="507"/>
      <c r="U48" s="169">
        <f t="shared" si="0"/>
        <v>0.14968830294659424</v>
      </c>
      <c r="V48" s="504"/>
      <c r="W48" s="504"/>
    </row>
    <row r="49" spans="2:23" hidden="1" outlineLevel="1">
      <c r="B49" s="506"/>
      <c r="D49" s="80">
        <f t="shared" si="33"/>
        <v>45914</v>
      </c>
      <c r="E49" s="80" t="s">
        <v>116</v>
      </c>
      <c r="F49" s="184">
        <v>8034432.2199999997</v>
      </c>
      <c r="G49" s="507"/>
      <c r="H49" s="507"/>
      <c r="I49" s="241">
        <v>263020</v>
      </c>
      <c r="J49" s="508"/>
      <c r="K49" s="508"/>
      <c r="L49" s="184">
        <v>5273320.8998587625</v>
      </c>
      <c r="M49" s="507"/>
      <c r="N49" s="507"/>
      <c r="O49" s="169">
        <f t="shared" si="30"/>
        <v>0.65634020618556699</v>
      </c>
      <c r="P49" s="504"/>
      <c r="Q49" s="504"/>
      <c r="R49" s="185">
        <v>1060561.392</v>
      </c>
      <c r="S49" s="509"/>
      <c r="T49" s="507"/>
      <c r="U49" s="169">
        <f t="shared" si="0"/>
        <v>0.1320020336172554</v>
      </c>
      <c r="V49" s="504"/>
      <c r="W49" s="504"/>
    </row>
    <row r="50" spans="2:23" hidden="1" outlineLevel="1">
      <c r="B50" s="506"/>
      <c r="D50" s="80">
        <f t="shared" si="33"/>
        <v>45915</v>
      </c>
      <c r="E50" s="80" t="s">
        <v>117</v>
      </c>
      <c r="F50" s="184">
        <v>7902070.0300000003</v>
      </c>
      <c r="G50" s="507"/>
      <c r="H50" s="507"/>
      <c r="I50" s="241">
        <v>262173</v>
      </c>
      <c r="J50" s="508"/>
      <c r="K50" s="508"/>
      <c r="L50" s="184">
        <v>5309457.8784046397</v>
      </c>
      <c r="M50" s="507"/>
      <c r="N50" s="507"/>
      <c r="O50" s="169">
        <f>L50/F50</f>
        <v>0.67190721649484542</v>
      </c>
      <c r="P50" s="504"/>
      <c r="Q50" s="504"/>
      <c r="R50" s="185">
        <v>949343.52800000005</v>
      </c>
      <c r="S50" s="509"/>
      <c r="T50" s="507"/>
      <c r="U50" s="169">
        <f t="shared" si="0"/>
        <v>0.12013858702793602</v>
      </c>
      <c r="V50" s="504"/>
      <c r="W50" s="504"/>
    </row>
    <row r="51" spans="2:23" hidden="1" outlineLevel="1">
      <c r="B51" s="505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507">
        <f>SUM(F51:F57)</f>
        <v>51456412.949999996</v>
      </c>
      <c r="H51" s="507"/>
      <c r="I51" s="241">
        <v>281350</v>
      </c>
      <c r="J51" s="508">
        <f t="shared" si="28"/>
        <v>1699029</v>
      </c>
      <c r="K51" s="508"/>
      <c r="L51" s="184">
        <v>5676696.7917061904</v>
      </c>
      <c r="M51" s="507">
        <f t="shared" si="29"/>
        <v>34077740.73125001</v>
      </c>
      <c r="N51" s="507"/>
      <c r="O51" s="169">
        <f t="shared" si="30"/>
        <v>0.65675257731958825</v>
      </c>
      <c r="P51" s="504">
        <f t="shared" si="31"/>
        <v>0.66226421115601708</v>
      </c>
      <c r="Q51" s="504"/>
      <c r="R51" s="185">
        <v>1127633.23</v>
      </c>
      <c r="S51" s="509">
        <f t="shared" si="32"/>
        <v>7128295.4699999988</v>
      </c>
      <c r="T51" s="507"/>
      <c r="U51" s="169">
        <f t="shared" si="0"/>
        <v>0.13045897240023702</v>
      </c>
      <c r="V51" s="504">
        <f t="shared" ref="V51" si="35">S51/G51</f>
        <v>0.13853074983921901</v>
      </c>
      <c r="W51" s="504"/>
    </row>
    <row r="52" spans="2:23" hidden="1" outlineLevel="1">
      <c r="B52" s="506"/>
      <c r="D52" s="80">
        <f t="shared" si="33"/>
        <v>45917</v>
      </c>
      <c r="E52" s="80" t="s">
        <v>112</v>
      </c>
      <c r="F52" s="184">
        <v>8026958.5199999996</v>
      </c>
      <c r="G52" s="507"/>
      <c r="H52" s="507"/>
      <c r="I52" s="241">
        <v>265157</v>
      </c>
      <c r="J52" s="508"/>
      <c r="K52" s="508"/>
      <c r="L52" s="184">
        <v>5388406.2271113405</v>
      </c>
      <c r="M52" s="507"/>
      <c r="N52" s="507"/>
      <c r="O52" s="169">
        <f t="shared" si="30"/>
        <v>0.67128865979381447</v>
      </c>
      <c r="P52" s="504"/>
      <c r="Q52" s="504"/>
      <c r="R52" s="185">
        <v>1061955.6459999999</v>
      </c>
      <c r="S52" s="509"/>
      <c r="T52" s="507"/>
      <c r="U52" s="169">
        <f t="shared" si="0"/>
        <v>0.1322986338292427</v>
      </c>
      <c r="V52" s="504"/>
      <c r="W52" s="504"/>
    </row>
    <row r="53" spans="2:23" hidden="1" outlineLevel="1">
      <c r="B53" s="506"/>
      <c r="D53" s="80">
        <f t="shared" si="33"/>
        <v>45918</v>
      </c>
      <c r="E53" s="80" t="s">
        <v>113</v>
      </c>
      <c r="F53" s="184">
        <v>7356980.9800000004</v>
      </c>
      <c r="G53" s="507"/>
      <c r="H53" s="507"/>
      <c r="I53" s="241">
        <v>243355</v>
      </c>
      <c r="J53" s="508"/>
      <c r="K53" s="508"/>
      <c r="L53" s="184">
        <v>4881774.028636083</v>
      </c>
      <c r="M53" s="507"/>
      <c r="N53" s="507"/>
      <c r="O53" s="169">
        <f t="shared" si="30"/>
        <v>0.6635567010309279</v>
      </c>
      <c r="P53" s="504"/>
      <c r="Q53" s="504"/>
      <c r="R53" s="185">
        <v>1010189.692</v>
      </c>
      <c r="S53" s="509"/>
      <c r="T53" s="507"/>
      <c r="U53" s="169">
        <f t="shared" si="0"/>
        <v>0.13731035797784541</v>
      </c>
      <c r="V53" s="504"/>
      <c r="W53" s="504"/>
    </row>
    <row r="54" spans="2:23" hidden="1" outlineLevel="1">
      <c r="B54" s="506"/>
      <c r="D54" s="80">
        <f t="shared" si="33"/>
        <v>45919</v>
      </c>
      <c r="E54" s="80" t="s">
        <v>114</v>
      </c>
      <c r="F54" s="184">
        <v>5796047.9199999999</v>
      </c>
      <c r="G54" s="507"/>
      <c r="H54" s="507"/>
      <c r="I54" s="241">
        <v>194339</v>
      </c>
      <c r="J54" s="508"/>
      <c r="K54" s="508"/>
      <c r="L54" s="184">
        <v>3832860.7611175259</v>
      </c>
      <c r="M54" s="507"/>
      <c r="N54" s="507"/>
      <c r="O54" s="169">
        <f t="shared" si="30"/>
        <v>0.66128865979381446</v>
      </c>
      <c r="P54" s="504"/>
      <c r="Q54" s="504"/>
      <c r="R54" s="185">
        <v>896953.61399999994</v>
      </c>
      <c r="S54" s="509"/>
      <c r="T54" s="507"/>
      <c r="U54" s="169">
        <f t="shared" si="0"/>
        <v>0.15475262219709182</v>
      </c>
      <c r="V54" s="504"/>
      <c r="W54" s="504"/>
    </row>
    <row r="55" spans="2:23" hidden="1" outlineLevel="1">
      <c r="B55" s="506"/>
      <c r="D55" s="80">
        <f t="shared" si="33"/>
        <v>45920</v>
      </c>
      <c r="E55" s="80" t="s">
        <v>115</v>
      </c>
      <c r="F55" s="184">
        <v>5974025.2999999998</v>
      </c>
      <c r="G55" s="507"/>
      <c r="H55" s="507"/>
      <c r="I55" s="241">
        <v>199506</v>
      </c>
      <c r="J55" s="508"/>
      <c r="K55" s="508"/>
      <c r="L55" s="184">
        <v>3973342.7033969075</v>
      </c>
      <c r="M55" s="507"/>
      <c r="N55" s="507"/>
      <c r="O55" s="169">
        <f t="shared" si="30"/>
        <v>0.66510309278350521</v>
      </c>
      <c r="P55" s="504"/>
      <c r="Q55" s="504"/>
      <c r="R55" s="185">
        <v>896330.48600000003</v>
      </c>
      <c r="S55" s="509"/>
      <c r="T55" s="507"/>
      <c r="U55" s="169">
        <f t="shared" si="0"/>
        <v>0.15003794610645524</v>
      </c>
      <c r="V55" s="504"/>
      <c r="W55" s="504"/>
    </row>
    <row r="56" spans="2:23" hidden="1" outlineLevel="1">
      <c r="B56" s="506"/>
      <c r="D56" s="80">
        <f t="shared" si="33"/>
        <v>45921</v>
      </c>
      <c r="E56" s="80" t="s">
        <v>116</v>
      </c>
      <c r="F56" s="184">
        <v>7966442.1900000004</v>
      </c>
      <c r="G56" s="507"/>
      <c r="H56" s="507"/>
      <c r="I56" s="241">
        <v>262326</v>
      </c>
      <c r="J56" s="508"/>
      <c r="K56" s="508"/>
      <c r="L56" s="184">
        <v>5308360.7314499998</v>
      </c>
      <c r="M56" s="507"/>
      <c r="N56" s="507"/>
      <c r="O56" s="169">
        <f t="shared" si="30"/>
        <v>0.666340206185567</v>
      </c>
      <c r="P56" s="504"/>
      <c r="Q56" s="504"/>
      <c r="R56" s="185">
        <v>1067621.622</v>
      </c>
      <c r="S56" s="509"/>
      <c r="T56" s="507"/>
      <c r="U56" s="169">
        <f t="shared" si="0"/>
        <v>0.134014858394397</v>
      </c>
      <c r="V56" s="504"/>
      <c r="W56" s="504"/>
    </row>
    <row r="57" spans="2:23" hidden="1" outlineLevel="1">
      <c r="B57" s="506"/>
      <c r="D57" s="80">
        <f t="shared" si="33"/>
        <v>45922</v>
      </c>
      <c r="E57" s="80" t="s">
        <v>117</v>
      </c>
      <c r="F57" s="184">
        <v>7692372.9400000004</v>
      </c>
      <c r="G57" s="507"/>
      <c r="H57" s="507"/>
      <c r="I57" s="241">
        <v>252996</v>
      </c>
      <c r="J57" s="508"/>
      <c r="K57" s="508"/>
      <c r="L57" s="184">
        <v>5016299.4878319586</v>
      </c>
      <c r="M57" s="507"/>
      <c r="N57" s="507"/>
      <c r="O57" s="169">
        <f t="shared" si="30"/>
        <v>0.65211340206185564</v>
      </c>
      <c r="P57" s="504"/>
      <c r="Q57" s="504"/>
      <c r="R57" s="185">
        <v>1067611.18</v>
      </c>
      <c r="S57" s="509"/>
      <c r="T57" s="507"/>
      <c r="U57" s="169">
        <f t="shared" si="0"/>
        <v>0.13878827617008385</v>
      </c>
      <c r="V57" s="504"/>
      <c r="W57" s="504"/>
    </row>
    <row r="58" spans="2:23" hidden="1" outlineLevel="1">
      <c r="B58" s="505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507">
        <f t="shared" ref="G58:G65" si="37">SUM(F58:F64)</f>
        <v>45017389.120000005</v>
      </c>
      <c r="H58" s="507"/>
      <c r="I58" s="241">
        <v>244725</v>
      </c>
      <c r="J58" s="508">
        <f t="shared" si="28"/>
        <v>1470690</v>
      </c>
      <c r="K58" s="508"/>
      <c r="L58" s="184">
        <v>4928798.4811731959</v>
      </c>
      <c r="M58" s="507">
        <f t="shared" si="29"/>
        <v>29958124.73051443</v>
      </c>
      <c r="N58" s="507"/>
      <c r="O58" s="169">
        <f t="shared" si="30"/>
        <v>0.66077319587628869</v>
      </c>
      <c r="P58" s="504">
        <f t="shared" si="31"/>
        <v>0.66547894749419945</v>
      </c>
      <c r="Q58" s="504"/>
      <c r="R58" s="185">
        <v>1051124.334</v>
      </c>
      <c r="S58" s="509">
        <f t="shared" si="32"/>
        <v>6683738.7560000001</v>
      </c>
      <c r="T58" s="507"/>
      <c r="U58" s="169">
        <f t="shared" si="0"/>
        <v>0.14091766747890885</v>
      </c>
      <c r="V58" s="504">
        <f>S58/G58</f>
        <v>0.14847015534782751</v>
      </c>
      <c r="W58" s="504"/>
    </row>
    <row r="59" spans="2:23" hidden="1" outlineLevel="1">
      <c r="B59" s="506"/>
      <c r="D59" s="80">
        <f t="shared" si="33"/>
        <v>45924</v>
      </c>
      <c r="E59" s="80" t="s">
        <v>112</v>
      </c>
      <c r="F59" s="184">
        <v>7098839.0300000003</v>
      </c>
      <c r="G59" s="507"/>
      <c r="H59" s="507"/>
      <c r="I59" s="241">
        <v>234032</v>
      </c>
      <c r="J59" s="508"/>
      <c r="K59" s="508"/>
      <c r="L59" s="184">
        <v>4760979.1040891744</v>
      </c>
      <c r="M59" s="507"/>
      <c r="N59" s="507"/>
      <c r="O59" s="169">
        <f t="shared" si="30"/>
        <v>0.67067010309278341</v>
      </c>
      <c r="P59" s="504"/>
      <c r="Q59" s="504"/>
      <c r="R59" s="185">
        <v>984610.35400000005</v>
      </c>
      <c r="S59" s="509"/>
      <c r="T59" s="507"/>
      <c r="U59" s="169">
        <f t="shared" si="0"/>
        <v>0.13870019447391244</v>
      </c>
      <c r="V59" s="504"/>
      <c r="W59" s="504"/>
    </row>
    <row r="60" spans="2:23" hidden="1" outlineLevel="1">
      <c r="B60" s="506"/>
      <c r="D60" s="80">
        <f t="shared" si="33"/>
        <v>45925</v>
      </c>
      <c r="E60" s="80" t="s">
        <v>113</v>
      </c>
      <c r="F60" s="184">
        <v>6557727.0999999996</v>
      </c>
      <c r="G60" s="507"/>
      <c r="H60" s="507"/>
      <c r="I60" s="241">
        <v>214931</v>
      </c>
      <c r="J60" s="508"/>
      <c r="K60" s="508"/>
      <c r="L60" s="184">
        <v>4352775.8694175258</v>
      </c>
      <c r="M60" s="507"/>
      <c r="N60" s="507"/>
      <c r="O60" s="169">
        <f t="shared" si="30"/>
        <v>0.66376288659793814</v>
      </c>
      <c r="P60" s="504"/>
      <c r="Q60" s="504"/>
      <c r="R60" s="185">
        <v>963224.58799999999</v>
      </c>
      <c r="S60" s="509"/>
      <c r="T60" s="507"/>
      <c r="U60" s="169">
        <f t="shared" si="0"/>
        <v>0.14688390860302802</v>
      </c>
      <c r="V60" s="504"/>
      <c r="W60" s="504"/>
    </row>
    <row r="61" spans="2:23" hidden="1" outlineLevel="1">
      <c r="B61" s="506"/>
      <c r="D61" s="80">
        <f t="shared" si="33"/>
        <v>45926</v>
      </c>
      <c r="E61" s="80" t="s">
        <v>114</v>
      </c>
      <c r="F61" s="184">
        <v>5226513.2699999996</v>
      </c>
      <c r="G61" s="507"/>
      <c r="H61" s="507"/>
      <c r="I61" s="241">
        <v>169827</v>
      </c>
      <c r="J61" s="508"/>
      <c r="K61" s="508"/>
      <c r="L61" s="184">
        <v>3481019.4825603091</v>
      </c>
      <c r="M61" s="507"/>
      <c r="N61" s="507"/>
      <c r="O61" s="169">
        <f t="shared" si="30"/>
        <v>0.66603092783505158</v>
      </c>
      <c r="P61" s="504"/>
      <c r="Q61" s="504"/>
      <c r="R61" s="185">
        <v>851620.01399999997</v>
      </c>
      <c r="S61" s="509"/>
      <c r="T61" s="507"/>
      <c r="U61" s="169">
        <f t="shared" si="0"/>
        <v>0.16294228484758061</v>
      </c>
      <c r="V61" s="504"/>
      <c r="W61" s="504"/>
    </row>
    <row r="62" spans="2:23" hidden="1" outlineLevel="1">
      <c r="B62" s="506"/>
      <c r="D62" s="80">
        <f t="shared" si="33"/>
        <v>45927</v>
      </c>
      <c r="E62" s="80" t="s">
        <v>115</v>
      </c>
      <c r="F62" s="184">
        <v>5183430.2300000004</v>
      </c>
      <c r="G62" s="507"/>
      <c r="H62" s="507"/>
      <c r="I62" s="241">
        <v>167413</v>
      </c>
      <c r="J62" s="508"/>
      <c r="K62" s="508"/>
      <c r="L62" s="184">
        <v>3422934.2616768042</v>
      </c>
      <c r="M62" s="507"/>
      <c r="N62" s="507"/>
      <c r="O62" s="169">
        <f t="shared" si="30"/>
        <v>0.66036082474226798</v>
      </c>
      <c r="P62" s="504"/>
      <c r="Q62" s="504"/>
      <c r="R62" s="185">
        <v>847921.01</v>
      </c>
      <c r="S62" s="509"/>
      <c r="T62" s="507"/>
      <c r="U62" s="169">
        <f t="shared" si="0"/>
        <v>0.16358298894282597</v>
      </c>
      <c r="V62" s="504"/>
      <c r="W62" s="504"/>
    </row>
    <row r="63" spans="2:23" hidden="1" outlineLevel="1">
      <c r="B63" s="506"/>
      <c r="D63" s="80">
        <f t="shared" si="33"/>
        <v>45928</v>
      </c>
      <c r="E63" s="80" t="s">
        <v>116</v>
      </c>
      <c r="F63" s="184">
        <v>5811925.3600000003</v>
      </c>
      <c r="G63" s="507"/>
      <c r="H63" s="507"/>
      <c r="I63" s="241">
        <v>187314</v>
      </c>
      <c r="J63" s="508"/>
      <c r="K63" s="508"/>
      <c r="L63" s="184">
        <v>3911665.4343051538</v>
      </c>
      <c r="M63" s="507"/>
      <c r="N63" s="507"/>
      <c r="O63" s="169">
        <f t="shared" si="30"/>
        <v>0.67304123711340191</v>
      </c>
      <c r="P63" s="504"/>
      <c r="Q63" s="504"/>
      <c r="R63" s="185">
        <v>917748.09199999995</v>
      </c>
      <c r="S63" s="509"/>
      <c r="T63" s="507"/>
      <c r="U63" s="169">
        <f t="shared" si="0"/>
        <v>0.15790775606244192</v>
      </c>
      <c r="V63" s="504"/>
      <c r="W63" s="504"/>
    </row>
    <row r="64" spans="2:23" hidden="1" outlineLevel="1">
      <c r="B64" s="506"/>
      <c r="D64" s="80">
        <f t="shared" si="33"/>
        <v>45929</v>
      </c>
      <c r="E64" s="80" t="s">
        <v>117</v>
      </c>
      <c r="F64" s="184">
        <v>7679816.0899999999</v>
      </c>
      <c r="G64" s="507"/>
      <c r="H64" s="507"/>
      <c r="I64" s="241">
        <v>252448</v>
      </c>
      <c r="J64" s="508"/>
      <c r="K64" s="508"/>
      <c r="L64" s="184">
        <v>5099952.0972922677</v>
      </c>
      <c r="M64" s="507"/>
      <c r="N64" s="507"/>
      <c r="O64" s="169">
        <f t="shared" si="30"/>
        <v>0.66407216494845356</v>
      </c>
      <c r="P64" s="504"/>
      <c r="Q64" s="504"/>
      <c r="R64" s="185">
        <v>1067490.3640000001</v>
      </c>
      <c r="S64" s="509"/>
      <c r="T64" s="507"/>
      <c r="U64" s="169">
        <f t="shared" si="0"/>
        <v>0.13899946971256183</v>
      </c>
      <c r="V64" s="504"/>
      <c r="W64" s="504"/>
    </row>
    <row r="65" spans="2:23" hidden="1" outlineLevel="1">
      <c r="B65" s="505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507">
        <f t="shared" si="37"/>
        <v>48020961.82</v>
      </c>
      <c r="H65" s="507"/>
      <c r="I65" s="241">
        <v>268017</v>
      </c>
      <c r="J65" s="508">
        <f t="shared" si="28"/>
        <v>1525437</v>
      </c>
      <c r="K65" s="508"/>
      <c r="L65" s="184">
        <v>5745724.3460164964</v>
      </c>
      <c r="M65" s="507">
        <f t="shared" si="29"/>
        <v>32120375.838163927</v>
      </c>
      <c r="N65" s="507"/>
      <c r="O65" s="169">
        <f t="shared" si="30"/>
        <v>0.67561855670103099</v>
      </c>
      <c r="P65" s="504">
        <f t="shared" si="31"/>
        <v>0.66888239262184623</v>
      </c>
      <c r="Q65" s="504"/>
      <c r="R65" s="185">
        <v>1183591.9280000001</v>
      </c>
      <c r="S65" s="509">
        <f t="shared" si="32"/>
        <v>6926418.8140000002</v>
      </c>
      <c r="T65" s="507"/>
      <c r="U65" s="169">
        <f t="shared" si="0"/>
        <v>0.13917421406976332</v>
      </c>
      <c r="V65" s="504">
        <f>S65/G65</f>
        <v>0.14423740282343225</v>
      </c>
      <c r="W65" s="504"/>
    </row>
    <row r="66" spans="2:23" hidden="1" outlineLevel="1" collapsed="1">
      <c r="B66" s="506"/>
      <c r="D66" s="80">
        <f t="shared" si="33"/>
        <v>45931</v>
      </c>
      <c r="E66" s="80" t="s">
        <v>112</v>
      </c>
      <c r="F66" s="184">
        <v>7759690.3600000003</v>
      </c>
      <c r="G66" s="507"/>
      <c r="H66" s="507"/>
      <c r="I66" s="241">
        <v>249452</v>
      </c>
      <c r="J66" s="508"/>
      <c r="K66" s="508"/>
      <c r="L66" s="184">
        <v>5188992.9402206186</v>
      </c>
      <c r="M66" s="507"/>
      <c r="N66" s="507"/>
      <c r="O66" s="169">
        <f t="shared" si="30"/>
        <v>0.6687113402061855</v>
      </c>
      <c r="P66" s="504"/>
      <c r="Q66" s="504"/>
      <c r="R66" s="185">
        <v>1064860.7560000001</v>
      </c>
      <c r="S66" s="509"/>
      <c r="T66" s="507"/>
      <c r="U66" s="169">
        <f t="shared" si="0"/>
        <v>0.13722979997877133</v>
      </c>
      <c r="V66" s="504"/>
      <c r="W66" s="504"/>
    </row>
    <row r="67" spans="2:23" hidden="1" outlineLevel="1">
      <c r="B67" s="506"/>
      <c r="D67" s="80">
        <f t="shared" si="33"/>
        <v>45932</v>
      </c>
      <c r="E67" s="80" t="s">
        <v>113</v>
      </c>
      <c r="F67" s="184">
        <v>7035393.4000000004</v>
      </c>
      <c r="G67" s="507"/>
      <c r="H67" s="507">
        <f>SUM(F66:F96)</f>
        <v>216033874.18000001</v>
      </c>
      <c r="I67" s="241">
        <v>223624</v>
      </c>
      <c r="J67" s="508"/>
      <c r="K67" s="508">
        <f>SUM(I66:I96)</f>
        <v>6846388</v>
      </c>
      <c r="L67" s="184">
        <v>4716252.1220103111</v>
      </c>
      <c r="M67" s="507"/>
      <c r="N67" s="507">
        <f>SUM(L66:L96)</f>
        <v>142949952.6596787</v>
      </c>
      <c r="O67" s="169">
        <f t="shared" si="30"/>
        <v>0.67036082474226821</v>
      </c>
      <c r="P67" s="504"/>
      <c r="Q67" s="504">
        <f>N67/H67</f>
        <v>0.66170156510072309</v>
      </c>
      <c r="R67" s="185">
        <v>996023.804</v>
      </c>
      <c r="S67" s="509"/>
      <c r="T67" s="507">
        <f>SUM(R67:R96)</f>
        <v>29741620.030000001</v>
      </c>
      <c r="U67" s="169">
        <f t="shared" si="0"/>
        <v>0.14157329197824245</v>
      </c>
      <c r="V67" s="504"/>
      <c r="W67" s="504">
        <f>T67/H67</f>
        <v>0.13767109506733746</v>
      </c>
    </row>
    <row r="68" spans="2:23" hidden="1" outlineLevel="1">
      <c r="B68" s="506"/>
      <c r="D68" s="80">
        <f t="shared" si="33"/>
        <v>45933</v>
      </c>
      <c r="E68" s="80" t="s">
        <v>114</v>
      </c>
      <c r="F68" s="184">
        <v>5457658.3200000003</v>
      </c>
      <c r="G68" s="507"/>
      <c r="H68" s="507"/>
      <c r="I68" s="241">
        <v>173626</v>
      </c>
      <c r="J68" s="508"/>
      <c r="K68" s="508"/>
      <c r="L68" s="184">
        <v>3620903.1049855673</v>
      </c>
      <c r="M68" s="507"/>
      <c r="N68" s="507"/>
      <c r="O68" s="169">
        <f t="shared" si="30"/>
        <v>0.66345360824742272</v>
      </c>
      <c r="P68" s="504"/>
      <c r="Q68" s="504"/>
      <c r="R68" s="185">
        <v>865924.87199999997</v>
      </c>
      <c r="S68" s="509"/>
      <c r="T68" s="507"/>
      <c r="U68" s="169">
        <f t="shared" si="0"/>
        <v>0.15866234586851161</v>
      </c>
      <c r="V68" s="504"/>
      <c r="W68" s="504"/>
    </row>
    <row r="69" spans="2:23" hidden="1" outlineLevel="1">
      <c r="B69" s="506"/>
      <c r="D69" s="80">
        <f t="shared" si="33"/>
        <v>45934</v>
      </c>
      <c r="E69" s="80" t="s">
        <v>115</v>
      </c>
      <c r="F69" s="184">
        <v>5378162.0599999996</v>
      </c>
      <c r="G69" s="507"/>
      <c r="H69" s="507"/>
      <c r="I69" s="241">
        <v>169667</v>
      </c>
      <c r="J69" s="508"/>
      <c r="K69" s="508"/>
      <c r="L69" s="184">
        <v>3601982.4559577317</v>
      </c>
      <c r="M69" s="507"/>
      <c r="N69" s="507"/>
      <c r="O69" s="169">
        <f t="shared" si="30"/>
        <v>0.66974226804123715</v>
      </c>
      <c r="P69" s="504"/>
      <c r="Q69" s="504"/>
      <c r="R69" s="185">
        <v>857350.69</v>
      </c>
      <c r="S69" s="509"/>
      <c r="T69" s="507"/>
      <c r="U69" s="169">
        <f t="shared" ref="U69:U75" si="38">R69/F69</f>
        <v>0.15941332381493911</v>
      </c>
      <c r="V69" s="504"/>
      <c r="W69" s="504"/>
    </row>
    <row r="70" spans="2:23" hidden="1" outlineLevel="1">
      <c r="B70" s="506"/>
      <c r="D70" s="80">
        <f t="shared" si="33"/>
        <v>45935</v>
      </c>
      <c r="E70" s="80" t="s">
        <v>116</v>
      </c>
      <c r="F70" s="184">
        <v>5928058.96</v>
      </c>
      <c r="G70" s="507"/>
      <c r="H70" s="507"/>
      <c r="I70" s="241">
        <v>187872</v>
      </c>
      <c r="J70" s="508"/>
      <c r="K70" s="508"/>
      <c r="L70" s="184">
        <v>3996550.6772082471</v>
      </c>
      <c r="M70" s="507"/>
      <c r="N70" s="507"/>
      <c r="O70" s="169">
        <f t="shared" si="30"/>
        <v>0.67417525773195874</v>
      </c>
      <c r="P70" s="504"/>
      <c r="Q70" s="504"/>
      <c r="R70" s="185">
        <v>899972.49800000002</v>
      </c>
      <c r="S70" s="509"/>
      <c r="T70" s="507"/>
      <c r="U70" s="169">
        <f t="shared" si="38"/>
        <v>0.15181571304749641</v>
      </c>
      <c r="V70" s="504"/>
      <c r="W70" s="504"/>
    </row>
    <row r="71" spans="2:23" hidden="1" outlineLevel="1">
      <c r="B71" s="506"/>
      <c r="D71" s="80">
        <f t="shared" si="33"/>
        <v>45936</v>
      </c>
      <c r="E71" s="80" t="s">
        <v>117</v>
      </c>
      <c r="F71" s="184">
        <v>7957607.7599999998</v>
      </c>
      <c r="G71" s="507"/>
      <c r="H71" s="507"/>
      <c r="I71" s="241">
        <v>253179</v>
      </c>
      <c r="J71" s="508"/>
      <c r="K71" s="508"/>
      <c r="L71" s="184">
        <v>5249970.1917649489</v>
      </c>
      <c r="M71" s="507"/>
      <c r="N71" s="507"/>
      <c r="O71" s="169">
        <f t="shared" si="30"/>
        <v>0.65974226804123715</v>
      </c>
      <c r="P71" s="504"/>
      <c r="Q71" s="504"/>
      <c r="R71" s="185">
        <v>1058694.2660000001</v>
      </c>
      <c r="S71" s="509"/>
      <c r="T71" s="507"/>
      <c r="U71" s="169">
        <f t="shared" si="38"/>
        <v>0.1330417756102118</v>
      </c>
      <c r="V71" s="504"/>
      <c r="W71" s="504"/>
    </row>
    <row r="72" spans="2:23" hidden="1" outlineLevel="1">
      <c r="B72" s="505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507">
        <f>SUM(F72:F78)</f>
        <v>46920812.350000001</v>
      </c>
      <c r="H72" s="507"/>
      <c r="I72" s="241">
        <v>244889</v>
      </c>
      <c r="J72" s="508">
        <f>SUM(I72:I78)</f>
        <v>1478940</v>
      </c>
      <c r="K72" s="508"/>
      <c r="L72" s="184">
        <v>5107445.6853546407</v>
      </c>
      <c r="M72" s="507">
        <f t="shared" ref="M72" si="39">SUM(L72:L78)</f>
        <v>31156041.909647938</v>
      </c>
      <c r="N72" s="507"/>
      <c r="O72" s="169">
        <f t="shared" ref="O72:O78" si="40">L72/F72</f>
        <v>0.66025773195876303</v>
      </c>
      <c r="P72" s="504">
        <f t="shared" ref="P72" si="41">M72/G72</f>
        <v>0.66401326723082488</v>
      </c>
      <c r="Q72" s="504"/>
      <c r="R72" s="185">
        <v>1053713.9680000001</v>
      </c>
      <c r="S72" s="509">
        <f t="shared" ref="S72" si="42">SUM(R72:R78)</f>
        <v>6697583.5940000005</v>
      </c>
      <c r="T72" s="507"/>
      <c r="U72" s="169">
        <f t="shared" si="38"/>
        <v>0.13621736529473058</v>
      </c>
      <c r="V72" s="504">
        <f>S72/G72</f>
        <v>0.14274227701004413</v>
      </c>
      <c r="W72" s="504"/>
    </row>
    <row r="73" spans="2:23" hidden="1" outlineLevel="1">
      <c r="B73" s="506"/>
      <c r="D73" s="80">
        <f t="shared" si="33"/>
        <v>45938</v>
      </c>
      <c r="E73" s="80" t="s">
        <v>112</v>
      </c>
      <c r="F73" s="184">
        <v>6990078.5800000001</v>
      </c>
      <c r="G73" s="507"/>
      <c r="H73" s="507"/>
      <c r="I73" s="241">
        <v>220946</v>
      </c>
      <c r="J73" s="508"/>
      <c r="K73" s="508"/>
      <c r="L73" s="184">
        <v>4641195.9891226804</v>
      </c>
      <c r="M73" s="507"/>
      <c r="N73" s="507"/>
      <c r="O73" s="169">
        <f t="shared" si="40"/>
        <v>0.66396907216494849</v>
      </c>
      <c r="P73" s="504"/>
      <c r="Q73" s="504"/>
      <c r="R73" s="185">
        <v>960316.99399999995</v>
      </c>
      <c r="S73" s="509"/>
      <c r="T73" s="507"/>
      <c r="U73" s="169">
        <f t="shared" si="38"/>
        <v>0.13738286100926778</v>
      </c>
      <c r="V73" s="504"/>
      <c r="W73" s="504"/>
    </row>
    <row r="74" spans="2:23" hidden="1" outlineLevel="1">
      <c r="B74" s="506"/>
      <c r="D74" s="80">
        <f t="shared" si="33"/>
        <v>45939</v>
      </c>
      <c r="E74" s="80" t="s">
        <v>113</v>
      </c>
      <c r="F74" s="184">
        <v>5629785.9100000001</v>
      </c>
      <c r="G74" s="507"/>
      <c r="H74" s="507"/>
      <c r="I74" s="241">
        <v>175392</v>
      </c>
      <c r="J74" s="508"/>
      <c r="K74" s="508"/>
      <c r="L74" s="184">
        <v>3696796.0158500005</v>
      </c>
      <c r="M74" s="507"/>
      <c r="N74" s="507"/>
      <c r="O74" s="169">
        <f t="shared" si="40"/>
        <v>0.65664948453608252</v>
      </c>
      <c r="P74" s="504"/>
      <c r="Q74" s="504"/>
      <c r="R74" s="185">
        <v>876289.24800000002</v>
      </c>
      <c r="S74" s="509"/>
      <c r="T74" s="507"/>
      <c r="U74" s="169">
        <f t="shared" si="38"/>
        <v>0.15565232177718816</v>
      </c>
      <c r="V74" s="504"/>
      <c r="W74" s="504"/>
    </row>
    <row r="75" spans="2:23" hidden="1" outlineLevel="1">
      <c r="B75" s="506"/>
      <c r="D75" s="80">
        <f t="shared" si="33"/>
        <v>45940</v>
      </c>
      <c r="E75" s="80" t="s">
        <v>114</v>
      </c>
      <c r="F75" s="184">
        <v>5383668.6200000001</v>
      </c>
      <c r="G75" s="507"/>
      <c r="H75" s="507"/>
      <c r="I75" s="241">
        <v>168610</v>
      </c>
      <c r="J75" s="508"/>
      <c r="K75" s="508"/>
      <c r="L75" s="184">
        <v>3580139.6323000002</v>
      </c>
      <c r="M75" s="507"/>
      <c r="N75" s="507"/>
      <c r="O75" s="169">
        <f t="shared" si="40"/>
        <v>0.66500000000000004</v>
      </c>
      <c r="P75" s="504"/>
      <c r="Q75" s="504"/>
      <c r="R75" s="185">
        <v>853105.63399999996</v>
      </c>
      <c r="S75" s="509"/>
      <c r="T75" s="507"/>
      <c r="U75" s="169">
        <f t="shared" si="38"/>
        <v>0.15846176542715959</v>
      </c>
      <c r="V75" s="504"/>
      <c r="W75" s="504"/>
    </row>
    <row r="76" spans="2:23" hidden="1" outlineLevel="1">
      <c r="B76" s="506"/>
      <c r="D76" s="80">
        <f t="shared" si="33"/>
        <v>45941</v>
      </c>
      <c r="E76" s="80" t="s">
        <v>115</v>
      </c>
      <c r="F76" s="184">
        <v>5813078.5800000001</v>
      </c>
      <c r="G76" s="507"/>
      <c r="H76" s="507"/>
      <c r="I76" s="241">
        <v>183752</v>
      </c>
      <c r="J76" s="508"/>
      <c r="K76" s="508"/>
      <c r="L76" s="184">
        <v>3849516.5215082476</v>
      </c>
      <c r="M76" s="507"/>
      <c r="N76" s="507"/>
      <c r="O76" s="169">
        <f t="shared" si="40"/>
        <v>0.66221649484536083</v>
      </c>
      <c r="P76" s="504"/>
      <c r="Q76" s="504"/>
      <c r="R76" s="185">
        <v>887691</v>
      </c>
      <c r="S76" s="509"/>
      <c r="T76" s="507"/>
      <c r="U76" s="169">
        <f t="shared" ref="U76:U82" si="43">R76/F76</f>
        <v>0.15270583182104516</v>
      </c>
      <c r="V76" s="504"/>
      <c r="W76" s="504"/>
    </row>
    <row r="77" spans="2:23" hidden="1" outlineLevel="1">
      <c r="B77" s="506"/>
      <c r="D77" s="80">
        <f t="shared" si="33"/>
        <v>45942</v>
      </c>
      <c r="E77" s="80" t="s">
        <v>116</v>
      </c>
      <c r="F77" s="184">
        <v>7715093.0099999998</v>
      </c>
      <c r="G77" s="507"/>
      <c r="H77" s="507"/>
      <c r="I77" s="241">
        <v>243434</v>
      </c>
      <c r="J77" s="508"/>
      <c r="K77" s="508"/>
      <c r="L77" s="184">
        <v>5233139.6349788653</v>
      </c>
      <c r="M77" s="507"/>
      <c r="N77" s="507"/>
      <c r="O77" s="169">
        <f t="shared" si="40"/>
        <v>0.67829896907216491</v>
      </c>
      <c r="P77" s="504"/>
      <c r="Q77" s="504"/>
      <c r="R77" s="185">
        <v>1033672.9939999999</v>
      </c>
      <c r="S77" s="509"/>
      <c r="T77" s="507"/>
      <c r="U77" s="169">
        <f t="shared" si="43"/>
        <v>0.13398062637225419</v>
      </c>
      <c r="V77" s="504"/>
      <c r="W77" s="504"/>
    </row>
    <row r="78" spans="2:23" hidden="1" outlineLevel="1">
      <c r="B78" s="506"/>
      <c r="D78" s="80">
        <f t="shared" si="33"/>
        <v>45943</v>
      </c>
      <c r="E78" s="80" t="s">
        <v>117</v>
      </c>
      <c r="F78" s="184">
        <v>7653574.3300000001</v>
      </c>
      <c r="G78" s="507"/>
      <c r="H78" s="507"/>
      <c r="I78" s="241">
        <v>241917</v>
      </c>
      <c r="J78" s="508"/>
      <c r="K78" s="508"/>
      <c r="L78" s="184">
        <v>5047808.430533505</v>
      </c>
      <c r="M78" s="507"/>
      <c r="N78" s="507"/>
      <c r="O78" s="169">
        <f t="shared" si="40"/>
        <v>0.65953608247422679</v>
      </c>
      <c r="P78" s="504"/>
      <c r="Q78" s="504"/>
      <c r="R78" s="185">
        <v>1032793.7560000001</v>
      </c>
      <c r="S78" s="509"/>
      <c r="T78" s="507"/>
      <c r="U78" s="169">
        <f t="shared" si="43"/>
        <v>0.13494267011319402</v>
      </c>
      <c r="V78" s="504"/>
      <c r="W78" s="504"/>
    </row>
    <row r="79" spans="2:23" hidden="1" outlineLevel="1">
      <c r="B79" s="505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507">
        <f t="shared" ref="G79" si="44">SUM(F79:F85)</f>
        <v>52309638.460000001</v>
      </c>
      <c r="H79" s="507"/>
      <c r="I79" s="241">
        <v>261956</v>
      </c>
      <c r="J79" s="508">
        <f t="shared" ref="J79" si="45">SUM(I79:I85)</f>
        <v>1663833</v>
      </c>
      <c r="K79" s="508"/>
      <c r="L79" s="184">
        <v>5409760.130191341</v>
      </c>
      <c r="M79" s="507">
        <f t="shared" ref="M79" si="46">SUM(L79:L85)</f>
        <v>34276642.4361066</v>
      </c>
      <c r="N79" s="507"/>
      <c r="O79" s="169">
        <f t="shared" ref="O79:O92" si="47">L79/F79</f>
        <v>0.65509278350515476</v>
      </c>
      <c r="P79" s="504">
        <f t="shared" ref="P79" si="48">M79/G79</f>
        <v>0.65526437278508765</v>
      </c>
      <c r="Q79" s="504"/>
      <c r="R79" s="185">
        <v>1131236.3500000001</v>
      </c>
      <c r="S79" s="509">
        <f t="shared" ref="S79" si="49">SUM(R79:R85)</f>
        <v>7202642.8539999994</v>
      </c>
      <c r="T79" s="507"/>
      <c r="U79" s="169">
        <f t="shared" si="43"/>
        <v>0.13698662260234085</v>
      </c>
      <c r="V79" s="504">
        <f>S79/G79</f>
        <v>0.13769246100807403</v>
      </c>
      <c r="W79" s="504"/>
    </row>
    <row r="80" spans="2:23" hidden="1" outlineLevel="1">
      <c r="B80" s="506"/>
      <c r="D80" s="80">
        <f t="shared" si="33"/>
        <v>45945</v>
      </c>
      <c r="E80" s="80" t="s">
        <v>112</v>
      </c>
      <c r="F80" s="184">
        <v>8118705.0999999996</v>
      </c>
      <c r="G80" s="507"/>
      <c r="H80" s="507"/>
      <c r="I80" s="241">
        <v>255292</v>
      </c>
      <c r="J80" s="508"/>
      <c r="K80" s="508"/>
      <c r="L80" s="184">
        <v>5220578.4732721644</v>
      </c>
      <c r="M80" s="507"/>
      <c r="N80" s="507"/>
      <c r="O80" s="169">
        <f t="shared" si="47"/>
        <v>0.64303092783505156</v>
      </c>
      <c r="P80" s="504"/>
      <c r="Q80" s="504"/>
      <c r="R80" s="185">
        <v>1100423.8799999999</v>
      </c>
      <c r="S80" s="509"/>
      <c r="T80" s="507"/>
      <c r="U80" s="169">
        <f t="shared" si="43"/>
        <v>0.135541797176498</v>
      </c>
      <c r="V80" s="504"/>
      <c r="W80" s="504"/>
    </row>
    <row r="81" spans="2:23" hidden="1" outlineLevel="1">
      <c r="B81" s="506"/>
      <c r="D81" s="80">
        <f t="shared" si="33"/>
        <v>45946</v>
      </c>
      <c r="E81" s="80" t="s">
        <v>113</v>
      </c>
      <c r="F81" s="184">
        <v>7400190.3099999996</v>
      </c>
      <c r="G81" s="507"/>
      <c r="H81" s="507"/>
      <c r="I81" s="241">
        <v>234908</v>
      </c>
      <c r="J81" s="508"/>
      <c r="K81" s="508"/>
      <c r="L81" s="184">
        <v>4980556.9504952589</v>
      </c>
      <c r="M81" s="507"/>
      <c r="N81" s="507"/>
      <c r="O81" s="169">
        <f t="shared" si="47"/>
        <v>0.6730309278350517</v>
      </c>
      <c r="P81" s="504"/>
      <c r="Q81" s="504"/>
      <c r="R81" s="185">
        <v>1036789.5919999999</v>
      </c>
      <c r="S81" s="509"/>
      <c r="T81" s="507"/>
      <c r="U81" s="169">
        <f t="shared" si="43"/>
        <v>0.14010309851071925</v>
      </c>
      <c r="V81" s="504"/>
      <c r="W81" s="504"/>
    </row>
    <row r="82" spans="2:23" hidden="1" outlineLevel="1">
      <c r="B82" s="506"/>
      <c r="D82" s="80">
        <f t="shared" si="33"/>
        <v>45947</v>
      </c>
      <c r="E82" s="80" t="s">
        <v>114</v>
      </c>
      <c r="F82" s="184">
        <v>6008294.21</v>
      </c>
      <c r="G82" s="507"/>
      <c r="H82" s="507"/>
      <c r="I82" s="241">
        <v>193551</v>
      </c>
      <c r="J82" s="508"/>
      <c r="K82" s="508"/>
      <c r="L82" s="184">
        <v>3922363.1191138141</v>
      </c>
      <c r="M82" s="507"/>
      <c r="N82" s="507"/>
      <c r="O82" s="169">
        <f t="shared" si="47"/>
        <v>0.65282474226804121</v>
      </c>
      <c r="P82" s="504"/>
      <c r="Q82" s="504"/>
      <c r="R82" s="185">
        <v>935126.88600000006</v>
      </c>
      <c r="S82" s="509"/>
      <c r="T82" s="507"/>
      <c r="U82" s="169">
        <f t="shared" si="43"/>
        <v>0.15563933011862283</v>
      </c>
      <c r="V82" s="504"/>
      <c r="W82" s="504"/>
    </row>
    <row r="83" spans="2:23" hidden="1" outlineLevel="1">
      <c r="B83" s="506"/>
      <c r="D83" s="80">
        <f t="shared" si="33"/>
        <v>45948</v>
      </c>
      <c r="E83" s="80" t="s">
        <v>115</v>
      </c>
      <c r="F83" s="184">
        <v>6172282.1100000003</v>
      </c>
      <c r="G83" s="507"/>
      <c r="H83" s="507"/>
      <c r="I83" s="241">
        <v>201109</v>
      </c>
      <c r="J83" s="508"/>
      <c r="K83" s="508"/>
      <c r="L83" s="184">
        <v>4081596.5326169082</v>
      </c>
      <c r="M83" s="507"/>
      <c r="N83" s="507"/>
      <c r="O83" s="169">
        <f t="shared" si="47"/>
        <v>0.66127835051546402</v>
      </c>
      <c r="P83" s="504"/>
      <c r="Q83" s="504"/>
      <c r="R83" s="185">
        <v>938387.08400000003</v>
      </c>
      <c r="S83" s="509"/>
      <c r="T83" s="507"/>
      <c r="U83" s="169">
        <f t="shared" ref="U83:U96" si="50">R83/F83</f>
        <v>0.15203243586025914</v>
      </c>
      <c r="V83" s="504"/>
      <c r="W83" s="504"/>
    </row>
    <row r="84" spans="2:23" hidden="1" outlineLevel="1">
      <c r="B84" s="506"/>
      <c r="D84" s="80">
        <f t="shared" si="33"/>
        <v>45949</v>
      </c>
      <c r="E84" s="80" t="s">
        <v>116</v>
      </c>
      <c r="F84" s="184">
        <v>8298386.9299999997</v>
      </c>
      <c r="G84" s="507"/>
      <c r="H84" s="507"/>
      <c r="I84" s="241">
        <v>262730</v>
      </c>
      <c r="J84" s="508"/>
      <c r="K84" s="508"/>
      <c r="L84" s="184">
        <v>5444768.4306486603</v>
      </c>
      <c r="M84" s="507"/>
      <c r="N84" s="507"/>
      <c r="O84" s="169">
        <f t="shared" si="47"/>
        <v>0.65612371134020631</v>
      </c>
      <c r="P84" s="504"/>
      <c r="Q84" s="504"/>
      <c r="R84" s="185">
        <v>1096856.83</v>
      </c>
      <c r="S84" s="509"/>
      <c r="T84" s="507"/>
      <c r="U84" s="169">
        <f t="shared" si="50"/>
        <v>0.13217711336581411</v>
      </c>
      <c r="V84" s="504"/>
      <c r="W84" s="504"/>
    </row>
    <row r="85" spans="2:23" hidden="1" outlineLevel="1">
      <c r="B85" s="506"/>
      <c r="D85" s="80">
        <f t="shared" si="33"/>
        <v>45950</v>
      </c>
      <c r="E85" s="80" t="s">
        <v>117</v>
      </c>
      <c r="F85" s="184">
        <v>8053773.8100000005</v>
      </c>
      <c r="G85" s="507"/>
      <c r="H85" s="507"/>
      <c r="I85" s="241">
        <v>254287</v>
      </c>
      <c r="J85" s="508"/>
      <c r="K85" s="508"/>
      <c r="L85" s="184">
        <v>5217018.7997684535</v>
      </c>
      <c r="M85" s="507"/>
      <c r="N85" s="507"/>
      <c r="O85" s="169">
        <f t="shared" si="47"/>
        <v>0.64777319587628857</v>
      </c>
      <c r="P85" s="504"/>
      <c r="Q85" s="504"/>
      <c r="R85" s="185">
        <v>963822.23199999996</v>
      </c>
      <c r="S85" s="509"/>
      <c r="T85" s="507"/>
      <c r="U85" s="169">
        <f t="shared" si="50"/>
        <v>0.11967336738502218</v>
      </c>
      <c r="V85" s="504"/>
      <c r="W85" s="504"/>
    </row>
    <row r="86" spans="2:23" hidden="1" outlineLevel="1">
      <c r="B86" s="505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507">
        <f t="shared" ref="G86" si="51">SUM(F86:F92)</f>
        <v>48473977.959999993</v>
      </c>
      <c r="H86" s="507"/>
      <c r="I86" s="241">
        <v>250808</v>
      </c>
      <c r="J86" s="508">
        <f t="shared" ref="J86" si="52">SUM(I86:I92)</f>
        <v>1532303</v>
      </c>
      <c r="K86" s="508"/>
      <c r="L86" s="184">
        <v>5270252.80687897</v>
      </c>
      <c r="M86" s="507">
        <f t="shared" ref="M86" si="53">SUM(L86:L92)</f>
        <v>31943355.351020001</v>
      </c>
      <c r="N86" s="507"/>
      <c r="O86" s="169">
        <f t="shared" si="47"/>
        <v>0.66509278350515477</v>
      </c>
      <c r="P86" s="504">
        <f t="shared" ref="P86" si="54">M86/G86</f>
        <v>0.65897945032238092</v>
      </c>
      <c r="Q86" s="504"/>
      <c r="R86" s="185">
        <v>1084413.638</v>
      </c>
      <c r="S86" s="509">
        <f t="shared" ref="S86" si="55">SUM(R86:R92)</f>
        <v>7030090.1960000005</v>
      </c>
      <c r="T86" s="507"/>
      <c r="U86" s="169">
        <f t="shared" si="50"/>
        <v>0.1368503013796572</v>
      </c>
      <c r="V86" s="504">
        <f>S86/G86</f>
        <v>0.14502812626191164</v>
      </c>
      <c r="W86" s="504"/>
    </row>
    <row r="87" spans="2:23" hidden="1" outlineLevel="1">
      <c r="B87" s="506"/>
      <c r="D87" s="80">
        <f t="shared" si="33"/>
        <v>45952</v>
      </c>
      <c r="E87" s="80" t="s">
        <v>112</v>
      </c>
      <c r="F87" s="184">
        <v>7371808.3499999996</v>
      </c>
      <c r="G87" s="507"/>
      <c r="H87" s="507"/>
      <c r="I87" s="241">
        <v>232098</v>
      </c>
      <c r="J87" s="508"/>
      <c r="K87" s="508"/>
      <c r="L87" s="184">
        <v>4880897.1079422683</v>
      </c>
      <c r="M87" s="507"/>
      <c r="N87" s="507"/>
      <c r="O87" s="169">
        <f t="shared" si="47"/>
        <v>0.66210309278350521</v>
      </c>
      <c r="P87" s="504"/>
      <c r="Q87" s="504"/>
      <c r="R87" s="185">
        <v>1025975.1679999999</v>
      </c>
      <c r="S87" s="509"/>
      <c r="T87" s="507"/>
      <c r="U87" s="169">
        <f t="shared" si="50"/>
        <v>0.1391755074587635</v>
      </c>
      <c r="V87" s="504"/>
      <c r="W87" s="504"/>
    </row>
    <row r="88" spans="2:23" hidden="1" outlineLevel="1">
      <c r="B88" s="506"/>
      <c r="D88" s="80">
        <f t="shared" si="33"/>
        <v>45953</v>
      </c>
      <c r="E88" s="80" t="s">
        <v>113</v>
      </c>
      <c r="F88" s="184">
        <v>5768650.54</v>
      </c>
      <c r="G88" s="507"/>
      <c r="H88" s="507"/>
      <c r="I88" s="241">
        <v>182380</v>
      </c>
      <c r="J88" s="508"/>
      <c r="K88" s="508"/>
      <c r="L88" s="184">
        <v>3800410.7640016498</v>
      </c>
      <c r="M88" s="507"/>
      <c r="N88" s="507"/>
      <c r="O88" s="169">
        <f t="shared" si="47"/>
        <v>0.65880412371134023</v>
      </c>
      <c r="P88" s="504"/>
      <c r="Q88" s="504"/>
      <c r="R88" s="185">
        <v>896063.70400000003</v>
      </c>
      <c r="S88" s="509"/>
      <c r="T88" s="507"/>
      <c r="U88" s="169">
        <f t="shared" si="50"/>
        <v>0.15533333104279187</v>
      </c>
      <c r="V88" s="504"/>
      <c r="W88" s="504"/>
    </row>
    <row r="89" spans="2:23" hidden="1" outlineLevel="1">
      <c r="B89" s="506"/>
      <c r="D89" s="80">
        <f t="shared" si="33"/>
        <v>45954</v>
      </c>
      <c r="E89" s="80" t="s">
        <v>114</v>
      </c>
      <c r="F89" s="184">
        <v>5491721.6600000001</v>
      </c>
      <c r="G89" s="507"/>
      <c r="H89" s="507"/>
      <c r="I89" s="241">
        <v>174764</v>
      </c>
      <c r="J89" s="508"/>
      <c r="K89" s="508"/>
      <c r="L89" s="184">
        <v>3640048.9938973188</v>
      </c>
      <c r="M89" s="507"/>
      <c r="N89" s="507"/>
      <c r="O89" s="169">
        <f t="shared" si="47"/>
        <v>0.66282474226804111</v>
      </c>
      <c r="P89" s="504"/>
      <c r="Q89" s="504"/>
      <c r="R89" s="185">
        <v>881551.38199999998</v>
      </c>
      <c r="S89" s="509"/>
      <c r="T89" s="507"/>
      <c r="U89" s="169">
        <f t="shared" si="50"/>
        <v>0.1605236821124689</v>
      </c>
      <c r="V89" s="504"/>
      <c r="W89" s="504"/>
    </row>
    <row r="90" spans="2:23" hidden="1" outlineLevel="1">
      <c r="B90" s="506"/>
      <c r="D90" s="80">
        <f t="shared" si="33"/>
        <v>45955</v>
      </c>
      <c r="E90" s="80" t="s">
        <v>115</v>
      </c>
      <c r="F90" s="184">
        <v>5829561.6500000004</v>
      </c>
      <c r="G90" s="507"/>
      <c r="H90" s="507"/>
      <c r="I90" s="241">
        <v>186652</v>
      </c>
      <c r="J90" s="508"/>
      <c r="K90" s="508"/>
      <c r="L90" s="184">
        <v>3775632.7948412374</v>
      </c>
      <c r="M90" s="507"/>
      <c r="N90" s="507"/>
      <c r="O90" s="169">
        <f t="shared" si="47"/>
        <v>0.6476701030927835</v>
      </c>
      <c r="P90" s="504"/>
      <c r="Q90" s="504"/>
      <c r="R90" s="185">
        <v>916840.89399999997</v>
      </c>
      <c r="S90" s="509"/>
      <c r="T90" s="507"/>
      <c r="U90" s="169">
        <f t="shared" si="50"/>
        <v>0.15727441427778707</v>
      </c>
      <c r="V90" s="504"/>
      <c r="W90" s="504"/>
    </row>
    <row r="91" spans="2:23" hidden="1" outlineLevel="1">
      <c r="B91" s="506"/>
      <c r="D91" s="80">
        <f t="shared" si="33"/>
        <v>45956</v>
      </c>
      <c r="E91" s="80" t="s">
        <v>116</v>
      </c>
      <c r="F91" s="184">
        <v>8112299.6200000001</v>
      </c>
      <c r="G91" s="507"/>
      <c r="H91" s="507"/>
      <c r="I91" s="241">
        <v>253071</v>
      </c>
      <c r="J91" s="508"/>
      <c r="K91" s="508"/>
      <c r="L91" s="184">
        <v>5356124.9161162898</v>
      </c>
      <c r="M91" s="507"/>
      <c r="N91" s="507"/>
      <c r="O91" s="169">
        <f t="shared" si="47"/>
        <v>0.66024742268041248</v>
      </c>
      <c r="P91" s="504"/>
      <c r="Q91" s="504"/>
      <c r="R91" s="185">
        <v>1120441.628</v>
      </c>
      <c r="S91" s="509"/>
      <c r="T91" s="507"/>
      <c r="U91" s="169">
        <f t="shared" si="50"/>
        <v>0.13811640108036344</v>
      </c>
      <c r="V91" s="504"/>
      <c r="W91" s="504"/>
    </row>
    <row r="92" spans="2:23" hidden="1" outlineLevel="1">
      <c r="B92" s="506"/>
      <c r="D92" s="80">
        <f t="shared" si="33"/>
        <v>45957</v>
      </c>
      <c r="E92" s="80" t="s">
        <v>117</v>
      </c>
      <c r="F92" s="184">
        <v>7975849.5499999998</v>
      </c>
      <c r="G92" s="507"/>
      <c r="H92" s="507"/>
      <c r="I92" s="241">
        <v>252530</v>
      </c>
      <c r="J92" s="508"/>
      <c r="K92" s="508"/>
      <c r="L92" s="184">
        <v>5219987.9673422677</v>
      </c>
      <c r="M92" s="507"/>
      <c r="N92" s="507"/>
      <c r="O92" s="169">
        <f t="shared" si="47"/>
        <v>0.6544742268041237</v>
      </c>
      <c r="P92" s="504"/>
      <c r="Q92" s="504"/>
      <c r="R92" s="185">
        <v>1104803.7819999999</v>
      </c>
      <c r="S92" s="509"/>
      <c r="T92" s="507"/>
      <c r="U92" s="169">
        <f t="shared" si="50"/>
        <v>0.13851863366705555</v>
      </c>
      <c r="V92" s="504"/>
      <c r="W92" s="504"/>
    </row>
    <row r="93" spans="2:23" hidden="1" outlineLevel="1">
      <c r="B93" s="505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507">
        <f>SUM(F93:F99)</f>
        <v>50222624.539999999</v>
      </c>
      <c r="H93" s="507"/>
      <c r="I93" s="241">
        <v>261326</v>
      </c>
      <c r="J93" s="508">
        <f t="shared" ref="J93" si="56">SUM(I93:I99)</f>
        <v>1583955</v>
      </c>
      <c r="K93" s="508"/>
      <c r="L93" s="184">
        <v>5582423.0872560842</v>
      </c>
      <c r="M93" s="507">
        <f t="shared" ref="M93" si="57">SUM(L93:L99)</f>
        <v>33328990.303619176</v>
      </c>
      <c r="N93" s="507"/>
      <c r="O93" s="169">
        <f t="shared" ref="O93:O99" si="58">L93/F93</f>
        <v>0.66725773195876303</v>
      </c>
      <c r="P93" s="504">
        <f t="shared" ref="P93" si="59">M93/G93</f>
        <v>0.66362502176831029</v>
      </c>
      <c r="Q93" s="504"/>
      <c r="R93" s="185">
        <v>1138040.544</v>
      </c>
      <c r="S93" s="509">
        <f t="shared" ref="S93" si="60">SUM(R93:R99)</f>
        <v>7202544.4139999999</v>
      </c>
      <c r="T93" s="507"/>
      <c r="U93" s="169">
        <f t="shared" si="50"/>
        <v>0.13602809038248775</v>
      </c>
      <c r="V93" s="504">
        <f>S93/G93</f>
        <v>0.14341234612825751</v>
      </c>
      <c r="W93" s="504"/>
    </row>
    <row r="94" spans="2:23" hidden="1" outlineLevel="1">
      <c r="B94" s="506"/>
      <c r="D94" s="80">
        <f t="shared" si="33"/>
        <v>45959</v>
      </c>
      <c r="E94" s="80" t="s">
        <v>112</v>
      </c>
      <c r="F94" s="184">
        <v>7818037.5599999996</v>
      </c>
      <c r="G94" s="507"/>
      <c r="H94" s="507"/>
      <c r="I94" s="241">
        <v>248570</v>
      </c>
      <c r="J94" s="508"/>
      <c r="K94" s="508"/>
      <c r="L94" s="184">
        <v>5236795.5919942278</v>
      </c>
      <c r="M94" s="507"/>
      <c r="N94" s="507"/>
      <c r="O94" s="169">
        <f t="shared" si="58"/>
        <v>0.66983505154639189</v>
      </c>
      <c r="P94" s="504"/>
      <c r="Q94" s="504"/>
      <c r="R94" s="185">
        <v>1088879.8160000001</v>
      </c>
      <c r="S94" s="509"/>
      <c r="T94" s="507"/>
      <c r="U94" s="169">
        <f t="shared" si="50"/>
        <v>0.13927789520622361</v>
      </c>
      <c r="V94" s="504"/>
      <c r="W94" s="504"/>
    </row>
    <row r="95" spans="2:23" hidden="1" outlineLevel="1">
      <c r="B95" s="506"/>
      <c r="D95" s="80">
        <f t="shared" si="33"/>
        <v>45960</v>
      </c>
      <c r="E95" s="80" t="s">
        <v>113</v>
      </c>
      <c r="F95" s="184">
        <v>6961611.0600000005</v>
      </c>
      <c r="G95" s="507"/>
      <c r="H95" s="507"/>
      <c r="I95" s="241">
        <v>222624</v>
      </c>
      <c r="J95" s="508"/>
      <c r="K95" s="508"/>
      <c r="L95" s="184">
        <v>4615045.7484767018</v>
      </c>
      <c r="M95" s="507"/>
      <c r="N95" s="507"/>
      <c r="O95" s="169">
        <f t="shared" si="58"/>
        <v>0.6629278350515464</v>
      </c>
      <c r="P95" s="504"/>
      <c r="Q95" s="504"/>
      <c r="R95" s="185">
        <v>1000754.2879999999</v>
      </c>
      <c r="S95" s="509"/>
      <c r="T95" s="507"/>
      <c r="U95" s="169">
        <f t="shared" si="50"/>
        <v>0.14375326047014178</v>
      </c>
      <c r="V95" s="504"/>
      <c r="W95" s="504"/>
    </row>
    <row r="96" spans="2:23" hidden="1" outlineLevel="1">
      <c r="B96" s="506"/>
      <c r="D96" s="80">
        <f t="shared" si="33"/>
        <v>45961</v>
      </c>
      <c r="E96" s="80" t="s">
        <v>114</v>
      </c>
      <c r="F96" s="184">
        <v>5667008.7699999996</v>
      </c>
      <c r="G96" s="507"/>
      <c r="H96" s="507"/>
      <c r="I96" s="241">
        <v>181372</v>
      </c>
      <c r="J96" s="508"/>
      <c r="K96" s="508"/>
      <c r="L96" s="184">
        <v>3764997.0430296902</v>
      </c>
      <c r="M96" s="507"/>
      <c r="N96" s="507"/>
      <c r="O96" s="169">
        <f t="shared" si="58"/>
        <v>0.66437113402061854</v>
      </c>
      <c r="P96" s="504"/>
      <c r="Q96" s="504"/>
      <c r="R96" s="185">
        <v>905662.60800000001</v>
      </c>
      <c r="S96" s="509"/>
      <c r="T96" s="507"/>
      <c r="U96" s="169">
        <f t="shared" si="50"/>
        <v>0.15981316506767998</v>
      </c>
      <c r="V96" s="504"/>
      <c r="W96" s="504"/>
    </row>
    <row r="97" spans="2:23" hidden="1" outlineLevel="1" collapsed="1">
      <c r="B97" s="506"/>
      <c r="D97" s="80">
        <f t="shared" si="33"/>
        <v>45962</v>
      </c>
      <c r="E97" s="80" t="s">
        <v>115</v>
      </c>
      <c r="F97" s="184">
        <v>5815672.830000001</v>
      </c>
      <c r="G97" s="507"/>
      <c r="H97" s="507"/>
      <c r="I97" s="241">
        <v>185184</v>
      </c>
      <c r="J97" s="508"/>
      <c r="K97" s="508"/>
      <c r="L97" s="184">
        <v>3956696.0076600011</v>
      </c>
      <c r="M97" s="507"/>
      <c r="N97" s="507"/>
      <c r="O97" s="169">
        <f t="shared" si="58"/>
        <v>0.68035051546391756</v>
      </c>
      <c r="P97" s="504"/>
      <c r="Q97" s="504"/>
      <c r="R97" s="185">
        <v>920490.10400000005</v>
      </c>
      <c r="S97" s="509"/>
      <c r="T97" s="507"/>
      <c r="U97" s="169">
        <f t="shared" ref="U97:U103" si="61">R97/F97</f>
        <v>0.1582774909984061</v>
      </c>
      <c r="V97" s="504"/>
      <c r="W97" s="504"/>
    </row>
    <row r="98" spans="2:23" hidden="1" outlineLevel="1">
      <c r="B98" s="506"/>
      <c r="D98" s="80">
        <f t="shared" si="33"/>
        <v>45963</v>
      </c>
      <c r="E98" s="80" t="s">
        <v>116</v>
      </c>
      <c r="F98" s="184">
        <v>7928547.3200000012</v>
      </c>
      <c r="G98" s="507"/>
      <c r="H98" s="507">
        <f>SUM(F97:F126)</f>
        <v>207972708.03000006</v>
      </c>
      <c r="I98" s="241">
        <v>245428</v>
      </c>
      <c r="J98" s="508"/>
      <c r="K98" s="508">
        <f>SUM(I97:I126)</f>
        <v>6488772</v>
      </c>
      <c r="L98" s="184">
        <v>5174317.1087142276</v>
      </c>
      <c r="M98" s="507"/>
      <c r="N98" s="507">
        <f>SUM(L97:L126)</f>
        <v>137652891.32612804</v>
      </c>
      <c r="O98" s="169">
        <f t="shared" si="58"/>
        <v>0.65261855670103097</v>
      </c>
      <c r="P98" s="504"/>
      <c r="Q98" s="504">
        <f>N98/H98</f>
        <v>0.66187959290442866</v>
      </c>
      <c r="R98" s="185">
        <v>1089876.4080000001</v>
      </c>
      <c r="S98" s="509"/>
      <c r="T98" s="507">
        <f>SUM(R98:R126)</f>
        <v>29578743.84</v>
      </c>
      <c r="U98" s="169">
        <f t="shared" si="61"/>
        <v>0.13746230728178335</v>
      </c>
      <c r="V98" s="504"/>
      <c r="W98" s="504">
        <f>T98/H98</f>
        <v>0.14222416066118285</v>
      </c>
    </row>
    <row r="99" spans="2:23" hidden="1" outlineLevel="1">
      <c r="B99" s="506"/>
      <c r="D99" s="80">
        <f t="shared" si="33"/>
        <v>45964</v>
      </c>
      <c r="E99" s="80" t="s">
        <v>117</v>
      </c>
      <c r="F99" s="184">
        <v>7665529.8399999989</v>
      </c>
      <c r="G99" s="507"/>
      <c r="H99" s="507"/>
      <c r="I99" s="241">
        <v>239451</v>
      </c>
      <c r="J99" s="508"/>
      <c r="K99" s="508"/>
      <c r="L99" s="184">
        <v>4998715.7164882468</v>
      </c>
      <c r="M99" s="507"/>
      <c r="N99" s="507"/>
      <c r="O99" s="169">
        <f t="shared" si="58"/>
        <v>0.6521030927835052</v>
      </c>
      <c r="P99" s="504"/>
      <c r="Q99" s="504"/>
      <c r="R99" s="185">
        <v>1058840.6459999999</v>
      </c>
      <c r="S99" s="509"/>
      <c r="T99" s="507"/>
      <c r="U99" s="169">
        <f t="shared" si="61"/>
        <v>0.13813013165440891</v>
      </c>
      <c r="V99" s="504"/>
      <c r="W99" s="504"/>
    </row>
    <row r="100" spans="2:23" hidden="1" outlineLevel="1">
      <c r="B100" s="505">
        <f>B93+7</f>
        <v>45973</v>
      </c>
      <c r="D100" s="80">
        <f t="shared" si="33"/>
        <v>45965</v>
      </c>
      <c r="E100" s="80" t="s">
        <v>118</v>
      </c>
      <c r="F100" s="184">
        <v>7349223.8500000015</v>
      </c>
      <c r="G100" s="507">
        <f>SUM(F100:F106)</f>
        <v>47807804.470000006</v>
      </c>
      <c r="H100" s="507"/>
      <c r="I100" s="241">
        <v>230301</v>
      </c>
      <c r="J100" s="508">
        <f t="shared" ref="J100" si="62">SUM(I100:I106)</f>
        <v>1501547</v>
      </c>
      <c r="K100" s="508"/>
      <c r="L100" s="184">
        <v>4925798.3441639189</v>
      </c>
      <c r="M100" s="507">
        <f>SUM(L100:L106)</f>
        <v>31995594.180823509</v>
      </c>
      <c r="N100" s="507"/>
      <c r="O100" s="169">
        <f t="shared" ref="O100:O106" si="63">L100/F100</f>
        <v>0.67024742268041237</v>
      </c>
      <c r="P100" s="504">
        <f t="shared" ref="P100" si="64">M100/G100</f>
        <v>0.66925462349774179</v>
      </c>
      <c r="Q100" s="504"/>
      <c r="R100" s="185">
        <v>1036511.6</v>
      </c>
      <c r="S100" s="509">
        <f t="shared" ref="S100" si="65">SUM(R100:R106)</f>
        <v>6885508.9359999998</v>
      </c>
      <c r="T100" s="507"/>
      <c r="U100" s="169">
        <f t="shared" si="61"/>
        <v>0.14103687969716691</v>
      </c>
      <c r="V100" s="504">
        <f>S100/G100</f>
        <v>0.14402478867902713</v>
      </c>
      <c r="W100" s="504"/>
    </row>
    <row r="101" spans="2:23" hidden="1" outlineLevel="1">
      <c r="B101" s="506"/>
      <c r="D101" s="80">
        <f t="shared" si="33"/>
        <v>45966</v>
      </c>
      <c r="E101" s="80" t="s">
        <v>112</v>
      </c>
      <c r="F101" s="184">
        <v>7127957.1099999994</v>
      </c>
      <c r="G101" s="507"/>
      <c r="H101" s="507"/>
      <c r="I101" s="241">
        <v>224504</v>
      </c>
      <c r="J101" s="508"/>
      <c r="K101" s="508"/>
      <c r="L101" s="184">
        <v>4751040.6081437105</v>
      </c>
      <c r="M101" s="507"/>
      <c r="N101" s="507"/>
      <c r="O101" s="169">
        <f t="shared" si="63"/>
        <v>0.6665360824742268</v>
      </c>
      <c r="P101" s="504"/>
      <c r="Q101" s="504"/>
      <c r="R101" s="185">
        <v>1008993.542</v>
      </c>
      <c r="S101" s="509"/>
      <c r="T101" s="507"/>
      <c r="U101" s="169">
        <f t="shared" si="61"/>
        <v>0.14155437896567255</v>
      </c>
      <c r="V101" s="504"/>
      <c r="W101" s="504"/>
    </row>
    <row r="102" spans="2:23" hidden="1" outlineLevel="1">
      <c r="B102" s="506"/>
      <c r="D102" s="80">
        <f t="shared" si="33"/>
        <v>45967</v>
      </c>
      <c r="E102" s="80" t="s">
        <v>113</v>
      </c>
      <c r="F102" s="184">
        <v>6913191.3500000006</v>
      </c>
      <c r="G102" s="507"/>
      <c r="H102" s="507"/>
      <c r="I102" s="241">
        <v>214764</v>
      </c>
      <c r="J102" s="508"/>
      <c r="K102" s="508"/>
      <c r="L102" s="184">
        <v>4751144.207797938</v>
      </c>
      <c r="M102" s="507"/>
      <c r="N102" s="507"/>
      <c r="O102" s="169">
        <f t="shared" si="63"/>
        <v>0.68725773195876283</v>
      </c>
      <c r="P102" s="504"/>
      <c r="Q102" s="504"/>
      <c r="R102" s="185">
        <v>970939.96</v>
      </c>
      <c r="S102" s="509"/>
      <c r="T102" s="507"/>
      <c r="U102" s="169">
        <f t="shared" si="61"/>
        <v>0.14044743025954284</v>
      </c>
      <c r="V102" s="504"/>
      <c r="W102" s="504"/>
    </row>
    <row r="103" spans="2:23" hidden="1" outlineLevel="1">
      <c r="B103" s="506"/>
      <c r="D103" s="80">
        <f t="shared" si="33"/>
        <v>45968</v>
      </c>
      <c r="E103" s="80" t="s">
        <v>114</v>
      </c>
      <c r="F103" s="184">
        <v>5603642.5599999996</v>
      </c>
      <c r="G103" s="507"/>
      <c r="H103" s="507"/>
      <c r="I103" s="241">
        <v>177386</v>
      </c>
      <c r="J103" s="508"/>
      <c r="K103" s="508"/>
      <c r="L103" s="184">
        <v>3655885.7295571142</v>
      </c>
      <c r="M103" s="507"/>
      <c r="N103" s="507"/>
      <c r="O103" s="169">
        <f t="shared" si="63"/>
        <v>0.65241237113402084</v>
      </c>
      <c r="P103" s="504"/>
      <c r="Q103" s="504"/>
      <c r="R103" s="185">
        <v>901208.08</v>
      </c>
      <c r="S103" s="509"/>
      <c r="T103" s="507"/>
      <c r="U103" s="169">
        <f t="shared" si="61"/>
        <v>0.1608254042527652</v>
      </c>
      <c r="V103" s="504"/>
      <c r="W103" s="504"/>
    </row>
    <row r="104" spans="2:23" hidden="1" outlineLevel="1">
      <c r="B104" s="506"/>
      <c r="D104" s="80">
        <f t="shared" si="33"/>
        <v>45969</v>
      </c>
      <c r="E104" s="80" t="s">
        <v>115</v>
      </c>
      <c r="F104" s="184">
        <v>5780178.1100000003</v>
      </c>
      <c r="G104" s="507"/>
      <c r="H104" s="507"/>
      <c r="I104" s="241">
        <v>184463</v>
      </c>
      <c r="J104" s="508"/>
      <c r="K104" s="508"/>
      <c r="L104" s="184">
        <v>3920629.2636014437</v>
      </c>
      <c r="M104" s="507"/>
      <c r="N104" s="507"/>
      <c r="O104" s="169">
        <f t="shared" si="63"/>
        <v>0.67828865979381447</v>
      </c>
      <c r="P104" s="504"/>
      <c r="Q104" s="504"/>
      <c r="R104" s="185">
        <v>900259.99199999997</v>
      </c>
      <c r="S104" s="509"/>
      <c r="T104" s="507"/>
      <c r="U104" s="169">
        <f t="shared" ref="U104:U110" si="66">R104/F104</f>
        <v>0.1557495244726983</v>
      </c>
      <c r="V104" s="504"/>
      <c r="W104" s="504"/>
    </row>
    <row r="105" spans="2:23" hidden="1" outlineLevel="1">
      <c r="B105" s="506"/>
      <c r="D105" s="80">
        <f t="shared" si="33"/>
        <v>45970</v>
      </c>
      <c r="E105" s="80" t="s">
        <v>116</v>
      </c>
      <c r="F105" s="184">
        <v>7525846.8600000003</v>
      </c>
      <c r="G105" s="507"/>
      <c r="H105" s="507"/>
      <c r="I105" s="241">
        <v>236075</v>
      </c>
      <c r="J105" s="508"/>
      <c r="K105" s="508"/>
      <c r="L105" s="184">
        <v>5042627.7404004121</v>
      </c>
      <c r="M105" s="507"/>
      <c r="N105" s="507"/>
      <c r="O105" s="169">
        <f t="shared" si="63"/>
        <v>0.67004123711340202</v>
      </c>
      <c r="P105" s="504"/>
      <c r="Q105" s="504"/>
      <c r="R105" s="185">
        <v>1038174.8860000001</v>
      </c>
      <c r="S105" s="509"/>
      <c r="T105" s="507"/>
      <c r="U105" s="169">
        <f t="shared" si="66"/>
        <v>0.13794791540576207</v>
      </c>
      <c r="V105" s="504"/>
      <c r="W105" s="504"/>
    </row>
    <row r="106" spans="2:23" hidden="1" outlineLevel="1">
      <c r="B106" s="506"/>
      <c r="D106" s="80">
        <f t="shared" si="33"/>
        <v>45971</v>
      </c>
      <c r="E106" s="80" t="s">
        <v>117</v>
      </c>
      <c r="F106" s="184">
        <v>7507764.6299999999</v>
      </c>
      <c r="G106" s="507"/>
      <c r="H106" s="507"/>
      <c r="I106" s="241">
        <v>234054</v>
      </c>
      <c r="J106" s="508"/>
      <c r="K106" s="508"/>
      <c r="L106" s="184">
        <v>4948468.2871589698</v>
      </c>
      <c r="M106" s="507"/>
      <c r="N106" s="507"/>
      <c r="O106" s="169">
        <f t="shared" si="63"/>
        <v>0.65911340206185576</v>
      </c>
      <c r="P106" s="504"/>
      <c r="Q106" s="504"/>
      <c r="R106" s="185">
        <v>1029420.876</v>
      </c>
      <c r="S106" s="509"/>
      <c r="T106" s="507"/>
      <c r="U106" s="169">
        <f t="shared" si="66"/>
        <v>0.13711416469911364</v>
      </c>
      <c r="V106" s="504"/>
      <c r="W106" s="504"/>
    </row>
    <row r="107" spans="2:23" hidden="1" outlineLevel="1">
      <c r="B107" s="505">
        <f>B100+7</f>
        <v>45980</v>
      </c>
      <c r="D107" s="80">
        <f t="shared" si="33"/>
        <v>45972</v>
      </c>
      <c r="E107" s="80" t="s">
        <v>118</v>
      </c>
      <c r="F107" s="184">
        <v>7892278.2300000004</v>
      </c>
      <c r="G107" s="507">
        <f>SUM(F107:F113)</f>
        <v>48820176.68</v>
      </c>
      <c r="H107" s="507"/>
      <c r="I107" s="241">
        <v>251531</v>
      </c>
      <c r="J107" s="508">
        <f t="shared" ref="J107" si="67">SUM(I107:I113)</f>
        <v>1557511</v>
      </c>
      <c r="K107" s="508"/>
      <c r="L107" s="184">
        <v>5147392.6798218563</v>
      </c>
      <c r="M107" s="507">
        <f t="shared" ref="M107" si="68">SUM(L107:L113)</f>
        <v>32403208.650635257</v>
      </c>
      <c r="N107" s="507"/>
      <c r="O107" s="169">
        <f t="shared" ref="O107:O120" si="69">L107/F107</f>
        <v>0.65220618556701038</v>
      </c>
      <c r="P107" s="504">
        <f t="shared" ref="P107" si="70">M107/G107</f>
        <v>0.66372575550120394</v>
      </c>
      <c r="Q107" s="504"/>
      <c r="R107" s="185">
        <v>1140453.4920000001</v>
      </c>
      <c r="S107" s="509">
        <f t="shared" ref="S107" si="71">SUM(R107:R113)</f>
        <v>7216682.4020000007</v>
      </c>
      <c r="T107" s="507"/>
      <c r="U107" s="169">
        <f t="shared" si="66"/>
        <v>0.14450244387798275</v>
      </c>
      <c r="V107" s="504">
        <f>S107/G107</f>
        <v>0.14782171824782508</v>
      </c>
      <c r="W107" s="504"/>
    </row>
    <row r="108" spans="2:23" hidden="1" outlineLevel="1">
      <c r="B108" s="506"/>
      <c r="D108" s="80">
        <f t="shared" si="33"/>
        <v>45973</v>
      </c>
      <c r="E108" s="80" t="s">
        <v>112</v>
      </c>
      <c r="F108" s="184">
        <v>7718236.96</v>
      </c>
      <c r="G108" s="507"/>
      <c r="H108" s="507"/>
      <c r="I108" s="241">
        <v>244208</v>
      </c>
      <c r="J108" s="508"/>
      <c r="K108" s="508"/>
      <c r="L108" s="184">
        <v>5097537.4495406188</v>
      </c>
      <c r="M108" s="507"/>
      <c r="N108" s="507"/>
      <c r="O108" s="169">
        <f t="shared" si="69"/>
        <v>0.66045360824742272</v>
      </c>
      <c r="P108" s="504"/>
      <c r="Q108" s="504"/>
      <c r="R108" s="185">
        <v>1092464.226</v>
      </c>
      <c r="S108" s="509"/>
      <c r="T108" s="507"/>
      <c r="U108" s="169">
        <f t="shared" si="66"/>
        <v>0.14154323476484712</v>
      </c>
      <c r="V108" s="504"/>
      <c r="W108" s="504"/>
    </row>
    <row r="109" spans="2:23" hidden="1" outlineLevel="1">
      <c r="B109" s="506"/>
      <c r="D109" s="80">
        <f t="shared" ref="D109:D162" si="72">D108+1</f>
        <v>45974</v>
      </c>
      <c r="E109" s="80" t="s">
        <v>113</v>
      </c>
      <c r="F109" s="184">
        <v>6852870.8700000001</v>
      </c>
      <c r="G109" s="507"/>
      <c r="H109" s="507"/>
      <c r="I109" s="241">
        <v>221698</v>
      </c>
      <c r="J109" s="508"/>
      <c r="K109" s="508"/>
      <c r="L109" s="184">
        <v>4640453.3012894839</v>
      </c>
      <c r="M109" s="507"/>
      <c r="N109" s="507"/>
      <c r="O109" s="169">
        <f t="shared" si="69"/>
        <v>0.67715463917525764</v>
      </c>
      <c r="P109" s="504"/>
      <c r="Q109" s="504"/>
      <c r="R109" s="185">
        <v>1004642.348</v>
      </c>
      <c r="S109" s="509"/>
      <c r="T109" s="507"/>
      <c r="U109" s="169">
        <f t="shared" si="66"/>
        <v>0.14660167498530438</v>
      </c>
      <c r="V109" s="504"/>
      <c r="W109" s="504"/>
    </row>
    <row r="110" spans="2:23" hidden="1" outlineLevel="1">
      <c r="B110" s="506"/>
      <c r="D110" s="80">
        <f t="shared" si="72"/>
        <v>45975</v>
      </c>
      <c r="E110" s="80" t="s">
        <v>114</v>
      </c>
      <c r="F110" s="184">
        <v>5531806.8099999996</v>
      </c>
      <c r="G110" s="507"/>
      <c r="H110" s="507"/>
      <c r="I110" s="241">
        <v>178176</v>
      </c>
      <c r="J110" s="508"/>
      <c r="K110" s="508"/>
      <c r="L110" s="184">
        <v>3653501.7677921643</v>
      </c>
      <c r="M110" s="507"/>
      <c r="N110" s="507"/>
      <c r="O110" s="169">
        <f t="shared" si="69"/>
        <v>0.66045360824742261</v>
      </c>
      <c r="P110" s="504"/>
      <c r="Q110" s="504"/>
      <c r="R110" s="185">
        <v>912794.86399999994</v>
      </c>
      <c r="S110" s="509"/>
      <c r="T110" s="507"/>
      <c r="U110" s="169">
        <f t="shared" si="66"/>
        <v>0.16500844938220105</v>
      </c>
      <c r="V110" s="504"/>
      <c r="W110" s="504"/>
    </row>
    <row r="111" spans="2:23" hidden="1" outlineLevel="1">
      <c r="B111" s="506"/>
      <c r="D111" s="80">
        <f t="shared" si="72"/>
        <v>45976</v>
      </c>
      <c r="E111" s="80" t="s">
        <v>115</v>
      </c>
      <c r="F111" s="184">
        <v>5804601.4400000004</v>
      </c>
      <c r="G111" s="507"/>
      <c r="H111" s="507"/>
      <c r="I111" s="241">
        <v>187934</v>
      </c>
      <c r="J111" s="508"/>
      <c r="K111" s="508"/>
      <c r="L111" s="184">
        <v>3854015.9911521655</v>
      </c>
      <c r="M111" s="507"/>
      <c r="N111" s="507"/>
      <c r="O111" s="169">
        <f t="shared" si="69"/>
        <v>0.66395876288659794</v>
      </c>
      <c r="P111" s="504"/>
      <c r="Q111" s="504"/>
      <c r="R111" s="185">
        <v>922416.48800000001</v>
      </c>
      <c r="S111" s="509"/>
      <c r="T111" s="507"/>
      <c r="U111" s="169">
        <f t="shared" ref="U111:U124" si="73">R111/F111</f>
        <v>0.15891125300068837</v>
      </c>
      <c r="V111" s="504"/>
      <c r="W111" s="504"/>
    </row>
    <row r="112" spans="2:23" hidden="1" outlineLevel="1">
      <c r="B112" s="506"/>
      <c r="D112" s="80">
        <f t="shared" si="72"/>
        <v>45977</v>
      </c>
      <c r="E112" s="80" t="s">
        <v>116</v>
      </c>
      <c r="F112" s="184">
        <v>7668946.8600000003</v>
      </c>
      <c r="G112" s="507"/>
      <c r="H112" s="507"/>
      <c r="I112" s="241">
        <v>241829</v>
      </c>
      <c r="J112" s="508"/>
      <c r="K112" s="508"/>
      <c r="L112" s="184">
        <v>5116373.4752375269</v>
      </c>
      <c r="M112" s="507"/>
      <c r="N112" s="507"/>
      <c r="O112" s="169">
        <f t="shared" si="69"/>
        <v>0.66715463917525786</v>
      </c>
      <c r="P112" s="504"/>
      <c r="Q112" s="504"/>
      <c r="R112" s="185">
        <v>1090454.432</v>
      </c>
      <c r="S112" s="509"/>
      <c r="T112" s="507"/>
      <c r="U112" s="169">
        <f t="shared" si="73"/>
        <v>0.14219089686064143</v>
      </c>
      <c r="V112" s="504"/>
      <c r="W112" s="504"/>
    </row>
    <row r="113" spans="2:23" hidden="1" outlineLevel="1">
      <c r="B113" s="506"/>
      <c r="D113" s="80">
        <f t="shared" si="72"/>
        <v>45978</v>
      </c>
      <c r="E113" s="80" t="s">
        <v>117</v>
      </c>
      <c r="F113" s="184">
        <v>7351435.5099999998</v>
      </c>
      <c r="G113" s="507"/>
      <c r="H113" s="507"/>
      <c r="I113" s="241">
        <v>232135</v>
      </c>
      <c r="J113" s="508"/>
      <c r="K113" s="508"/>
      <c r="L113" s="184">
        <v>4893933.9858014435</v>
      </c>
      <c r="M113" s="507"/>
      <c r="N113" s="507"/>
      <c r="O113" s="169">
        <f t="shared" si="69"/>
        <v>0.66571134020618561</v>
      </c>
      <c r="P113" s="504"/>
      <c r="Q113" s="504"/>
      <c r="R113" s="185">
        <v>1053456.5519999999</v>
      </c>
      <c r="S113" s="509"/>
      <c r="T113" s="507"/>
      <c r="U113" s="169">
        <f t="shared" si="73"/>
        <v>0.14329943458893241</v>
      </c>
      <c r="V113" s="504"/>
      <c r="W113" s="504"/>
    </row>
    <row r="114" spans="2:23" hidden="1" outlineLevel="1">
      <c r="B114" s="505">
        <f>B107+7</f>
        <v>45987</v>
      </c>
      <c r="D114" s="80">
        <f t="shared" si="72"/>
        <v>45979</v>
      </c>
      <c r="E114" s="80" t="s">
        <v>118</v>
      </c>
      <c r="F114" s="184">
        <v>7627557.75</v>
      </c>
      <c r="G114" s="507">
        <f>SUM(F114:F120)</f>
        <v>47042265.68</v>
      </c>
      <c r="H114" s="507"/>
      <c r="I114" s="241">
        <v>231646</v>
      </c>
      <c r="J114" s="508">
        <f t="shared" ref="J114" si="74">SUM(I114:I120)</f>
        <v>1470480</v>
      </c>
      <c r="K114" s="508"/>
      <c r="L114" s="184">
        <v>4819043.8056804128</v>
      </c>
      <c r="M114" s="507">
        <f t="shared" ref="M114" si="75">SUM(L114:L120)</f>
        <v>31032302.448856909</v>
      </c>
      <c r="N114" s="507"/>
      <c r="O114" s="169">
        <f t="shared" si="69"/>
        <v>0.63179381443298976</v>
      </c>
      <c r="P114" s="504">
        <f t="shared" ref="P114" si="76">M114/G114</f>
        <v>0.65966853424855942</v>
      </c>
      <c r="Q114" s="504"/>
      <c r="R114" s="185">
        <v>1088644.0919999999</v>
      </c>
      <c r="S114" s="509">
        <f t="shared" ref="S114" si="77">SUM(R114:R120)</f>
        <v>7041202.8719999995</v>
      </c>
      <c r="T114" s="507"/>
      <c r="U114" s="169">
        <f t="shared" si="73"/>
        <v>0.14272511958365702</v>
      </c>
      <c r="V114" s="504">
        <f>S114/G114</f>
        <v>0.14967822595741948</v>
      </c>
      <c r="W114" s="504"/>
    </row>
    <row r="115" spans="2:23" hidden="1" outlineLevel="1">
      <c r="B115" s="506"/>
      <c r="D115" s="80">
        <f t="shared" si="72"/>
        <v>45980</v>
      </c>
      <c r="E115" s="80" t="s">
        <v>112</v>
      </c>
      <c r="F115" s="184">
        <v>7200454.7699999996</v>
      </c>
      <c r="G115" s="507"/>
      <c r="H115" s="507"/>
      <c r="I115" s="241">
        <v>223503</v>
      </c>
      <c r="J115" s="508"/>
      <c r="K115" s="508"/>
      <c r="L115" s="184">
        <v>4866913.5725802062</v>
      </c>
      <c r="M115" s="507"/>
      <c r="N115" s="507"/>
      <c r="O115" s="169">
        <f t="shared" si="69"/>
        <v>0.67591752577319597</v>
      </c>
      <c r="P115" s="504"/>
      <c r="Q115" s="504"/>
      <c r="R115" s="185">
        <v>1038393.26</v>
      </c>
      <c r="S115" s="509"/>
      <c r="T115" s="507"/>
      <c r="U115" s="169">
        <f t="shared" si="73"/>
        <v>0.14421217730946181</v>
      </c>
      <c r="V115" s="504"/>
      <c r="W115" s="504"/>
    </row>
    <row r="116" spans="2:23" hidden="1" outlineLevel="1">
      <c r="B116" s="506"/>
      <c r="D116" s="80">
        <f t="shared" si="72"/>
        <v>45981</v>
      </c>
      <c r="E116" s="80" t="s">
        <v>113</v>
      </c>
      <c r="F116" s="184">
        <v>6637138.9699999997</v>
      </c>
      <c r="G116" s="507"/>
      <c r="H116" s="507"/>
      <c r="I116" s="241">
        <v>209035</v>
      </c>
      <c r="J116" s="508"/>
      <c r="K116" s="508"/>
      <c r="L116" s="184">
        <v>4412260.5086750528</v>
      </c>
      <c r="M116" s="507"/>
      <c r="N116" s="507"/>
      <c r="O116" s="169">
        <f t="shared" si="69"/>
        <v>0.66478350515463935</v>
      </c>
      <c r="P116" s="504"/>
      <c r="Q116" s="504"/>
      <c r="R116" s="185">
        <v>997550.69200000004</v>
      </c>
      <c r="S116" s="509"/>
      <c r="T116" s="507"/>
      <c r="U116" s="169">
        <f t="shared" si="73"/>
        <v>0.15029829818374288</v>
      </c>
      <c r="V116" s="504"/>
      <c r="W116" s="504"/>
    </row>
    <row r="117" spans="2:23" hidden="1" outlineLevel="1">
      <c r="B117" s="506"/>
      <c r="D117" s="80">
        <f t="shared" si="72"/>
        <v>45982</v>
      </c>
      <c r="E117" s="80" t="s">
        <v>114</v>
      </c>
      <c r="F117" s="184">
        <v>5331233.07</v>
      </c>
      <c r="G117" s="507"/>
      <c r="H117" s="507"/>
      <c r="I117" s="241">
        <v>171606</v>
      </c>
      <c r="J117" s="508"/>
      <c r="K117" s="508"/>
      <c r="L117" s="184">
        <v>3489154.6414008248</v>
      </c>
      <c r="M117" s="507"/>
      <c r="N117" s="507"/>
      <c r="O117" s="169">
        <f t="shared" si="69"/>
        <v>0.6544742268041237</v>
      </c>
      <c r="P117" s="504"/>
      <c r="Q117" s="504"/>
      <c r="R117" s="185">
        <v>936853.86399999994</v>
      </c>
      <c r="S117" s="509"/>
      <c r="T117" s="507"/>
      <c r="U117" s="169">
        <f t="shared" si="73"/>
        <v>0.17572930158913497</v>
      </c>
      <c r="V117" s="504"/>
      <c r="W117" s="504"/>
    </row>
    <row r="118" spans="2:23" hidden="1" outlineLevel="1">
      <c r="B118" s="506"/>
      <c r="D118" s="80">
        <f t="shared" si="72"/>
        <v>45983</v>
      </c>
      <c r="E118" s="80" t="s">
        <v>115</v>
      </c>
      <c r="F118" s="184">
        <v>5478293.1799999997</v>
      </c>
      <c r="G118" s="507"/>
      <c r="H118" s="507"/>
      <c r="I118" s="241">
        <v>176430</v>
      </c>
      <c r="J118" s="508"/>
      <c r="K118" s="508"/>
      <c r="L118" s="184">
        <v>3732242.5413105148</v>
      </c>
      <c r="M118" s="507"/>
      <c r="N118" s="507"/>
      <c r="O118" s="169">
        <f t="shared" si="69"/>
        <v>0.68127835051546382</v>
      </c>
      <c r="P118" s="504"/>
      <c r="Q118" s="504"/>
      <c r="R118" s="185">
        <v>899213.42200000002</v>
      </c>
      <c r="S118" s="509"/>
      <c r="T118" s="507"/>
      <c r="U118" s="169">
        <f t="shared" si="73"/>
        <v>0.16414116449313509</v>
      </c>
      <c r="V118" s="504"/>
      <c r="W118" s="504"/>
    </row>
    <row r="119" spans="2:23" hidden="1" outlineLevel="1">
      <c r="B119" s="506"/>
      <c r="D119" s="80">
        <f t="shared" si="72"/>
        <v>45984</v>
      </c>
      <c r="E119" s="80" t="s">
        <v>116</v>
      </c>
      <c r="F119" s="184">
        <v>7483205.5099999998</v>
      </c>
      <c r="G119" s="507"/>
      <c r="H119" s="507"/>
      <c r="I119" s="241">
        <v>230335</v>
      </c>
      <c r="J119" s="508"/>
      <c r="K119" s="508"/>
      <c r="L119" s="184">
        <v>4996312.5943261851</v>
      </c>
      <c r="M119" s="507"/>
      <c r="N119" s="507"/>
      <c r="O119" s="169">
        <f t="shared" si="69"/>
        <v>0.66767010309278341</v>
      </c>
      <c r="P119" s="504"/>
      <c r="Q119" s="504"/>
      <c r="R119" s="185">
        <v>1043825.794</v>
      </c>
      <c r="S119" s="509"/>
      <c r="T119" s="507"/>
      <c r="U119" s="169">
        <f t="shared" si="73"/>
        <v>0.13948912569688335</v>
      </c>
      <c r="V119" s="504"/>
      <c r="W119" s="504"/>
    </row>
    <row r="120" spans="2:23" hidden="1" outlineLevel="1">
      <c r="B120" s="506"/>
      <c r="D120" s="80">
        <f t="shared" si="72"/>
        <v>45985</v>
      </c>
      <c r="E120" s="80" t="s">
        <v>117</v>
      </c>
      <c r="F120" s="184">
        <v>7284382.4299999997</v>
      </c>
      <c r="G120" s="507"/>
      <c r="H120" s="507"/>
      <c r="I120" s="241">
        <v>227925</v>
      </c>
      <c r="J120" s="508"/>
      <c r="K120" s="508"/>
      <c r="L120" s="184">
        <v>4716374.7848837115</v>
      </c>
      <c r="M120" s="507"/>
      <c r="N120" s="507"/>
      <c r="O120" s="169">
        <f t="shared" si="69"/>
        <v>0.64746391752577326</v>
      </c>
      <c r="P120" s="504"/>
      <c r="Q120" s="504"/>
      <c r="R120" s="185">
        <v>1036721.748</v>
      </c>
      <c r="S120" s="509"/>
      <c r="T120" s="507"/>
      <c r="U120" s="169">
        <f t="shared" si="73"/>
        <v>0.14232115872038312</v>
      </c>
      <c r="V120" s="504"/>
      <c r="W120" s="504"/>
    </row>
    <row r="121" spans="2:23" hidden="1" outlineLevel="1">
      <c r="B121" s="505">
        <f>B114+7</f>
        <v>45994</v>
      </c>
      <c r="D121" s="80">
        <f t="shared" si="72"/>
        <v>45986</v>
      </c>
      <c r="E121" s="80" t="s">
        <v>118</v>
      </c>
      <c r="F121" s="184">
        <v>8839575.7799999993</v>
      </c>
      <c r="G121" s="507">
        <f>SUM(F121:F127)</f>
        <v>50473367.859999999</v>
      </c>
      <c r="H121" s="507"/>
      <c r="I121" s="241">
        <v>255556</v>
      </c>
      <c r="J121" s="508">
        <f t="shared" ref="J121" si="78">SUM(I121:I127)</f>
        <v>1516857</v>
      </c>
      <c r="K121" s="508"/>
      <c r="L121" s="184">
        <v>5716927.2884795861</v>
      </c>
      <c r="M121" s="507">
        <f t="shared" ref="M121" si="79">SUM(L121:L127)</f>
        <v>33029174.771785982</v>
      </c>
      <c r="N121" s="507"/>
      <c r="O121" s="169">
        <f t="shared" ref="O121:O127" si="80">L121/F121</f>
        <v>0.64674226804123702</v>
      </c>
      <c r="P121" s="504">
        <f t="shared" ref="P121" si="81">M121/G121</f>
        <v>0.65438816889335238</v>
      </c>
      <c r="Q121" s="504"/>
      <c r="R121" s="185">
        <v>1194733.926</v>
      </c>
      <c r="S121" s="509">
        <f t="shared" ref="S121" si="82">SUM(R121:R127)</f>
        <v>7324167.3200000003</v>
      </c>
      <c r="T121" s="507"/>
      <c r="U121" s="169">
        <f t="shared" si="73"/>
        <v>0.13515738263177152</v>
      </c>
      <c r="V121" s="504">
        <f>S121/G121</f>
        <v>0.14510954252776109</v>
      </c>
      <c r="W121" s="504"/>
    </row>
    <row r="122" spans="2:23" hidden="1" outlineLevel="1">
      <c r="B122" s="506"/>
      <c r="D122" s="80">
        <f t="shared" si="72"/>
        <v>45987</v>
      </c>
      <c r="E122" s="80" t="s">
        <v>112</v>
      </c>
      <c r="F122" s="184">
        <v>7837463.8099999996</v>
      </c>
      <c r="G122" s="507"/>
      <c r="H122" s="507"/>
      <c r="I122" s="241">
        <v>236530</v>
      </c>
      <c r="J122" s="508"/>
      <c r="K122" s="508"/>
      <c r="L122" s="184">
        <v>5312022.8940684535</v>
      </c>
      <c r="M122" s="507"/>
      <c r="N122" s="507"/>
      <c r="O122" s="169">
        <f t="shared" si="80"/>
        <v>0.6777731958762887</v>
      </c>
      <c r="P122" s="504"/>
      <c r="Q122" s="504"/>
      <c r="R122" s="185">
        <v>1121944.32</v>
      </c>
      <c r="S122" s="509"/>
      <c r="T122" s="507"/>
      <c r="U122" s="169">
        <f t="shared" si="73"/>
        <v>0.14315145143872762</v>
      </c>
      <c r="V122" s="504"/>
      <c r="W122" s="504"/>
    </row>
    <row r="123" spans="2:23" hidden="1" outlineLevel="1">
      <c r="B123" s="506"/>
      <c r="D123" s="80">
        <f t="shared" si="72"/>
        <v>45988</v>
      </c>
      <c r="E123" s="80" t="s">
        <v>113</v>
      </c>
      <c r="F123" s="184">
        <v>6838850.9900000012</v>
      </c>
      <c r="G123" s="507"/>
      <c r="H123" s="507"/>
      <c r="I123" s="241">
        <v>209546</v>
      </c>
      <c r="J123" s="508"/>
      <c r="K123" s="508"/>
      <c r="L123" s="184">
        <v>4518153.8849810315</v>
      </c>
      <c r="M123" s="507"/>
      <c r="N123" s="507"/>
      <c r="O123" s="169">
        <f t="shared" si="80"/>
        <v>0.66065979381443296</v>
      </c>
      <c r="P123" s="504"/>
      <c r="Q123" s="504"/>
      <c r="R123" s="185">
        <v>1030854.03</v>
      </c>
      <c r="S123" s="509"/>
      <c r="T123" s="507"/>
      <c r="U123" s="169">
        <f t="shared" si="73"/>
        <v>0.15073497456039758</v>
      </c>
      <c r="V123" s="504"/>
      <c r="W123" s="504"/>
    </row>
    <row r="124" spans="2:23" hidden="1" outlineLevel="1">
      <c r="B124" s="506"/>
      <c r="D124" s="80">
        <f t="shared" si="72"/>
        <v>45989</v>
      </c>
      <c r="E124" s="80" t="s">
        <v>114</v>
      </c>
      <c r="F124" s="184">
        <v>5475821.3999999994</v>
      </c>
      <c r="G124" s="507"/>
      <c r="H124" s="507"/>
      <c r="I124" s="241">
        <v>171414</v>
      </c>
      <c r="J124" s="508"/>
      <c r="K124" s="508"/>
      <c r="L124" s="184">
        <v>3632897.014181443</v>
      </c>
      <c r="M124" s="507"/>
      <c r="N124" s="507"/>
      <c r="O124" s="169">
        <f t="shared" si="80"/>
        <v>0.66344329896907217</v>
      </c>
      <c r="P124" s="504"/>
      <c r="Q124" s="504"/>
      <c r="R124" s="185">
        <v>919755.19799999997</v>
      </c>
      <c r="S124" s="509"/>
      <c r="T124" s="507"/>
      <c r="U124" s="169">
        <f t="shared" si="73"/>
        <v>0.16796661739186747</v>
      </c>
      <c r="V124" s="504"/>
      <c r="W124" s="504"/>
    </row>
    <row r="125" spans="2:23" hidden="1" outlineLevel="1">
      <c r="B125" s="506"/>
      <c r="D125" s="80">
        <f t="shared" si="72"/>
        <v>45990</v>
      </c>
      <c r="E125" s="80" t="s">
        <v>115</v>
      </c>
      <c r="F125" s="184">
        <v>5795325.2699999996</v>
      </c>
      <c r="G125" s="507"/>
      <c r="H125" s="507"/>
      <c r="I125" s="241">
        <v>178370</v>
      </c>
      <c r="J125" s="508"/>
      <c r="K125" s="508"/>
      <c r="L125" s="184">
        <v>3751666.5464369077</v>
      </c>
      <c r="M125" s="507"/>
      <c r="N125" s="507"/>
      <c r="O125" s="169">
        <f t="shared" si="80"/>
        <v>0.64736082474226819</v>
      </c>
      <c r="P125" s="504"/>
      <c r="Q125" s="504"/>
      <c r="R125" s="185">
        <v>927513.93799999997</v>
      </c>
      <c r="S125" s="509"/>
      <c r="T125" s="507"/>
      <c r="U125" s="169">
        <f t="shared" ref="U125:U131" si="83">R125/F125</f>
        <v>0.16004519069902007</v>
      </c>
      <c r="V125" s="504"/>
      <c r="W125" s="504"/>
    </row>
    <row r="126" spans="2:23" hidden="1" outlineLevel="1">
      <c r="B126" s="506"/>
      <c r="D126" s="80">
        <f t="shared" si="72"/>
        <v>45991</v>
      </c>
      <c r="E126" s="80" t="s">
        <v>116</v>
      </c>
      <c r="F126" s="184">
        <v>8105673.959999999</v>
      </c>
      <c r="G126" s="507"/>
      <c r="H126" s="507"/>
      <c r="I126" s="241">
        <v>237755</v>
      </c>
      <c r="J126" s="508"/>
      <c r="K126" s="508"/>
      <c r="L126" s="184">
        <v>5160389.5848024748</v>
      </c>
      <c r="M126" s="507"/>
      <c r="N126" s="507"/>
      <c r="O126" s="169">
        <f t="shared" si="80"/>
        <v>0.63663917525773206</v>
      </c>
      <c r="P126" s="504"/>
      <c r="Q126" s="504"/>
      <c r="R126" s="185">
        <v>1091831.1640000001</v>
      </c>
      <c r="S126" s="509"/>
      <c r="T126" s="507"/>
      <c r="U126" s="169">
        <f t="shared" si="83"/>
        <v>0.13469961528035607</v>
      </c>
      <c r="V126" s="504"/>
      <c r="W126" s="504"/>
    </row>
    <row r="127" spans="2:23" collapsed="1">
      <c r="B127" s="506"/>
      <c r="D127" s="80">
        <f t="shared" si="72"/>
        <v>45992</v>
      </c>
      <c r="E127" s="80" t="s">
        <v>117</v>
      </c>
      <c r="F127" s="184">
        <v>7580656.6500000004</v>
      </c>
      <c r="G127" s="507"/>
      <c r="H127" s="507"/>
      <c r="I127" s="241">
        <v>227686</v>
      </c>
      <c r="J127" s="508"/>
      <c r="K127" s="508"/>
      <c r="L127" s="184">
        <v>4937117.558836082</v>
      </c>
      <c r="M127" s="507"/>
      <c r="N127" s="507"/>
      <c r="O127" s="169">
        <f t="shared" si="80"/>
        <v>0.65127835051546379</v>
      </c>
      <c r="P127" s="504"/>
      <c r="Q127" s="504"/>
      <c r="R127" s="185">
        <v>1037534.7439999999</v>
      </c>
      <c r="S127" s="509"/>
      <c r="T127" s="507"/>
      <c r="U127" s="169">
        <f t="shared" si="83"/>
        <v>0.1368660779538142</v>
      </c>
      <c r="V127" s="504"/>
      <c r="W127" s="504"/>
    </row>
    <row r="128" spans="2:23">
      <c r="B128" s="505">
        <f>B121+7</f>
        <v>46001</v>
      </c>
      <c r="D128" s="80">
        <f t="shared" si="72"/>
        <v>45993</v>
      </c>
      <c r="E128" s="80" t="s">
        <v>118</v>
      </c>
      <c r="F128" s="184">
        <v>7216854.1400000006</v>
      </c>
      <c r="G128" s="507">
        <f>SUM(F128:F134)</f>
        <v>46862254.899999999</v>
      </c>
      <c r="H128" s="507"/>
      <c r="I128" s="241">
        <v>218629</v>
      </c>
      <c r="J128" s="508">
        <f t="shared" ref="J128" si="84">SUM(I128:I134)</f>
        <v>1427178</v>
      </c>
      <c r="K128" s="508"/>
      <c r="L128" s="184">
        <v>4829637.8313810322</v>
      </c>
      <c r="M128" s="507">
        <f t="shared" ref="M128" si="85">SUM(L128:L134)</f>
        <v>30602755.587734021</v>
      </c>
      <c r="N128" s="507"/>
      <c r="O128" s="169">
        <f t="shared" ref="O128:O134" si="86">L128/F128</f>
        <v>0.66921649484536094</v>
      </c>
      <c r="P128" s="504">
        <f t="shared" ref="P128" si="87">M128/G128</f>
        <v>0.65303634349302342</v>
      </c>
      <c r="Q128" s="504"/>
      <c r="R128" s="185">
        <v>1010124.04</v>
      </c>
      <c r="S128" s="509">
        <f t="shared" ref="S128" si="88">SUM(R128:R134)</f>
        <v>6760941.2960000001</v>
      </c>
      <c r="T128" s="507"/>
      <c r="U128" s="169">
        <f t="shared" si="83"/>
        <v>0.13996736256609449</v>
      </c>
      <c r="V128" s="504">
        <f>S128/G128</f>
        <v>0.14427264139182513</v>
      </c>
      <c r="W128" s="504"/>
    </row>
    <row r="129" spans="2:23">
      <c r="B129" s="506"/>
      <c r="D129" s="80">
        <f t="shared" si="72"/>
        <v>45994</v>
      </c>
      <c r="E129" s="80" t="s">
        <v>112</v>
      </c>
      <c r="F129" s="184">
        <v>6818458.8600000003</v>
      </c>
      <c r="G129" s="507"/>
      <c r="H129" s="507">
        <f>SUM(F127:F157)</f>
        <v>176732060.06999999</v>
      </c>
      <c r="I129" s="241">
        <v>209470</v>
      </c>
      <c r="J129" s="508"/>
      <c r="K129" s="508">
        <f>SUM(I127:I157)</f>
        <v>5518274</v>
      </c>
      <c r="L129" s="184">
        <v>4473049.5989406193</v>
      </c>
      <c r="M129" s="507"/>
      <c r="N129" s="507">
        <f>SUM(L127:L157)</f>
        <v>116382430.83693075</v>
      </c>
      <c r="O129" s="169">
        <f t="shared" si="86"/>
        <v>0.65602061855670113</v>
      </c>
      <c r="P129" s="504"/>
      <c r="Q129" s="504">
        <f>N129/H129</f>
        <v>0.65852472262720207</v>
      </c>
      <c r="R129" s="185">
        <v>981224.01800000004</v>
      </c>
      <c r="S129" s="509"/>
      <c r="T129" s="507">
        <f>SUM(R127:R157)</f>
        <v>26953418.788000003</v>
      </c>
      <c r="U129" s="169">
        <f t="shared" si="83"/>
        <v>0.14390700862863312</v>
      </c>
      <c r="V129" s="504"/>
      <c r="W129" s="504">
        <f>T129/H129</f>
        <v>0.15251006963492814</v>
      </c>
    </row>
    <row r="130" spans="2:23">
      <c r="B130" s="506"/>
      <c r="D130" s="80">
        <f t="shared" si="72"/>
        <v>45995</v>
      </c>
      <c r="E130" s="80" t="s">
        <v>113</v>
      </c>
      <c r="F130" s="184">
        <v>6383179.669999999</v>
      </c>
      <c r="G130" s="507"/>
      <c r="H130" s="507"/>
      <c r="I130" s="241">
        <v>198095</v>
      </c>
      <c r="J130" s="508"/>
      <c r="K130" s="508"/>
      <c r="L130" s="184">
        <v>4198026.4316286603</v>
      </c>
      <c r="M130" s="507"/>
      <c r="N130" s="507"/>
      <c r="O130" s="169">
        <f t="shared" si="86"/>
        <v>0.65767010309278373</v>
      </c>
      <c r="P130" s="504"/>
      <c r="Q130" s="504"/>
      <c r="R130" s="185">
        <v>931702.23</v>
      </c>
      <c r="S130" s="509"/>
      <c r="T130" s="507"/>
      <c r="U130" s="169">
        <f t="shared" si="83"/>
        <v>0.14596208757507842</v>
      </c>
      <c r="V130" s="504"/>
      <c r="W130" s="504"/>
    </row>
    <row r="131" spans="2:23">
      <c r="B131" s="506"/>
      <c r="D131" s="80">
        <f t="shared" si="72"/>
        <v>45996</v>
      </c>
      <c r="E131" s="80" t="s">
        <v>114</v>
      </c>
      <c r="F131" s="184">
        <v>5580840.8899999997</v>
      </c>
      <c r="G131" s="507"/>
      <c r="H131" s="507"/>
      <c r="I131" s="241">
        <v>171020</v>
      </c>
      <c r="J131" s="508"/>
      <c r="K131" s="508"/>
      <c r="L131" s="184">
        <v>3646187.7377614435</v>
      </c>
      <c r="M131" s="507"/>
      <c r="N131" s="507"/>
      <c r="O131" s="169">
        <f t="shared" si="86"/>
        <v>0.6533402061855671</v>
      </c>
      <c r="P131" s="504"/>
      <c r="Q131" s="504"/>
      <c r="R131" s="185">
        <v>867925.45400000003</v>
      </c>
      <c r="S131" s="509"/>
      <c r="T131" s="507"/>
      <c r="U131" s="169">
        <f t="shared" si="83"/>
        <v>0.1555187598261738</v>
      </c>
      <c r="V131" s="504"/>
      <c r="W131" s="504"/>
    </row>
    <row r="132" spans="2:23">
      <c r="B132" s="506"/>
      <c r="D132" s="80">
        <f t="shared" si="72"/>
        <v>45997</v>
      </c>
      <c r="E132" s="80" t="s">
        <v>115</v>
      </c>
      <c r="F132" s="184">
        <v>5751691.1199999992</v>
      </c>
      <c r="G132" s="507"/>
      <c r="H132" s="507"/>
      <c r="I132" s="241">
        <v>176384</v>
      </c>
      <c r="J132" s="508"/>
      <c r="K132" s="508"/>
      <c r="L132" s="184">
        <v>3753660.357324535</v>
      </c>
      <c r="M132" s="507"/>
      <c r="N132" s="507"/>
      <c r="O132" s="169">
        <f t="shared" si="86"/>
        <v>0.65261855670103086</v>
      </c>
      <c r="P132" s="504"/>
      <c r="Q132" s="504"/>
      <c r="R132" s="185">
        <v>890696.87800000003</v>
      </c>
      <c r="S132" s="509"/>
      <c r="T132" s="507"/>
      <c r="U132" s="169">
        <f t="shared" ref="U132:U138" si="89">R132/F132</f>
        <v>0.15485825984341109</v>
      </c>
      <c r="V132" s="504"/>
      <c r="W132" s="504"/>
    </row>
    <row r="133" spans="2:23">
      <c r="B133" s="506"/>
      <c r="D133" s="80">
        <f t="shared" si="72"/>
        <v>45998</v>
      </c>
      <c r="E133" s="80" t="s">
        <v>116</v>
      </c>
      <c r="F133" s="184">
        <v>7627342.8999999985</v>
      </c>
      <c r="G133" s="507"/>
      <c r="H133" s="507"/>
      <c r="I133" s="241">
        <v>228437</v>
      </c>
      <c r="J133" s="508"/>
      <c r="K133" s="508"/>
      <c r="L133" s="184">
        <v>4938429.3143463917</v>
      </c>
      <c r="M133" s="507"/>
      <c r="N133" s="507"/>
      <c r="O133" s="169">
        <f t="shared" si="86"/>
        <v>0.64746391752577337</v>
      </c>
      <c r="P133" s="504"/>
      <c r="Q133" s="504"/>
      <c r="R133" s="185">
        <v>1038255.684</v>
      </c>
      <c r="S133" s="509"/>
      <c r="T133" s="507"/>
      <c r="U133" s="169">
        <f t="shared" si="89"/>
        <v>0.13612285400201429</v>
      </c>
      <c r="V133" s="504"/>
      <c r="W133" s="504"/>
    </row>
    <row r="134" spans="2:23">
      <c r="B134" s="506"/>
      <c r="D134" s="80">
        <f t="shared" si="72"/>
        <v>45999</v>
      </c>
      <c r="E134" s="80" t="s">
        <v>117</v>
      </c>
      <c r="F134" s="184">
        <v>7483887.3200000003</v>
      </c>
      <c r="G134" s="507"/>
      <c r="H134" s="507"/>
      <c r="I134" s="241">
        <v>225143</v>
      </c>
      <c r="J134" s="508"/>
      <c r="K134" s="508"/>
      <c r="L134" s="184">
        <v>4763764.3163513411</v>
      </c>
      <c r="M134" s="507"/>
      <c r="N134" s="507"/>
      <c r="O134" s="169">
        <f t="shared" si="86"/>
        <v>0.63653608247422688</v>
      </c>
      <c r="P134" s="504"/>
      <c r="Q134" s="504"/>
      <c r="R134" s="185">
        <v>1041012.992</v>
      </c>
      <c r="S134" s="509"/>
      <c r="T134" s="507"/>
      <c r="U134" s="169">
        <f t="shared" si="89"/>
        <v>0.13910056999628903</v>
      </c>
      <c r="V134" s="504"/>
      <c r="W134" s="504"/>
    </row>
    <row r="135" spans="2:23">
      <c r="B135" s="505">
        <f>B128+7</f>
        <v>46008</v>
      </c>
      <c r="D135" s="80">
        <f t="shared" si="72"/>
        <v>46000</v>
      </c>
      <c r="E135" s="80" t="s">
        <v>118</v>
      </c>
      <c r="F135" s="184">
        <v>7203382.29</v>
      </c>
      <c r="G135" s="507">
        <f>SUM(F135:F141)</f>
        <v>43501829.969999999</v>
      </c>
      <c r="H135" s="507"/>
      <c r="I135" s="241">
        <v>218752</v>
      </c>
      <c r="J135" s="508">
        <f t="shared" ref="J135" si="90">SUM(I135:I141)</f>
        <v>1345482</v>
      </c>
      <c r="K135" s="508"/>
      <c r="L135" s="184">
        <v>4693634.7861562893</v>
      </c>
      <c r="M135" s="507">
        <f t="shared" ref="M135" si="91">SUM(L135:L141)</f>
        <v>28537447.486923505</v>
      </c>
      <c r="N135" s="507"/>
      <c r="O135" s="169">
        <f t="shared" ref="O135:O148" si="92">L135/F135</f>
        <v>0.65158762886597943</v>
      </c>
      <c r="P135" s="504">
        <f t="shared" ref="P135" si="93">M135/G135</f>
        <v>0.65600567853360825</v>
      </c>
      <c r="Q135" s="504"/>
      <c r="R135" s="185">
        <v>1010171.202</v>
      </c>
      <c r="S135" s="509">
        <f t="shared" ref="S135" si="94">SUM(R135:R141)</f>
        <v>6410021.5059999991</v>
      </c>
      <c r="T135" s="507"/>
      <c r="U135" s="169">
        <f t="shared" si="89"/>
        <v>0.14023567837047282</v>
      </c>
      <c r="V135" s="504">
        <f>S135/G135</f>
        <v>0.14735061744346198</v>
      </c>
      <c r="W135" s="504"/>
    </row>
    <row r="136" spans="2:23">
      <c r="B136" s="506"/>
      <c r="D136" s="80">
        <f t="shared" si="72"/>
        <v>46001</v>
      </c>
      <c r="E136" s="80" t="s">
        <v>112</v>
      </c>
      <c r="F136" s="184">
        <v>6847009.8200000003</v>
      </c>
      <c r="G136" s="507"/>
      <c r="H136" s="507"/>
      <c r="I136" s="241">
        <v>208370</v>
      </c>
      <c r="J136" s="508"/>
      <c r="K136" s="508"/>
      <c r="L136" s="184">
        <v>4522132.3413245361</v>
      </c>
      <c r="M136" s="507"/>
      <c r="N136" s="507"/>
      <c r="O136" s="169">
        <f t="shared" si="92"/>
        <v>0.66045360824742261</v>
      </c>
      <c r="P136" s="504"/>
      <c r="Q136" s="504"/>
      <c r="R136" s="185">
        <v>975050.08200000005</v>
      </c>
      <c r="S136" s="509"/>
      <c r="T136" s="507"/>
      <c r="U136" s="169">
        <f t="shared" si="89"/>
        <v>0.14240524077413985</v>
      </c>
      <c r="V136" s="504"/>
      <c r="W136" s="504"/>
    </row>
    <row r="137" spans="2:23">
      <c r="B137" s="506"/>
      <c r="D137" s="80">
        <f t="shared" si="72"/>
        <v>46002</v>
      </c>
      <c r="E137" s="80" t="s">
        <v>113</v>
      </c>
      <c r="F137" s="184">
        <v>6161615.0299999984</v>
      </c>
      <c r="G137" s="507"/>
      <c r="H137" s="507"/>
      <c r="I137" s="241">
        <v>190852</v>
      </c>
      <c r="J137" s="508"/>
      <c r="K137" s="508"/>
      <c r="L137" s="184">
        <v>4092963.9468352562</v>
      </c>
      <c r="M137" s="507"/>
      <c r="N137" s="507"/>
      <c r="O137" s="169">
        <f t="shared" si="92"/>
        <v>0.66426804123711336</v>
      </c>
      <c r="P137" s="504"/>
      <c r="Q137" s="504"/>
      <c r="R137" s="185">
        <v>908837.19799999997</v>
      </c>
      <c r="S137" s="509"/>
      <c r="T137" s="507"/>
      <c r="U137" s="169">
        <f t="shared" si="89"/>
        <v>0.14749983463345326</v>
      </c>
      <c r="V137" s="504"/>
      <c r="W137" s="504"/>
    </row>
    <row r="138" spans="2:23">
      <c r="B138" s="506"/>
      <c r="D138" s="80">
        <f t="shared" si="72"/>
        <v>46003</v>
      </c>
      <c r="E138" s="80" t="s">
        <v>114</v>
      </c>
      <c r="F138" s="184">
        <v>4819430.2299999995</v>
      </c>
      <c r="G138" s="507"/>
      <c r="H138" s="507"/>
      <c r="I138" s="241">
        <v>152488</v>
      </c>
      <c r="J138" s="508"/>
      <c r="K138" s="508"/>
      <c r="L138" s="184">
        <v>3220770.5693764947</v>
      </c>
      <c r="M138" s="507"/>
      <c r="N138" s="507"/>
      <c r="O138" s="169">
        <f t="shared" si="92"/>
        <v>0.66828865979381447</v>
      </c>
      <c r="P138" s="504"/>
      <c r="Q138" s="504"/>
      <c r="R138" s="185">
        <v>812009.39800000004</v>
      </c>
      <c r="S138" s="509"/>
      <c r="T138" s="507"/>
      <c r="U138" s="169">
        <f t="shared" si="89"/>
        <v>0.16848659680669351</v>
      </c>
      <c r="V138" s="504"/>
      <c r="W138" s="504"/>
    </row>
    <row r="139" spans="2:23">
      <c r="B139" s="506"/>
      <c r="D139" s="80">
        <f t="shared" si="72"/>
        <v>46004</v>
      </c>
      <c r="E139" s="80" t="s">
        <v>115</v>
      </c>
      <c r="F139" s="184">
        <v>5104433.71</v>
      </c>
      <c r="G139" s="507"/>
      <c r="H139" s="507"/>
      <c r="I139" s="241">
        <v>160979</v>
      </c>
      <c r="J139" s="508"/>
      <c r="K139" s="508"/>
      <c r="L139" s="184">
        <v>3327564.548640619</v>
      </c>
      <c r="M139" s="507"/>
      <c r="N139" s="507"/>
      <c r="O139" s="169">
        <f t="shared" si="92"/>
        <v>0.65189690721649496</v>
      </c>
      <c r="P139" s="504"/>
      <c r="Q139" s="504"/>
      <c r="R139" s="185">
        <v>820342.38399999996</v>
      </c>
      <c r="S139" s="509"/>
      <c r="T139" s="507"/>
      <c r="U139" s="169">
        <f t="shared" ref="U139:U152" si="95">R139/F139</f>
        <v>0.1607117323108502</v>
      </c>
      <c r="V139" s="504"/>
      <c r="W139" s="504"/>
    </row>
    <row r="140" spans="2:23">
      <c r="B140" s="506"/>
      <c r="D140" s="80">
        <f t="shared" si="72"/>
        <v>46005</v>
      </c>
      <c r="E140" s="80" t="s">
        <v>116</v>
      </c>
      <c r="F140" s="184">
        <v>6791293.46</v>
      </c>
      <c r="G140" s="507"/>
      <c r="H140" s="507"/>
      <c r="I140" s="241">
        <v>208126</v>
      </c>
      <c r="J140" s="508"/>
      <c r="K140" s="508"/>
      <c r="L140" s="184">
        <v>4353709.2012024745</v>
      </c>
      <c r="M140" s="507"/>
      <c r="N140" s="507"/>
      <c r="O140" s="169">
        <f t="shared" si="92"/>
        <v>0.64107216494845365</v>
      </c>
      <c r="P140" s="504"/>
      <c r="Q140" s="504"/>
      <c r="R140" s="185">
        <v>962947.424</v>
      </c>
      <c r="S140" s="509"/>
      <c r="T140" s="507"/>
      <c r="U140" s="169">
        <f t="shared" si="95"/>
        <v>0.14179146132789849</v>
      </c>
      <c r="V140" s="504"/>
      <c r="W140" s="504"/>
    </row>
    <row r="141" spans="2:23">
      <c r="B141" s="506"/>
      <c r="D141" s="80">
        <f t="shared" si="72"/>
        <v>46006</v>
      </c>
      <c r="E141" s="80" t="s">
        <v>117</v>
      </c>
      <c r="F141" s="184">
        <v>6574665.4300000006</v>
      </c>
      <c r="G141" s="507"/>
      <c r="H141" s="507"/>
      <c r="I141" s="241">
        <v>205915</v>
      </c>
      <c r="J141" s="508"/>
      <c r="K141" s="508"/>
      <c r="L141" s="184">
        <v>4326672.0933878357</v>
      </c>
      <c r="M141" s="507"/>
      <c r="N141" s="507"/>
      <c r="O141" s="169">
        <f t="shared" si="92"/>
        <v>0.6580824742268041</v>
      </c>
      <c r="P141" s="504"/>
      <c r="Q141" s="504"/>
      <c r="R141" s="185">
        <v>920663.81799999997</v>
      </c>
      <c r="S141" s="509"/>
      <c r="T141" s="507"/>
      <c r="U141" s="169">
        <f t="shared" si="95"/>
        <v>0.14003204083952905</v>
      </c>
      <c r="V141" s="504"/>
      <c r="W141" s="504"/>
    </row>
    <row r="142" spans="2:23">
      <c r="B142" s="505">
        <f>B135+7</f>
        <v>46015</v>
      </c>
      <c r="D142" s="80">
        <f t="shared" si="72"/>
        <v>46007</v>
      </c>
      <c r="E142" s="80" t="s">
        <v>118</v>
      </c>
      <c r="F142" s="184">
        <v>5594103.5800000001</v>
      </c>
      <c r="G142" s="507">
        <f>SUM(F142:F148)</f>
        <v>35913316.170000002</v>
      </c>
      <c r="H142" s="507"/>
      <c r="I142" s="241">
        <v>178366</v>
      </c>
      <c r="J142" s="508">
        <f t="shared" ref="J142" si="96">SUM(I142:I148)</f>
        <v>1151124</v>
      </c>
      <c r="K142" s="508"/>
      <c r="L142" s="184">
        <v>3711370.5338898972</v>
      </c>
      <c r="M142" s="507">
        <f t="shared" ref="M142" si="97">SUM(L142:L148)</f>
        <v>23901308.152097732</v>
      </c>
      <c r="N142" s="507"/>
      <c r="O142" s="169">
        <f t="shared" si="92"/>
        <v>0.66344329896907217</v>
      </c>
      <c r="P142" s="504">
        <f t="shared" ref="P142" si="98">M142/G142</f>
        <v>0.66552774015515626</v>
      </c>
      <c r="Q142" s="504"/>
      <c r="R142" s="185">
        <v>868814.772</v>
      </c>
      <c r="S142" s="509">
        <f t="shared" ref="S142" si="99">SUM(R142:R148)</f>
        <v>5706960.7640000004</v>
      </c>
      <c r="T142" s="507"/>
      <c r="U142" s="169">
        <f t="shared" si="95"/>
        <v>0.15530902486435547</v>
      </c>
      <c r="V142" s="504">
        <f>S142/G142</f>
        <v>0.15890932313199413</v>
      </c>
      <c r="W142" s="504"/>
    </row>
    <row r="143" spans="2:23">
      <c r="B143" s="506"/>
      <c r="D143" s="80">
        <f t="shared" si="72"/>
        <v>46008</v>
      </c>
      <c r="E143" s="80" t="s">
        <v>112</v>
      </c>
      <c r="F143" s="184">
        <v>5346580.13</v>
      </c>
      <c r="G143" s="507"/>
      <c r="H143" s="507"/>
      <c r="I143" s="241">
        <v>171639</v>
      </c>
      <c r="J143" s="508"/>
      <c r="K143" s="508"/>
      <c r="L143" s="184">
        <v>3571956.4819022687</v>
      </c>
      <c r="M143" s="507"/>
      <c r="N143" s="507"/>
      <c r="O143" s="169">
        <f t="shared" si="92"/>
        <v>0.66808247422680422</v>
      </c>
      <c r="P143" s="504"/>
      <c r="Q143" s="504"/>
      <c r="R143" s="185">
        <v>830783.73800000001</v>
      </c>
      <c r="S143" s="509"/>
      <c r="T143" s="507"/>
      <c r="U143" s="169">
        <f t="shared" si="95"/>
        <v>0.15538600709235045</v>
      </c>
      <c r="V143" s="504"/>
      <c r="W143" s="504"/>
    </row>
    <row r="144" spans="2:23">
      <c r="B144" s="506"/>
      <c r="D144" s="80">
        <f t="shared" si="72"/>
        <v>46009</v>
      </c>
      <c r="E144" s="80" t="s">
        <v>113</v>
      </c>
      <c r="F144" s="184">
        <v>4884899.46</v>
      </c>
      <c r="G144" s="507"/>
      <c r="H144" s="507"/>
      <c r="I144" s="241">
        <v>159617</v>
      </c>
      <c r="J144" s="508"/>
      <c r="K144" s="508"/>
      <c r="L144" s="184">
        <v>3214666.7229859796</v>
      </c>
      <c r="M144" s="507"/>
      <c r="N144" s="507"/>
      <c r="O144" s="169">
        <f t="shared" si="92"/>
        <v>0.65808247422680421</v>
      </c>
      <c r="P144" s="504"/>
      <c r="Q144" s="504"/>
      <c r="R144" s="185">
        <v>797554.62199999997</v>
      </c>
      <c r="S144" s="509"/>
      <c r="T144" s="507"/>
      <c r="U144" s="169">
        <f t="shared" si="95"/>
        <v>0.16326940370641732</v>
      </c>
      <c r="V144" s="504"/>
      <c r="W144" s="504"/>
    </row>
    <row r="145" spans="2:23">
      <c r="B145" s="506"/>
      <c r="D145" s="80">
        <f t="shared" si="72"/>
        <v>46010</v>
      </c>
      <c r="E145" s="80" t="s">
        <v>114</v>
      </c>
      <c r="F145" s="184">
        <v>4164442.82</v>
      </c>
      <c r="G145" s="507"/>
      <c r="H145" s="507"/>
      <c r="I145" s="241">
        <v>136395</v>
      </c>
      <c r="J145" s="508"/>
      <c r="K145" s="508"/>
      <c r="L145" s="184">
        <v>2802369.4910585568</v>
      </c>
      <c r="M145" s="507"/>
      <c r="N145" s="507"/>
      <c r="O145" s="169">
        <f t="shared" si="92"/>
        <v>0.67292783505154641</v>
      </c>
      <c r="P145" s="504"/>
      <c r="Q145" s="504"/>
      <c r="R145" s="185">
        <v>754834.924</v>
      </c>
      <c r="S145" s="509"/>
      <c r="T145" s="507"/>
      <c r="U145" s="169">
        <f t="shared" si="95"/>
        <v>0.18125712289165252</v>
      </c>
      <c r="V145" s="504"/>
      <c r="W145" s="504"/>
    </row>
    <row r="146" spans="2:23">
      <c r="B146" s="506"/>
      <c r="D146" s="80">
        <f t="shared" si="72"/>
        <v>46011</v>
      </c>
      <c r="E146" s="80" t="s">
        <v>115</v>
      </c>
      <c r="F146" s="184">
        <v>4416470.66</v>
      </c>
      <c r="G146" s="507"/>
      <c r="H146" s="507"/>
      <c r="I146" s="241">
        <v>142646</v>
      </c>
      <c r="J146" s="508"/>
      <c r="K146" s="508"/>
      <c r="L146" s="184">
        <v>2977885.0210993816</v>
      </c>
      <c r="M146" s="507"/>
      <c r="N146" s="507"/>
      <c r="O146" s="169">
        <f t="shared" si="92"/>
        <v>0.67426804123711337</v>
      </c>
      <c r="P146" s="504"/>
      <c r="Q146" s="504"/>
      <c r="R146" s="185">
        <v>758419.89800000004</v>
      </c>
      <c r="S146" s="509"/>
      <c r="T146" s="507"/>
      <c r="U146" s="169">
        <f t="shared" si="95"/>
        <v>0.1717253337306219</v>
      </c>
      <c r="V146" s="504"/>
      <c r="W146" s="504"/>
    </row>
    <row r="147" spans="2:23">
      <c r="B147" s="506"/>
      <c r="D147" s="80">
        <f t="shared" si="72"/>
        <v>46012</v>
      </c>
      <c r="E147" s="80" t="s">
        <v>116</v>
      </c>
      <c r="F147" s="184">
        <v>5774443.0300000003</v>
      </c>
      <c r="G147" s="507"/>
      <c r="H147" s="507"/>
      <c r="I147" s="241">
        <v>182119</v>
      </c>
      <c r="J147" s="508"/>
      <c r="K147" s="508"/>
      <c r="L147" s="184">
        <v>3772675.7998270108</v>
      </c>
      <c r="M147" s="507"/>
      <c r="N147" s="507"/>
      <c r="O147" s="169">
        <f t="shared" si="92"/>
        <v>0.6533402061855671</v>
      </c>
      <c r="P147" s="504"/>
      <c r="Q147" s="504"/>
      <c r="R147" s="185">
        <v>848814.07400000002</v>
      </c>
      <c r="S147" s="509"/>
      <c r="T147" s="507"/>
      <c r="U147" s="169">
        <f t="shared" si="95"/>
        <v>0.14699496896759581</v>
      </c>
      <c r="V147" s="504"/>
      <c r="W147" s="504"/>
    </row>
    <row r="148" spans="2:23">
      <c r="B148" s="506"/>
      <c r="D148" s="80">
        <f t="shared" si="72"/>
        <v>46013</v>
      </c>
      <c r="E148" s="80" t="s">
        <v>117</v>
      </c>
      <c r="F148" s="184">
        <v>5732376.4900000002</v>
      </c>
      <c r="G148" s="507"/>
      <c r="H148" s="507"/>
      <c r="I148" s="241">
        <v>180342</v>
      </c>
      <c r="J148" s="508"/>
      <c r="K148" s="508"/>
      <c r="L148" s="184">
        <v>3850384.1013346394</v>
      </c>
      <c r="M148" s="507"/>
      <c r="N148" s="507"/>
      <c r="O148" s="169">
        <f t="shared" si="92"/>
        <v>0.67169072164948451</v>
      </c>
      <c r="P148" s="504"/>
      <c r="Q148" s="504"/>
      <c r="R148" s="185">
        <v>847738.73600000003</v>
      </c>
      <c r="S148" s="509"/>
      <c r="T148" s="507"/>
      <c r="U148" s="169">
        <f t="shared" si="95"/>
        <v>0.1478860883403002</v>
      </c>
      <c r="V148" s="504"/>
      <c r="W148" s="504"/>
    </row>
    <row r="149" spans="2:23">
      <c r="B149" s="505">
        <f>B142+7</f>
        <v>46022</v>
      </c>
      <c r="D149" s="80">
        <f t="shared" si="72"/>
        <v>46014</v>
      </c>
      <c r="E149" s="80" t="s">
        <v>118</v>
      </c>
      <c r="F149" s="184">
        <v>5486740.5199999996</v>
      </c>
      <c r="G149" s="507">
        <f>SUM(F149:F155)</f>
        <v>33889775.349999994</v>
      </c>
      <c r="H149" s="507"/>
      <c r="I149" s="241">
        <v>170997</v>
      </c>
      <c r="J149" s="508">
        <f t="shared" ref="J149" si="100">SUM(I149:I155)</f>
        <v>1077779</v>
      </c>
      <c r="K149" s="508"/>
      <c r="L149" s="184">
        <v>3626565.7907142271</v>
      </c>
      <c r="M149" s="507">
        <f t="shared" ref="M149" si="101">SUM(L149:L155)</f>
        <v>22501113.122223713</v>
      </c>
      <c r="N149" s="507"/>
      <c r="O149" s="169">
        <f t="shared" ref="O149:O155" si="102">L149/F149</f>
        <v>0.6609690721649486</v>
      </c>
      <c r="P149" s="504">
        <f t="shared" ref="P149" si="103">M149/G149</f>
        <v>0.66394990494452233</v>
      </c>
      <c r="Q149" s="504"/>
      <c r="R149" s="185">
        <v>856214.62800000003</v>
      </c>
      <c r="S149" s="509">
        <f t="shared" ref="S149" si="104">SUM(R149:R155)</f>
        <v>5514240.676</v>
      </c>
      <c r="T149" s="507"/>
      <c r="U149" s="169">
        <f t="shared" si="95"/>
        <v>0.15605159837228827</v>
      </c>
      <c r="V149" s="504">
        <f>S149/G149</f>
        <v>0.16271104246195603</v>
      </c>
      <c r="W149" s="504"/>
    </row>
    <row r="150" spans="2:23">
      <c r="B150" s="506"/>
      <c r="D150" s="80">
        <f t="shared" si="72"/>
        <v>46015</v>
      </c>
      <c r="E150" s="80" t="s">
        <v>112</v>
      </c>
      <c r="F150" s="184">
        <v>4289388.5</v>
      </c>
      <c r="G150" s="507"/>
      <c r="H150" s="507"/>
      <c r="I150" s="241">
        <v>138445</v>
      </c>
      <c r="J150" s="508"/>
      <c r="K150" s="508"/>
      <c r="L150" s="184">
        <v>2865665.2820000001</v>
      </c>
      <c r="M150" s="507"/>
      <c r="N150" s="507"/>
      <c r="O150" s="169">
        <f t="shared" si="102"/>
        <v>0.66808247422680411</v>
      </c>
      <c r="P150" s="504"/>
      <c r="Q150" s="504"/>
      <c r="R150" s="185">
        <v>737043.54399999999</v>
      </c>
      <c r="S150" s="509"/>
      <c r="T150" s="507"/>
      <c r="U150" s="169">
        <f t="shared" si="95"/>
        <v>0.17182951462661869</v>
      </c>
      <c r="V150" s="504"/>
      <c r="W150" s="504"/>
    </row>
    <row r="151" spans="2:23">
      <c r="B151" s="506"/>
      <c r="D151" s="80">
        <f t="shared" si="72"/>
        <v>46016</v>
      </c>
      <c r="E151" s="80" t="s">
        <v>113</v>
      </c>
      <c r="F151" s="184">
        <v>4808238.54</v>
      </c>
      <c r="G151" s="507"/>
      <c r="H151" s="507"/>
      <c r="I151" s="241">
        <v>155507</v>
      </c>
      <c r="J151" s="508"/>
      <c r="K151" s="508"/>
      <c r="L151" s="184">
        <v>3188010.8604284544</v>
      </c>
      <c r="M151" s="507"/>
      <c r="N151" s="507"/>
      <c r="O151" s="169">
        <f t="shared" si="102"/>
        <v>0.66303092783505169</v>
      </c>
      <c r="P151" s="504"/>
      <c r="Q151" s="504"/>
      <c r="R151" s="185">
        <v>764825.78200000001</v>
      </c>
      <c r="S151" s="509"/>
      <c r="T151" s="507"/>
      <c r="U151" s="169">
        <f t="shared" si="95"/>
        <v>0.1590656901976415</v>
      </c>
      <c r="V151" s="504"/>
      <c r="W151" s="504"/>
    </row>
    <row r="152" spans="2:23">
      <c r="B152" s="506"/>
      <c r="D152" s="80">
        <f t="shared" si="72"/>
        <v>46017</v>
      </c>
      <c r="E152" s="80" t="s">
        <v>114</v>
      </c>
      <c r="F152" s="184">
        <v>4055490.68</v>
      </c>
      <c r="G152" s="507"/>
      <c r="H152" s="507"/>
      <c r="I152" s="241">
        <v>131807</v>
      </c>
      <c r="J152" s="508"/>
      <c r="K152" s="508"/>
      <c r="L152" s="184">
        <v>2762081.8173558773</v>
      </c>
      <c r="M152" s="507"/>
      <c r="N152" s="507"/>
      <c r="O152" s="169">
        <f t="shared" si="102"/>
        <v>0.6810721649484538</v>
      </c>
      <c r="P152" s="504"/>
      <c r="Q152" s="504"/>
      <c r="R152" s="185">
        <v>737251.24800000002</v>
      </c>
      <c r="S152" s="509"/>
      <c r="T152" s="507"/>
      <c r="U152" s="169">
        <f t="shared" si="95"/>
        <v>0.18179088701542767</v>
      </c>
      <c r="V152" s="504"/>
      <c r="W152" s="504"/>
    </row>
    <row r="153" spans="2:23">
      <c r="B153" s="506"/>
      <c r="D153" s="80">
        <f t="shared" si="72"/>
        <v>46018</v>
      </c>
      <c r="E153" s="80" t="s">
        <v>115</v>
      </c>
      <c r="F153" s="184">
        <v>4295233.209999999</v>
      </c>
      <c r="G153" s="507"/>
      <c r="H153" s="507"/>
      <c r="I153" s="241">
        <v>137114</v>
      </c>
      <c r="J153" s="508"/>
      <c r="K153" s="508"/>
      <c r="L153" s="184">
        <v>2791635.901971546</v>
      </c>
      <c r="M153" s="507"/>
      <c r="N153" s="507"/>
      <c r="O153" s="169">
        <f t="shared" si="102"/>
        <v>0.64993814432989694</v>
      </c>
      <c r="P153" s="504"/>
      <c r="Q153" s="504"/>
      <c r="R153" s="185">
        <v>750011.39199999999</v>
      </c>
      <c r="S153" s="509"/>
      <c r="T153" s="507"/>
      <c r="U153" s="169">
        <f t="shared" ref="U153:U159" si="105">R153/F153</f>
        <v>0.17461482423209337</v>
      </c>
      <c r="V153" s="504"/>
      <c r="W153" s="504"/>
    </row>
    <row r="154" spans="2:23">
      <c r="B154" s="506"/>
      <c r="D154" s="80">
        <f t="shared" si="72"/>
        <v>46019</v>
      </c>
      <c r="E154" s="80" t="s">
        <v>116</v>
      </c>
      <c r="F154" s="184">
        <v>5647645.5499999998</v>
      </c>
      <c r="G154" s="507"/>
      <c r="H154" s="507"/>
      <c r="I154" s="241">
        <v>176171</v>
      </c>
      <c r="J154" s="508"/>
      <c r="K154" s="508"/>
      <c r="L154" s="184">
        <v>3763195.0770999994</v>
      </c>
      <c r="M154" s="507"/>
      <c r="N154" s="507"/>
      <c r="O154" s="169">
        <f t="shared" si="102"/>
        <v>0.66632989690721645</v>
      </c>
      <c r="P154" s="504"/>
      <c r="Q154" s="504"/>
      <c r="R154" s="185">
        <v>846617.71799999999</v>
      </c>
      <c r="S154" s="509"/>
      <c r="T154" s="507"/>
      <c r="U154" s="169">
        <f t="shared" si="105"/>
        <v>0.14990631237472046</v>
      </c>
      <c r="V154" s="504"/>
      <c r="W154" s="504"/>
    </row>
    <row r="155" spans="2:23">
      <c r="B155" s="506"/>
      <c r="D155" s="80">
        <f t="shared" si="72"/>
        <v>46020</v>
      </c>
      <c r="E155" s="80" t="s">
        <v>117</v>
      </c>
      <c r="F155" s="184">
        <v>5307038.3499999996</v>
      </c>
      <c r="G155" s="507"/>
      <c r="H155" s="507"/>
      <c r="I155" s="241">
        <v>167738</v>
      </c>
      <c r="J155" s="508"/>
      <c r="K155" s="508"/>
      <c r="L155" s="184">
        <v>3503958.3926536078</v>
      </c>
      <c r="M155" s="507"/>
      <c r="N155" s="507"/>
      <c r="O155" s="169">
        <f t="shared" si="102"/>
        <v>0.66024742268041237</v>
      </c>
      <c r="P155" s="504"/>
      <c r="Q155" s="504"/>
      <c r="R155" s="185">
        <v>822276.36399999994</v>
      </c>
      <c r="S155" s="509"/>
      <c r="T155" s="507"/>
      <c r="U155" s="169">
        <f t="shared" si="105"/>
        <v>0.15494072395387909</v>
      </c>
      <c r="V155" s="504"/>
      <c r="W155" s="504"/>
    </row>
    <row r="156" spans="2:23">
      <c r="B156" s="505">
        <f>B149+7</f>
        <v>46029</v>
      </c>
      <c r="D156" s="80">
        <f t="shared" si="72"/>
        <v>46021</v>
      </c>
      <c r="E156" s="80" t="s">
        <v>118</v>
      </c>
      <c r="F156" s="184">
        <v>4991542.16</v>
      </c>
      <c r="G156" s="507">
        <f>SUM(F156:F162)</f>
        <v>8984227.0300000012</v>
      </c>
      <c r="H156" s="507"/>
      <c r="I156" s="241">
        <v>160010</v>
      </c>
      <c r="J156" s="508">
        <f t="shared" ref="J156" si="106">SUM(I156:I162)</f>
        <v>289025</v>
      </c>
      <c r="K156" s="508"/>
      <c r="L156" s="184">
        <v>3281758.8630086603</v>
      </c>
      <c r="M156" s="507">
        <f t="shared" ref="M156" si="107">SUM(L156:L162)</f>
        <v>5902688.9291156707</v>
      </c>
      <c r="N156" s="507"/>
      <c r="O156" s="169">
        <f t="shared" ref="O156:O162" si="108">L156/F156</f>
        <v>0.65746391752577327</v>
      </c>
      <c r="P156" s="504">
        <f t="shared" ref="P156" si="109">M156/G156</f>
        <v>0.65700576236614427</v>
      </c>
      <c r="Q156" s="504"/>
      <c r="R156" s="185">
        <v>770189.23199999996</v>
      </c>
      <c r="S156" s="509">
        <f t="shared" ref="S156" si="110">SUM(R156:R162)</f>
        <v>1523719.8019999999</v>
      </c>
      <c r="T156" s="507"/>
      <c r="U156" s="169">
        <f t="shared" si="105"/>
        <v>0.15429885340285293</v>
      </c>
      <c r="V156" s="504">
        <f>S156/G156</f>
        <v>0.16959943208380829</v>
      </c>
      <c r="W156" s="504"/>
    </row>
    <row r="157" spans="2:23">
      <c r="B157" s="506"/>
      <c r="D157" s="80">
        <f t="shared" si="72"/>
        <v>46022</v>
      </c>
      <c r="E157" s="80" t="s">
        <v>112</v>
      </c>
      <c r="F157" s="184">
        <v>3992684.87</v>
      </c>
      <c r="G157" s="507"/>
      <c r="H157" s="507"/>
      <c r="I157" s="241">
        <v>129015</v>
      </c>
      <c r="J157" s="508"/>
      <c r="K157" s="508"/>
      <c r="L157" s="184">
        <v>2620930.0661070105</v>
      </c>
      <c r="M157" s="507"/>
      <c r="N157" s="507"/>
      <c r="O157" s="169">
        <f t="shared" si="108"/>
        <v>0.65643298969072172</v>
      </c>
      <c r="P157" s="504"/>
      <c r="Q157" s="504"/>
      <c r="R157" s="185">
        <v>753530.57</v>
      </c>
      <c r="S157" s="509"/>
      <c r="T157" s="507"/>
      <c r="U157" s="169">
        <f t="shared" si="105"/>
        <v>0.18872778456968478</v>
      </c>
      <c r="V157" s="504"/>
      <c r="W157" s="504"/>
    </row>
    <row r="158" spans="2:23">
      <c r="B158" s="506"/>
      <c r="D158" s="80">
        <f t="shared" si="72"/>
        <v>46023</v>
      </c>
      <c r="E158" s="80" t="s">
        <v>113</v>
      </c>
      <c r="F158" s="184"/>
      <c r="G158" s="507"/>
      <c r="H158" s="507"/>
      <c r="I158" s="241"/>
      <c r="J158" s="508"/>
      <c r="K158" s="508"/>
      <c r="L158" s="184"/>
      <c r="M158" s="507"/>
      <c r="N158" s="507"/>
      <c r="O158" s="169" t="e">
        <f t="shared" si="108"/>
        <v>#DIV/0!</v>
      </c>
      <c r="P158" s="504"/>
      <c r="Q158" s="504"/>
      <c r="R158" s="185"/>
      <c r="S158" s="509"/>
      <c r="T158" s="507"/>
      <c r="U158" s="169" t="e">
        <f t="shared" si="105"/>
        <v>#DIV/0!</v>
      </c>
      <c r="V158" s="504"/>
      <c r="W158" s="504"/>
    </row>
    <row r="159" spans="2:23">
      <c r="B159" s="506"/>
      <c r="D159" s="80">
        <f t="shared" si="72"/>
        <v>46024</v>
      </c>
      <c r="E159" s="80" t="s">
        <v>114</v>
      </c>
      <c r="F159" s="184"/>
      <c r="G159" s="507"/>
      <c r="H159" s="507"/>
      <c r="I159" s="241"/>
      <c r="J159" s="508"/>
      <c r="K159" s="508"/>
      <c r="L159" s="184"/>
      <c r="M159" s="507"/>
      <c r="N159" s="507"/>
      <c r="O159" s="169" t="e">
        <f t="shared" si="108"/>
        <v>#DIV/0!</v>
      </c>
      <c r="P159" s="504"/>
      <c r="Q159" s="504"/>
      <c r="R159" s="185"/>
      <c r="S159" s="509"/>
      <c r="T159" s="507"/>
      <c r="U159" s="169" t="e">
        <f t="shared" si="105"/>
        <v>#DIV/0!</v>
      </c>
      <c r="V159" s="504"/>
      <c r="W159" s="504"/>
    </row>
    <row r="160" spans="2:23">
      <c r="B160" s="506"/>
      <c r="D160" s="80">
        <f t="shared" si="72"/>
        <v>46025</v>
      </c>
      <c r="E160" s="80" t="s">
        <v>115</v>
      </c>
      <c r="F160" s="184"/>
      <c r="G160" s="507"/>
      <c r="I160" s="241"/>
      <c r="J160" s="508"/>
      <c r="L160" s="184"/>
      <c r="M160" s="507"/>
      <c r="O160" s="169" t="e">
        <f t="shared" si="108"/>
        <v>#DIV/0!</v>
      </c>
      <c r="P160" s="504"/>
      <c r="R160" s="185"/>
      <c r="S160" s="509"/>
      <c r="U160" s="169" t="e">
        <f t="shared" ref="U160:U162" si="111">R160/F160</f>
        <v>#DIV/0!</v>
      </c>
      <c r="V160" s="504"/>
    </row>
    <row r="161" spans="2:22">
      <c r="B161" s="506"/>
      <c r="D161" s="80">
        <f t="shared" si="72"/>
        <v>46026</v>
      </c>
      <c r="E161" s="80" t="s">
        <v>116</v>
      </c>
      <c r="F161" s="184"/>
      <c r="G161" s="507"/>
      <c r="I161" s="241"/>
      <c r="J161" s="508"/>
      <c r="L161" s="184"/>
      <c r="M161" s="507"/>
      <c r="O161" s="169" t="e">
        <f t="shared" si="108"/>
        <v>#DIV/0!</v>
      </c>
      <c r="P161" s="504"/>
      <c r="R161" s="185"/>
      <c r="S161" s="509"/>
      <c r="U161" s="169" t="e">
        <f t="shared" si="111"/>
        <v>#DIV/0!</v>
      </c>
      <c r="V161" s="504"/>
    </row>
    <row r="162" spans="2:22">
      <c r="B162" s="506"/>
      <c r="D162" s="80">
        <f t="shared" si="72"/>
        <v>46027</v>
      </c>
      <c r="E162" s="80" t="s">
        <v>117</v>
      </c>
      <c r="F162" s="184"/>
      <c r="G162" s="507"/>
      <c r="I162" s="241"/>
      <c r="J162" s="508"/>
      <c r="L162" s="184"/>
      <c r="M162" s="507"/>
      <c r="O162" s="169" t="e">
        <f t="shared" si="108"/>
        <v>#DIV/0!</v>
      </c>
      <c r="P162" s="504"/>
      <c r="R162" s="185"/>
      <c r="S162" s="509"/>
      <c r="U162" s="169" t="e">
        <f t="shared" si="111"/>
        <v>#DIV/0!</v>
      </c>
      <c r="V162" s="504"/>
    </row>
  </sheetData>
  <mergeCells count="201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  <mergeCell ref="P121:P127"/>
    <mergeCell ref="S121:S127"/>
    <mergeCell ref="V121:V127"/>
    <mergeCell ref="B100:B106"/>
    <mergeCell ref="G100:G106"/>
    <mergeCell ref="J100:J106"/>
    <mergeCell ref="M100:M106"/>
    <mergeCell ref="P100:P106"/>
    <mergeCell ref="S100:S106"/>
    <mergeCell ref="V100:V106"/>
    <mergeCell ref="B107:B113"/>
    <mergeCell ref="G107:G113"/>
    <mergeCell ref="J107:J113"/>
    <mergeCell ref="M107:M113"/>
    <mergeCell ref="P107:P113"/>
    <mergeCell ref="S107:S113"/>
    <mergeCell ref="V107:V113"/>
    <mergeCell ref="W98:W128"/>
    <mergeCell ref="B128:B134"/>
    <mergeCell ref="G128:G134"/>
    <mergeCell ref="J128:J134"/>
    <mergeCell ref="M128:M134"/>
    <mergeCell ref="P128:P134"/>
    <mergeCell ref="S128:S134"/>
    <mergeCell ref="V128:V134"/>
    <mergeCell ref="H98:H128"/>
    <mergeCell ref="K98:K128"/>
    <mergeCell ref="N98:N128"/>
    <mergeCell ref="Q98:Q128"/>
    <mergeCell ref="T98:T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W129:W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  <mergeCell ref="H129:H159"/>
    <mergeCell ref="K129:K159"/>
    <mergeCell ref="N129:N159"/>
    <mergeCell ref="Q129:Q159"/>
    <mergeCell ref="T129:T159"/>
    <mergeCell ref="B135:B141"/>
    <mergeCell ref="G135:G141"/>
    <mergeCell ref="J135:J141"/>
    <mergeCell ref="M135:M141"/>
  </mergeCells>
  <phoneticPr fontId="15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162"/>
  <sheetViews>
    <sheetView topLeftCell="A4" zoomScale="85" zoomScaleNormal="85" workbookViewId="0">
      <selection activeCell="F157" sqref="F157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429</v>
      </c>
      <c r="C1" s="186">
        <v>497.6</v>
      </c>
    </row>
    <row r="2" spans="2:23" ht="38.1" customHeight="1">
      <c r="B2" s="510" t="s">
        <v>132</v>
      </c>
      <c r="C2" s="522"/>
      <c r="D2" s="522"/>
      <c r="E2" s="522"/>
      <c r="F2" s="522"/>
      <c r="G2" s="522"/>
      <c r="H2" s="522"/>
      <c r="I2" s="522"/>
      <c r="J2" s="522"/>
      <c r="K2" s="522"/>
      <c r="L2" s="522"/>
      <c r="M2" s="522"/>
      <c r="N2" s="522"/>
      <c r="O2" s="522"/>
      <c r="P2" s="522"/>
      <c r="Q2" s="522"/>
      <c r="R2" s="522"/>
      <c r="S2" s="522"/>
      <c r="T2" s="522"/>
      <c r="U2" s="522"/>
    </row>
    <row r="3" spans="2:23" s="71" customFormat="1" ht="23.45" customHeight="1">
      <c r="B3" s="514" t="s">
        <v>123</v>
      </c>
      <c r="C3" s="515" t="s">
        <v>120</v>
      </c>
      <c r="D3" s="516" t="s">
        <v>105</v>
      </c>
      <c r="E3" s="516"/>
      <c r="F3" s="523" t="s">
        <v>107</v>
      </c>
      <c r="G3" s="523"/>
      <c r="H3" s="523"/>
      <c r="I3" s="525" t="s">
        <v>108</v>
      </c>
      <c r="J3" s="525"/>
      <c r="K3" s="525"/>
      <c r="L3" s="524" t="s">
        <v>344</v>
      </c>
      <c r="M3" s="524"/>
      <c r="N3" s="524"/>
      <c r="O3" s="524" t="s">
        <v>106</v>
      </c>
      <c r="P3" s="524"/>
      <c r="Q3" s="524"/>
      <c r="R3" s="524" t="s">
        <v>428</v>
      </c>
      <c r="S3" s="524"/>
      <c r="T3" s="524"/>
      <c r="U3" s="524" t="s">
        <v>619</v>
      </c>
      <c r="V3" s="524"/>
      <c r="W3" s="524"/>
    </row>
    <row r="4" spans="2:23" ht="15.75">
      <c r="B4" s="514"/>
      <c r="C4" s="515"/>
      <c r="D4" s="516"/>
      <c r="E4" s="516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505">
        <f>D17</f>
        <v>45882</v>
      </c>
      <c r="C5" s="506" t="s">
        <v>119</v>
      </c>
      <c r="D5" s="80">
        <v>45870</v>
      </c>
      <c r="E5" s="80" t="s">
        <v>114</v>
      </c>
      <c r="F5" s="87">
        <v>415.52699999999999</v>
      </c>
      <c r="G5" s="519">
        <f>AVERAGE(F5:F8)</f>
        <v>418.38175000000001</v>
      </c>
      <c r="H5" s="519">
        <f>AVERAGEIF(F5:F35,"&lt;&gt;0")</f>
        <v>413.83356131814418</v>
      </c>
      <c r="I5" s="169">
        <f>F5/$C$1</f>
        <v>0.83506229903536966</v>
      </c>
      <c r="J5" s="504">
        <f>AVERAGE(I5:I8)</f>
        <v>0.84079933681672026</v>
      </c>
      <c r="K5" s="504">
        <f>AVERAGEIF(I5:I35,"&lt;&gt;0")</f>
        <v>0.83165908625028984</v>
      </c>
      <c r="L5" s="182">
        <v>2.4175379809703115E-3</v>
      </c>
      <c r="M5" s="520">
        <f>AVERAGE(L5:L8)</f>
        <v>2.4205689124696074E-3</v>
      </c>
      <c r="N5" s="520">
        <f>AVERAGEIF(L5:L35,"&lt;&gt;0")</f>
        <v>2.4177653881523086E-3</v>
      </c>
      <c r="O5" s="84">
        <v>8.5448905768693139E-3</v>
      </c>
      <c r="P5" s="521">
        <f>AVERAGE(O5:O8)</f>
        <v>8.5892866301938535E-3</v>
      </c>
      <c r="Q5" s="521">
        <f>AVERAGEIF(O5:O35,"&lt;&gt;0")</f>
        <v>8.142809467805167E-3</v>
      </c>
      <c r="R5" s="169">
        <v>0.9</v>
      </c>
      <c r="S5" s="504">
        <f>AVERAGE(R5:R8)</f>
        <v>0.9</v>
      </c>
      <c r="T5" s="504">
        <f>AVERAGEIF(R5:R35,"&lt;&gt;0")</f>
        <v>0.89999999999999947</v>
      </c>
      <c r="U5" s="169">
        <f>31/52*100%</f>
        <v>0.59615384615384615</v>
      </c>
      <c r="V5" s="504">
        <f>AVERAGE(U5:U8)</f>
        <v>0.59615384615384615</v>
      </c>
      <c r="W5" s="504">
        <f>AVERAGEIF(U5:U35,"&lt;&gt;0")</f>
        <v>0.63709677419354838</v>
      </c>
    </row>
    <row r="6" spans="2:23" ht="14.45" hidden="1" customHeight="1" outlineLevel="1">
      <c r="B6" s="506"/>
      <c r="C6" s="506"/>
      <c r="D6" s="80">
        <v>45871</v>
      </c>
      <c r="E6" s="80" t="s">
        <v>115</v>
      </c>
      <c r="F6" s="87">
        <v>418.1</v>
      </c>
      <c r="G6" s="519"/>
      <c r="H6" s="519"/>
      <c r="I6" s="169">
        <f t="shared" ref="I6:I69" si="0">F6/$C$1</f>
        <v>0.84023311897106112</v>
      </c>
      <c r="J6" s="504"/>
      <c r="K6" s="504"/>
      <c r="L6" s="182">
        <v>2.4160532927504029E-3</v>
      </c>
      <c r="M6" s="520"/>
      <c r="N6" s="520"/>
      <c r="O6" s="84">
        <v>8.6255173784087549E-3</v>
      </c>
      <c r="P6" s="521"/>
      <c r="Q6" s="521"/>
      <c r="R6" s="169">
        <v>0.9</v>
      </c>
      <c r="S6" s="504"/>
      <c r="T6" s="504"/>
      <c r="U6" s="169">
        <f>31/52*100%</f>
        <v>0.59615384615384615</v>
      </c>
      <c r="V6" s="504"/>
      <c r="W6" s="504"/>
    </row>
    <row r="7" spans="2:23" ht="14.45" hidden="1" customHeight="1" outlineLevel="1">
      <c r="B7" s="506"/>
      <c r="C7" s="506"/>
      <c r="D7" s="80">
        <v>45872</v>
      </c>
      <c r="E7" s="80" t="s">
        <v>116</v>
      </c>
      <c r="F7" s="87">
        <v>419.9</v>
      </c>
      <c r="G7" s="519"/>
      <c r="H7" s="519"/>
      <c r="I7" s="169">
        <f t="shared" si="0"/>
        <v>0.8438504823151125</v>
      </c>
      <c r="J7" s="504"/>
      <c r="K7" s="504"/>
      <c r="L7" s="182">
        <v>2.426318067501469E-3</v>
      </c>
      <c r="M7" s="520"/>
      <c r="N7" s="520"/>
      <c r="O7" s="84">
        <v>8.6427574232524201E-3</v>
      </c>
      <c r="P7" s="521"/>
      <c r="Q7" s="521"/>
      <c r="R7" s="169">
        <v>0.9</v>
      </c>
      <c r="S7" s="504"/>
      <c r="T7" s="504"/>
      <c r="U7" s="169">
        <f>31/52*100%</f>
        <v>0.59615384615384615</v>
      </c>
      <c r="V7" s="504"/>
      <c r="W7" s="504"/>
    </row>
    <row r="8" spans="2:23" ht="14.45" hidden="1" customHeight="1" outlineLevel="1">
      <c r="B8" s="506"/>
      <c r="C8" s="506"/>
      <c r="D8" s="80">
        <v>45873</v>
      </c>
      <c r="E8" s="80" t="s">
        <v>117</v>
      </c>
      <c r="F8" s="87">
        <v>420</v>
      </c>
      <c r="G8" s="519"/>
      <c r="H8" s="519"/>
      <c r="I8" s="169">
        <f t="shared" si="0"/>
        <v>0.84405144694533762</v>
      </c>
      <c r="J8" s="504"/>
      <c r="K8" s="504"/>
      <c r="L8" s="182">
        <v>2.4223663086562464E-3</v>
      </c>
      <c r="M8" s="520"/>
      <c r="N8" s="520"/>
      <c r="O8" s="84">
        <v>8.5439811422449267E-3</v>
      </c>
      <c r="P8" s="521"/>
      <c r="Q8" s="521"/>
      <c r="R8" s="169">
        <v>0.9</v>
      </c>
      <c r="S8" s="504"/>
      <c r="T8" s="504"/>
      <c r="U8" s="169">
        <f>31/52*100%</f>
        <v>0.59615384615384615</v>
      </c>
      <c r="V8" s="504"/>
      <c r="W8" s="504"/>
    </row>
    <row r="9" spans="2:23" ht="14.45" hidden="1" customHeight="1" outlineLevel="1">
      <c r="B9" s="506"/>
      <c r="C9" s="506"/>
      <c r="D9" s="80">
        <v>45874</v>
      </c>
      <c r="E9" s="80" t="s">
        <v>118</v>
      </c>
      <c r="F9" s="87">
        <v>419.8</v>
      </c>
      <c r="G9" s="519">
        <f t="shared" ref="G9" si="1">AVERAGE(F9:F15)</f>
        <v>419.83518749099255</v>
      </c>
      <c r="H9" s="519"/>
      <c r="I9" s="169">
        <f t="shared" si="0"/>
        <v>0.8436495176848875</v>
      </c>
      <c r="J9" s="504">
        <f t="shared" ref="J9" si="2">AVERAGE(I9:I15)</f>
        <v>0.84372023209604607</v>
      </c>
      <c r="K9" s="504"/>
      <c r="L9" s="182">
        <v>2.4296154802080604E-3</v>
      </c>
      <c r="M9" s="520">
        <f t="shared" ref="M9" si="3">AVERAGE(L9:L15)</f>
        <v>2.4214906578015386E-3</v>
      </c>
      <c r="N9" s="520"/>
      <c r="O9" s="84">
        <v>8.6847829071463305E-3</v>
      </c>
      <c r="P9" s="521">
        <f t="shared" ref="P9" si="4">AVERAGE(O9:O15)</f>
        <v>8.5040813562671617E-3</v>
      </c>
      <c r="Q9" s="521"/>
      <c r="R9" s="169">
        <v>0.9</v>
      </c>
      <c r="S9" s="504">
        <f t="shared" ref="S9" si="5">AVERAGE(R9:R15)</f>
        <v>0.90000000000000013</v>
      </c>
      <c r="T9" s="504"/>
      <c r="U9" s="169">
        <f t="shared" ref="U9:U15" si="6">32/52*100%</f>
        <v>0.61538461538461542</v>
      </c>
      <c r="V9" s="504">
        <f>AVERAGE(U9:U15)</f>
        <v>0.61538461538461553</v>
      </c>
      <c r="W9" s="504"/>
    </row>
    <row r="10" spans="2:23" ht="14.45" hidden="1" customHeight="1" outlineLevel="1">
      <c r="B10" s="506"/>
      <c r="C10" s="506"/>
      <c r="D10" s="80">
        <v>45875</v>
      </c>
      <c r="E10" s="80" t="s">
        <v>112</v>
      </c>
      <c r="F10" s="87">
        <v>421</v>
      </c>
      <c r="G10" s="519"/>
      <c r="H10" s="519"/>
      <c r="I10" s="169">
        <f t="shared" si="0"/>
        <v>0.84606109324758838</v>
      </c>
      <c r="J10" s="504"/>
      <c r="K10" s="504"/>
      <c r="L10" s="182">
        <v>2.4244780583300022E-3</v>
      </c>
      <c r="M10" s="520"/>
      <c r="N10" s="520"/>
      <c r="O10" s="84">
        <v>8.5008289815917352E-3</v>
      </c>
      <c r="P10" s="521"/>
      <c r="Q10" s="521"/>
      <c r="R10" s="169">
        <v>0.9</v>
      </c>
      <c r="S10" s="504"/>
      <c r="T10" s="504"/>
      <c r="U10" s="169">
        <f t="shared" si="6"/>
        <v>0.61538461538461542</v>
      </c>
      <c r="V10" s="504"/>
      <c r="W10" s="504"/>
    </row>
    <row r="11" spans="2:23" ht="14.45" hidden="1" customHeight="1" outlineLevel="1">
      <c r="B11" s="506"/>
      <c r="C11" s="506"/>
      <c r="D11" s="80">
        <v>45876</v>
      </c>
      <c r="E11" s="80" t="s">
        <v>113</v>
      </c>
      <c r="F11" s="87">
        <v>420.6</v>
      </c>
      <c r="G11" s="519"/>
      <c r="H11" s="519"/>
      <c r="I11" s="169">
        <f t="shared" si="0"/>
        <v>0.84525723472668812</v>
      </c>
      <c r="J11" s="504"/>
      <c r="K11" s="504"/>
      <c r="L11" s="182">
        <v>2.4176818161268598E-3</v>
      </c>
      <c r="M11" s="520"/>
      <c r="N11" s="520"/>
      <c r="O11" s="84">
        <v>8.4839302592998166E-3</v>
      </c>
      <c r="P11" s="521"/>
      <c r="Q11" s="521"/>
      <c r="R11" s="169">
        <v>0.9</v>
      </c>
      <c r="S11" s="504"/>
      <c r="T11" s="504"/>
      <c r="U11" s="169">
        <f t="shared" si="6"/>
        <v>0.61538461538461542</v>
      </c>
      <c r="V11" s="504"/>
      <c r="W11" s="504"/>
    </row>
    <row r="12" spans="2:23" ht="14.45" hidden="1" customHeight="1" outlineLevel="1">
      <c r="B12" s="506"/>
      <c r="C12" s="506"/>
      <c r="D12" s="80">
        <v>45877</v>
      </c>
      <c r="E12" s="80" t="s">
        <v>114</v>
      </c>
      <c r="F12" s="87">
        <v>419.4</v>
      </c>
      <c r="G12" s="519"/>
      <c r="H12" s="519"/>
      <c r="I12" s="169">
        <f t="shared" si="0"/>
        <v>0.84284565916398702</v>
      </c>
      <c r="J12" s="504"/>
      <c r="K12" s="504"/>
      <c r="L12" s="182">
        <v>2.4163613257369167E-3</v>
      </c>
      <c r="M12" s="520"/>
      <c r="N12" s="520"/>
      <c r="O12" s="84">
        <v>8.559027345832259E-3</v>
      </c>
      <c r="P12" s="521"/>
      <c r="Q12" s="521"/>
      <c r="R12" s="169">
        <v>0.9</v>
      </c>
      <c r="S12" s="504"/>
      <c r="T12" s="504"/>
      <c r="U12" s="169">
        <f t="shared" si="6"/>
        <v>0.61538461538461542</v>
      </c>
      <c r="V12" s="504"/>
      <c r="W12" s="504"/>
    </row>
    <row r="13" spans="2:23" ht="14.45" hidden="1" customHeight="1" outlineLevel="1">
      <c r="B13" s="506"/>
      <c r="C13" s="506"/>
      <c r="D13" s="80">
        <v>45878</v>
      </c>
      <c r="E13" s="80" t="s">
        <v>115</v>
      </c>
      <c r="F13" s="87">
        <v>420.2</v>
      </c>
      <c r="G13" s="519"/>
      <c r="H13" s="519"/>
      <c r="I13" s="169">
        <f t="shared" si="0"/>
        <v>0.84445337620578775</v>
      </c>
      <c r="J13" s="504"/>
      <c r="K13" s="504"/>
      <c r="L13" s="182">
        <v>2.4199999999999998E-3</v>
      </c>
      <c r="M13" s="520"/>
      <c r="N13" s="520"/>
      <c r="O13" s="84">
        <v>8.3999999999999995E-3</v>
      </c>
      <c r="P13" s="521"/>
      <c r="Q13" s="521"/>
      <c r="R13" s="169">
        <v>0.9</v>
      </c>
      <c r="S13" s="504"/>
      <c r="T13" s="504"/>
      <c r="U13" s="169">
        <f t="shared" si="6"/>
        <v>0.61538461538461542</v>
      </c>
      <c r="V13" s="504"/>
      <c r="W13" s="504"/>
    </row>
    <row r="14" spans="2:23" ht="14.45" hidden="1" customHeight="1" outlineLevel="1">
      <c r="B14" s="506"/>
      <c r="C14" s="506"/>
      <c r="D14" s="80">
        <v>45879</v>
      </c>
      <c r="E14" s="80" t="s">
        <v>116</v>
      </c>
      <c r="F14" s="87">
        <v>418.68017808214302</v>
      </c>
      <c r="G14" s="519"/>
      <c r="H14" s="519"/>
      <c r="I14" s="169">
        <f t="shared" si="0"/>
        <v>0.84139907170848671</v>
      </c>
      <c r="J14" s="504"/>
      <c r="K14" s="504"/>
      <c r="L14" s="182">
        <v>2.4222979242089315E-3</v>
      </c>
      <c r="M14" s="520"/>
      <c r="N14" s="520"/>
      <c r="O14" s="84">
        <v>8.5000000000000006E-3</v>
      </c>
      <c r="P14" s="521"/>
      <c r="Q14" s="521"/>
      <c r="R14" s="169">
        <v>0.9</v>
      </c>
      <c r="S14" s="504"/>
      <c r="T14" s="504"/>
      <c r="U14" s="169">
        <f t="shared" si="6"/>
        <v>0.61538461538461542</v>
      </c>
      <c r="V14" s="504"/>
      <c r="W14" s="504"/>
    </row>
    <row r="15" spans="2:23" ht="14.45" hidden="1" customHeight="1" outlineLevel="1">
      <c r="B15" s="506"/>
      <c r="C15" s="506"/>
      <c r="D15" s="80">
        <v>45880</v>
      </c>
      <c r="E15" s="80" t="s">
        <v>117</v>
      </c>
      <c r="F15" s="87">
        <v>419.16613435480502</v>
      </c>
      <c r="G15" s="519"/>
      <c r="H15" s="519"/>
      <c r="I15" s="169">
        <f t="shared" si="0"/>
        <v>0.84237567193489749</v>
      </c>
      <c r="J15" s="504"/>
      <c r="K15" s="504"/>
      <c r="L15" s="182">
        <v>2.4199999999999998E-3</v>
      </c>
      <c r="M15" s="520"/>
      <c r="N15" s="520"/>
      <c r="O15" s="84">
        <v>8.3999999999999995E-3</v>
      </c>
      <c r="P15" s="521"/>
      <c r="Q15" s="521"/>
      <c r="R15" s="169">
        <v>0.9</v>
      </c>
      <c r="S15" s="504"/>
      <c r="T15" s="504"/>
      <c r="U15" s="169">
        <f t="shared" si="6"/>
        <v>0.61538461538461542</v>
      </c>
      <c r="V15" s="504"/>
      <c r="W15" s="504"/>
    </row>
    <row r="16" spans="2:23" ht="14.45" hidden="1" customHeight="1" outlineLevel="1">
      <c r="B16" s="505">
        <f>D24</f>
        <v>45889</v>
      </c>
      <c r="C16" s="506"/>
      <c r="D16" s="80">
        <v>45881</v>
      </c>
      <c r="E16" s="80" t="s">
        <v>118</v>
      </c>
      <c r="F16" s="87">
        <v>419.23662787903999</v>
      </c>
      <c r="G16" s="519">
        <f t="shared" ref="G16" si="7">AVERAGE(F16:F22)</f>
        <v>420.94938645767314</v>
      </c>
      <c r="H16" s="519"/>
      <c r="I16" s="169">
        <f t="shared" si="0"/>
        <v>0.84251733898520897</v>
      </c>
      <c r="J16" s="504">
        <f t="shared" ref="J16" si="8">AVERAGE(I16:I22)</f>
        <v>0.84595937792940734</v>
      </c>
      <c r="K16" s="504"/>
      <c r="L16" s="182">
        <v>2.4217026214601303E-3</v>
      </c>
      <c r="M16" s="520">
        <f t="shared" ref="M16" si="9">AVERAGE(L16:L22)</f>
        <v>2.4187520401608505E-3</v>
      </c>
      <c r="N16" s="520"/>
      <c r="O16" s="84">
        <v>8.4720067651449654E-3</v>
      </c>
      <c r="P16" s="521">
        <f t="shared" ref="P16" si="10">AVERAGE(O16:O22)</f>
        <v>8.1582527749698135E-3</v>
      </c>
      <c r="Q16" s="521"/>
      <c r="R16" s="169">
        <v>0.9</v>
      </c>
      <c r="S16" s="504">
        <f t="shared" ref="S16" si="11">AVERAGE(R16:R22)</f>
        <v>0.90000000000000013</v>
      </c>
      <c r="T16" s="504"/>
      <c r="U16" s="169">
        <f>33/52*100%</f>
        <v>0.63461538461538458</v>
      </c>
      <c r="V16" s="504">
        <f t="shared" ref="V16" si="12">AVERAGE(U16:U22)</f>
        <v>0.63461538461538447</v>
      </c>
      <c r="W16" s="504"/>
    </row>
    <row r="17" spans="2:23" ht="14.45" hidden="1" customHeight="1" outlineLevel="1">
      <c r="B17" s="506"/>
      <c r="C17" s="506"/>
      <c r="D17" s="80">
        <v>45882</v>
      </c>
      <c r="E17" s="80" t="s">
        <v>112</v>
      </c>
      <c r="F17" s="87">
        <v>427.85641990183501</v>
      </c>
      <c r="G17" s="519"/>
      <c r="H17" s="519"/>
      <c r="I17" s="169">
        <f t="shared" si="0"/>
        <v>0.85984007214998992</v>
      </c>
      <c r="J17" s="504"/>
      <c r="K17" s="504"/>
      <c r="L17" s="182">
        <v>2.4241149111325438E-3</v>
      </c>
      <c r="M17" s="520"/>
      <c r="N17" s="520"/>
      <c r="O17" s="84">
        <v>8.1359946507937649E-3</v>
      </c>
      <c r="P17" s="521"/>
      <c r="Q17" s="521"/>
      <c r="R17" s="169">
        <v>0.9</v>
      </c>
      <c r="S17" s="504"/>
      <c r="T17" s="504"/>
      <c r="U17" s="169">
        <f t="shared" ref="U17:U21" si="13">33/52*100%</f>
        <v>0.63461538461538458</v>
      </c>
      <c r="V17" s="504"/>
      <c r="W17" s="504"/>
    </row>
    <row r="18" spans="2:23" ht="14.45" hidden="1" customHeight="1" outlineLevel="1">
      <c r="B18" s="506"/>
      <c r="C18" s="506"/>
      <c r="D18" s="80">
        <v>45883</v>
      </c>
      <c r="E18" s="80" t="s">
        <v>113</v>
      </c>
      <c r="F18" s="87">
        <v>418.61209372604998</v>
      </c>
      <c r="G18" s="519"/>
      <c r="H18" s="519"/>
      <c r="I18" s="169">
        <f t="shared" si="0"/>
        <v>0.84126224623402324</v>
      </c>
      <c r="J18" s="504"/>
      <c r="K18" s="504"/>
      <c r="L18" s="182">
        <v>2.4201767862357111E-3</v>
      </c>
      <c r="M18" s="520"/>
      <c r="N18" s="520"/>
      <c r="O18" s="84">
        <v>8.1898479314346951E-3</v>
      </c>
      <c r="P18" s="521"/>
      <c r="Q18" s="521"/>
      <c r="R18" s="169">
        <v>0.9</v>
      </c>
      <c r="S18" s="504"/>
      <c r="T18" s="504"/>
      <c r="U18" s="169">
        <f t="shared" si="13"/>
        <v>0.63461538461538458</v>
      </c>
      <c r="V18" s="504"/>
      <c r="W18" s="504"/>
    </row>
    <row r="19" spans="2:23" ht="14.45" hidden="1" customHeight="1" outlineLevel="1">
      <c r="B19" s="506"/>
      <c r="C19" s="506"/>
      <c r="D19" s="80">
        <v>45884</v>
      </c>
      <c r="E19" s="80" t="s">
        <v>114</v>
      </c>
      <c r="F19" s="87">
        <v>420.16324541714499</v>
      </c>
      <c r="G19" s="519"/>
      <c r="H19" s="519"/>
      <c r="I19" s="169">
        <f t="shared" si="0"/>
        <v>0.84437951249426235</v>
      </c>
      <c r="J19" s="504"/>
      <c r="K19" s="504"/>
      <c r="L19" s="182">
        <v>2.4141276947344465E-3</v>
      </c>
      <c r="M19" s="520"/>
      <c r="N19" s="520"/>
      <c r="O19" s="84">
        <v>8.1708847128110235E-3</v>
      </c>
      <c r="P19" s="521"/>
      <c r="Q19" s="521"/>
      <c r="R19" s="169">
        <v>0.9</v>
      </c>
      <c r="S19" s="504"/>
      <c r="T19" s="504"/>
      <c r="U19" s="169">
        <f t="shared" si="13"/>
        <v>0.63461538461538458</v>
      </c>
      <c r="V19" s="504"/>
      <c r="W19" s="504"/>
    </row>
    <row r="20" spans="2:23" ht="14.45" hidden="1" customHeight="1" outlineLevel="1">
      <c r="B20" s="506"/>
      <c r="C20" s="506"/>
      <c r="D20" s="80">
        <v>45885</v>
      </c>
      <c r="E20" s="80" t="s">
        <v>115</v>
      </c>
      <c r="F20" s="87">
        <v>419.93987184664297</v>
      </c>
      <c r="G20" s="519"/>
      <c r="H20" s="519"/>
      <c r="I20" s="169">
        <f t="shared" si="0"/>
        <v>0.84393061062428243</v>
      </c>
      <c r="J20" s="504"/>
      <c r="K20" s="504"/>
      <c r="L20" s="182">
        <v>2.4138604168849318E-3</v>
      </c>
      <c r="M20" s="520"/>
      <c r="N20" s="520"/>
      <c r="O20" s="84">
        <v>8.0622202622574433E-3</v>
      </c>
      <c r="P20" s="521"/>
      <c r="Q20" s="521"/>
      <c r="R20" s="169">
        <v>0.9</v>
      </c>
      <c r="S20" s="504"/>
      <c r="T20" s="504"/>
      <c r="U20" s="169">
        <f t="shared" si="13"/>
        <v>0.63461538461538458</v>
      </c>
      <c r="V20" s="504"/>
      <c r="W20" s="504"/>
    </row>
    <row r="21" spans="2:23" ht="14.45" hidden="1" customHeight="1" outlineLevel="1">
      <c r="B21" s="506"/>
      <c r="C21" s="506"/>
      <c r="D21" s="80">
        <v>45886</v>
      </c>
      <c r="E21" s="80" t="s">
        <v>116</v>
      </c>
      <c r="F21" s="87">
        <v>419.34527959495398</v>
      </c>
      <c r="G21" s="519"/>
      <c r="H21" s="519"/>
      <c r="I21" s="169">
        <f t="shared" si="0"/>
        <v>0.84273569050432873</v>
      </c>
      <c r="J21" s="504"/>
      <c r="K21" s="504"/>
      <c r="L21" s="182">
        <v>2.4195530972037044E-3</v>
      </c>
      <c r="M21" s="520"/>
      <c r="N21" s="520"/>
      <c r="O21" s="84">
        <v>8.0721648122890153E-3</v>
      </c>
      <c r="P21" s="521"/>
      <c r="Q21" s="521"/>
      <c r="R21" s="169">
        <v>0.9</v>
      </c>
      <c r="S21" s="504"/>
      <c r="T21" s="504"/>
      <c r="U21" s="169">
        <f t="shared" si="13"/>
        <v>0.63461538461538458</v>
      </c>
      <c r="V21" s="504"/>
      <c r="W21" s="504"/>
    </row>
    <row r="22" spans="2:23" ht="14.45" hidden="1" customHeight="1" outlineLevel="1">
      <c r="B22" s="506"/>
      <c r="C22" s="506"/>
      <c r="D22" s="80">
        <v>45887</v>
      </c>
      <c r="E22" s="80" t="s">
        <v>117</v>
      </c>
      <c r="F22" s="87">
        <v>421.49216683804502</v>
      </c>
      <c r="G22" s="519"/>
      <c r="H22" s="519"/>
      <c r="I22" s="169">
        <f t="shared" si="0"/>
        <v>0.84705017451375608</v>
      </c>
      <c r="J22" s="504"/>
      <c r="K22" s="504"/>
      <c r="L22" s="182">
        <v>2.4177287534744869E-3</v>
      </c>
      <c r="M22" s="520"/>
      <c r="N22" s="520"/>
      <c r="O22" s="84">
        <v>8.0046502900577906E-3</v>
      </c>
      <c r="P22" s="521"/>
      <c r="Q22" s="521"/>
      <c r="R22" s="169">
        <v>0.9</v>
      </c>
      <c r="S22" s="504"/>
      <c r="T22" s="504"/>
      <c r="U22" s="169">
        <f>33/52*100%</f>
        <v>0.63461538461538458</v>
      </c>
      <c r="V22" s="504"/>
      <c r="W22" s="504"/>
    </row>
    <row r="23" spans="2:23" ht="14.45" hidden="1" customHeight="1" outlineLevel="1">
      <c r="B23" s="505">
        <f>D24</f>
        <v>45889</v>
      </c>
      <c r="C23" s="506"/>
      <c r="D23" s="80">
        <v>45888</v>
      </c>
      <c r="E23" s="80" t="s">
        <v>118</v>
      </c>
      <c r="F23" s="87">
        <v>401.41203981970898</v>
      </c>
      <c r="G23" s="519">
        <f t="shared" ref="G23" si="14">AVERAGE(F23:F29)</f>
        <v>403.24594107474917</v>
      </c>
      <c r="H23" s="519"/>
      <c r="I23" s="169">
        <f t="shared" si="0"/>
        <v>0.80669622150263054</v>
      </c>
      <c r="J23" s="504">
        <f t="shared" ref="J23" si="15">AVERAGE(I23:I29)</f>
        <v>0.81038171437851514</v>
      </c>
      <c r="K23" s="504"/>
      <c r="L23" s="182">
        <v>2.4143458168088068E-3</v>
      </c>
      <c r="M23" s="520">
        <f t="shared" ref="M23" si="16">AVERAGE(L23:L29)</f>
        <v>2.4149587817623862E-3</v>
      </c>
      <c r="N23" s="520"/>
      <c r="O23" s="84">
        <v>7.9890110229381608E-3</v>
      </c>
      <c r="P23" s="521">
        <f t="shared" ref="P23" si="17">AVERAGE(O23:O29)</f>
        <v>7.9209009152169541E-3</v>
      </c>
      <c r="Q23" s="521"/>
      <c r="R23" s="169">
        <v>0.9</v>
      </c>
      <c r="S23" s="504">
        <f t="shared" ref="S23" si="18">AVERAGE(R23:R29)</f>
        <v>0.90000000000000013</v>
      </c>
      <c r="T23" s="504"/>
      <c r="U23" s="169">
        <f>34/52*100%</f>
        <v>0.65384615384615385</v>
      </c>
      <c r="V23" s="504">
        <f>AVERAGE(U23:U29)</f>
        <v>0.65384615384615385</v>
      </c>
      <c r="W23" s="504"/>
    </row>
    <row r="24" spans="2:23" ht="14.45" hidden="1" customHeight="1" outlineLevel="1">
      <c r="B24" s="506"/>
      <c r="C24" s="506"/>
      <c r="D24" s="80">
        <v>45889</v>
      </c>
      <c r="E24" s="80" t="s">
        <v>112</v>
      </c>
      <c r="F24" s="87">
        <v>402.00153342662497</v>
      </c>
      <c r="G24" s="519"/>
      <c r="H24" s="519"/>
      <c r="I24" s="169">
        <f t="shared" si="0"/>
        <v>0.80788089514996975</v>
      </c>
      <c r="J24" s="504"/>
      <c r="K24" s="504"/>
      <c r="L24" s="182">
        <v>2.4116917720045363E-3</v>
      </c>
      <c r="M24" s="520"/>
      <c r="N24" s="520"/>
      <c r="O24" s="84">
        <v>7.9602811128910555E-3</v>
      </c>
      <c r="P24" s="521"/>
      <c r="Q24" s="521"/>
      <c r="R24" s="169">
        <v>0.9</v>
      </c>
      <c r="S24" s="504"/>
      <c r="T24" s="504"/>
      <c r="U24" s="169">
        <f>34/52*100%</f>
        <v>0.65384615384615385</v>
      </c>
      <c r="V24" s="504"/>
      <c r="W24" s="504"/>
    </row>
    <row r="25" spans="2:23" ht="14.45" hidden="1" customHeight="1" outlineLevel="1">
      <c r="B25" s="506"/>
      <c r="C25" s="506"/>
      <c r="D25" s="80">
        <v>45890</v>
      </c>
      <c r="E25" s="80" t="s">
        <v>113</v>
      </c>
      <c r="F25" s="87">
        <v>403.35327136993999</v>
      </c>
      <c r="G25" s="519"/>
      <c r="H25" s="519"/>
      <c r="I25" s="169">
        <f t="shared" si="0"/>
        <v>0.81059741030936494</v>
      </c>
      <c r="J25" s="504"/>
      <c r="K25" s="504"/>
      <c r="L25" s="182">
        <v>2.4104642234042991E-3</v>
      </c>
      <c r="M25" s="520"/>
      <c r="N25" s="520"/>
      <c r="O25" s="84">
        <v>7.9450512570727397E-3</v>
      </c>
      <c r="P25" s="521"/>
      <c r="Q25" s="521"/>
      <c r="R25" s="169">
        <v>0.9</v>
      </c>
      <c r="S25" s="504"/>
      <c r="T25" s="504"/>
      <c r="U25" s="169">
        <f t="shared" ref="U25:U29" si="19">34/52*100%</f>
        <v>0.65384615384615385</v>
      </c>
      <c r="V25" s="504"/>
      <c r="W25" s="504"/>
    </row>
    <row r="26" spans="2:23" ht="14.45" hidden="1" customHeight="1" outlineLevel="1">
      <c r="B26" s="506"/>
      <c r="C26" s="506"/>
      <c r="D26" s="80">
        <v>45891</v>
      </c>
      <c r="E26" s="80" t="s">
        <v>114</v>
      </c>
      <c r="F26" s="87">
        <v>404.16453559750698</v>
      </c>
      <c r="G26" s="519"/>
      <c r="H26" s="519"/>
      <c r="I26" s="169">
        <f t="shared" si="0"/>
        <v>0.81222776446444322</v>
      </c>
      <c r="J26" s="504"/>
      <c r="K26" s="504"/>
      <c r="L26" s="182">
        <v>2.4195755573692798E-3</v>
      </c>
      <c r="M26" s="520"/>
      <c r="N26" s="520"/>
      <c r="O26" s="84">
        <v>7.9444846201656826E-3</v>
      </c>
      <c r="P26" s="521"/>
      <c r="Q26" s="521"/>
      <c r="R26" s="169">
        <v>0.9</v>
      </c>
      <c r="S26" s="504"/>
      <c r="T26" s="504"/>
      <c r="U26" s="169">
        <f t="shared" si="19"/>
        <v>0.65384615384615385</v>
      </c>
      <c r="V26" s="504"/>
      <c r="W26" s="504"/>
    </row>
    <row r="27" spans="2:23" ht="14.45" hidden="1" customHeight="1" outlineLevel="1">
      <c r="B27" s="506"/>
      <c r="C27" s="506"/>
      <c r="D27" s="80">
        <v>45892</v>
      </c>
      <c r="E27" s="80" t="s">
        <v>115</v>
      </c>
      <c r="F27" s="87">
        <v>404.34743390554502</v>
      </c>
      <c r="G27" s="519"/>
      <c r="H27" s="519"/>
      <c r="I27" s="169">
        <f t="shared" si="0"/>
        <v>0.81259532537287982</v>
      </c>
      <c r="J27" s="504"/>
      <c r="K27" s="504"/>
      <c r="L27" s="182">
        <v>2.4159401034810129E-3</v>
      </c>
      <c r="M27" s="520"/>
      <c r="N27" s="520"/>
      <c r="O27" s="84">
        <v>7.9281099261517291E-3</v>
      </c>
      <c r="P27" s="521"/>
      <c r="Q27" s="521"/>
      <c r="R27" s="169">
        <v>0.9</v>
      </c>
      <c r="S27" s="504"/>
      <c r="T27" s="504"/>
      <c r="U27" s="169">
        <f t="shared" si="19"/>
        <v>0.65384615384615385</v>
      </c>
      <c r="V27" s="504"/>
      <c r="W27" s="504"/>
    </row>
    <row r="28" spans="2:23" ht="14.45" hidden="1" customHeight="1" outlineLevel="1">
      <c r="B28" s="506"/>
      <c r="C28" s="506"/>
      <c r="D28" s="80">
        <v>45893</v>
      </c>
      <c r="E28" s="80" t="s">
        <v>116</v>
      </c>
      <c r="F28" s="87">
        <v>403.524407367653</v>
      </c>
      <c r="G28" s="519"/>
      <c r="H28" s="519"/>
      <c r="I28" s="169">
        <f t="shared" si="0"/>
        <v>0.81094133313435079</v>
      </c>
      <c r="J28" s="504"/>
      <c r="K28" s="504"/>
      <c r="L28" s="182">
        <v>2.4182022786455983E-3</v>
      </c>
      <c r="M28" s="520"/>
      <c r="N28" s="520"/>
      <c r="O28" s="84">
        <v>7.8440616820536439E-3</v>
      </c>
      <c r="P28" s="521"/>
      <c r="Q28" s="521"/>
      <c r="R28" s="169">
        <v>0.9</v>
      </c>
      <c r="S28" s="504"/>
      <c r="T28" s="504"/>
      <c r="U28" s="169">
        <f t="shared" si="19"/>
        <v>0.65384615384615385</v>
      </c>
      <c r="V28" s="504"/>
      <c r="W28" s="504"/>
    </row>
    <row r="29" spans="2:23" ht="14.45" hidden="1" customHeight="1" outlineLevel="1">
      <c r="B29" s="506"/>
      <c r="C29" s="506"/>
      <c r="D29" s="80">
        <v>45894</v>
      </c>
      <c r="E29" s="80" t="s">
        <v>117</v>
      </c>
      <c r="F29" s="87">
        <v>403.91836603626501</v>
      </c>
      <c r="G29" s="519"/>
      <c r="H29" s="519"/>
      <c r="I29" s="169">
        <f t="shared" si="0"/>
        <v>0.81173305071596658</v>
      </c>
      <c r="J29" s="504"/>
      <c r="K29" s="504"/>
      <c r="L29" s="182">
        <v>2.4144917206231709E-3</v>
      </c>
      <c r="M29" s="520"/>
      <c r="N29" s="520"/>
      <c r="O29" s="84">
        <v>7.8353067852456656E-3</v>
      </c>
      <c r="P29" s="521"/>
      <c r="Q29" s="521"/>
      <c r="R29" s="169">
        <v>0.9</v>
      </c>
      <c r="S29" s="504"/>
      <c r="T29" s="504"/>
      <c r="U29" s="169">
        <f t="shared" si="19"/>
        <v>0.65384615384615385</v>
      </c>
      <c r="V29" s="504"/>
      <c r="W29" s="504"/>
    </row>
    <row r="30" spans="2:23" ht="14.45" hidden="1" customHeight="1" outlineLevel="1">
      <c r="B30" s="505">
        <f>D38</f>
        <v>45903</v>
      </c>
      <c r="C30" s="506"/>
      <c r="D30" s="80">
        <v>45895</v>
      </c>
      <c r="E30" s="80" t="s">
        <v>118</v>
      </c>
      <c r="F30" s="87">
        <v>405.17091450498998</v>
      </c>
      <c r="G30" s="519">
        <f t="shared" ref="G30" si="20">AVERAGE(F30:F36)</f>
        <v>408.19611761025908</v>
      </c>
      <c r="H30" s="519"/>
      <c r="I30" s="169">
        <f t="shared" si="0"/>
        <v>0.81425023011452968</v>
      </c>
      <c r="J30" s="504">
        <f t="shared" ref="J30" si="21">AVERAGE(I30:I36)</f>
        <v>0.82032981834859153</v>
      </c>
      <c r="K30" s="504"/>
      <c r="L30" s="182">
        <v>2.4095767650316939E-3</v>
      </c>
      <c r="M30" s="520">
        <f t="shared" ref="M30" si="22">AVERAGE(L30:L36)</f>
        <v>2.4145539955588192E-3</v>
      </c>
      <c r="N30" s="520"/>
      <c r="O30" s="84">
        <v>7.8142648905937216E-3</v>
      </c>
      <c r="P30" s="521">
        <f t="shared" ref="P30" si="23">AVERAGE(O30:O36)</f>
        <v>7.6270768246166709E-3</v>
      </c>
      <c r="Q30" s="521"/>
      <c r="R30" s="169">
        <v>0.9</v>
      </c>
      <c r="S30" s="504">
        <f t="shared" ref="S30" si="24">AVERAGE(R30:R36)</f>
        <v>0.90000000000000013</v>
      </c>
      <c r="T30" s="504"/>
      <c r="U30" s="169">
        <f>35/52*100%</f>
        <v>0.67307692307692313</v>
      </c>
      <c r="V30" s="504">
        <f t="shared" ref="V30" si="25">AVERAGE(U30:U36)</f>
        <v>0.67307692307692324</v>
      </c>
      <c r="W30" s="504"/>
    </row>
    <row r="31" spans="2:23" ht="14.45" hidden="1" customHeight="1" outlineLevel="1">
      <c r="B31" s="506"/>
      <c r="C31" s="506"/>
      <c r="D31" s="80">
        <v>45896</v>
      </c>
      <c r="E31" s="80" t="s">
        <v>112</v>
      </c>
      <c r="F31" s="87">
        <v>405.63529728502402</v>
      </c>
      <c r="G31" s="519"/>
      <c r="H31" s="519"/>
      <c r="I31" s="169">
        <f t="shared" si="0"/>
        <v>0.81518347525125401</v>
      </c>
      <c r="J31" s="504"/>
      <c r="K31" s="504"/>
      <c r="L31" s="182">
        <v>2.4120074254834383E-3</v>
      </c>
      <c r="M31" s="520"/>
      <c r="N31" s="520"/>
      <c r="O31" s="84">
        <v>7.7428535404251561E-3</v>
      </c>
      <c r="P31" s="521"/>
      <c r="Q31" s="521"/>
      <c r="R31" s="169">
        <v>0.9</v>
      </c>
      <c r="S31" s="504"/>
      <c r="T31" s="504"/>
      <c r="U31" s="169">
        <f>35/52*100%</f>
        <v>0.67307692307692313</v>
      </c>
      <c r="V31" s="504"/>
      <c r="W31" s="504"/>
    </row>
    <row r="32" spans="2:23" ht="14.45" hidden="1" customHeight="1" outlineLevel="1">
      <c r="B32" s="506"/>
      <c r="C32" s="506"/>
      <c r="D32" s="80">
        <v>45897</v>
      </c>
      <c r="E32" s="80" t="s">
        <v>113</v>
      </c>
      <c r="F32" s="87">
        <v>405.53459916348999</v>
      </c>
      <c r="G32" s="519"/>
      <c r="H32" s="519"/>
      <c r="I32" s="169">
        <f t="shared" si="0"/>
        <v>0.8149811076436696</v>
      </c>
      <c r="J32" s="504"/>
      <c r="K32" s="504"/>
      <c r="L32" s="182">
        <v>2.4118157628332331E-3</v>
      </c>
      <c r="M32" s="520"/>
      <c r="N32" s="520"/>
      <c r="O32" s="84">
        <v>7.6901970844117313E-3</v>
      </c>
      <c r="P32" s="521"/>
      <c r="Q32" s="521"/>
      <c r="R32" s="169">
        <v>0.9</v>
      </c>
      <c r="S32" s="504"/>
      <c r="T32" s="504"/>
      <c r="U32" s="169">
        <f t="shared" ref="U32:U36" si="26">35/52*100%</f>
        <v>0.67307692307692313</v>
      </c>
      <c r="V32" s="504"/>
      <c r="W32" s="504"/>
    </row>
    <row r="33" spans="2:23" ht="14.45" hidden="1" customHeight="1" outlineLevel="1">
      <c r="B33" s="506"/>
      <c r="C33" s="506"/>
      <c r="D33" s="80">
        <v>45898</v>
      </c>
      <c r="E33" s="80" t="s">
        <v>114</v>
      </c>
      <c r="F33" s="87">
        <v>403.04509539053299</v>
      </c>
      <c r="G33" s="519"/>
      <c r="H33" s="519"/>
      <c r="I33" s="169">
        <f t="shared" si="0"/>
        <v>0.80997808559190709</v>
      </c>
      <c r="J33" s="504"/>
      <c r="K33" s="504"/>
      <c r="L33" s="182">
        <v>2.4182681081870785E-3</v>
      </c>
      <c r="M33" s="520"/>
      <c r="N33" s="520"/>
      <c r="O33" s="84">
        <v>7.7024090218748772E-3</v>
      </c>
      <c r="P33" s="521"/>
      <c r="Q33" s="521"/>
      <c r="R33" s="169">
        <v>0.9</v>
      </c>
      <c r="S33" s="504"/>
      <c r="T33" s="504"/>
      <c r="U33" s="169">
        <f t="shared" si="26"/>
        <v>0.67307692307692313</v>
      </c>
      <c r="V33" s="504"/>
      <c r="W33" s="504"/>
    </row>
    <row r="34" spans="2:23" ht="14.45" hidden="1" customHeight="1" outlineLevel="1">
      <c r="B34" s="506"/>
      <c r="C34" s="506"/>
      <c r="D34" s="80">
        <v>45899</v>
      </c>
      <c r="E34" s="80" t="s">
        <v>115</v>
      </c>
      <c r="F34" s="87">
        <v>406.13913710699302</v>
      </c>
      <c r="G34" s="519"/>
      <c r="H34" s="519"/>
      <c r="I34" s="169">
        <f t="shared" si="0"/>
        <v>0.81619601508640072</v>
      </c>
      <c r="J34" s="504"/>
      <c r="K34" s="504"/>
      <c r="L34" s="182">
        <v>2.4161210042765225E-3</v>
      </c>
      <c r="M34" s="520"/>
      <c r="N34" s="520"/>
      <c r="O34" s="84">
        <v>7.6018122940853389E-3</v>
      </c>
      <c r="P34" s="521"/>
      <c r="Q34" s="521"/>
      <c r="R34" s="169">
        <v>0.9</v>
      </c>
      <c r="S34" s="504"/>
      <c r="T34" s="504"/>
      <c r="U34" s="169">
        <f t="shared" si="26"/>
        <v>0.67307692307692313</v>
      </c>
      <c r="V34" s="504"/>
      <c r="W34" s="504"/>
    </row>
    <row r="35" spans="2:23" hidden="1" outlineLevel="1">
      <c r="B35" s="506"/>
      <c r="C35" s="506"/>
      <c r="D35" s="80">
        <v>45900</v>
      </c>
      <c r="E35" s="80" t="s">
        <v>116</v>
      </c>
      <c r="F35" s="87">
        <v>421.57475224753603</v>
      </c>
      <c r="G35" s="519"/>
      <c r="H35" s="519"/>
      <c r="I35" s="169">
        <f t="shared" si="0"/>
        <v>0.84721614197655948</v>
      </c>
      <c r="J35" s="504"/>
      <c r="K35" s="504"/>
      <c r="L35" s="182">
        <v>2.4142519589577475E-3</v>
      </c>
      <c r="M35" s="520"/>
      <c r="N35" s="520"/>
      <c r="O35" s="84">
        <v>7.4357648246164308E-3</v>
      </c>
      <c r="P35" s="521"/>
      <c r="Q35" s="521"/>
      <c r="R35" s="169">
        <v>0.9</v>
      </c>
      <c r="S35" s="504"/>
      <c r="T35" s="504"/>
      <c r="U35" s="169">
        <f t="shared" si="26"/>
        <v>0.67307692307692313</v>
      </c>
      <c r="V35" s="504"/>
      <c r="W35" s="504"/>
    </row>
    <row r="36" spans="2:23" hidden="1" outlineLevel="1" collapsed="1">
      <c r="B36" s="506"/>
      <c r="D36" s="80">
        <v>45901</v>
      </c>
      <c r="E36" s="80" t="s">
        <v>117</v>
      </c>
      <c r="F36" s="87">
        <v>410.27302757324799</v>
      </c>
      <c r="G36" s="519"/>
      <c r="H36" s="519">
        <f>AVERAGEIF(F36:F65,"&lt;&gt;0")</f>
        <v>412.06070241041812</v>
      </c>
      <c r="I36" s="169">
        <f t="shared" si="0"/>
        <v>0.82450367277581982</v>
      </c>
      <c r="J36" s="504"/>
      <c r="K36" s="504">
        <f>AVERAGEIF(I36:I65,"&lt;&gt;0")</f>
        <v>0.82809626690196592</v>
      </c>
      <c r="L36" s="182">
        <v>2.4198369441420201E-3</v>
      </c>
      <c r="M36" s="520"/>
      <c r="N36" s="520">
        <f>AVERAGEIF(L36:L65,"&lt;&gt;0")</f>
        <v>2.4176905865490291E-3</v>
      </c>
      <c r="O36" s="84">
        <v>7.4022361163094408E-3</v>
      </c>
      <c r="P36" s="521"/>
      <c r="Q36" s="521">
        <f>AVERAGEIF(O36:O65,"&lt;&gt;0")</f>
        <v>7.1953777427839049E-3</v>
      </c>
      <c r="R36" s="169">
        <v>0.9</v>
      </c>
      <c r="S36" s="504"/>
      <c r="T36" s="504">
        <f>AVERAGEIF(R36:R65,"&lt;&gt;0")</f>
        <v>0.89999999999999958</v>
      </c>
      <c r="U36" s="169">
        <f t="shared" si="26"/>
        <v>0.67307692307692313</v>
      </c>
      <c r="V36" s="504"/>
      <c r="W36" s="504">
        <f>AVERAGEIF(U36:U65,"&lt;&gt;0")</f>
        <v>0.72115384615384615</v>
      </c>
    </row>
    <row r="37" spans="2:23" hidden="1" outlineLevel="1">
      <c r="B37" s="505">
        <f>B30+7</f>
        <v>45910</v>
      </c>
      <c r="D37" s="80">
        <v>45902</v>
      </c>
      <c r="E37" s="80" t="s">
        <v>118</v>
      </c>
      <c r="F37" s="87">
        <v>387.26986098846601</v>
      </c>
      <c r="G37" s="519">
        <f t="shared" ref="G37" si="27">AVERAGE(F37:F43)</f>
        <v>393.305149727328</v>
      </c>
      <c r="H37" s="519"/>
      <c r="I37" s="169">
        <f t="shared" si="0"/>
        <v>0.77827544410865357</v>
      </c>
      <c r="J37" s="504">
        <f t="shared" ref="J37" si="28">AVERAGE(I37:I43)</f>
        <v>0.79040423980572327</v>
      </c>
      <c r="K37" s="504"/>
      <c r="L37" s="182">
        <v>2.4242642791822105E-3</v>
      </c>
      <c r="M37" s="520">
        <f t="shared" ref="M37" si="29">AVERAGE(L37:L43)</f>
        <v>2.4162569751672038E-3</v>
      </c>
      <c r="N37" s="520"/>
      <c r="O37" s="84">
        <v>7.405403710594562E-3</v>
      </c>
      <c r="P37" s="521">
        <f t="shared" ref="P37" si="30">AVERAGE(O37:O43)</f>
        <v>7.2948302616777398E-3</v>
      </c>
      <c r="Q37" s="521"/>
      <c r="R37" s="169">
        <v>0.9</v>
      </c>
      <c r="S37" s="504">
        <f t="shared" ref="S37" si="31">AVERAGE(R37:R43)</f>
        <v>0.90000000000000013</v>
      </c>
      <c r="T37" s="504"/>
      <c r="U37" s="169">
        <f>36/52*100%</f>
        <v>0.69230769230769229</v>
      </c>
      <c r="V37" s="504">
        <f t="shared" ref="V37" si="32">AVERAGE(U37:U43)</f>
        <v>0.6923076923076924</v>
      </c>
      <c r="W37" s="504"/>
    </row>
    <row r="38" spans="2:23" hidden="1" outlineLevel="1">
      <c r="B38" s="506"/>
      <c r="D38" s="80">
        <v>45903</v>
      </c>
      <c r="E38" s="80" t="s">
        <v>112</v>
      </c>
      <c r="F38" s="87">
        <v>386.40390867429198</v>
      </c>
      <c r="G38" s="519"/>
      <c r="H38" s="519"/>
      <c r="I38" s="169">
        <f t="shared" si="0"/>
        <v>0.77653518624254814</v>
      </c>
      <c r="J38" s="504"/>
      <c r="K38" s="504"/>
      <c r="L38" s="182">
        <v>2.4176219280058848E-3</v>
      </c>
      <c r="M38" s="520"/>
      <c r="N38" s="520"/>
      <c r="O38" s="84">
        <v>7.3548234368800607E-3</v>
      </c>
      <c r="P38" s="521"/>
      <c r="Q38" s="521"/>
      <c r="R38" s="169">
        <v>0.9</v>
      </c>
      <c r="S38" s="504"/>
      <c r="T38" s="504"/>
      <c r="U38" s="169">
        <f t="shared" ref="U38:U43" si="33">36/52*100%</f>
        <v>0.69230769230769229</v>
      </c>
      <c r="V38" s="504"/>
      <c r="W38" s="504"/>
    </row>
    <row r="39" spans="2:23" hidden="1" outlineLevel="1">
      <c r="B39" s="506"/>
      <c r="D39" s="80">
        <v>45904</v>
      </c>
      <c r="E39" s="80" t="s">
        <v>113</v>
      </c>
      <c r="F39" s="87">
        <v>400.03121108887098</v>
      </c>
      <c r="G39" s="519"/>
      <c r="H39" s="519"/>
      <c r="I39" s="169">
        <f t="shared" si="0"/>
        <v>0.80392124414966026</v>
      </c>
      <c r="J39" s="504"/>
      <c r="K39" s="504"/>
      <c r="L39" s="182">
        <v>2.414389611346632E-3</v>
      </c>
      <c r="M39" s="520"/>
      <c r="N39" s="520"/>
      <c r="O39" s="84">
        <v>7.3418689761090379E-3</v>
      </c>
      <c r="P39" s="521"/>
      <c r="Q39" s="521"/>
      <c r="R39" s="169">
        <v>0.9</v>
      </c>
      <c r="S39" s="504"/>
      <c r="T39" s="504"/>
      <c r="U39" s="169">
        <f t="shared" si="33"/>
        <v>0.69230769230769229</v>
      </c>
      <c r="V39" s="504"/>
      <c r="W39" s="504"/>
    </row>
    <row r="40" spans="2:23" hidden="1" outlineLevel="1">
      <c r="B40" s="506"/>
      <c r="D40" s="80">
        <v>45905</v>
      </c>
      <c r="E40" s="80" t="s">
        <v>114</v>
      </c>
      <c r="F40" s="87">
        <v>402.82661169443298</v>
      </c>
      <c r="G40" s="519"/>
      <c r="H40" s="519"/>
      <c r="I40" s="169">
        <f t="shared" si="0"/>
        <v>0.80953901063993761</v>
      </c>
      <c r="J40" s="504"/>
      <c r="K40" s="504"/>
      <c r="L40" s="182">
        <v>2.4101885074484797E-3</v>
      </c>
      <c r="M40" s="520"/>
      <c r="N40" s="520"/>
      <c r="O40" s="84">
        <v>7.2093819104807793E-3</v>
      </c>
      <c r="P40" s="521"/>
      <c r="Q40" s="521"/>
      <c r="R40" s="169">
        <v>0.9</v>
      </c>
      <c r="S40" s="504"/>
      <c r="T40" s="504"/>
      <c r="U40" s="169">
        <f t="shared" si="33"/>
        <v>0.69230769230769229</v>
      </c>
      <c r="V40" s="504"/>
      <c r="W40" s="504"/>
    </row>
    <row r="41" spans="2:23" hidden="1" outlineLevel="1">
      <c r="B41" s="506"/>
      <c r="D41" s="80">
        <v>45906</v>
      </c>
      <c r="E41" s="80" t="s">
        <v>115</v>
      </c>
      <c r="F41" s="87">
        <v>387.43051530140599</v>
      </c>
      <c r="G41" s="519"/>
      <c r="H41" s="519"/>
      <c r="I41" s="169">
        <f t="shared" si="0"/>
        <v>0.77859830245459405</v>
      </c>
      <c r="J41" s="504"/>
      <c r="K41" s="504"/>
      <c r="L41" s="182">
        <v>2.4098843377677367E-3</v>
      </c>
      <c r="M41" s="520"/>
      <c r="N41" s="520"/>
      <c r="O41" s="84">
        <v>7.2252045134758381E-3</v>
      </c>
      <c r="P41" s="521"/>
      <c r="Q41" s="521"/>
      <c r="R41" s="169">
        <v>0.9</v>
      </c>
      <c r="S41" s="504"/>
      <c r="T41" s="504"/>
      <c r="U41" s="169">
        <f t="shared" si="33"/>
        <v>0.69230769230769229</v>
      </c>
      <c r="V41" s="504"/>
      <c r="W41" s="504"/>
    </row>
    <row r="42" spans="2:23" hidden="1" outlineLevel="1">
      <c r="B42" s="506"/>
      <c r="D42" s="80">
        <v>45907</v>
      </c>
      <c r="E42" s="80" t="s">
        <v>116</v>
      </c>
      <c r="F42" s="87">
        <v>387.58529625238202</v>
      </c>
      <c r="G42" s="519"/>
      <c r="H42" s="519"/>
      <c r="I42" s="169">
        <f t="shared" si="0"/>
        <v>0.77890935742038181</v>
      </c>
      <c r="J42" s="504"/>
      <c r="K42" s="504"/>
      <c r="L42" s="182">
        <v>2.4177604085242684E-3</v>
      </c>
      <c r="M42" s="520"/>
      <c r="N42" s="520"/>
      <c r="O42" s="84">
        <v>7.3022167956627955E-3</v>
      </c>
      <c r="P42" s="521"/>
      <c r="Q42" s="521"/>
      <c r="R42" s="169">
        <v>0.9</v>
      </c>
      <c r="S42" s="504"/>
      <c r="T42" s="504"/>
      <c r="U42" s="169">
        <f t="shared" si="33"/>
        <v>0.69230769230769229</v>
      </c>
      <c r="V42" s="504"/>
      <c r="W42" s="504"/>
    </row>
    <row r="43" spans="2:23" hidden="1" outlineLevel="1">
      <c r="B43" s="506"/>
      <c r="D43" s="80">
        <v>45908</v>
      </c>
      <c r="E43" s="80" t="s">
        <v>117</v>
      </c>
      <c r="F43" s="87">
        <v>401.58864409144599</v>
      </c>
      <c r="G43" s="519"/>
      <c r="H43" s="519"/>
      <c r="I43" s="169">
        <f t="shared" si="0"/>
        <v>0.80705113362428849</v>
      </c>
      <c r="J43" s="504"/>
      <c r="K43" s="504"/>
      <c r="L43" s="182">
        <v>2.4196897538952163E-3</v>
      </c>
      <c r="M43" s="520"/>
      <c r="N43" s="520"/>
      <c r="O43" s="84">
        <v>7.2249124885411095E-3</v>
      </c>
      <c r="P43" s="521"/>
      <c r="Q43" s="521"/>
      <c r="R43" s="169">
        <v>0.9</v>
      </c>
      <c r="S43" s="504"/>
      <c r="T43" s="504"/>
      <c r="U43" s="169">
        <f t="shared" si="33"/>
        <v>0.69230769230769229</v>
      </c>
      <c r="V43" s="504"/>
      <c r="W43" s="504"/>
    </row>
    <row r="44" spans="2:23" hidden="1" outlineLevel="1">
      <c r="B44" s="505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519">
        <f t="shared" ref="G44:G65" si="35">AVERAGE(F44:F50)</f>
        <v>405.13281041972431</v>
      </c>
      <c r="H44" s="519"/>
      <c r="I44" s="169">
        <f t="shared" si="0"/>
        <v>0.81372199728338424</v>
      </c>
      <c r="J44" s="504">
        <f t="shared" ref="J44:J65" si="36">AVERAGE(I44:I50)</f>
        <v>0.81417365438047473</v>
      </c>
      <c r="K44" s="504"/>
      <c r="L44" s="182">
        <v>2.4180739556977585E-3</v>
      </c>
      <c r="M44" s="520">
        <f t="shared" ref="M44:M65" si="37">AVERAGE(L44:L50)</f>
        <v>2.4153093005939499E-3</v>
      </c>
      <c r="N44" s="520"/>
      <c r="O44" s="84">
        <v>7.2319181208054728E-3</v>
      </c>
      <c r="P44" s="521">
        <f t="shared" ref="P44:P65" si="38">AVERAGE(O44:O50)</f>
        <v>7.1487457405787847E-3</v>
      </c>
      <c r="Q44" s="521"/>
      <c r="R44" s="169">
        <v>0.9</v>
      </c>
      <c r="S44" s="504">
        <f t="shared" ref="S44:S65" si="39">AVERAGE(R44:R50)</f>
        <v>0.90000000000000013</v>
      </c>
      <c r="T44" s="504"/>
      <c r="U44" s="169">
        <f>37/52*100%</f>
        <v>0.71153846153846156</v>
      </c>
      <c r="V44" s="504">
        <f t="shared" ref="V44:V65" si="40">AVERAGE(U44:U50)</f>
        <v>0.71153846153846156</v>
      </c>
      <c r="W44" s="504"/>
    </row>
    <row r="45" spans="2:23" hidden="1" outlineLevel="1">
      <c r="B45" s="506"/>
      <c r="D45" s="80">
        <f t="shared" ref="D45:D108" si="41">D44+1</f>
        <v>45910</v>
      </c>
      <c r="E45" s="80" t="s">
        <v>112</v>
      </c>
      <c r="F45" s="87">
        <v>403.35973321336502</v>
      </c>
      <c r="G45" s="519"/>
      <c r="H45" s="519"/>
      <c r="I45" s="169">
        <f t="shared" si="0"/>
        <v>0.81061039632910969</v>
      </c>
      <c r="J45" s="504"/>
      <c r="K45" s="504"/>
      <c r="L45" s="182">
        <v>2.4158846939521541E-3</v>
      </c>
      <c r="M45" s="520"/>
      <c r="N45" s="520"/>
      <c r="O45" s="84">
        <v>7.1397305512904945E-3</v>
      </c>
      <c r="P45" s="521"/>
      <c r="Q45" s="521"/>
      <c r="R45" s="169">
        <v>0.9</v>
      </c>
      <c r="S45" s="504"/>
      <c r="T45" s="504"/>
      <c r="U45" s="169">
        <f t="shared" ref="U45:U50" si="42">37/52*100%</f>
        <v>0.71153846153846156</v>
      </c>
      <c r="V45" s="504"/>
      <c r="W45" s="504"/>
    </row>
    <row r="46" spans="2:23" hidden="1" outlineLevel="1">
      <c r="B46" s="506"/>
      <c r="D46" s="80">
        <f t="shared" si="41"/>
        <v>45911</v>
      </c>
      <c r="E46" s="80" t="s">
        <v>113</v>
      </c>
      <c r="F46" s="87">
        <v>403.71257966422297</v>
      </c>
      <c r="G46" s="519"/>
      <c r="H46" s="519"/>
      <c r="I46" s="169">
        <f t="shared" si="0"/>
        <v>0.81131949289433869</v>
      </c>
      <c r="J46" s="504"/>
      <c r="K46" s="504"/>
      <c r="L46" s="182">
        <v>2.4135102611244153E-3</v>
      </c>
      <c r="M46" s="520"/>
      <c r="N46" s="520"/>
      <c r="O46" s="84">
        <v>7.1260296753057981E-3</v>
      </c>
      <c r="P46" s="521"/>
      <c r="Q46" s="521"/>
      <c r="R46" s="169">
        <v>0.9</v>
      </c>
      <c r="S46" s="504"/>
      <c r="T46" s="504"/>
      <c r="U46" s="169">
        <f t="shared" si="42"/>
        <v>0.71153846153846156</v>
      </c>
      <c r="V46" s="504"/>
      <c r="W46" s="504"/>
    </row>
    <row r="47" spans="2:23" hidden="1" outlineLevel="1">
      <c r="B47" s="506"/>
      <c r="D47" s="80">
        <f t="shared" si="41"/>
        <v>45912</v>
      </c>
      <c r="E47" s="80" t="s">
        <v>114</v>
      </c>
      <c r="F47" s="87">
        <v>405.79911442714399</v>
      </c>
      <c r="G47" s="519"/>
      <c r="H47" s="519"/>
      <c r="I47" s="169">
        <f t="shared" si="0"/>
        <v>0.81551268976516067</v>
      </c>
      <c r="J47" s="504"/>
      <c r="K47" s="504"/>
      <c r="L47" s="182">
        <v>2.4116822015834366E-3</v>
      </c>
      <c r="M47" s="520"/>
      <c r="N47" s="520"/>
      <c r="O47" s="84">
        <v>7.1429126198577393E-3</v>
      </c>
      <c r="P47" s="521"/>
      <c r="Q47" s="521"/>
      <c r="R47" s="169">
        <v>0.9</v>
      </c>
      <c r="S47" s="504"/>
      <c r="T47" s="504"/>
      <c r="U47" s="169">
        <f t="shared" si="42"/>
        <v>0.71153846153846156</v>
      </c>
      <c r="V47" s="504"/>
      <c r="W47" s="504"/>
    </row>
    <row r="48" spans="2:23" hidden="1" outlineLevel="1">
      <c r="B48" s="506"/>
      <c r="D48" s="80">
        <f t="shared" si="41"/>
        <v>45913</v>
      </c>
      <c r="E48" s="80" t="s">
        <v>115</v>
      </c>
      <c r="F48" s="87">
        <v>405.788075476188</v>
      </c>
      <c r="G48" s="519"/>
      <c r="H48" s="519"/>
      <c r="I48" s="169">
        <f t="shared" si="0"/>
        <v>0.81549050537819123</v>
      </c>
      <c r="J48" s="504"/>
      <c r="K48" s="504"/>
      <c r="L48" s="182">
        <v>2.4137665320625051E-3</v>
      </c>
      <c r="M48" s="520"/>
      <c r="N48" s="520"/>
      <c r="O48" s="84">
        <v>7.1160906628782395E-3</v>
      </c>
      <c r="P48" s="521"/>
      <c r="Q48" s="521"/>
      <c r="R48" s="169">
        <v>0.9</v>
      </c>
      <c r="S48" s="504"/>
      <c r="T48" s="504"/>
      <c r="U48" s="169">
        <f t="shared" si="42"/>
        <v>0.71153846153846156</v>
      </c>
      <c r="V48" s="504"/>
      <c r="W48" s="504"/>
    </row>
    <row r="49" spans="2:23" hidden="1" outlineLevel="1">
      <c r="B49" s="506"/>
      <c r="D49" s="80">
        <f t="shared" si="41"/>
        <v>45914</v>
      </c>
      <c r="E49" s="80" t="s">
        <v>116</v>
      </c>
      <c r="F49" s="87">
        <v>404.824015885515</v>
      </c>
      <c r="G49" s="519"/>
      <c r="H49" s="519"/>
      <c r="I49" s="169">
        <f t="shared" si="0"/>
        <v>0.81355308658664582</v>
      </c>
      <c r="J49" s="504"/>
      <c r="K49" s="504"/>
      <c r="L49" s="182">
        <v>2.4184257664943004E-3</v>
      </c>
      <c r="M49" s="520"/>
      <c r="N49" s="520"/>
      <c r="O49" s="84">
        <v>7.1545068930832312E-3</v>
      </c>
      <c r="P49" s="521"/>
      <c r="Q49" s="521"/>
      <c r="R49" s="169">
        <v>0.9</v>
      </c>
      <c r="S49" s="504"/>
      <c r="T49" s="504"/>
      <c r="U49" s="169">
        <f t="shared" si="42"/>
        <v>0.71153846153846156</v>
      </c>
      <c r="V49" s="504"/>
      <c r="W49" s="504"/>
    </row>
    <row r="50" spans="2:23" hidden="1" outlineLevel="1">
      <c r="B50" s="506"/>
      <c r="D50" s="80">
        <f t="shared" si="41"/>
        <v>45915</v>
      </c>
      <c r="E50" s="80" t="s">
        <v>117</v>
      </c>
      <c r="F50" s="87">
        <v>407.53808842342301</v>
      </c>
      <c r="G50" s="519"/>
      <c r="H50" s="519"/>
      <c r="I50" s="169">
        <f t="shared" si="0"/>
        <v>0.81900741242649311</v>
      </c>
      <c r="J50" s="504"/>
      <c r="K50" s="504"/>
      <c r="L50" s="182">
        <v>2.4158216932430804E-3</v>
      </c>
      <c r="M50" s="520"/>
      <c r="N50" s="520"/>
      <c r="O50" s="84">
        <v>7.1300316608305207E-3</v>
      </c>
      <c r="P50" s="521"/>
      <c r="Q50" s="521"/>
      <c r="R50" s="169">
        <v>0.9</v>
      </c>
      <c r="S50" s="504"/>
      <c r="T50" s="504"/>
      <c r="U50" s="169">
        <f t="shared" si="42"/>
        <v>0.71153846153846156</v>
      </c>
      <c r="V50" s="504"/>
      <c r="W50" s="504"/>
    </row>
    <row r="51" spans="2:23" hidden="1" outlineLevel="1">
      <c r="B51" s="505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519">
        <f t="shared" si="35"/>
        <v>425.50233852282838</v>
      </c>
      <c r="H51" s="519"/>
      <c r="I51" s="169">
        <f t="shared" si="0"/>
        <v>0.85008592547640061</v>
      </c>
      <c r="J51" s="504">
        <f t="shared" si="36"/>
        <v>0.85510920121147205</v>
      </c>
      <c r="K51" s="504"/>
      <c r="L51" s="182">
        <v>2.4304544187341882E-3</v>
      </c>
      <c r="M51" s="520">
        <f t="shared" si="37"/>
        <v>2.4250453794533388E-3</v>
      </c>
      <c r="N51" s="520"/>
      <c r="O51" s="84">
        <v>7.2116416601254998E-3</v>
      </c>
      <c r="P51" s="521">
        <f t="shared" si="38"/>
        <v>7.1884533193152045E-3</v>
      </c>
      <c r="Q51" s="521"/>
      <c r="R51" s="169">
        <v>0.9</v>
      </c>
      <c r="S51" s="504">
        <f t="shared" si="39"/>
        <v>0.90000000000000013</v>
      </c>
      <c r="T51" s="504"/>
      <c r="U51" s="169">
        <f>38/52*100%</f>
        <v>0.73076923076923073</v>
      </c>
      <c r="V51" s="504">
        <f t="shared" si="40"/>
        <v>0.73076923076923073</v>
      </c>
      <c r="W51" s="504"/>
    </row>
    <row r="52" spans="2:23" hidden="1" outlineLevel="1">
      <c r="B52" s="506"/>
      <c r="D52" s="80">
        <f t="shared" si="41"/>
        <v>45917</v>
      </c>
      <c r="E52" s="80" t="s">
        <v>112</v>
      </c>
      <c r="F52" s="87">
        <v>424.25576994000397</v>
      </c>
      <c r="G52" s="519"/>
      <c r="H52" s="519"/>
      <c r="I52" s="169">
        <f t="shared" si="0"/>
        <v>0.85260403926849671</v>
      </c>
      <c r="J52" s="504"/>
      <c r="K52" s="504"/>
      <c r="L52" s="182">
        <v>2.4264310387890221E-3</v>
      </c>
      <c r="M52" s="520"/>
      <c r="N52" s="520"/>
      <c r="O52" s="84">
        <v>7.2123073709368032E-3</v>
      </c>
      <c r="P52" s="521"/>
      <c r="Q52" s="521"/>
      <c r="R52" s="169">
        <v>0.9</v>
      </c>
      <c r="S52" s="504"/>
      <c r="T52" s="504"/>
      <c r="U52" s="169">
        <f t="shared" ref="U52:U57" si="44">38/52*100%</f>
        <v>0.73076923076923073</v>
      </c>
      <c r="V52" s="504"/>
      <c r="W52" s="504"/>
    </row>
    <row r="53" spans="2:23" hidden="1" outlineLevel="1">
      <c r="B53" s="506"/>
      <c r="D53" s="80">
        <f t="shared" si="41"/>
        <v>45918</v>
      </c>
      <c r="E53" s="80" t="s">
        <v>113</v>
      </c>
      <c r="F53" s="87">
        <v>424.87807825269499</v>
      </c>
      <c r="G53" s="519"/>
      <c r="H53" s="519"/>
      <c r="I53" s="169">
        <f t="shared" si="0"/>
        <v>0.85385465886795608</v>
      </c>
      <c r="J53" s="504"/>
      <c r="K53" s="504"/>
      <c r="L53" s="182">
        <v>2.4237683702697287E-3</v>
      </c>
      <c r="M53" s="520"/>
      <c r="N53" s="520"/>
      <c r="O53" s="84">
        <v>7.2100364870047676E-3</v>
      </c>
      <c r="P53" s="521"/>
      <c r="Q53" s="521"/>
      <c r="R53" s="169">
        <v>0.9</v>
      </c>
      <c r="S53" s="504"/>
      <c r="T53" s="504"/>
      <c r="U53" s="169">
        <f t="shared" si="44"/>
        <v>0.73076923076923073</v>
      </c>
      <c r="V53" s="504"/>
      <c r="W53" s="504"/>
    </row>
    <row r="54" spans="2:23" hidden="1" outlineLevel="1">
      <c r="B54" s="506"/>
      <c r="D54" s="80">
        <f t="shared" si="41"/>
        <v>45919</v>
      </c>
      <c r="E54" s="80" t="s">
        <v>114</v>
      </c>
      <c r="F54" s="87">
        <v>424.72540483428202</v>
      </c>
      <c r="G54" s="519"/>
      <c r="H54" s="519"/>
      <c r="I54" s="169">
        <f t="shared" si="0"/>
        <v>0.85354783929719047</v>
      </c>
      <c r="J54" s="504"/>
      <c r="K54" s="504"/>
      <c r="L54" s="182">
        <v>2.4218045975023606E-3</v>
      </c>
      <c r="M54" s="520"/>
      <c r="N54" s="520"/>
      <c r="O54" s="84">
        <v>7.1462411753145045E-3</v>
      </c>
      <c r="P54" s="521"/>
      <c r="Q54" s="521"/>
      <c r="R54" s="169">
        <v>0.9</v>
      </c>
      <c r="S54" s="504"/>
      <c r="T54" s="504"/>
      <c r="U54" s="169">
        <f t="shared" si="44"/>
        <v>0.73076923076923073</v>
      </c>
      <c r="V54" s="504"/>
      <c r="W54" s="504"/>
    </row>
    <row r="55" spans="2:23" hidden="1" outlineLevel="1">
      <c r="B55" s="506"/>
      <c r="D55" s="80">
        <f t="shared" si="41"/>
        <v>45920</v>
      </c>
      <c r="E55" s="80" t="s">
        <v>115</v>
      </c>
      <c r="F55" s="87">
        <v>425.013210546545</v>
      </c>
      <c r="G55" s="519"/>
      <c r="H55" s="519"/>
      <c r="I55" s="169">
        <f t="shared" si="0"/>
        <v>0.85412622698260643</v>
      </c>
      <c r="J55" s="504"/>
      <c r="K55" s="504"/>
      <c r="L55" s="182">
        <v>2.4222250113336485E-3</v>
      </c>
      <c r="M55" s="520"/>
      <c r="N55" s="520"/>
      <c r="O55" s="84">
        <v>7.1498912634333778E-3</v>
      </c>
      <c r="P55" s="521"/>
      <c r="Q55" s="521"/>
      <c r="R55" s="169">
        <v>0.9</v>
      </c>
      <c r="S55" s="504"/>
      <c r="T55" s="504"/>
      <c r="U55" s="169">
        <f t="shared" si="44"/>
        <v>0.73076923076923073</v>
      </c>
      <c r="V55" s="504"/>
      <c r="W55" s="504"/>
    </row>
    <row r="56" spans="2:23" hidden="1" outlineLevel="1">
      <c r="B56" s="506"/>
      <c r="D56" s="80">
        <f t="shared" si="41"/>
        <v>45921</v>
      </c>
      <c r="E56" s="80" t="s">
        <v>116</v>
      </c>
      <c r="F56" s="87">
        <v>428.09310252552001</v>
      </c>
      <c r="G56" s="519"/>
      <c r="H56" s="519"/>
      <c r="I56" s="169">
        <f t="shared" si="0"/>
        <v>0.86031572050948546</v>
      </c>
      <c r="J56" s="504"/>
      <c r="K56" s="504"/>
      <c r="L56" s="182">
        <v>2.426315567100097E-3</v>
      </c>
      <c r="M56" s="520"/>
      <c r="N56" s="520"/>
      <c r="O56" s="84">
        <v>7.2035448863277309E-3</v>
      </c>
      <c r="P56" s="521"/>
      <c r="Q56" s="521"/>
      <c r="R56" s="169">
        <v>0.9</v>
      </c>
      <c r="S56" s="504"/>
      <c r="T56" s="504"/>
      <c r="U56" s="169">
        <f t="shared" si="44"/>
        <v>0.73076923076923073</v>
      </c>
      <c r="V56" s="504"/>
      <c r="W56" s="504"/>
    </row>
    <row r="57" spans="2:23" hidden="1" outlineLevel="1">
      <c r="B57" s="506"/>
      <c r="D57" s="80">
        <f t="shared" si="41"/>
        <v>45922</v>
      </c>
      <c r="E57" s="80" t="s">
        <v>117</v>
      </c>
      <c r="F57" s="87">
        <v>428.54804704369599</v>
      </c>
      <c r="G57" s="519"/>
      <c r="H57" s="519"/>
      <c r="I57" s="169">
        <f t="shared" si="0"/>
        <v>0.86122999807816714</v>
      </c>
      <c r="J57" s="504"/>
      <c r="K57" s="504"/>
      <c r="L57" s="182">
        <v>2.4243186524443268E-3</v>
      </c>
      <c r="M57" s="520"/>
      <c r="N57" s="520"/>
      <c r="O57" s="84">
        <v>7.1855103920637495E-3</v>
      </c>
      <c r="P57" s="521"/>
      <c r="Q57" s="521"/>
      <c r="R57" s="169">
        <v>0.9</v>
      </c>
      <c r="S57" s="504"/>
      <c r="T57" s="504"/>
      <c r="U57" s="169">
        <f t="shared" si="44"/>
        <v>0.73076923076923073</v>
      </c>
      <c r="V57" s="504"/>
      <c r="W57" s="504"/>
    </row>
    <row r="58" spans="2:23" hidden="1" outlineLevel="1">
      <c r="B58" s="505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519">
        <f t="shared" si="35"/>
        <v>428.00220662381446</v>
      </c>
      <c r="H58" s="519"/>
      <c r="I58" s="169">
        <f t="shared" si="0"/>
        <v>0.85888067140479707</v>
      </c>
      <c r="J58" s="504">
        <f t="shared" si="36"/>
        <v>0.8601330518967335</v>
      </c>
      <c r="K58" s="504"/>
      <c r="L58" s="182">
        <v>2.4219166079409351E-3</v>
      </c>
      <c r="M58" s="520">
        <f t="shared" si="37"/>
        <v>2.4141057865182587E-3</v>
      </c>
      <c r="N58" s="520"/>
      <c r="O58" s="84">
        <v>7.2425188688423911E-3</v>
      </c>
      <c r="P58" s="521">
        <f t="shared" si="38"/>
        <v>7.1288746250268891E-3</v>
      </c>
      <c r="Q58" s="521"/>
      <c r="R58" s="169">
        <v>0.9</v>
      </c>
      <c r="S58" s="504">
        <f t="shared" si="39"/>
        <v>0.90000000000000013</v>
      </c>
      <c r="T58" s="504"/>
      <c r="U58" s="169">
        <f>39/52*100%</f>
        <v>0.75</v>
      </c>
      <c r="V58" s="504">
        <f t="shared" si="40"/>
        <v>0.75</v>
      </c>
      <c r="W58" s="504"/>
    </row>
    <row r="59" spans="2:23" hidden="1" outlineLevel="1">
      <c r="B59" s="505"/>
      <c r="D59" s="80">
        <f t="shared" si="41"/>
        <v>45924</v>
      </c>
      <c r="E59" s="80" t="s">
        <v>112</v>
      </c>
      <c r="F59" s="87">
        <v>429.749606004562</v>
      </c>
      <c r="G59" s="519"/>
      <c r="H59" s="519"/>
      <c r="I59" s="169">
        <f t="shared" si="0"/>
        <v>0.86364470660080783</v>
      </c>
      <c r="J59" s="504"/>
      <c r="K59" s="504"/>
      <c r="L59" s="182">
        <v>2.4184447664535916E-3</v>
      </c>
      <c r="M59" s="520"/>
      <c r="N59" s="520"/>
      <c r="O59" s="84">
        <v>7.1256559820881017E-3</v>
      </c>
      <c r="P59" s="521"/>
      <c r="Q59" s="521"/>
      <c r="R59" s="169">
        <v>0.9</v>
      </c>
      <c r="S59" s="504"/>
      <c r="T59" s="504"/>
      <c r="U59" s="169">
        <f t="shared" ref="U59:U64" si="46">39/52*100%</f>
        <v>0.75</v>
      </c>
      <c r="V59" s="504"/>
      <c r="W59" s="504"/>
    </row>
    <row r="60" spans="2:23" hidden="1" outlineLevel="1">
      <c r="B60" s="505"/>
      <c r="D60" s="80">
        <f t="shared" si="41"/>
        <v>45925</v>
      </c>
      <c r="E60" s="80" t="s">
        <v>113</v>
      </c>
      <c r="F60" s="87">
        <v>430.61219620424299</v>
      </c>
      <c r="G60" s="519"/>
      <c r="H60" s="519"/>
      <c r="I60" s="169">
        <f t="shared" si="0"/>
        <v>0.86537820780595454</v>
      </c>
      <c r="J60" s="504"/>
      <c r="K60" s="504"/>
      <c r="L60" s="182">
        <v>2.4123030523792305E-3</v>
      </c>
      <c r="M60" s="520"/>
      <c r="N60" s="520"/>
      <c r="O60" s="84">
        <v>7.1112386332758473E-3</v>
      </c>
      <c r="P60" s="521"/>
      <c r="Q60" s="521"/>
      <c r="R60" s="169">
        <v>0.9</v>
      </c>
      <c r="S60" s="504"/>
      <c r="T60" s="504"/>
      <c r="U60" s="169">
        <f t="shared" si="46"/>
        <v>0.75</v>
      </c>
      <c r="V60" s="504"/>
      <c r="W60" s="504"/>
    </row>
    <row r="61" spans="2:23" hidden="1" outlineLevel="1">
      <c r="B61" s="505"/>
      <c r="D61" s="80">
        <f t="shared" si="41"/>
        <v>45926</v>
      </c>
      <c r="E61" s="80" t="s">
        <v>114</v>
      </c>
      <c r="F61" s="87">
        <v>430.67013814316601</v>
      </c>
      <c r="G61" s="519"/>
      <c r="H61" s="519"/>
      <c r="I61" s="169">
        <f t="shared" si="0"/>
        <v>0.86549465060925646</v>
      </c>
      <c r="J61" s="504"/>
      <c r="K61" s="504"/>
      <c r="L61" s="182">
        <v>2.4100169939872754E-3</v>
      </c>
      <c r="M61" s="520"/>
      <c r="N61" s="520"/>
      <c r="O61" s="84">
        <v>7.1056932569502447E-3</v>
      </c>
      <c r="P61" s="521"/>
      <c r="Q61" s="521"/>
      <c r="R61" s="169">
        <v>0.9</v>
      </c>
      <c r="S61" s="504"/>
      <c r="T61" s="504"/>
      <c r="U61" s="169">
        <f t="shared" si="46"/>
        <v>0.75</v>
      </c>
      <c r="V61" s="504"/>
      <c r="W61" s="504"/>
    </row>
    <row r="62" spans="2:23" hidden="1" outlineLevel="1">
      <c r="B62" s="505"/>
      <c r="D62" s="80">
        <f t="shared" si="41"/>
        <v>45927</v>
      </c>
      <c r="E62" s="80" t="s">
        <v>115</v>
      </c>
      <c r="F62" s="87">
        <v>430.763350418252</v>
      </c>
      <c r="G62" s="519"/>
      <c r="H62" s="519"/>
      <c r="I62" s="169">
        <f t="shared" si="0"/>
        <v>0.86568197431320737</v>
      </c>
      <c r="J62" s="504"/>
      <c r="K62" s="504"/>
      <c r="L62" s="182">
        <v>2.4103415779939993E-3</v>
      </c>
      <c r="M62" s="520"/>
      <c r="N62" s="520"/>
      <c r="O62" s="84">
        <v>7.0948784044885258E-3</v>
      </c>
      <c r="P62" s="521"/>
      <c r="Q62" s="521"/>
      <c r="R62" s="169">
        <v>0.9</v>
      </c>
      <c r="S62" s="504"/>
      <c r="T62" s="504"/>
      <c r="U62" s="169">
        <f t="shared" si="46"/>
        <v>0.75</v>
      </c>
      <c r="V62" s="504"/>
      <c r="W62" s="504"/>
    </row>
    <row r="63" spans="2:23" hidden="1" outlineLevel="1">
      <c r="B63" s="505"/>
      <c r="D63" s="80">
        <f t="shared" si="41"/>
        <v>45928</v>
      </c>
      <c r="E63" s="80" t="s">
        <v>116</v>
      </c>
      <c r="F63" s="87">
        <v>430.97856004416798</v>
      </c>
      <c r="G63" s="519"/>
      <c r="H63" s="519"/>
      <c r="I63" s="169">
        <f t="shared" si="0"/>
        <v>0.86611446954213822</v>
      </c>
      <c r="J63" s="504"/>
      <c r="K63" s="504"/>
      <c r="L63" s="182">
        <v>2.4121540851997445E-3</v>
      </c>
      <c r="M63" s="520"/>
      <c r="N63" s="520"/>
      <c r="O63" s="84">
        <v>7.1019553320622797E-3</v>
      </c>
      <c r="P63" s="521"/>
      <c r="Q63" s="521"/>
      <c r="R63" s="169">
        <v>0.9</v>
      </c>
      <c r="S63" s="504"/>
      <c r="T63" s="504"/>
      <c r="U63" s="169">
        <f t="shared" si="46"/>
        <v>0.75</v>
      </c>
      <c r="V63" s="504"/>
      <c r="W63" s="504"/>
    </row>
    <row r="64" spans="2:23" hidden="1" outlineLevel="1">
      <c r="B64" s="505"/>
      <c r="D64" s="80">
        <f t="shared" si="41"/>
        <v>45929</v>
      </c>
      <c r="E64" s="80" t="s">
        <v>117</v>
      </c>
      <c r="F64" s="87">
        <v>415.862573461284</v>
      </c>
      <c r="G64" s="519"/>
      <c r="H64" s="519"/>
      <c r="I64" s="169">
        <f t="shared" si="0"/>
        <v>0.83573668300097259</v>
      </c>
      <c r="J64" s="504"/>
      <c r="K64" s="504"/>
      <c r="L64" s="182">
        <v>2.4135634216730312E-3</v>
      </c>
      <c r="M64" s="520"/>
      <c r="N64" s="520"/>
      <c r="O64" s="84">
        <v>7.1201818974808307E-3</v>
      </c>
      <c r="P64" s="521"/>
      <c r="Q64" s="521"/>
      <c r="R64" s="169">
        <v>0.9</v>
      </c>
      <c r="S64" s="504"/>
      <c r="T64" s="504"/>
      <c r="U64" s="169">
        <f t="shared" si="46"/>
        <v>0.75</v>
      </c>
      <c r="V64" s="504"/>
      <c r="W64" s="504"/>
    </row>
    <row r="65" spans="2:23" hidden="1" outlineLevel="1">
      <c r="B65" s="505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519">
        <f t="shared" si="35"/>
        <v>395.87859209348699</v>
      </c>
      <c r="H65" s="519"/>
      <c r="I65" s="169">
        <f t="shared" si="0"/>
        <v>0.77964330322232511</v>
      </c>
      <c r="J65" s="504">
        <f t="shared" si="36"/>
        <v>0.79557594874093041</v>
      </c>
      <c r="K65" s="504"/>
      <c r="L65" s="182">
        <v>2.415858560199588E-3</v>
      </c>
      <c r="M65" s="520">
        <f t="shared" si="37"/>
        <v>2.4147242954774837E-3</v>
      </c>
      <c r="N65" s="520"/>
      <c r="O65" s="84">
        <v>7.1327685410173128E-3</v>
      </c>
      <c r="P65" s="504">
        <f t="shared" si="38"/>
        <v>7.0991458593328517E-3</v>
      </c>
      <c r="Q65" s="521"/>
      <c r="R65" s="169">
        <v>0.9</v>
      </c>
      <c r="S65" s="504">
        <f t="shared" si="39"/>
        <v>0.90000000000000013</v>
      </c>
      <c r="T65" s="504"/>
      <c r="U65" s="169">
        <f>40/52*100%</f>
        <v>0.76923076923076927</v>
      </c>
      <c r="V65" s="504">
        <f t="shared" si="40"/>
        <v>0.76923076923076927</v>
      </c>
      <c r="W65" s="504"/>
    </row>
    <row r="66" spans="2:23" hidden="1" outlineLevel="1" collapsed="1">
      <c r="B66" s="505"/>
      <c r="D66" s="80">
        <f t="shared" si="41"/>
        <v>45931</v>
      </c>
      <c r="E66" s="80" t="s">
        <v>112</v>
      </c>
      <c r="F66" s="87">
        <v>389.28586284544201</v>
      </c>
      <c r="G66" s="519"/>
      <c r="H66" s="519"/>
      <c r="I66" s="169">
        <f t="shared" si="0"/>
        <v>0.78232689478585604</v>
      </c>
      <c r="J66" s="504"/>
      <c r="K66" s="504"/>
      <c r="L66" s="182">
        <v>2.4177989236158124E-3</v>
      </c>
      <c r="M66" s="520"/>
      <c r="N66" s="520"/>
      <c r="O66" s="84">
        <v>7.1359015670826248E-3</v>
      </c>
      <c r="P66" s="504"/>
      <c r="Q66" s="521"/>
      <c r="R66" s="169">
        <v>0.9</v>
      </c>
      <c r="S66" s="504"/>
      <c r="T66" s="504"/>
      <c r="U66" s="169">
        <f t="shared" ref="U66:U71" si="48">40/52*100%</f>
        <v>0.76923076923076927</v>
      </c>
      <c r="V66" s="504"/>
      <c r="W66" s="504"/>
    </row>
    <row r="67" spans="2:23" hidden="1" outlineLevel="1">
      <c r="B67" s="505"/>
      <c r="D67" s="80">
        <f t="shared" si="41"/>
        <v>45932</v>
      </c>
      <c r="E67" s="80" t="s">
        <v>113</v>
      </c>
      <c r="F67" s="87">
        <v>392.30420379807299</v>
      </c>
      <c r="G67" s="519"/>
      <c r="H67" s="519">
        <f>AVERAGEIF(F66:F96,"&lt;&gt;0")</f>
        <v>404.78464359829883</v>
      </c>
      <c r="I67" s="169">
        <f t="shared" si="0"/>
        <v>0.78839269252024313</v>
      </c>
      <c r="J67" s="504"/>
      <c r="K67" s="504">
        <f>AVERAGEIF(I66:I96,"&lt;&gt;0")</f>
        <v>0.81347396221523105</v>
      </c>
      <c r="L67" s="182">
        <v>2.4138737287953218E-3</v>
      </c>
      <c r="M67" s="520"/>
      <c r="N67" s="520">
        <f>AVERAGEIF(L66:L96,"&lt;&gt;0")</f>
        <v>2.4147136845526327E-3</v>
      </c>
      <c r="O67" s="84">
        <v>7.1203318353171251E-3</v>
      </c>
      <c r="P67" s="504"/>
      <c r="Q67" s="521">
        <f>AVERAGEIF(O66:O96,"&lt;&gt;0")</f>
        <v>7.0266314564098502E-3</v>
      </c>
      <c r="R67" s="169">
        <v>0.9</v>
      </c>
      <c r="S67" s="504"/>
      <c r="T67" s="504">
        <f>AVERAGEIF(R66:R96,"&lt;&gt;0")</f>
        <v>0.89999999999999947</v>
      </c>
      <c r="U67" s="169">
        <f t="shared" si="48"/>
        <v>0.76923076923076927</v>
      </c>
      <c r="V67" s="504"/>
      <c r="W67" s="504">
        <f>AVERAGEIF(U66:U96,"&lt;&gt;0")</f>
        <v>0.80521091811414414</v>
      </c>
    </row>
    <row r="68" spans="2:23" hidden="1" outlineLevel="1">
      <c r="B68" s="505"/>
      <c r="D68" s="80">
        <f t="shared" si="41"/>
        <v>45933</v>
      </c>
      <c r="E68" s="80" t="s">
        <v>114</v>
      </c>
      <c r="F68" s="87">
        <v>402.35122440831998</v>
      </c>
      <c r="G68" s="519"/>
      <c r="H68" s="519"/>
      <c r="I68" s="169">
        <f t="shared" si="0"/>
        <v>0.80858365033826363</v>
      </c>
      <c r="J68" s="504"/>
      <c r="K68" s="504"/>
      <c r="L68" s="182">
        <v>2.4116370846755395E-3</v>
      </c>
      <c r="M68" s="520"/>
      <c r="N68" s="520"/>
      <c r="O68" s="84">
        <v>7.0766916936639687E-3</v>
      </c>
      <c r="P68" s="504"/>
      <c r="Q68" s="521"/>
      <c r="R68" s="169">
        <v>0.9</v>
      </c>
      <c r="S68" s="504"/>
      <c r="T68" s="504"/>
      <c r="U68" s="169">
        <f t="shared" si="48"/>
        <v>0.76923076923076927</v>
      </c>
      <c r="V68" s="504"/>
      <c r="W68" s="504"/>
    </row>
    <row r="69" spans="2:23" hidden="1" outlineLevel="1">
      <c r="B69" s="505"/>
      <c r="D69" s="80">
        <f t="shared" si="41"/>
        <v>45934</v>
      </c>
      <c r="E69" s="80" t="s">
        <v>115</v>
      </c>
      <c r="F69" s="87">
        <v>403.16489334103102</v>
      </c>
      <c r="G69" s="519"/>
      <c r="H69" s="519"/>
      <c r="I69" s="169">
        <f t="shared" si="0"/>
        <v>0.81021883710014264</v>
      </c>
      <c r="J69" s="504"/>
      <c r="K69" s="504"/>
      <c r="L69" s="182">
        <v>2.4121222929455581E-3</v>
      </c>
      <c r="M69" s="520"/>
      <c r="N69" s="520"/>
      <c r="O69" s="84">
        <v>7.0376627140908438E-3</v>
      </c>
      <c r="P69" s="504"/>
      <c r="Q69" s="521"/>
      <c r="R69" s="169">
        <v>0.9</v>
      </c>
      <c r="S69" s="504"/>
      <c r="T69" s="504"/>
      <c r="U69" s="169">
        <f t="shared" si="48"/>
        <v>0.76923076923076927</v>
      </c>
      <c r="V69" s="504"/>
      <c r="W69" s="504"/>
    </row>
    <row r="70" spans="2:23" hidden="1" outlineLevel="1">
      <c r="B70" s="505"/>
      <c r="D70" s="80">
        <f t="shared" si="41"/>
        <v>45935</v>
      </c>
      <c r="E70" s="80" t="s">
        <v>116</v>
      </c>
      <c r="F70" s="87">
        <v>403.70935143550997</v>
      </c>
      <c r="G70" s="519"/>
      <c r="H70" s="519"/>
      <c r="I70" s="169">
        <f t="shared" ref="I70:I76" si="49">F70/$C$1</f>
        <v>0.81131300529644279</v>
      </c>
      <c r="J70" s="504"/>
      <c r="K70" s="504"/>
      <c r="L70" s="182">
        <v>2.4135094803443059E-3</v>
      </c>
      <c r="M70" s="520"/>
      <c r="N70" s="520"/>
      <c r="O70" s="84">
        <v>7.0766527767463349E-3</v>
      </c>
      <c r="P70" s="504"/>
      <c r="Q70" s="521"/>
      <c r="R70" s="169">
        <v>0.9</v>
      </c>
      <c r="S70" s="504"/>
      <c r="T70" s="504"/>
      <c r="U70" s="169">
        <f t="shared" si="48"/>
        <v>0.76923076923076927</v>
      </c>
      <c r="V70" s="504"/>
      <c r="W70" s="504"/>
    </row>
    <row r="71" spans="2:23" hidden="1" outlineLevel="1">
      <c r="B71" s="505"/>
      <c r="D71" s="80">
        <f t="shared" si="41"/>
        <v>45936</v>
      </c>
      <c r="E71" s="80" t="s">
        <v>117</v>
      </c>
      <c r="F71" s="87">
        <v>392.38410114260398</v>
      </c>
      <c r="G71" s="519"/>
      <c r="H71" s="519"/>
      <c r="I71" s="169">
        <f t="shared" si="49"/>
        <v>0.78855325792323949</v>
      </c>
      <c r="J71" s="504"/>
      <c r="K71" s="504"/>
      <c r="L71" s="182">
        <v>2.4182699977662639E-3</v>
      </c>
      <c r="M71" s="520"/>
      <c r="N71" s="520"/>
      <c r="O71" s="84">
        <v>7.1140118874117551E-3</v>
      </c>
      <c r="P71" s="504"/>
      <c r="Q71" s="521"/>
      <c r="R71" s="169">
        <v>0.9</v>
      </c>
      <c r="S71" s="504"/>
      <c r="T71" s="504"/>
      <c r="U71" s="169">
        <f t="shared" si="48"/>
        <v>0.76923076923076927</v>
      </c>
      <c r="V71" s="504"/>
      <c r="W71" s="504"/>
    </row>
    <row r="72" spans="2:23" hidden="1" outlineLevel="1">
      <c r="B72" s="505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519">
        <f>AVERAGE(F72:F78)</f>
        <v>396.54825496743575</v>
      </c>
      <c r="H72" s="519"/>
      <c r="I72" s="169">
        <f t="shared" si="49"/>
        <v>0.78579991286871176</v>
      </c>
      <c r="J72" s="504">
        <f t="shared" ref="J72" si="51">AVERAGE(I72:I78)</f>
        <v>0.79692173425931601</v>
      </c>
      <c r="K72" s="504"/>
      <c r="L72" s="182">
        <v>2.4143700540611209E-3</v>
      </c>
      <c r="M72" s="520">
        <f t="shared" ref="M72" si="52">AVERAGE(L72:L78)</f>
        <v>2.4142911156911149E-3</v>
      </c>
      <c r="N72" s="520"/>
      <c r="O72" s="84">
        <v>7.1319902736841929E-3</v>
      </c>
      <c r="P72" s="504">
        <f t="shared" ref="P72" si="53">AVERAGE(O72:O78)</f>
        <v>7.0706803294408229E-3</v>
      </c>
      <c r="Q72" s="521"/>
      <c r="R72" s="169">
        <v>0.9</v>
      </c>
      <c r="S72" s="504">
        <f t="shared" ref="S72" si="54">AVERAGE(R72:R78)</f>
        <v>0.90000000000000013</v>
      </c>
      <c r="T72" s="504"/>
      <c r="U72" s="169">
        <f>41/52*100%</f>
        <v>0.78846153846153844</v>
      </c>
      <c r="V72" s="504">
        <f t="shared" ref="V72" si="55">AVERAGE(U72:U78)</f>
        <v>0.78846153846153844</v>
      </c>
      <c r="W72" s="504"/>
    </row>
    <row r="73" spans="2:23" hidden="1" outlineLevel="1">
      <c r="B73" s="505"/>
      <c r="D73" s="80">
        <f t="shared" si="41"/>
        <v>45938</v>
      </c>
      <c r="E73" s="80" t="s">
        <v>112</v>
      </c>
      <c r="F73" s="87">
        <v>391.520381602013</v>
      </c>
      <c r="G73" s="519"/>
      <c r="H73" s="519"/>
      <c r="I73" s="169">
        <f t="shared" si="49"/>
        <v>0.78681748714230904</v>
      </c>
      <c r="J73" s="504"/>
      <c r="K73" s="504"/>
      <c r="L73" s="182">
        <v>2.4138130075212977E-3</v>
      </c>
      <c r="M73" s="520"/>
      <c r="N73" s="520"/>
      <c r="O73" s="84">
        <v>7.1244476195859883E-3</v>
      </c>
      <c r="P73" s="504"/>
      <c r="Q73" s="521"/>
      <c r="R73" s="169">
        <v>0.9</v>
      </c>
      <c r="S73" s="504"/>
      <c r="T73" s="504"/>
      <c r="U73" s="169">
        <f t="shared" ref="U73:U78" si="56">41/52*100%</f>
        <v>0.78846153846153844</v>
      </c>
      <c r="V73" s="504"/>
      <c r="W73" s="504"/>
    </row>
    <row r="74" spans="2:23" hidden="1" outlineLevel="1">
      <c r="B74" s="505"/>
      <c r="D74" s="80">
        <f t="shared" si="41"/>
        <v>45939</v>
      </c>
      <c r="E74" s="80" t="s">
        <v>113</v>
      </c>
      <c r="F74" s="87">
        <v>404.794390852898</v>
      </c>
      <c r="G74" s="519"/>
      <c r="H74" s="519"/>
      <c r="I74" s="169">
        <f t="shared" si="49"/>
        <v>0.81349355074939311</v>
      </c>
      <c r="J74" s="504"/>
      <c r="K74" s="504"/>
      <c r="L74" s="182">
        <v>2.4157153606574715E-3</v>
      </c>
      <c r="M74" s="520"/>
      <c r="N74" s="520"/>
      <c r="O74" s="84">
        <v>7.2044021297427959E-3</v>
      </c>
      <c r="P74" s="504"/>
      <c r="Q74" s="521"/>
      <c r="R74" s="169">
        <v>0.9</v>
      </c>
      <c r="S74" s="504"/>
      <c r="T74" s="504"/>
      <c r="U74" s="169">
        <f t="shared" si="56"/>
        <v>0.78846153846153844</v>
      </c>
      <c r="V74" s="504"/>
      <c r="W74" s="504"/>
    </row>
    <row r="75" spans="2:23" hidden="1" outlineLevel="1">
      <c r="B75" s="505"/>
      <c r="D75" s="80">
        <f t="shared" si="41"/>
        <v>45940</v>
      </c>
      <c r="E75" s="80" t="s">
        <v>114</v>
      </c>
      <c r="F75" s="87">
        <v>404.278379934177</v>
      </c>
      <c r="G75" s="519"/>
      <c r="H75" s="519"/>
      <c r="I75" s="169">
        <f t="shared" si="49"/>
        <v>0.81245655131466432</v>
      </c>
      <c r="J75" s="504"/>
      <c r="K75" s="504"/>
      <c r="L75" s="182">
        <v>2.413982623618464E-3</v>
      </c>
      <c r="M75" s="520"/>
      <c r="N75" s="520"/>
      <c r="O75" s="84">
        <v>6.9683652631651032E-3</v>
      </c>
      <c r="P75" s="504"/>
      <c r="Q75" s="521"/>
      <c r="R75" s="169">
        <v>0.9</v>
      </c>
      <c r="S75" s="504"/>
      <c r="T75" s="504"/>
      <c r="U75" s="169">
        <f t="shared" si="56"/>
        <v>0.78846153846153844</v>
      </c>
      <c r="V75" s="504"/>
      <c r="W75" s="504"/>
    </row>
    <row r="76" spans="2:23" hidden="1" outlineLevel="1">
      <c r="B76" s="505"/>
      <c r="D76" s="80">
        <f t="shared" si="41"/>
        <v>45941</v>
      </c>
      <c r="E76" s="80" t="s">
        <v>115</v>
      </c>
      <c r="F76" s="87">
        <v>404.669898937619</v>
      </c>
      <c r="G76" s="519"/>
      <c r="H76" s="519"/>
      <c r="I76" s="169">
        <f t="shared" si="49"/>
        <v>0.81324336603219249</v>
      </c>
      <c r="J76" s="504"/>
      <c r="K76" s="504"/>
      <c r="L76" s="182">
        <v>2.411574745992854E-3</v>
      </c>
      <c r="M76" s="520"/>
      <c r="N76" s="520"/>
      <c r="O76" s="84">
        <v>6.9877341654652064E-3</v>
      </c>
      <c r="P76" s="504"/>
      <c r="Q76" s="521"/>
      <c r="R76" s="169">
        <v>0.9</v>
      </c>
      <c r="S76" s="504"/>
      <c r="T76" s="504"/>
      <c r="U76" s="169">
        <f t="shared" si="56"/>
        <v>0.78846153846153844</v>
      </c>
      <c r="V76" s="504"/>
      <c r="W76" s="504"/>
    </row>
    <row r="77" spans="2:23" hidden="1" outlineLevel="1">
      <c r="B77" s="505"/>
      <c r="D77" s="80">
        <f t="shared" si="41"/>
        <v>45942</v>
      </c>
      <c r="E77" s="80" t="s">
        <v>116</v>
      </c>
      <c r="F77" s="87">
        <v>389.70513033471099</v>
      </c>
      <c r="G77" s="519"/>
      <c r="H77" s="519"/>
      <c r="I77" s="169">
        <f t="shared" ref="I77:I92" si="57">F77/$C$1</f>
        <v>0.78316947414531946</v>
      </c>
      <c r="J77" s="504"/>
      <c r="K77" s="504"/>
      <c r="L77" s="182">
        <v>2.4162623154169866E-3</v>
      </c>
      <c r="M77" s="520"/>
      <c r="N77" s="520"/>
      <c r="O77" s="84">
        <v>7.0501330482339803E-3</v>
      </c>
      <c r="P77" s="504"/>
      <c r="Q77" s="521"/>
      <c r="R77" s="169">
        <v>0.9</v>
      </c>
      <c r="S77" s="504"/>
      <c r="T77" s="504"/>
      <c r="U77" s="169">
        <f t="shared" si="56"/>
        <v>0.78846153846153844</v>
      </c>
      <c r="V77" s="504"/>
      <c r="W77" s="504"/>
    </row>
    <row r="78" spans="2:23" hidden="1" outlineLevel="1">
      <c r="B78" s="505"/>
      <c r="D78" s="80">
        <f t="shared" si="41"/>
        <v>45943</v>
      </c>
      <c r="E78" s="80" t="s">
        <v>117</v>
      </c>
      <c r="F78" s="87">
        <v>389.855566467161</v>
      </c>
      <c r="G78" s="519"/>
      <c r="H78" s="519"/>
      <c r="I78" s="169">
        <f t="shared" si="57"/>
        <v>0.78347179756262253</v>
      </c>
      <c r="J78" s="504"/>
      <c r="K78" s="504"/>
      <c r="L78" s="182">
        <v>2.4143197025696108E-3</v>
      </c>
      <c r="M78" s="520"/>
      <c r="N78" s="520"/>
      <c r="O78" s="84">
        <v>7.0276898062084916E-3</v>
      </c>
      <c r="P78" s="504"/>
      <c r="Q78" s="521"/>
      <c r="R78" s="169">
        <v>0.9</v>
      </c>
      <c r="S78" s="504"/>
      <c r="T78" s="504"/>
      <c r="U78" s="169">
        <f t="shared" si="56"/>
        <v>0.78846153846153844</v>
      </c>
      <c r="V78" s="504"/>
      <c r="W78" s="504"/>
    </row>
    <row r="79" spans="2:23" hidden="1" outlineLevel="1">
      <c r="B79" s="505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519">
        <f t="shared" ref="G79" si="58">AVERAGE(F79:F85)</f>
        <v>414.17250233051357</v>
      </c>
      <c r="H79" s="519"/>
      <c r="I79" s="169">
        <f t="shared" si="57"/>
        <v>0.81780295482214627</v>
      </c>
      <c r="J79" s="504">
        <f t="shared" ref="J79" si="59">AVERAGE(I79:I85)</f>
        <v>0.83234023780247901</v>
      </c>
      <c r="K79" s="504"/>
      <c r="L79" s="182">
        <v>2.4218026148464921E-3</v>
      </c>
      <c r="M79" s="520">
        <f t="shared" ref="M79" si="60">AVERAGE(L79:L85)</f>
        <v>2.4168049040286543E-3</v>
      </c>
      <c r="N79" s="520"/>
      <c r="O79" s="84">
        <v>7.1253461999486872E-3</v>
      </c>
      <c r="P79" s="504">
        <f t="shared" ref="P79" si="61">AVERAGE(O79:O85)</f>
        <v>7.074000776675961E-3</v>
      </c>
      <c r="Q79" s="521"/>
      <c r="R79" s="169">
        <v>0.9</v>
      </c>
      <c r="S79" s="504">
        <f t="shared" ref="S79" si="62">AVERAGE(R79:R85)</f>
        <v>0.90000000000000013</v>
      </c>
      <c r="T79" s="504"/>
      <c r="U79" s="169">
        <f>42/52*100%</f>
        <v>0.80769230769230771</v>
      </c>
      <c r="V79" s="504">
        <f t="shared" ref="V79" si="63">AVERAGE(U79:U85)</f>
        <v>0.8076923076923076</v>
      </c>
      <c r="W79" s="504"/>
    </row>
    <row r="80" spans="2:23" hidden="1" outlineLevel="1">
      <c r="B80" s="505"/>
      <c r="D80" s="80">
        <f t="shared" si="41"/>
        <v>45945</v>
      </c>
      <c r="E80" s="80" t="s">
        <v>112</v>
      </c>
      <c r="F80" s="87">
        <v>422.79889254428701</v>
      </c>
      <c r="G80" s="519"/>
      <c r="H80" s="519"/>
      <c r="I80" s="169">
        <f t="shared" si="57"/>
        <v>0.84967623099736134</v>
      </c>
      <c r="J80" s="504"/>
      <c r="K80" s="504"/>
      <c r="L80" s="182">
        <v>2.4182854480082065E-3</v>
      </c>
      <c r="M80" s="520"/>
      <c r="N80" s="520"/>
      <c r="O80" s="84">
        <v>7.1060649930491998E-3</v>
      </c>
      <c r="P80" s="504"/>
      <c r="Q80" s="521"/>
      <c r="R80" s="169">
        <v>0.9</v>
      </c>
      <c r="S80" s="504"/>
      <c r="T80" s="504"/>
      <c r="U80" s="169">
        <f t="shared" ref="U80:U85" si="64">42/52*100%</f>
        <v>0.80769230769230771</v>
      </c>
      <c r="V80" s="504"/>
      <c r="W80" s="504"/>
    </row>
    <row r="81" spans="2:23" hidden="1" outlineLevel="1">
      <c r="B81" s="505"/>
      <c r="D81" s="80">
        <f t="shared" si="41"/>
        <v>45946</v>
      </c>
      <c r="E81" s="80" t="s">
        <v>113</v>
      </c>
      <c r="F81" s="87">
        <v>422.99724773463402</v>
      </c>
      <c r="G81" s="519"/>
      <c r="H81" s="519"/>
      <c r="I81" s="169">
        <f t="shared" si="57"/>
        <v>0.85007485477217448</v>
      </c>
      <c r="J81" s="504"/>
      <c r="K81" s="504"/>
      <c r="L81" s="182">
        <v>2.4161271333574671E-3</v>
      </c>
      <c r="M81" s="520"/>
      <c r="N81" s="520"/>
      <c r="O81" s="84">
        <v>7.084325727293359E-3</v>
      </c>
      <c r="P81" s="504"/>
      <c r="Q81" s="521"/>
      <c r="R81" s="169">
        <v>0.9</v>
      </c>
      <c r="S81" s="504"/>
      <c r="T81" s="504"/>
      <c r="U81" s="169">
        <f t="shared" si="64"/>
        <v>0.80769230769230771</v>
      </c>
      <c r="V81" s="504"/>
      <c r="W81" s="504"/>
    </row>
    <row r="82" spans="2:23" hidden="1" outlineLevel="1">
      <c r="B82" s="505"/>
      <c r="D82" s="80">
        <f t="shared" si="41"/>
        <v>45947</v>
      </c>
      <c r="E82" s="80" t="s">
        <v>114</v>
      </c>
      <c r="F82" s="87">
        <v>419.62058340675401</v>
      </c>
      <c r="G82" s="519"/>
      <c r="H82" s="519"/>
      <c r="I82" s="169">
        <f t="shared" si="57"/>
        <v>0.84328895379170821</v>
      </c>
      <c r="J82" s="504"/>
      <c r="K82" s="504"/>
      <c r="L82" s="182">
        <v>2.4135705564924384E-3</v>
      </c>
      <c r="M82" s="520"/>
      <c r="N82" s="520"/>
      <c r="O82" s="84">
        <v>7.044099576475297E-3</v>
      </c>
      <c r="P82" s="504"/>
      <c r="Q82" s="521"/>
      <c r="R82" s="169">
        <v>0.9</v>
      </c>
      <c r="S82" s="504"/>
      <c r="T82" s="504"/>
      <c r="U82" s="169">
        <f t="shared" si="64"/>
        <v>0.80769230769230771</v>
      </c>
      <c r="V82" s="504"/>
      <c r="W82" s="504"/>
    </row>
    <row r="83" spans="2:23" hidden="1" outlineLevel="1">
      <c r="B83" s="505"/>
      <c r="D83" s="80">
        <f t="shared" si="41"/>
        <v>45948</v>
      </c>
      <c r="E83" s="80" t="s">
        <v>115</v>
      </c>
      <c r="F83" s="87">
        <v>420.16363746513298</v>
      </c>
      <c r="G83" s="519"/>
      <c r="H83" s="519"/>
      <c r="I83" s="169">
        <f t="shared" si="57"/>
        <v>0.84438030037205181</v>
      </c>
      <c r="J83" s="504"/>
      <c r="K83" s="504"/>
      <c r="L83" s="182">
        <v>2.4137875966268808E-3</v>
      </c>
      <c r="M83" s="520"/>
      <c r="N83" s="520"/>
      <c r="O83" s="84">
        <v>7.0424961667865157E-3</v>
      </c>
      <c r="P83" s="504"/>
      <c r="Q83" s="521"/>
      <c r="R83" s="169">
        <v>0.9</v>
      </c>
      <c r="S83" s="504"/>
      <c r="T83" s="504"/>
      <c r="U83" s="169">
        <f t="shared" si="64"/>
        <v>0.80769230769230771</v>
      </c>
      <c r="V83" s="504"/>
      <c r="W83" s="504"/>
    </row>
    <row r="84" spans="2:23" hidden="1" outlineLevel="1">
      <c r="B84" s="505"/>
      <c r="D84" s="80">
        <f t="shared" si="41"/>
        <v>45949</v>
      </c>
      <c r="E84" s="80" t="s">
        <v>116</v>
      </c>
      <c r="F84" s="87">
        <v>405.23539573654801</v>
      </c>
      <c r="G84" s="519"/>
      <c r="H84" s="519"/>
      <c r="I84" s="169">
        <f t="shared" si="57"/>
        <v>0.81437981458309483</v>
      </c>
      <c r="J84" s="504"/>
      <c r="K84" s="504"/>
      <c r="L84" s="182">
        <v>2.4180280781387967E-3</v>
      </c>
      <c r="M84" s="520"/>
      <c r="N84" s="520"/>
      <c r="O84" s="84">
        <v>7.0815883009205513E-3</v>
      </c>
      <c r="P84" s="504"/>
      <c r="Q84" s="521"/>
      <c r="R84" s="169">
        <v>0.9</v>
      </c>
      <c r="S84" s="504"/>
      <c r="T84" s="504"/>
      <c r="U84" s="169">
        <f t="shared" si="64"/>
        <v>0.80769230769230771</v>
      </c>
      <c r="V84" s="504"/>
      <c r="W84" s="504"/>
    </row>
    <row r="85" spans="2:23" hidden="1" outlineLevel="1">
      <c r="B85" s="505"/>
      <c r="D85" s="80">
        <f t="shared" si="41"/>
        <v>45950</v>
      </c>
      <c r="E85" s="80" t="s">
        <v>117</v>
      </c>
      <c r="F85" s="87">
        <v>401.45300910673899</v>
      </c>
      <c r="G85" s="519"/>
      <c r="H85" s="519"/>
      <c r="I85" s="169">
        <f t="shared" si="57"/>
        <v>0.80677855527881626</v>
      </c>
      <c r="J85" s="504"/>
      <c r="K85" s="504"/>
      <c r="L85" s="182">
        <v>2.4160329007302979E-3</v>
      </c>
      <c r="M85" s="520"/>
      <c r="N85" s="520"/>
      <c r="O85" s="84">
        <v>7.034084472258108E-3</v>
      </c>
      <c r="P85" s="504"/>
      <c r="Q85" s="521"/>
      <c r="R85" s="169">
        <v>0.9</v>
      </c>
      <c r="S85" s="504"/>
      <c r="T85" s="504"/>
      <c r="U85" s="169">
        <f t="shared" si="64"/>
        <v>0.80769230769230771</v>
      </c>
      <c r="V85" s="504"/>
      <c r="W85" s="504"/>
    </row>
    <row r="86" spans="2:23" hidden="1" outlineLevel="1">
      <c r="B86" s="505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519">
        <f t="shared" ref="G86" si="65">AVERAGE(F86:F92)</f>
        <v>409.9704896949911</v>
      </c>
      <c r="H86" s="519"/>
      <c r="I86" s="169">
        <f t="shared" si="57"/>
        <v>0.84004686326977329</v>
      </c>
      <c r="J86" s="504">
        <f t="shared" ref="J86" si="66">AVERAGE(I86:I92)</f>
        <v>0.82389567864749014</v>
      </c>
      <c r="K86" s="504"/>
      <c r="L86" s="182">
        <v>2.4140984178720338E-3</v>
      </c>
      <c r="M86" s="520">
        <f t="shared" ref="M86" si="67">AVERAGE(L86:L92)</f>
        <v>2.4125727800286471E-3</v>
      </c>
      <c r="N86" s="520"/>
      <c r="O86" s="84">
        <v>7.0418503213251779E-3</v>
      </c>
      <c r="P86" s="504">
        <f t="shared" ref="P86" si="68">AVERAGE(O86:O92)</f>
        <v>6.9523603904110953E-3</v>
      </c>
      <c r="Q86" s="521"/>
      <c r="R86" s="169">
        <v>0.9</v>
      </c>
      <c r="S86" s="504">
        <f t="shared" ref="S86" si="69">AVERAGE(R86:R92)</f>
        <v>0.90000000000000013</v>
      </c>
      <c r="T86" s="504"/>
      <c r="U86" s="169">
        <f>43/52*100%</f>
        <v>0.82692307692307687</v>
      </c>
      <c r="V86" s="504">
        <f t="shared" ref="V86" si="70">AVERAGE(U86:U92)</f>
        <v>0.82692307692307676</v>
      </c>
      <c r="W86" s="504"/>
    </row>
    <row r="87" spans="2:23" hidden="1" outlineLevel="1">
      <c r="B87" s="505"/>
      <c r="D87" s="80">
        <f t="shared" si="41"/>
        <v>45952</v>
      </c>
      <c r="E87" s="80" t="s">
        <v>112</v>
      </c>
      <c r="F87" s="87">
        <v>418.35187081160808</v>
      </c>
      <c r="G87" s="519"/>
      <c r="H87" s="519"/>
      <c r="I87" s="169">
        <f t="shared" si="57"/>
        <v>0.84073929021625415</v>
      </c>
      <c r="J87" s="504"/>
      <c r="K87" s="504"/>
      <c r="L87" s="182">
        <v>2.4116946149312195E-3</v>
      </c>
      <c r="M87" s="520"/>
      <c r="N87" s="520"/>
      <c r="O87" s="84">
        <v>6.9657575267810627E-3</v>
      </c>
      <c r="P87" s="504"/>
      <c r="Q87" s="521"/>
      <c r="R87" s="169">
        <v>0.9</v>
      </c>
      <c r="S87" s="504"/>
      <c r="T87" s="504"/>
      <c r="U87" s="169">
        <f t="shared" ref="U87:U92" si="71">43/52*100%</f>
        <v>0.82692307692307687</v>
      </c>
      <c r="V87" s="504"/>
      <c r="W87" s="504"/>
    </row>
    <row r="88" spans="2:23" hidden="1" outlineLevel="1">
      <c r="B88" s="505"/>
      <c r="D88" s="80">
        <f t="shared" si="41"/>
        <v>45953</v>
      </c>
      <c r="E88" s="80" t="s">
        <v>113</v>
      </c>
      <c r="F88" s="87">
        <v>402.52429515738083</v>
      </c>
      <c r="G88" s="519"/>
      <c r="H88" s="519"/>
      <c r="I88" s="169">
        <f t="shared" si="57"/>
        <v>0.80893146132914151</v>
      </c>
      <c r="J88" s="504"/>
      <c r="K88" s="504"/>
      <c r="L88" s="182">
        <v>2.4101846009898864E-3</v>
      </c>
      <c r="M88" s="520"/>
      <c r="N88" s="520"/>
      <c r="O88" s="84">
        <v>6.8924380362967892E-3</v>
      </c>
      <c r="P88" s="504"/>
      <c r="Q88" s="521"/>
      <c r="R88" s="169">
        <v>0.9</v>
      </c>
      <c r="S88" s="504"/>
      <c r="T88" s="504"/>
      <c r="U88" s="169">
        <f t="shared" si="71"/>
        <v>0.82692307692307687</v>
      </c>
      <c r="V88" s="504"/>
      <c r="W88" s="504"/>
    </row>
    <row r="89" spans="2:23" hidden="1" outlineLevel="1">
      <c r="B89" s="505"/>
      <c r="D89" s="80">
        <f t="shared" si="41"/>
        <v>45954</v>
      </c>
      <c r="E89" s="80" t="s">
        <v>114</v>
      </c>
      <c r="F89" s="87">
        <v>402.75741251978565</v>
      </c>
      <c r="G89" s="519"/>
      <c r="H89" s="519"/>
      <c r="I89" s="169">
        <f t="shared" si="57"/>
        <v>0.80939994477448884</v>
      </c>
      <c r="J89" s="504"/>
      <c r="K89" s="504"/>
      <c r="L89" s="182">
        <v>2.4104993332819411E-3</v>
      </c>
      <c r="M89" s="520"/>
      <c r="N89" s="520"/>
      <c r="O89" s="84">
        <v>6.8892540340436707E-3</v>
      </c>
      <c r="P89" s="504"/>
      <c r="Q89" s="521"/>
      <c r="R89" s="169">
        <v>0.9</v>
      </c>
      <c r="S89" s="504"/>
      <c r="T89" s="504"/>
      <c r="U89" s="169">
        <f t="shared" si="71"/>
        <v>0.82692307692307687</v>
      </c>
      <c r="V89" s="504"/>
      <c r="W89" s="504"/>
    </row>
    <row r="90" spans="2:23" hidden="1" outlineLevel="1">
      <c r="B90" s="505"/>
      <c r="D90" s="80">
        <f t="shared" si="41"/>
        <v>45955</v>
      </c>
      <c r="E90" s="80" t="s">
        <v>115</v>
      </c>
      <c r="F90" s="87">
        <v>403.99262355336361</v>
      </c>
      <c r="G90" s="519"/>
      <c r="H90" s="519"/>
      <c r="I90" s="169">
        <f t="shared" si="57"/>
        <v>0.81188228206061819</v>
      </c>
      <c r="J90" s="504"/>
      <c r="K90" s="504"/>
      <c r="L90" s="182">
        <v>2.4117715609028676E-3</v>
      </c>
      <c r="M90" s="520"/>
      <c r="N90" s="520"/>
      <c r="O90" s="84">
        <v>6.9027225915005075E-3</v>
      </c>
      <c r="P90" s="504"/>
      <c r="Q90" s="521"/>
      <c r="R90" s="169">
        <v>0.9</v>
      </c>
      <c r="S90" s="504"/>
      <c r="T90" s="504"/>
      <c r="U90" s="169">
        <f t="shared" si="71"/>
        <v>0.82692307692307687</v>
      </c>
      <c r="V90" s="504"/>
      <c r="W90" s="504"/>
    </row>
    <row r="91" spans="2:23" hidden="1" outlineLevel="1">
      <c r="B91" s="505"/>
      <c r="D91" s="80">
        <f t="shared" si="41"/>
        <v>45956</v>
      </c>
      <c r="E91" s="80" t="s">
        <v>116</v>
      </c>
      <c r="F91" s="87">
        <v>418.91943447657866</v>
      </c>
      <c r="G91" s="519"/>
      <c r="H91" s="519"/>
      <c r="I91" s="169">
        <f t="shared" si="57"/>
        <v>0.84187989243685413</v>
      </c>
      <c r="J91" s="504"/>
      <c r="K91" s="504"/>
      <c r="L91" s="182">
        <v>2.4146381319185058E-3</v>
      </c>
      <c r="M91" s="520"/>
      <c r="N91" s="520"/>
      <c r="O91" s="84">
        <v>7.0000571305328567E-3</v>
      </c>
      <c r="P91" s="504"/>
      <c r="Q91" s="521"/>
      <c r="R91" s="169">
        <v>0.9</v>
      </c>
      <c r="S91" s="504"/>
      <c r="T91" s="504"/>
      <c r="U91" s="169">
        <f t="shared" si="71"/>
        <v>0.82692307692307687</v>
      </c>
      <c r="V91" s="504"/>
      <c r="W91" s="504"/>
    </row>
    <row r="92" spans="2:23" hidden="1" outlineLevel="1">
      <c r="B92" s="505"/>
      <c r="D92" s="80">
        <f t="shared" si="41"/>
        <v>45957</v>
      </c>
      <c r="E92" s="80" t="s">
        <v>117</v>
      </c>
      <c r="F92" s="87">
        <v>405.24047218318168</v>
      </c>
      <c r="G92" s="519"/>
      <c r="H92" s="519"/>
      <c r="I92" s="169">
        <f t="shared" si="57"/>
        <v>0.81439001644530074</v>
      </c>
      <c r="J92" s="504"/>
      <c r="K92" s="504"/>
      <c r="L92" s="182">
        <v>2.4151228003040756E-3</v>
      </c>
      <c r="M92" s="520"/>
      <c r="N92" s="520"/>
      <c r="O92" s="84">
        <v>6.9744430923975986E-3</v>
      </c>
      <c r="P92" s="504"/>
      <c r="Q92" s="521"/>
      <c r="R92" s="169">
        <v>0.9</v>
      </c>
      <c r="S92" s="504"/>
      <c r="T92" s="504"/>
      <c r="U92" s="169">
        <f t="shared" si="71"/>
        <v>0.82692307692307687</v>
      </c>
      <c r="V92" s="504"/>
      <c r="W92" s="504"/>
    </row>
    <row r="93" spans="2:23" hidden="1" outlineLevel="1">
      <c r="B93" s="505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519">
        <f t="shared" ref="G93" si="73">AVERAGE(F93:F99)</f>
        <v>405.78377188419046</v>
      </c>
      <c r="H93" s="519"/>
      <c r="I93" s="169">
        <f t="shared" ref="I93:I99" si="74">F93/$C$1</f>
        <v>0.81301984892592127</v>
      </c>
      <c r="J93" s="504">
        <f t="shared" ref="J93" si="75">AVERAGE(I93:I99)</f>
        <v>0.81548185668044704</v>
      </c>
      <c r="K93" s="504"/>
      <c r="L93" s="182">
        <v>2.4197021440930428E-3</v>
      </c>
      <c r="M93" s="520">
        <f t="shared" ref="M93" si="76">AVERAGE(L93:L99)</f>
        <v>2.4152334455899674E-3</v>
      </c>
      <c r="N93" s="520"/>
      <c r="O93" s="84">
        <v>7.0399373663879421E-3</v>
      </c>
      <c r="P93" s="504">
        <f t="shared" ref="P93" si="77">AVERAGE(O93:O99)</f>
        <v>6.895977232729107E-3</v>
      </c>
      <c r="Q93" s="521"/>
      <c r="R93" s="169">
        <v>0.9</v>
      </c>
      <c r="S93" s="504">
        <f t="shared" ref="S93" si="78">AVERAGE(R93:R99)</f>
        <v>0.90000000000000013</v>
      </c>
      <c r="T93" s="504"/>
      <c r="U93" s="169">
        <f>44/52*100%</f>
        <v>0.84615384615384615</v>
      </c>
      <c r="V93" s="504">
        <f t="shared" ref="V93" si="79">AVERAGE(U93:U99)</f>
        <v>0.84615384615384603</v>
      </c>
      <c r="W93" s="504"/>
    </row>
    <row r="94" spans="2:23" hidden="1" outlineLevel="1">
      <c r="B94" s="505"/>
      <c r="D94" s="80">
        <f t="shared" si="41"/>
        <v>45959</v>
      </c>
      <c r="E94" s="80" t="s">
        <v>112</v>
      </c>
      <c r="F94" s="87">
        <v>405.0743876655518</v>
      </c>
      <c r="G94" s="519"/>
      <c r="H94" s="519"/>
      <c r="I94" s="169">
        <f t="shared" si="74"/>
        <v>0.81405624530858478</v>
      </c>
      <c r="J94" s="504"/>
      <c r="K94" s="504"/>
      <c r="L94" s="182">
        <v>2.4183941628441079E-3</v>
      </c>
      <c r="M94" s="520"/>
      <c r="N94" s="520"/>
      <c r="O94" s="84">
        <v>6.9658043827561236E-3</v>
      </c>
      <c r="P94" s="504"/>
      <c r="Q94" s="521"/>
      <c r="R94" s="169">
        <v>0.9</v>
      </c>
      <c r="S94" s="504"/>
      <c r="T94" s="504"/>
      <c r="U94" s="169">
        <f>44/52*100%</f>
        <v>0.84615384615384615</v>
      </c>
      <c r="V94" s="504"/>
      <c r="W94" s="504"/>
    </row>
    <row r="95" spans="2:23" hidden="1" outlineLevel="1">
      <c r="B95" s="505"/>
      <c r="D95" s="80">
        <f t="shared" si="41"/>
        <v>45960</v>
      </c>
      <c r="E95" s="80" t="s">
        <v>113</v>
      </c>
      <c r="F95" s="87">
        <v>405.24989927482665</v>
      </c>
      <c r="G95" s="519"/>
      <c r="H95" s="519"/>
      <c r="I95" s="169">
        <f t="shared" si="74"/>
        <v>0.81440896156516607</v>
      </c>
      <c r="J95" s="504"/>
      <c r="K95" s="504"/>
      <c r="L95" s="182">
        <v>2.4135088063940188E-3</v>
      </c>
      <c r="M95" s="520"/>
      <c r="N95" s="520"/>
      <c r="O95" s="84">
        <v>6.7942079200270702E-3</v>
      </c>
      <c r="P95" s="504"/>
      <c r="Q95" s="521"/>
      <c r="R95" s="169">
        <v>0.9</v>
      </c>
      <c r="S95" s="504"/>
      <c r="T95" s="504"/>
      <c r="U95" s="169">
        <f t="shared" ref="U95:U99" si="80">44/52*100%</f>
        <v>0.84615384615384615</v>
      </c>
      <c r="V95" s="504"/>
      <c r="W95" s="504"/>
    </row>
    <row r="96" spans="2:23" hidden="1" outlineLevel="1">
      <c r="B96" s="505"/>
      <c r="D96" s="80">
        <f t="shared" si="41"/>
        <v>45961</v>
      </c>
      <c r="E96" s="80" t="s">
        <v>114</v>
      </c>
      <c r="F96" s="87">
        <v>405.40262185978696</v>
      </c>
      <c r="G96" s="519"/>
      <c r="H96" s="519"/>
      <c r="I96" s="169">
        <f t="shared" si="74"/>
        <v>0.81471587994330175</v>
      </c>
      <c r="J96" s="504"/>
      <c r="K96" s="504"/>
      <c r="L96" s="182">
        <v>2.411626001418735E-3</v>
      </c>
      <c r="M96" s="520"/>
      <c r="N96" s="520"/>
      <c r="O96" s="84">
        <v>6.7850825295264136E-3</v>
      </c>
      <c r="P96" s="504"/>
      <c r="Q96" s="521"/>
      <c r="R96" s="169">
        <v>0.9</v>
      </c>
      <c r="S96" s="504"/>
      <c r="T96" s="504"/>
      <c r="U96" s="169">
        <f t="shared" si="80"/>
        <v>0.84615384615384615</v>
      </c>
      <c r="V96" s="504"/>
      <c r="W96" s="504"/>
    </row>
    <row r="97" spans="2:23" hidden="1" outlineLevel="1" collapsed="1">
      <c r="B97" s="505"/>
      <c r="D97" s="80">
        <f t="shared" si="41"/>
        <v>45962</v>
      </c>
      <c r="E97" s="80" t="s">
        <v>115</v>
      </c>
      <c r="F97" s="87">
        <v>406.42770122897338</v>
      </c>
      <c r="G97" s="519"/>
      <c r="H97" s="519"/>
      <c r="I97" s="169">
        <f t="shared" si="74"/>
        <v>0.81677592690710077</v>
      </c>
      <c r="J97" s="504"/>
      <c r="K97" s="504"/>
      <c r="L97" s="182">
        <v>2.4133432210284764E-3</v>
      </c>
      <c r="M97" s="520"/>
      <c r="N97" s="520"/>
      <c r="O97" s="84">
        <v>6.7731570278171845E-3</v>
      </c>
      <c r="P97" s="504"/>
      <c r="Q97" s="521"/>
      <c r="R97" s="169">
        <v>0.9</v>
      </c>
      <c r="S97" s="504"/>
      <c r="T97" s="504"/>
      <c r="U97" s="169">
        <f t="shared" si="80"/>
        <v>0.84615384615384615</v>
      </c>
      <c r="V97" s="504"/>
      <c r="W97" s="504"/>
    </row>
    <row r="98" spans="2:23" hidden="1" outlineLevel="1">
      <c r="B98" s="505"/>
      <c r="D98" s="80">
        <f t="shared" si="41"/>
        <v>45963</v>
      </c>
      <c r="E98" s="80" t="s">
        <v>116</v>
      </c>
      <c r="F98" s="87">
        <v>406.86450769184074</v>
      </c>
      <c r="G98" s="519"/>
      <c r="H98" s="519">
        <f>AVERAGEIF(F97:F126,"&lt;&gt;0")</f>
        <v>402.00824310481335</v>
      </c>
      <c r="I98" s="169">
        <f t="shared" si="74"/>
        <v>0.81765375340000146</v>
      </c>
      <c r="J98" s="504"/>
      <c r="K98" s="504">
        <f>AVERAGEIF(I97:I126,"&lt;&gt;0")</f>
        <v>0.80789437922993046</v>
      </c>
      <c r="L98" s="182">
        <v>2.4158862054947041E-3</v>
      </c>
      <c r="M98" s="520"/>
      <c r="N98" s="520">
        <f>AVERAGEIF(L97:L126,"&lt;&gt;0")</f>
        <v>2.4148901262762475E-3</v>
      </c>
      <c r="O98" s="84">
        <v>7.0459343238175971E-3</v>
      </c>
      <c r="P98" s="504"/>
      <c r="Q98" s="521">
        <f>AVERAGEIF(O97:O126,"&lt;&gt;0")</f>
        <v>6.6803757256971609E-3</v>
      </c>
      <c r="R98" s="169">
        <v>0.9</v>
      </c>
      <c r="S98" s="504"/>
      <c r="T98" s="504">
        <f>AVERAGEIF(R97:R126,"&lt;&gt;0")</f>
        <v>0.89999999999999958</v>
      </c>
      <c r="U98" s="169">
        <f t="shared" si="80"/>
        <v>0.84615384615384615</v>
      </c>
      <c r="V98" s="504"/>
      <c r="W98" s="504">
        <f>AVERAGEIF(U97:U126,"&lt;&gt;0")</f>
        <v>0.88846153846153841</v>
      </c>
    </row>
    <row r="99" spans="2:23" hidden="1" outlineLevel="1">
      <c r="B99" s="505"/>
      <c r="D99" s="80">
        <f t="shared" si="41"/>
        <v>45964</v>
      </c>
      <c r="E99" s="80" t="s">
        <v>117</v>
      </c>
      <c r="F99" s="87">
        <v>406.90860864281507</v>
      </c>
      <c r="G99" s="519"/>
      <c r="H99" s="519"/>
      <c r="I99" s="169">
        <f t="shared" si="74"/>
        <v>0.81774238071305272</v>
      </c>
      <c r="J99" s="504"/>
      <c r="K99" s="504"/>
      <c r="L99" s="182">
        <v>2.4141735778566882E-3</v>
      </c>
      <c r="M99" s="520"/>
      <c r="N99" s="520"/>
      <c r="O99" s="84">
        <v>6.867717078771424E-3</v>
      </c>
      <c r="P99" s="504"/>
      <c r="Q99" s="521"/>
      <c r="R99" s="169">
        <v>0.9</v>
      </c>
      <c r="S99" s="504"/>
      <c r="T99" s="504"/>
      <c r="U99" s="169">
        <f t="shared" si="80"/>
        <v>0.84615384615384615</v>
      </c>
      <c r="V99" s="504"/>
      <c r="W99" s="504"/>
    </row>
    <row r="100" spans="2:23" hidden="1" outlineLevel="1">
      <c r="B100" s="505">
        <f t="shared" ref="B100" si="81">B93+7</f>
        <v>45973</v>
      </c>
      <c r="D100" s="80">
        <f t="shared" si="41"/>
        <v>45965</v>
      </c>
      <c r="E100" s="80" t="s">
        <v>118</v>
      </c>
      <c r="F100" s="87">
        <v>404.94163312069446</v>
      </c>
      <c r="G100" s="519">
        <f t="shared" ref="G100" si="82">AVERAGE(F100:F106)</f>
        <v>404.62850001166947</v>
      </c>
      <c r="H100" s="519"/>
      <c r="I100" s="169">
        <f t="shared" ref="I100:I106" si="83">F100/$C$1</f>
        <v>0.81378945562840521</v>
      </c>
      <c r="J100" s="504">
        <f t="shared" ref="J100" si="84">AVERAGE(I100:I106)</f>
        <v>0.81316016883374087</v>
      </c>
      <c r="K100" s="504"/>
      <c r="L100" s="182">
        <v>2.4120072761152872E-3</v>
      </c>
      <c r="M100" s="520">
        <f t="shared" ref="M100" si="85">AVERAGE(L100:L106)</f>
        <v>2.4106608314111151E-3</v>
      </c>
      <c r="N100" s="520"/>
      <c r="O100" s="84">
        <v>6.7823626164278525E-3</v>
      </c>
      <c r="P100" s="504">
        <f t="shared" ref="P100" si="86">AVERAGE(O100:O106)</f>
        <v>6.6856971910548421E-3</v>
      </c>
      <c r="Q100" s="521"/>
      <c r="R100" s="169">
        <v>0.9</v>
      </c>
      <c r="S100" s="504">
        <f t="shared" ref="S100" si="87">AVERAGE(R100:R106)</f>
        <v>0.90000000000000013</v>
      </c>
      <c r="T100" s="504"/>
      <c r="U100" s="169">
        <f>45/52*100%</f>
        <v>0.86538461538461542</v>
      </c>
      <c r="V100" s="504">
        <f t="shared" ref="V100" si="88">AVERAGE(U100:U106)</f>
        <v>0.8653846153846152</v>
      </c>
      <c r="W100" s="504"/>
    </row>
    <row r="101" spans="2:23" hidden="1" outlineLevel="1">
      <c r="B101" s="505"/>
      <c r="D101" s="80">
        <f t="shared" si="41"/>
        <v>45966</v>
      </c>
      <c r="E101" s="80" t="s">
        <v>112</v>
      </c>
      <c r="F101" s="87">
        <v>404.53329520878668</v>
      </c>
      <c r="G101" s="519"/>
      <c r="H101" s="519"/>
      <c r="I101" s="169">
        <f t="shared" si="83"/>
        <v>0.81296884085367094</v>
      </c>
      <c r="J101" s="504"/>
      <c r="K101" s="504"/>
      <c r="L101" s="182">
        <v>2.4102494774972073E-3</v>
      </c>
      <c r="M101" s="520"/>
      <c r="N101" s="520"/>
      <c r="O101" s="84">
        <v>6.7854677790001438E-3</v>
      </c>
      <c r="P101" s="504"/>
      <c r="Q101" s="521"/>
      <c r="R101" s="169">
        <v>0.9</v>
      </c>
      <c r="S101" s="504"/>
      <c r="T101" s="504"/>
      <c r="U101" s="169">
        <f t="shared" ref="U101:U106" si="89">45/52*100%</f>
        <v>0.86538461538461542</v>
      </c>
      <c r="V101" s="504"/>
      <c r="W101" s="504"/>
    </row>
    <row r="102" spans="2:23" hidden="1" outlineLevel="1">
      <c r="B102" s="505"/>
      <c r="D102" s="80">
        <f t="shared" si="41"/>
        <v>45967</v>
      </c>
      <c r="E102" s="80" t="s">
        <v>113</v>
      </c>
      <c r="F102" s="87">
        <v>404.6434987254728</v>
      </c>
      <c r="G102" s="519"/>
      <c r="H102" s="519"/>
      <c r="I102" s="169">
        <f t="shared" si="83"/>
        <v>0.81319031094347427</v>
      </c>
      <c r="J102" s="504"/>
      <c r="K102" s="504"/>
      <c r="L102" s="182">
        <v>2.4101059780444242E-3</v>
      </c>
      <c r="M102" s="520"/>
      <c r="N102" s="520"/>
      <c r="O102" s="84">
        <v>6.7435427778228703E-3</v>
      </c>
      <c r="P102" s="504"/>
      <c r="Q102" s="521"/>
      <c r="R102" s="169">
        <v>0.9</v>
      </c>
      <c r="S102" s="504"/>
      <c r="T102" s="504"/>
      <c r="U102" s="169">
        <f t="shared" si="89"/>
        <v>0.86538461538461542</v>
      </c>
      <c r="V102" s="504"/>
      <c r="W102" s="504"/>
    </row>
    <row r="103" spans="2:23" hidden="1" outlineLevel="1">
      <c r="B103" s="505"/>
      <c r="D103" s="80">
        <f t="shared" si="41"/>
        <v>45968</v>
      </c>
      <c r="E103" s="80" t="s">
        <v>114</v>
      </c>
      <c r="F103" s="87">
        <v>404.59903237871924</v>
      </c>
      <c r="G103" s="519"/>
      <c r="H103" s="519"/>
      <c r="I103" s="169">
        <f t="shared" si="83"/>
        <v>0.81310094931414634</v>
      </c>
      <c r="J103" s="504"/>
      <c r="K103" s="504"/>
      <c r="L103" s="182">
        <v>2.4102022131832768E-3</v>
      </c>
      <c r="M103" s="520"/>
      <c r="N103" s="520"/>
      <c r="O103" s="84">
        <v>6.7260660537205941E-3</v>
      </c>
      <c r="P103" s="504"/>
      <c r="Q103" s="521"/>
      <c r="R103" s="169">
        <v>0.9</v>
      </c>
      <c r="S103" s="504"/>
      <c r="T103" s="504"/>
      <c r="U103" s="169">
        <f t="shared" si="89"/>
        <v>0.86538461538461542</v>
      </c>
      <c r="V103" s="504"/>
      <c r="W103" s="504"/>
    </row>
    <row r="104" spans="2:23" hidden="1" outlineLevel="1">
      <c r="B104" s="505"/>
      <c r="D104" s="80">
        <f t="shared" si="41"/>
        <v>45969</v>
      </c>
      <c r="E104" s="80" t="s">
        <v>115</v>
      </c>
      <c r="F104" s="87">
        <v>404.65125828777224</v>
      </c>
      <c r="G104" s="519"/>
      <c r="H104" s="519"/>
      <c r="I104" s="169">
        <f t="shared" si="83"/>
        <v>0.81320590491915634</v>
      </c>
      <c r="J104" s="504"/>
      <c r="K104" s="504"/>
      <c r="L104" s="182">
        <v>2.4082057395286736E-3</v>
      </c>
      <c r="M104" s="520"/>
      <c r="N104" s="520"/>
      <c r="O104" s="84">
        <v>6.4556591665304178E-3</v>
      </c>
      <c r="P104" s="504"/>
      <c r="Q104" s="521"/>
      <c r="R104" s="169">
        <v>0.9</v>
      </c>
      <c r="S104" s="504"/>
      <c r="T104" s="504"/>
      <c r="U104" s="169">
        <f t="shared" si="89"/>
        <v>0.86538461538461542</v>
      </c>
      <c r="V104" s="504"/>
      <c r="W104" s="504"/>
    </row>
    <row r="105" spans="2:23" hidden="1" outlineLevel="1">
      <c r="B105" s="505"/>
      <c r="D105" s="80">
        <f t="shared" si="41"/>
        <v>45970</v>
      </c>
      <c r="E105" s="80" t="s">
        <v>116</v>
      </c>
      <c r="F105" s="87">
        <v>404.43326075795613</v>
      </c>
      <c r="G105" s="519"/>
      <c r="H105" s="519"/>
      <c r="I105" s="169">
        <f t="shared" si="83"/>
        <v>0.81276780698946161</v>
      </c>
      <c r="J105" s="504"/>
      <c r="K105" s="504"/>
      <c r="L105" s="182">
        <v>2.411645763942637E-3</v>
      </c>
      <c r="M105" s="520"/>
      <c r="N105" s="520"/>
      <c r="O105" s="84">
        <v>6.6861046784574127E-3</v>
      </c>
      <c r="P105" s="504"/>
      <c r="Q105" s="521"/>
      <c r="R105" s="169">
        <v>0.9</v>
      </c>
      <c r="S105" s="504"/>
      <c r="T105" s="504"/>
      <c r="U105" s="169">
        <f t="shared" si="89"/>
        <v>0.86538461538461542</v>
      </c>
      <c r="V105" s="504"/>
      <c r="W105" s="504"/>
    </row>
    <row r="106" spans="2:23" hidden="1" outlineLevel="1">
      <c r="B106" s="505"/>
      <c r="D106" s="80">
        <f t="shared" si="41"/>
        <v>45971</v>
      </c>
      <c r="E106" s="80" t="s">
        <v>117</v>
      </c>
      <c r="F106" s="87">
        <v>404.59752160228481</v>
      </c>
      <c r="G106" s="519"/>
      <c r="H106" s="519"/>
      <c r="I106" s="169">
        <f t="shared" si="83"/>
        <v>0.81309791318787139</v>
      </c>
      <c r="J106" s="504"/>
      <c r="K106" s="504"/>
      <c r="L106" s="182">
        <v>2.4122093715663001E-3</v>
      </c>
      <c r="M106" s="520"/>
      <c r="N106" s="520"/>
      <c r="O106" s="84">
        <v>6.6206772654246069E-3</v>
      </c>
      <c r="P106" s="504"/>
      <c r="Q106" s="521"/>
      <c r="R106" s="169">
        <v>0.9</v>
      </c>
      <c r="S106" s="504"/>
      <c r="T106" s="504"/>
      <c r="U106" s="169">
        <f t="shared" si="89"/>
        <v>0.86538461538461542</v>
      </c>
      <c r="V106" s="504"/>
      <c r="W106" s="504"/>
    </row>
    <row r="107" spans="2:23" hidden="1" outlineLevel="1">
      <c r="B107" s="505">
        <f t="shared" ref="B107:B121" si="90">B100+7</f>
        <v>45980</v>
      </c>
      <c r="D107" s="80">
        <f t="shared" si="41"/>
        <v>45972</v>
      </c>
      <c r="E107" s="80" t="s">
        <v>118</v>
      </c>
      <c r="F107" s="87">
        <v>399.77570236920172</v>
      </c>
      <c r="G107" s="519">
        <f t="shared" ref="G107" si="91">AVERAGE(F107:F113)</f>
        <v>400.26921117863316</v>
      </c>
      <c r="H107" s="519"/>
      <c r="I107" s="169">
        <f t="shared" ref="I107:I127" si="92">F107/$C$1</f>
        <v>0.80340776199598418</v>
      </c>
      <c r="J107" s="504">
        <f t="shared" ref="J107" si="93">AVERAGE(I107:I113)</f>
        <v>0.80439954014998616</v>
      </c>
      <c r="K107" s="504"/>
      <c r="L107" s="182">
        <v>2.4135045857348078E-3</v>
      </c>
      <c r="M107" s="520">
        <f t="shared" ref="M107" si="94">AVERAGE(L107:L113)</f>
        <v>2.4102917082490676E-3</v>
      </c>
      <c r="N107" s="520"/>
      <c r="O107" s="84">
        <v>6.7157865391169825E-3</v>
      </c>
      <c r="P107" s="504">
        <f t="shared" ref="P107" si="95">AVERAGE(O107:O113)</f>
        <v>6.6011388446440746E-3</v>
      </c>
      <c r="Q107" s="521"/>
      <c r="R107" s="169">
        <v>0.9</v>
      </c>
      <c r="S107" s="504">
        <f t="shared" ref="S107" si="96">AVERAGE(R107:R113)</f>
        <v>0.90000000000000013</v>
      </c>
      <c r="T107" s="504"/>
      <c r="U107" s="169">
        <f>46/52*100%</f>
        <v>0.88461538461538458</v>
      </c>
      <c r="V107" s="504">
        <f t="shared" ref="V107" si="97">AVERAGE(U107:U113)</f>
        <v>0.8846153846153848</v>
      </c>
      <c r="W107" s="504"/>
    </row>
    <row r="108" spans="2:23" hidden="1" outlineLevel="1">
      <c r="B108" s="505"/>
      <c r="D108" s="80">
        <f t="shared" si="41"/>
        <v>45973</v>
      </c>
      <c r="E108" s="80" t="s">
        <v>112</v>
      </c>
      <c r="F108" s="87">
        <v>400.3349891136786</v>
      </c>
      <c r="G108" s="519"/>
      <c r="H108" s="519"/>
      <c r="I108" s="169">
        <f t="shared" si="92"/>
        <v>0.80453173053392002</v>
      </c>
      <c r="J108" s="504"/>
      <c r="K108" s="504"/>
      <c r="L108" s="182">
        <v>2.4123134462562547E-3</v>
      </c>
      <c r="M108" s="520"/>
      <c r="N108" s="520"/>
      <c r="O108" s="84">
        <v>6.6313263463214514E-3</v>
      </c>
      <c r="P108" s="504"/>
      <c r="Q108" s="521"/>
      <c r="R108" s="169">
        <v>0.9</v>
      </c>
      <c r="S108" s="504"/>
      <c r="T108" s="504"/>
      <c r="U108" s="169">
        <f t="shared" ref="U108:U113" si="98">46/52*100%</f>
        <v>0.88461538461538458</v>
      </c>
      <c r="V108" s="504"/>
      <c r="W108" s="504"/>
    </row>
    <row r="109" spans="2:23" hidden="1" outlineLevel="1">
      <c r="B109" s="505"/>
      <c r="D109" s="80">
        <f t="shared" ref="D109:D162" si="99">D108+1</f>
        <v>45974</v>
      </c>
      <c r="E109" s="80" t="s">
        <v>113</v>
      </c>
      <c r="F109" s="87">
        <v>400.56570096509415</v>
      </c>
      <c r="G109" s="519"/>
      <c r="H109" s="519"/>
      <c r="I109" s="169">
        <f t="shared" si="92"/>
        <v>0.80499537975300273</v>
      </c>
      <c r="J109" s="504"/>
      <c r="K109" s="504"/>
      <c r="L109" s="182">
        <v>2.4084590988360478E-3</v>
      </c>
      <c r="M109" s="520"/>
      <c r="N109" s="520"/>
      <c r="O109" s="84">
        <v>6.6054749693539739E-3</v>
      </c>
      <c r="P109" s="504"/>
      <c r="Q109" s="521"/>
      <c r="R109" s="169">
        <v>0.9</v>
      </c>
      <c r="S109" s="504"/>
      <c r="T109" s="504"/>
      <c r="U109" s="169">
        <f t="shared" si="98"/>
        <v>0.88461538461538458</v>
      </c>
      <c r="V109" s="504"/>
      <c r="W109" s="504"/>
    </row>
    <row r="110" spans="2:23" hidden="1" outlineLevel="1">
      <c r="B110" s="505"/>
      <c r="D110" s="80">
        <f t="shared" si="99"/>
        <v>45975</v>
      </c>
      <c r="E110" s="80" t="s">
        <v>114</v>
      </c>
      <c r="F110" s="87">
        <v>400.73181469792661</v>
      </c>
      <c r="G110" s="519"/>
      <c r="H110" s="519"/>
      <c r="I110" s="169">
        <f t="shared" si="92"/>
        <v>0.80532920960194254</v>
      </c>
      <c r="J110" s="504"/>
      <c r="K110" s="504"/>
      <c r="L110" s="182">
        <v>2.4036175623421683E-3</v>
      </c>
      <c r="M110" s="520"/>
      <c r="N110" s="520"/>
      <c r="O110" s="84">
        <v>6.5416697370167245E-3</v>
      </c>
      <c r="P110" s="504"/>
      <c r="Q110" s="521"/>
      <c r="R110" s="169">
        <v>0.9</v>
      </c>
      <c r="S110" s="504"/>
      <c r="T110" s="504"/>
      <c r="U110" s="169">
        <f t="shared" si="98"/>
        <v>0.88461538461538458</v>
      </c>
      <c r="V110" s="504"/>
      <c r="W110" s="504"/>
    </row>
    <row r="111" spans="2:23" hidden="1" outlineLevel="1">
      <c r="B111" s="505"/>
      <c r="D111" s="80">
        <f t="shared" si="99"/>
        <v>45976</v>
      </c>
      <c r="E111" s="80" t="s">
        <v>115</v>
      </c>
      <c r="F111" s="87">
        <v>400.1173200609025</v>
      </c>
      <c r="G111" s="519"/>
      <c r="H111" s="519"/>
      <c r="I111" s="169">
        <f t="shared" si="92"/>
        <v>0.80409429272689403</v>
      </c>
      <c r="J111" s="504"/>
      <c r="K111" s="504"/>
      <c r="L111" s="182">
        <v>2.4062891215490584E-3</v>
      </c>
      <c r="M111" s="520"/>
      <c r="N111" s="520"/>
      <c r="O111" s="84">
        <v>6.5621733022896396E-3</v>
      </c>
      <c r="P111" s="504"/>
      <c r="Q111" s="521"/>
      <c r="R111" s="169">
        <v>0.9</v>
      </c>
      <c r="S111" s="504"/>
      <c r="T111" s="504"/>
      <c r="U111" s="169">
        <f t="shared" si="98"/>
        <v>0.88461538461538458</v>
      </c>
      <c r="V111" s="504"/>
      <c r="W111" s="504"/>
    </row>
    <row r="112" spans="2:23" hidden="1" outlineLevel="1">
      <c r="B112" s="505"/>
      <c r="D112" s="80">
        <f t="shared" si="99"/>
        <v>45977</v>
      </c>
      <c r="E112" s="80" t="s">
        <v>116</v>
      </c>
      <c r="F112" s="87">
        <v>400.15264438060012</v>
      </c>
      <c r="G112" s="519"/>
      <c r="H112" s="519"/>
      <c r="I112" s="169">
        <f t="shared" si="92"/>
        <v>0.80416528211535387</v>
      </c>
      <c r="J112" s="504"/>
      <c r="K112" s="504"/>
      <c r="L112" s="182">
        <v>2.4122189966511256E-3</v>
      </c>
      <c r="M112" s="520"/>
      <c r="N112" s="520"/>
      <c r="O112" s="84">
        <v>6.6454046951108913E-3</v>
      </c>
      <c r="P112" s="504"/>
      <c r="Q112" s="521"/>
      <c r="R112" s="169">
        <v>0.9</v>
      </c>
      <c r="S112" s="504"/>
      <c r="T112" s="504"/>
      <c r="U112" s="169">
        <f t="shared" si="98"/>
        <v>0.88461538461538458</v>
      </c>
      <c r="V112" s="504"/>
      <c r="W112" s="504"/>
    </row>
    <row r="113" spans="2:23" hidden="1" outlineLevel="1">
      <c r="B113" s="505"/>
      <c r="D113" s="80">
        <f t="shared" si="99"/>
        <v>45978</v>
      </c>
      <c r="E113" s="80" t="s">
        <v>117</v>
      </c>
      <c r="F113" s="87">
        <v>400.20630666302816</v>
      </c>
      <c r="G113" s="519"/>
      <c r="H113" s="519"/>
      <c r="I113" s="169">
        <f t="shared" si="92"/>
        <v>0.80427312432280573</v>
      </c>
      <c r="J113" s="504"/>
      <c r="K113" s="504"/>
      <c r="L113" s="182">
        <v>2.4156391463740117E-3</v>
      </c>
      <c r="M113" s="520"/>
      <c r="N113" s="520"/>
      <c r="O113" s="84">
        <v>6.506136323298853E-3</v>
      </c>
      <c r="P113" s="504"/>
      <c r="Q113" s="521"/>
      <c r="R113" s="169">
        <v>0.9</v>
      </c>
      <c r="S113" s="504"/>
      <c r="T113" s="504"/>
      <c r="U113" s="169">
        <f t="shared" si="98"/>
        <v>0.88461538461538458</v>
      </c>
      <c r="V113" s="504"/>
      <c r="W113" s="504"/>
    </row>
    <row r="114" spans="2:23" hidden="1" outlineLevel="1">
      <c r="B114" s="505">
        <f t="shared" si="90"/>
        <v>45987</v>
      </c>
      <c r="D114" s="80">
        <f t="shared" si="99"/>
        <v>45979</v>
      </c>
      <c r="E114" s="80" t="s">
        <v>118</v>
      </c>
      <c r="F114" s="87">
        <v>399.94790448846373</v>
      </c>
      <c r="G114" s="519">
        <f t="shared" ref="G114" si="100">AVERAGE(F114:F120)</f>
        <v>400.18217513180628</v>
      </c>
      <c r="H114" s="519"/>
      <c r="I114" s="169">
        <f t="shared" si="92"/>
        <v>0.80375382734819878</v>
      </c>
      <c r="J114" s="504">
        <f t="shared" ref="J114" si="101">AVERAGE(I114:I120)</f>
        <v>0.80422462848031795</v>
      </c>
      <c r="K114" s="504"/>
      <c r="L114" s="182">
        <v>2.4157567735229538E-3</v>
      </c>
      <c r="M114" s="520">
        <f t="shared" ref="M114" si="102">AVERAGE(L114:L120)</f>
        <v>2.4165311739060302E-3</v>
      </c>
      <c r="N114" s="520"/>
      <c r="O114" s="84">
        <v>6.546214232202965E-3</v>
      </c>
      <c r="P114" s="504">
        <f t="shared" ref="P114" si="103">AVERAGE(O114:O120)</f>
        <v>6.5476451271914635E-3</v>
      </c>
      <c r="Q114" s="521"/>
      <c r="R114" s="169">
        <v>0.9</v>
      </c>
      <c r="S114" s="504">
        <f t="shared" ref="S114" si="104">AVERAGE(R114:R120)</f>
        <v>0.90000000000000013</v>
      </c>
      <c r="T114" s="504"/>
      <c r="U114" s="169">
        <f>47/52*100%</f>
        <v>0.90384615384615385</v>
      </c>
      <c r="V114" s="504">
        <f t="shared" ref="V114" si="105">AVERAGE(U114:U120)</f>
        <v>0.90384615384615397</v>
      </c>
      <c r="W114" s="504"/>
    </row>
    <row r="115" spans="2:23" hidden="1" outlineLevel="1">
      <c r="B115" s="505"/>
      <c r="D115" s="80">
        <f t="shared" si="99"/>
        <v>45980</v>
      </c>
      <c r="E115" s="80" t="s">
        <v>112</v>
      </c>
      <c r="F115" s="87">
        <v>399.96647558106469</v>
      </c>
      <c r="G115" s="519"/>
      <c r="H115" s="519"/>
      <c r="I115" s="169">
        <f t="shared" si="92"/>
        <v>0.80379114867577306</v>
      </c>
      <c r="J115" s="504"/>
      <c r="K115" s="504"/>
      <c r="L115" s="182">
        <v>2.4138694089734566E-3</v>
      </c>
      <c r="M115" s="520"/>
      <c r="N115" s="520"/>
      <c r="O115" s="84">
        <v>6.4544974011412357E-3</v>
      </c>
      <c r="P115" s="504"/>
      <c r="Q115" s="521"/>
      <c r="R115" s="169">
        <v>0.9</v>
      </c>
      <c r="S115" s="504"/>
      <c r="T115" s="504"/>
      <c r="U115" s="169">
        <f>47/52*100%</f>
        <v>0.90384615384615385</v>
      </c>
      <c r="V115" s="504"/>
      <c r="W115" s="504"/>
    </row>
    <row r="116" spans="2:23" hidden="1" outlineLevel="1">
      <c r="B116" s="505"/>
      <c r="D116" s="80">
        <f t="shared" si="99"/>
        <v>45981</v>
      </c>
      <c r="E116" s="80" t="s">
        <v>113</v>
      </c>
      <c r="F116" s="87">
        <v>400.00442597884023</v>
      </c>
      <c r="G116" s="519"/>
      <c r="H116" s="519"/>
      <c r="I116" s="169">
        <f t="shared" si="92"/>
        <v>0.80386741555233165</v>
      </c>
      <c r="J116" s="504"/>
      <c r="K116" s="504"/>
      <c r="L116" s="182">
        <v>2.4143018810407709E-3</v>
      </c>
      <c r="M116" s="520"/>
      <c r="N116" s="520"/>
      <c r="O116" s="84">
        <v>6.5947497404894584E-3</v>
      </c>
      <c r="P116" s="504"/>
      <c r="Q116" s="521"/>
      <c r="R116" s="169">
        <v>0.9</v>
      </c>
      <c r="S116" s="504"/>
      <c r="T116" s="504"/>
      <c r="U116" s="169">
        <f t="shared" ref="U116:U120" si="106">47/52*100%</f>
        <v>0.90384615384615385</v>
      </c>
      <c r="V116" s="504"/>
      <c r="W116" s="504"/>
    </row>
    <row r="117" spans="2:23" hidden="1" outlineLevel="1">
      <c r="B117" s="505"/>
      <c r="D117" s="80">
        <f t="shared" si="99"/>
        <v>45982</v>
      </c>
      <c r="E117" s="80" t="s">
        <v>114</v>
      </c>
      <c r="F117" s="87">
        <v>400.02366680882881</v>
      </c>
      <c r="G117" s="519"/>
      <c r="H117" s="519"/>
      <c r="I117" s="169">
        <f t="shared" si="92"/>
        <v>0.8039060828151704</v>
      </c>
      <c r="J117" s="504"/>
      <c r="K117" s="504"/>
      <c r="L117" s="182">
        <v>2.4182505680622958E-3</v>
      </c>
      <c r="M117" s="520"/>
      <c r="N117" s="520"/>
      <c r="O117" s="84">
        <v>6.4419962791084613E-3</v>
      </c>
      <c r="P117" s="504"/>
      <c r="Q117" s="521"/>
      <c r="R117" s="169">
        <v>0.9</v>
      </c>
      <c r="S117" s="504"/>
      <c r="T117" s="504"/>
      <c r="U117" s="169">
        <f t="shared" si="106"/>
        <v>0.90384615384615385</v>
      </c>
      <c r="V117" s="504"/>
      <c r="W117" s="504"/>
    </row>
    <row r="118" spans="2:23" hidden="1" outlineLevel="1">
      <c r="B118" s="505"/>
      <c r="D118" s="80">
        <f t="shared" si="99"/>
        <v>45983</v>
      </c>
      <c r="E118" s="80" t="s">
        <v>115</v>
      </c>
      <c r="F118" s="87">
        <v>400.99146150384991</v>
      </c>
      <c r="G118" s="519"/>
      <c r="H118" s="519"/>
      <c r="I118" s="169">
        <f t="shared" si="92"/>
        <v>0.80585100784535746</v>
      </c>
      <c r="J118" s="504"/>
      <c r="K118" s="504"/>
      <c r="L118" s="182">
        <v>2.4157024031342552E-3</v>
      </c>
      <c r="M118" s="520"/>
      <c r="N118" s="520"/>
      <c r="O118" s="84">
        <v>6.6216738148358809E-3</v>
      </c>
      <c r="P118" s="504"/>
      <c r="Q118" s="521"/>
      <c r="R118" s="169">
        <v>0.9</v>
      </c>
      <c r="S118" s="504"/>
      <c r="T118" s="504"/>
      <c r="U118" s="169">
        <f t="shared" si="106"/>
        <v>0.90384615384615385</v>
      </c>
      <c r="V118" s="504"/>
      <c r="W118" s="504"/>
    </row>
    <row r="119" spans="2:23" hidden="1" outlineLevel="1">
      <c r="B119" s="505"/>
      <c r="D119" s="80">
        <f t="shared" si="99"/>
        <v>45984</v>
      </c>
      <c r="E119" s="80" t="s">
        <v>116</v>
      </c>
      <c r="F119" s="87">
        <v>401.02164005929779</v>
      </c>
      <c r="G119" s="519"/>
      <c r="H119" s="519"/>
      <c r="I119" s="169">
        <f t="shared" si="92"/>
        <v>0.80591165606772064</v>
      </c>
      <c r="J119" s="504"/>
      <c r="K119" s="504"/>
      <c r="L119" s="182">
        <v>2.4202005511940023E-3</v>
      </c>
      <c r="M119" s="520"/>
      <c r="N119" s="520"/>
      <c r="O119" s="84">
        <v>6.6681583758882992E-3</v>
      </c>
      <c r="P119" s="504"/>
      <c r="Q119" s="521"/>
      <c r="R119" s="169">
        <v>0.9</v>
      </c>
      <c r="S119" s="504"/>
      <c r="T119" s="504"/>
      <c r="U119" s="169">
        <f t="shared" si="106"/>
        <v>0.90384615384615385</v>
      </c>
      <c r="V119" s="504"/>
      <c r="W119" s="504"/>
    </row>
    <row r="120" spans="2:23" hidden="1" outlineLevel="1">
      <c r="B120" s="505"/>
      <c r="D120" s="80">
        <f t="shared" si="99"/>
        <v>45985</v>
      </c>
      <c r="E120" s="80" t="s">
        <v>117</v>
      </c>
      <c r="F120" s="87">
        <v>399.31965150229865</v>
      </c>
      <c r="G120" s="519"/>
      <c r="H120" s="519"/>
      <c r="I120" s="169">
        <f t="shared" si="92"/>
        <v>0.8024912610576741</v>
      </c>
      <c r="J120" s="504"/>
      <c r="K120" s="504"/>
      <c r="L120" s="182">
        <v>2.4176366314144762E-3</v>
      </c>
      <c r="M120" s="520"/>
      <c r="N120" s="520"/>
      <c r="O120" s="84">
        <v>6.506226046673942E-3</v>
      </c>
      <c r="P120" s="504"/>
      <c r="Q120" s="521"/>
      <c r="R120" s="169">
        <v>0.9</v>
      </c>
      <c r="S120" s="504"/>
      <c r="T120" s="504"/>
      <c r="U120" s="169">
        <f t="shared" si="106"/>
        <v>0.90384615384615385</v>
      </c>
      <c r="V120" s="504"/>
      <c r="W120" s="504"/>
    </row>
    <row r="121" spans="2:23" hidden="1" outlineLevel="1">
      <c r="B121" s="505">
        <f t="shared" si="90"/>
        <v>45994</v>
      </c>
      <c r="D121" s="80">
        <f t="shared" si="99"/>
        <v>45986</v>
      </c>
      <c r="E121" s="80" t="s">
        <v>118</v>
      </c>
      <c r="F121" s="87">
        <v>400.05827018472763</v>
      </c>
      <c r="G121" s="519">
        <f t="shared" ref="G121" si="107">AVERAGE(F121:F127)</f>
        <v>400.83490321154085</v>
      </c>
      <c r="H121" s="519"/>
      <c r="I121" s="169">
        <f t="shared" si="92"/>
        <v>0.8039756233615909</v>
      </c>
      <c r="J121" s="504">
        <f t="shared" ref="J121" si="108">AVERAGE(I121:I127)</f>
        <v>0.80553638105213199</v>
      </c>
      <c r="K121" s="504"/>
      <c r="L121" s="182">
        <v>2.4437277124626892E-3</v>
      </c>
      <c r="M121" s="520">
        <f t="shared" ref="M121" si="109">AVERAGE(L121:L127)</f>
        <v>2.4215592555634361E-3</v>
      </c>
      <c r="N121" s="520"/>
      <c r="O121" s="84">
        <v>7.5881631505171614E-3</v>
      </c>
      <c r="P121" s="504">
        <f t="shared" ref="P121" si="110">AVERAGE(O121:O127)</f>
        <v>6.76901360003942E-3</v>
      </c>
      <c r="Q121" s="521"/>
      <c r="R121" s="169">
        <v>0.9</v>
      </c>
      <c r="S121" s="504">
        <f t="shared" ref="S121" si="111">AVERAGE(R121:R127)</f>
        <v>0.90000000000000013</v>
      </c>
      <c r="T121" s="504"/>
      <c r="U121" s="169">
        <f>48/52*100%</f>
        <v>0.92307692307692313</v>
      </c>
      <c r="V121" s="504">
        <f t="shared" ref="V121" si="112">AVERAGE(U121:U127)</f>
        <v>0.92307692307692324</v>
      </c>
      <c r="W121" s="504"/>
    </row>
    <row r="122" spans="2:23" hidden="1" outlineLevel="1">
      <c r="B122" s="505"/>
      <c r="D122" s="80">
        <f t="shared" si="99"/>
        <v>45987</v>
      </c>
      <c r="E122" s="80" t="s">
        <v>112</v>
      </c>
      <c r="F122" s="87">
        <v>400.64006255438869</v>
      </c>
      <c r="G122" s="519"/>
      <c r="H122" s="519"/>
      <c r="I122" s="169">
        <f t="shared" si="92"/>
        <v>0.8051448202459579</v>
      </c>
      <c r="J122" s="504"/>
      <c r="K122" s="504"/>
      <c r="L122" s="182">
        <v>2.4251368122106833E-3</v>
      </c>
      <c r="M122" s="520"/>
      <c r="N122" s="520"/>
      <c r="O122" s="84">
        <v>6.8401762227722433E-3</v>
      </c>
      <c r="P122" s="504"/>
      <c r="Q122" s="521"/>
      <c r="R122" s="169">
        <v>0.9</v>
      </c>
      <c r="S122" s="504"/>
      <c r="T122" s="504"/>
      <c r="U122" s="169">
        <f t="shared" ref="U122:U128" si="113">48/52*100%</f>
        <v>0.92307692307692313</v>
      </c>
      <c r="V122" s="504"/>
      <c r="W122" s="504"/>
    </row>
    <row r="123" spans="2:23" hidden="1" outlineLevel="1">
      <c r="B123" s="505"/>
      <c r="D123" s="80">
        <f t="shared" si="99"/>
        <v>45988</v>
      </c>
      <c r="E123" s="80" t="s">
        <v>113</v>
      </c>
      <c r="F123" s="87">
        <v>401.12162757712002</v>
      </c>
      <c r="G123" s="519"/>
      <c r="H123" s="519"/>
      <c r="I123" s="169">
        <f t="shared" si="92"/>
        <v>0.80611259561318327</v>
      </c>
      <c r="J123" s="504"/>
      <c r="K123" s="504"/>
      <c r="L123" s="182">
        <v>2.421532100087474E-3</v>
      </c>
      <c r="M123" s="520"/>
      <c r="N123" s="520"/>
      <c r="O123" s="84">
        <v>6.5781868570878137E-3</v>
      </c>
      <c r="P123" s="504"/>
      <c r="Q123" s="521"/>
      <c r="R123" s="169">
        <v>0.9</v>
      </c>
      <c r="S123" s="504"/>
      <c r="T123" s="504"/>
      <c r="U123" s="169">
        <f t="shared" si="113"/>
        <v>0.92307692307692313</v>
      </c>
      <c r="V123" s="504"/>
      <c r="W123" s="504"/>
    </row>
    <row r="124" spans="2:23" hidden="1" outlineLevel="1">
      <c r="B124" s="505"/>
      <c r="D124" s="80">
        <f t="shared" si="99"/>
        <v>45989</v>
      </c>
      <c r="E124" s="80" t="s">
        <v>114</v>
      </c>
      <c r="F124" s="87">
        <v>400.01336539230243</v>
      </c>
      <c r="G124" s="519"/>
      <c r="H124" s="519"/>
      <c r="I124" s="169">
        <f t="shared" si="92"/>
        <v>0.80388538061154025</v>
      </c>
      <c r="J124" s="504"/>
      <c r="K124" s="504"/>
      <c r="L124" s="182">
        <v>2.4181848224633469E-3</v>
      </c>
      <c r="M124" s="520"/>
      <c r="N124" s="520"/>
      <c r="O124" s="84">
        <v>6.6434685214532361E-3</v>
      </c>
      <c r="P124" s="504"/>
      <c r="Q124" s="521"/>
      <c r="R124" s="169">
        <v>0.9</v>
      </c>
      <c r="S124" s="504"/>
      <c r="T124" s="504"/>
      <c r="U124" s="169">
        <f t="shared" si="113"/>
        <v>0.92307692307692313</v>
      </c>
      <c r="V124" s="504"/>
      <c r="W124" s="504"/>
    </row>
    <row r="125" spans="2:23" hidden="1" outlineLevel="1">
      <c r="B125" s="505"/>
      <c r="D125" s="80">
        <f t="shared" si="99"/>
        <v>45990</v>
      </c>
      <c r="E125" s="80" t="s">
        <v>115</v>
      </c>
      <c r="F125" s="87">
        <v>401.30422456469995</v>
      </c>
      <c r="G125" s="519"/>
      <c r="H125" s="519"/>
      <c r="I125" s="169">
        <f t="shared" si="92"/>
        <v>0.80647955097407542</v>
      </c>
      <c r="J125" s="504"/>
      <c r="K125" s="504"/>
      <c r="L125" s="182">
        <v>2.4143190844575324E-3</v>
      </c>
      <c r="M125" s="520"/>
      <c r="N125" s="520"/>
      <c r="O125" s="84">
        <v>6.5421013202249401E-3</v>
      </c>
      <c r="P125" s="504"/>
      <c r="Q125" s="521"/>
      <c r="R125" s="169">
        <v>0.9</v>
      </c>
      <c r="S125" s="504"/>
      <c r="T125" s="504"/>
      <c r="U125" s="169">
        <f t="shared" si="113"/>
        <v>0.92307692307692313</v>
      </c>
      <c r="V125" s="504"/>
      <c r="W125" s="504"/>
    </row>
    <row r="126" spans="2:23" hidden="1" outlineLevel="1">
      <c r="B126" s="505"/>
      <c r="D126" s="80">
        <f t="shared" si="99"/>
        <v>45991</v>
      </c>
      <c r="E126" s="80" t="s">
        <v>116</v>
      </c>
      <c r="F126" s="87">
        <v>401.34972105277075</v>
      </c>
      <c r="G126" s="519"/>
      <c r="H126" s="519"/>
      <c r="I126" s="169">
        <f t="shared" si="92"/>
        <v>0.80657098282309225</v>
      </c>
      <c r="J126" s="504"/>
      <c r="K126" s="504"/>
      <c r="L126" s="182">
        <v>2.4180142572623282E-3</v>
      </c>
      <c r="M126" s="520"/>
      <c r="N126" s="520"/>
      <c r="O126" s="84">
        <v>6.6909991282205492E-3</v>
      </c>
      <c r="P126" s="504"/>
      <c r="Q126" s="521"/>
      <c r="R126" s="169">
        <v>0.9</v>
      </c>
      <c r="S126" s="504"/>
      <c r="T126" s="504"/>
      <c r="U126" s="169">
        <f t="shared" si="113"/>
        <v>0.92307692307692313</v>
      </c>
      <c r="V126" s="504"/>
      <c r="W126" s="504"/>
    </row>
    <row r="127" spans="2:23" collapsed="1">
      <c r="B127" s="505"/>
      <c r="D127" s="80">
        <f t="shared" si="99"/>
        <v>45992</v>
      </c>
      <c r="E127" s="80" t="s">
        <v>117</v>
      </c>
      <c r="F127" s="87">
        <v>401.35705115477697</v>
      </c>
      <c r="G127" s="519"/>
      <c r="H127" s="519"/>
      <c r="I127" s="169">
        <f t="shared" si="92"/>
        <v>0.80658571373548427</v>
      </c>
      <c r="J127" s="504"/>
      <c r="K127" s="504"/>
      <c r="L127" s="182">
        <v>2.4099999999999998E-3</v>
      </c>
      <c r="M127" s="520"/>
      <c r="N127" s="520"/>
      <c r="O127" s="84">
        <v>6.4999999999999997E-3</v>
      </c>
      <c r="P127" s="504"/>
      <c r="Q127" s="521"/>
      <c r="R127" s="169">
        <v>0.9</v>
      </c>
      <c r="S127" s="504"/>
      <c r="T127" s="504"/>
      <c r="U127" s="169">
        <f t="shared" si="113"/>
        <v>0.92307692307692313</v>
      </c>
      <c r="V127" s="504"/>
      <c r="W127" s="504"/>
    </row>
    <row r="128" spans="2:23">
      <c r="B128" s="505">
        <f t="shared" ref="B128" si="114">B121+7</f>
        <v>46001</v>
      </c>
      <c r="D128" s="80">
        <f t="shared" si="99"/>
        <v>45993</v>
      </c>
      <c r="E128" s="80" t="s">
        <v>118</v>
      </c>
      <c r="F128" s="87">
        <v>401.3557595014463</v>
      </c>
      <c r="G128" s="519">
        <f t="shared" ref="G128" si="115">AVERAGE(F128:F134)</f>
        <v>398.87173553668305</v>
      </c>
      <c r="H128" s="519"/>
      <c r="I128" s="169">
        <f t="shared" ref="I128:I134" si="116">F128/$C$1</f>
        <v>0.8065831179691445</v>
      </c>
      <c r="J128" s="504">
        <f t="shared" ref="J128" si="117">AVERAGE(I128:I134)</f>
        <v>0.80159110839365577</v>
      </c>
      <c r="K128" s="504"/>
      <c r="L128" s="182">
        <v>2.4136454557747242E-3</v>
      </c>
      <c r="M128" s="520">
        <f>AVERAGE(L128:L134)</f>
        <v>2.4192466431714006E-3</v>
      </c>
      <c r="N128" s="520"/>
      <c r="O128" s="84">
        <v>6.4981016368442163E-3</v>
      </c>
      <c r="P128" s="504">
        <f t="shared" ref="P128" si="118">AVERAGE(O128:O134)</f>
        <v>6.4453756071142492E-3</v>
      </c>
      <c r="Q128" s="521"/>
      <c r="R128" s="169">
        <v>0.9</v>
      </c>
      <c r="S128" s="504">
        <f t="shared" ref="S128" si="119">AVERAGE(R128:R134)</f>
        <v>0.90000000000000013</v>
      </c>
      <c r="T128" s="504"/>
      <c r="U128" s="169">
        <f t="shared" si="113"/>
        <v>0.92307692307692313</v>
      </c>
      <c r="V128" s="504">
        <f t="shared" ref="V128" si="120">AVERAGE(U128:U134)</f>
        <v>0.93956043956043966</v>
      </c>
      <c r="W128" s="504"/>
    </row>
    <row r="129" spans="2:23">
      <c r="B129" s="505"/>
      <c r="D129" s="80">
        <f t="shared" si="99"/>
        <v>45994</v>
      </c>
      <c r="E129" s="80" t="s">
        <v>112</v>
      </c>
      <c r="F129" s="87">
        <v>402.0705420043746</v>
      </c>
      <c r="G129" s="519"/>
      <c r="H129" s="519">
        <f>AVERAGEIF(F127:F157,"&lt;&gt;0")</f>
        <v>414.54246422495004</v>
      </c>
      <c r="I129" s="169">
        <f t="shared" si="116"/>
        <v>0.80801957798306789</v>
      </c>
      <c r="J129" s="504"/>
      <c r="K129" s="504">
        <f>AVERAGEIF(I127:I157,"&lt;&gt;0")</f>
        <v>0.8330837303556069</v>
      </c>
      <c r="L129" s="182">
        <v>2.4117726215920881E-3</v>
      </c>
      <c r="M129" s="520"/>
      <c r="N129" s="520">
        <f>AVERAGEIF(L127:L157,"&lt;&gt;0")</f>
        <v>2.4165597921810048E-3</v>
      </c>
      <c r="O129" s="84">
        <v>6.4422152280904114E-3</v>
      </c>
      <c r="P129" s="504"/>
      <c r="Q129" s="521">
        <f>AVERAGEIF(O127:O157,"&lt;&gt;0")</f>
        <v>6.1020274337309438E-3</v>
      </c>
      <c r="R129" s="169">
        <v>0.9</v>
      </c>
      <c r="S129" s="504"/>
      <c r="T129" s="504">
        <f>AVERAGEIF(R127:R157,"&lt;&gt;0")</f>
        <v>0.89999999999999947</v>
      </c>
      <c r="U129" s="169">
        <f>49/52*100%</f>
        <v>0.94230769230769229</v>
      </c>
      <c r="V129" s="504"/>
      <c r="W129" s="504">
        <f>AVERAGEIF(U127:U157,"&lt;&gt;0")</f>
        <v>0.97084367245657555</v>
      </c>
    </row>
    <row r="130" spans="2:23">
      <c r="B130" s="505"/>
      <c r="D130" s="80">
        <f t="shared" si="99"/>
        <v>45995</v>
      </c>
      <c r="E130" s="80" t="s">
        <v>113</v>
      </c>
      <c r="F130" s="87">
        <v>402.09584783217622</v>
      </c>
      <c r="G130" s="519"/>
      <c r="H130" s="519"/>
      <c r="I130" s="169">
        <f t="shared" si="116"/>
        <v>0.8080704337463348</v>
      </c>
      <c r="J130" s="504"/>
      <c r="K130" s="504"/>
      <c r="L130" s="182">
        <v>2.4218953404455865E-3</v>
      </c>
      <c r="M130" s="520"/>
      <c r="N130" s="520"/>
      <c r="O130" s="84">
        <v>6.4178443061121034E-3</v>
      </c>
      <c r="P130" s="504"/>
      <c r="Q130" s="521"/>
      <c r="R130" s="169">
        <v>0.9</v>
      </c>
      <c r="S130" s="504"/>
      <c r="T130" s="504"/>
      <c r="U130" s="169">
        <f t="shared" ref="U130:U134" si="121">49/52*100%</f>
        <v>0.94230769230769229</v>
      </c>
      <c r="V130" s="504"/>
      <c r="W130" s="504"/>
    </row>
    <row r="131" spans="2:23">
      <c r="B131" s="505"/>
      <c r="D131" s="80">
        <f t="shared" si="99"/>
        <v>45996</v>
      </c>
      <c r="E131" s="80" t="s">
        <v>114</v>
      </c>
      <c r="F131" s="87">
        <v>399.60008766209677</v>
      </c>
      <c r="G131" s="519"/>
      <c r="H131" s="519"/>
      <c r="I131" s="169">
        <f t="shared" si="116"/>
        <v>0.80305483854922977</v>
      </c>
      <c r="J131" s="504"/>
      <c r="K131" s="504"/>
      <c r="L131" s="182">
        <v>2.4180685251537419E-3</v>
      </c>
      <c r="M131" s="520"/>
      <c r="N131" s="520"/>
      <c r="O131" s="84">
        <v>6.3920655512542338E-3</v>
      </c>
      <c r="P131" s="504"/>
      <c r="Q131" s="521"/>
      <c r="R131" s="169">
        <v>0.9</v>
      </c>
      <c r="S131" s="504"/>
      <c r="T131" s="504"/>
      <c r="U131" s="169">
        <f t="shared" si="121"/>
        <v>0.94230769230769229</v>
      </c>
      <c r="V131" s="504"/>
      <c r="W131" s="504"/>
    </row>
    <row r="132" spans="2:23">
      <c r="B132" s="505"/>
      <c r="D132" s="80">
        <f t="shared" si="99"/>
        <v>45997</v>
      </c>
      <c r="E132" s="80" t="s">
        <v>115</v>
      </c>
      <c r="F132" s="87">
        <v>400.44534405127075</v>
      </c>
      <c r="G132" s="519"/>
      <c r="H132" s="519"/>
      <c r="I132" s="169">
        <f t="shared" si="116"/>
        <v>0.80475350492618714</v>
      </c>
      <c r="J132" s="504"/>
      <c r="K132" s="504"/>
      <c r="L132" s="182">
        <v>2.4180088099028507E-3</v>
      </c>
      <c r="M132" s="520"/>
      <c r="N132" s="520"/>
      <c r="O132" s="84">
        <v>6.3845826964365939E-3</v>
      </c>
      <c r="P132" s="504"/>
      <c r="Q132" s="521"/>
      <c r="R132" s="169">
        <v>0.9</v>
      </c>
      <c r="S132" s="504"/>
      <c r="T132" s="504"/>
      <c r="U132" s="169">
        <f t="shared" si="121"/>
        <v>0.94230769230769229</v>
      </c>
      <c r="V132" s="504"/>
      <c r="W132" s="504"/>
    </row>
    <row r="133" spans="2:23">
      <c r="B133" s="505"/>
      <c r="D133" s="80">
        <f t="shared" si="99"/>
        <v>45998</v>
      </c>
      <c r="E133" s="80" t="s">
        <v>116</v>
      </c>
      <c r="F133" s="87">
        <v>400.42192074289665</v>
      </c>
      <c r="G133" s="519"/>
      <c r="H133" s="519"/>
      <c r="I133" s="169">
        <f t="shared" si="116"/>
        <v>0.80470643236112671</v>
      </c>
      <c r="J133" s="504"/>
      <c r="K133" s="504"/>
      <c r="L133" s="182">
        <v>2.4275110143533729E-3</v>
      </c>
      <c r="M133" s="520"/>
      <c r="N133" s="520"/>
      <c r="O133" s="84">
        <v>6.5400654925321404E-3</v>
      </c>
      <c r="P133" s="504"/>
      <c r="Q133" s="521"/>
      <c r="R133" s="169">
        <v>0.9</v>
      </c>
      <c r="S133" s="504"/>
      <c r="T133" s="504"/>
      <c r="U133" s="169">
        <f t="shared" si="121"/>
        <v>0.94230769230769229</v>
      </c>
      <c r="V133" s="504"/>
      <c r="W133" s="504"/>
    </row>
    <row r="134" spans="2:23">
      <c r="B134" s="505"/>
      <c r="D134" s="80">
        <f t="shared" si="99"/>
        <v>45999</v>
      </c>
      <c r="E134" s="80" t="s">
        <v>117</v>
      </c>
      <c r="F134" s="87">
        <v>386.11264696252033</v>
      </c>
      <c r="G134" s="519"/>
      <c r="H134" s="519"/>
      <c r="I134" s="169">
        <f t="shared" si="116"/>
        <v>0.77594985322049903</v>
      </c>
      <c r="J134" s="504"/>
      <c r="K134" s="504"/>
      <c r="L134" s="182">
        <v>2.4238247349774372E-3</v>
      </c>
      <c r="M134" s="520"/>
      <c r="N134" s="520"/>
      <c r="O134" s="84">
        <v>6.4427543385300427E-3</v>
      </c>
      <c r="P134" s="504"/>
      <c r="Q134" s="521"/>
      <c r="R134" s="169">
        <v>0.9</v>
      </c>
      <c r="S134" s="504"/>
      <c r="T134" s="504"/>
      <c r="U134" s="169">
        <f t="shared" si="121"/>
        <v>0.94230769230769229</v>
      </c>
      <c r="V134" s="504"/>
      <c r="W134" s="504"/>
    </row>
    <row r="135" spans="2:23">
      <c r="B135" s="505">
        <f t="shared" ref="B135" si="122">B128+7</f>
        <v>46008</v>
      </c>
      <c r="D135" s="80">
        <f t="shared" si="99"/>
        <v>46000</v>
      </c>
      <c r="E135" s="80" t="s">
        <v>118</v>
      </c>
      <c r="F135" s="87">
        <v>386.14458386991822</v>
      </c>
      <c r="G135" s="519">
        <f t="shared" ref="G135" si="123">AVERAGE(F135:F141)</f>
        <v>395.13258938607834</v>
      </c>
      <c r="H135" s="519"/>
      <c r="I135" s="169">
        <f t="shared" ref="I135:I141" si="124">F135/$C$1</f>
        <v>0.77601403510835654</v>
      </c>
      <c r="J135" s="504">
        <f t="shared" ref="J135" si="125">AVERAGE(I135:I141)</f>
        <v>0.7940767471585175</v>
      </c>
      <c r="K135" s="504"/>
      <c r="L135" s="182">
        <v>2.4144924286671459E-3</v>
      </c>
      <c r="M135" s="520">
        <f t="shared" ref="M135" si="126">AVERAGE(L135:L141)</f>
        <v>2.415972792911004E-3</v>
      </c>
      <c r="N135" s="520"/>
      <c r="O135" s="84">
        <v>6.2478538675475453E-3</v>
      </c>
      <c r="P135" s="504">
        <f t="shared" ref="P135" si="127">AVERAGE(O135:O141)</f>
        <v>6.1086000396028423E-3</v>
      </c>
      <c r="Q135" s="521"/>
      <c r="R135" s="169">
        <v>0.9</v>
      </c>
      <c r="S135" s="504">
        <f t="shared" ref="S135" si="128">AVERAGE(R135:R141)</f>
        <v>0.90000000000000013</v>
      </c>
      <c r="T135" s="504"/>
      <c r="U135" s="169">
        <f>50/52*100%</f>
        <v>0.96153846153846156</v>
      </c>
      <c r="V135" s="504">
        <f t="shared" ref="V135" si="129">AVERAGE(U135:U141)</f>
        <v>0.96153846153846156</v>
      </c>
      <c r="W135" s="504"/>
    </row>
    <row r="136" spans="2:23">
      <c r="B136" s="505"/>
      <c r="D136" s="80">
        <f t="shared" si="99"/>
        <v>46001</v>
      </c>
      <c r="E136" s="80" t="s">
        <v>112</v>
      </c>
      <c r="F136" s="87">
        <v>386.74498899516698</v>
      </c>
      <c r="G136" s="519"/>
      <c r="H136" s="519"/>
      <c r="I136" s="169">
        <f t="shared" si="124"/>
        <v>0.77722063704816513</v>
      </c>
      <c r="J136" s="504"/>
      <c r="K136" s="504"/>
      <c r="L136" s="182">
        <v>2.4140872051502324E-3</v>
      </c>
      <c r="M136" s="520"/>
      <c r="N136" s="520"/>
      <c r="O136" s="84">
        <v>6.2057888504678691E-3</v>
      </c>
      <c r="P136" s="504"/>
      <c r="Q136" s="521"/>
      <c r="R136" s="169">
        <v>0.9</v>
      </c>
      <c r="S136" s="504"/>
      <c r="T136" s="504"/>
      <c r="U136" s="169">
        <f t="shared" ref="U136:U141" si="130">50/52*100%</f>
        <v>0.96153846153846156</v>
      </c>
      <c r="V136" s="504"/>
      <c r="W136" s="504"/>
    </row>
    <row r="137" spans="2:23">
      <c r="B137" s="505"/>
      <c r="D137" s="80">
        <f t="shared" si="99"/>
        <v>46002</v>
      </c>
      <c r="E137" s="80" t="s">
        <v>113</v>
      </c>
      <c r="F137" s="87">
        <v>400.96473176053024</v>
      </c>
      <c r="G137" s="519"/>
      <c r="H137" s="519"/>
      <c r="I137" s="169">
        <f t="shared" si="124"/>
        <v>0.80579729051553506</v>
      </c>
      <c r="J137" s="504"/>
      <c r="K137" s="504"/>
      <c r="L137" s="182">
        <v>2.4195970094548404E-3</v>
      </c>
      <c r="M137" s="520"/>
      <c r="N137" s="520"/>
      <c r="O137" s="84">
        <v>6.1439792028032602E-3</v>
      </c>
      <c r="P137" s="504"/>
      <c r="Q137" s="521"/>
      <c r="R137" s="169">
        <v>0.9</v>
      </c>
      <c r="S137" s="504"/>
      <c r="T137" s="504"/>
      <c r="U137" s="169">
        <f t="shared" si="130"/>
        <v>0.96153846153846156</v>
      </c>
      <c r="V137" s="504"/>
      <c r="W137" s="504"/>
    </row>
    <row r="138" spans="2:23">
      <c r="B138" s="505"/>
      <c r="D138" s="80">
        <f t="shared" si="99"/>
        <v>46003</v>
      </c>
      <c r="E138" s="80" t="s">
        <v>114</v>
      </c>
      <c r="F138" s="87">
        <v>398.86737028986215</v>
      </c>
      <c r="G138" s="519"/>
      <c r="H138" s="519"/>
      <c r="I138" s="169">
        <f t="shared" si="124"/>
        <v>0.8015823357915236</v>
      </c>
      <c r="J138" s="504"/>
      <c r="K138" s="504"/>
      <c r="L138" s="182">
        <v>2.4175863211946523E-3</v>
      </c>
      <c r="M138" s="520"/>
      <c r="N138" s="520"/>
      <c r="O138" s="84">
        <v>6.1223940781066095E-3</v>
      </c>
      <c r="P138" s="504"/>
      <c r="Q138" s="521"/>
      <c r="R138" s="169">
        <v>0.9</v>
      </c>
      <c r="S138" s="504"/>
      <c r="T138" s="504"/>
      <c r="U138" s="169">
        <f t="shared" si="130"/>
        <v>0.96153846153846156</v>
      </c>
      <c r="V138" s="504"/>
      <c r="W138" s="504"/>
    </row>
    <row r="139" spans="2:23">
      <c r="B139" s="505"/>
      <c r="D139" s="80">
        <f t="shared" si="99"/>
        <v>46004</v>
      </c>
      <c r="E139" s="80" t="s">
        <v>115</v>
      </c>
      <c r="F139" s="87">
        <v>399.9404870612338</v>
      </c>
      <c r="G139" s="519"/>
      <c r="H139" s="519"/>
      <c r="I139" s="169">
        <f t="shared" si="124"/>
        <v>0.80373892094299393</v>
      </c>
      <c r="J139" s="504"/>
      <c r="K139" s="504"/>
      <c r="L139" s="182">
        <v>2.4118508730716767E-3</v>
      </c>
      <c r="M139" s="520"/>
      <c r="N139" s="520"/>
      <c r="O139" s="84">
        <v>6.0382057150860672E-3</v>
      </c>
      <c r="P139" s="504"/>
      <c r="Q139" s="521"/>
      <c r="R139" s="169">
        <v>0.9</v>
      </c>
      <c r="S139" s="504"/>
      <c r="T139" s="504"/>
      <c r="U139" s="169">
        <f t="shared" si="130"/>
        <v>0.96153846153846156</v>
      </c>
      <c r="V139" s="504"/>
      <c r="W139" s="504"/>
    </row>
    <row r="140" spans="2:23">
      <c r="B140" s="505"/>
      <c r="D140" s="80">
        <f t="shared" si="99"/>
        <v>46005</v>
      </c>
      <c r="E140" s="80" t="s">
        <v>116</v>
      </c>
      <c r="F140" s="87">
        <v>400.02009081126613</v>
      </c>
      <c r="G140" s="519"/>
      <c r="H140" s="519"/>
      <c r="I140" s="169">
        <f t="shared" si="124"/>
        <v>0.80389889632489175</v>
      </c>
      <c r="J140" s="504"/>
      <c r="K140" s="504"/>
      <c r="L140" s="182">
        <v>2.414222503646602E-3</v>
      </c>
      <c r="M140" s="520"/>
      <c r="N140" s="520"/>
      <c r="O140" s="84">
        <v>6.0277298781313453E-3</v>
      </c>
      <c r="P140" s="504"/>
      <c r="Q140" s="521"/>
      <c r="R140" s="169">
        <v>0.9</v>
      </c>
      <c r="S140" s="504"/>
      <c r="T140" s="504"/>
      <c r="U140" s="169">
        <f t="shared" si="130"/>
        <v>0.96153846153846156</v>
      </c>
      <c r="V140" s="504"/>
      <c r="W140" s="504"/>
    </row>
    <row r="141" spans="2:23">
      <c r="B141" s="505"/>
      <c r="D141" s="80">
        <f t="shared" si="99"/>
        <v>46006</v>
      </c>
      <c r="E141" s="80" t="s">
        <v>117</v>
      </c>
      <c r="F141" s="87">
        <v>393.24587291457073</v>
      </c>
      <c r="G141" s="519"/>
      <c r="H141" s="519"/>
      <c r="I141" s="169">
        <f t="shared" si="124"/>
        <v>0.79028511437815652</v>
      </c>
      <c r="J141" s="504"/>
      <c r="K141" s="504"/>
      <c r="L141" s="182">
        <v>2.4199732091918784E-3</v>
      </c>
      <c r="M141" s="520"/>
      <c r="N141" s="520"/>
      <c r="O141" s="84">
        <v>5.9742486850771961E-3</v>
      </c>
      <c r="P141" s="504"/>
      <c r="Q141" s="521"/>
      <c r="R141" s="169">
        <v>0.9</v>
      </c>
      <c r="S141" s="504"/>
      <c r="T141" s="504"/>
      <c r="U141" s="169">
        <f t="shared" si="130"/>
        <v>0.96153846153846156</v>
      </c>
      <c r="V141" s="504"/>
      <c r="W141" s="504"/>
    </row>
    <row r="142" spans="2:23">
      <c r="B142" s="505">
        <f t="shared" ref="B142" si="131">B135+7</f>
        <v>46015</v>
      </c>
      <c r="D142" s="80">
        <f t="shared" si="99"/>
        <v>46007</v>
      </c>
      <c r="E142" s="80" t="s">
        <v>118</v>
      </c>
      <c r="F142" s="87">
        <v>406.66198943357358</v>
      </c>
      <c r="G142" s="519">
        <f t="shared" ref="G142" si="132">AVERAGE(F142:F148)</f>
        <v>424.42255252092093</v>
      </c>
      <c r="H142" s="519"/>
      <c r="I142" s="169">
        <f t="shared" ref="I142:I155" si="133">F142/$C$1</f>
        <v>0.81724676333113655</v>
      </c>
      <c r="J142" s="504">
        <f t="shared" ref="J142" si="134">AVERAGE(I142:I148)</f>
        <v>0.85293921326551625</v>
      </c>
      <c r="K142" s="504"/>
      <c r="L142" s="182">
        <v>2.4141245521950095E-3</v>
      </c>
      <c r="M142" s="520">
        <f t="shared" ref="M142" si="135">AVERAGE(L142:L148)</f>
        <v>2.4147675367530812E-3</v>
      </c>
      <c r="N142" s="520"/>
      <c r="O142" s="84">
        <v>5.9375813702755931E-3</v>
      </c>
      <c r="P142" s="504">
        <f t="shared" ref="P142" si="136">AVERAGE(O142:O148)</f>
        <v>5.9544957253396353E-3</v>
      </c>
      <c r="Q142" s="521"/>
      <c r="R142" s="169">
        <v>0.9</v>
      </c>
      <c r="S142" s="504">
        <f t="shared" ref="S142" si="137">AVERAGE(R142:R148)</f>
        <v>0.90000000000000013</v>
      </c>
      <c r="T142" s="504"/>
      <c r="U142" s="169">
        <f>51/52*100%</f>
        <v>0.98076923076923073</v>
      </c>
      <c r="V142" s="504">
        <f t="shared" ref="V142" si="138">AVERAGE(U142:U148)</f>
        <v>0.98076923076923073</v>
      </c>
      <c r="W142" s="504"/>
    </row>
    <row r="143" spans="2:23">
      <c r="B143" s="505"/>
      <c r="D143" s="80">
        <f t="shared" si="99"/>
        <v>46008</v>
      </c>
      <c r="E143" s="80" t="s">
        <v>112</v>
      </c>
      <c r="F143" s="87">
        <v>406.86794652975038</v>
      </c>
      <c r="G143" s="519"/>
      <c r="H143" s="519"/>
      <c r="I143" s="169">
        <f t="shared" si="133"/>
        <v>0.81766066424789063</v>
      </c>
      <c r="J143" s="504"/>
      <c r="K143" s="504"/>
      <c r="L143" s="182">
        <v>2.4101032223751589E-3</v>
      </c>
      <c r="M143" s="520"/>
      <c r="N143" s="520"/>
      <c r="O143" s="84">
        <v>5.9353003468405842E-3</v>
      </c>
      <c r="P143" s="504"/>
      <c r="Q143" s="521"/>
      <c r="R143" s="169">
        <v>0.9</v>
      </c>
      <c r="S143" s="504"/>
      <c r="T143" s="504"/>
      <c r="U143" s="169">
        <f t="shared" ref="U143:U148" si="139">51/52*100%</f>
        <v>0.98076923076923073</v>
      </c>
      <c r="V143" s="504"/>
      <c r="W143" s="504"/>
    </row>
    <row r="144" spans="2:23">
      <c r="B144" s="505"/>
      <c r="D144" s="80">
        <f t="shared" si="99"/>
        <v>46009</v>
      </c>
      <c r="E144" s="80" t="s">
        <v>113</v>
      </c>
      <c r="F144" s="87">
        <v>407.62948254345696</v>
      </c>
      <c r="G144" s="519"/>
      <c r="H144" s="519"/>
      <c r="I144" s="169">
        <f t="shared" si="133"/>
        <v>0.81919108228186688</v>
      </c>
      <c r="J144" s="504"/>
      <c r="K144" s="504"/>
      <c r="L144" s="182">
        <v>2.4103490965195818E-3</v>
      </c>
      <c r="M144" s="520"/>
      <c r="N144" s="520"/>
      <c r="O144" s="84">
        <v>5.9204080527790479E-3</v>
      </c>
      <c r="P144" s="504"/>
      <c r="Q144" s="521"/>
      <c r="R144" s="169">
        <v>0.9</v>
      </c>
      <c r="S144" s="504"/>
      <c r="T144" s="504"/>
      <c r="U144" s="169">
        <f t="shared" si="139"/>
        <v>0.98076923076923073</v>
      </c>
      <c r="V144" s="504"/>
      <c r="W144" s="504"/>
    </row>
    <row r="145" spans="2:23">
      <c r="B145" s="505"/>
      <c r="D145" s="80">
        <f t="shared" si="99"/>
        <v>46010</v>
      </c>
      <c r="E145" s="80" t="s">
        <v>114</v>
      </c>
      <c r="F145" s="87">
        <v>461.36476642539543</v>
      </c>
      <c r="G145" s="519"/>
      <c r="H145" s="519"/>
      <c r="I145" s="169">
        <f t="shared" si="133"/>
        <v>0.92717999683560171</v>
      </c>
      <c r="J145" s="504"/>
      <c r="K145" s="504"/>
      <c r="L145" s="182">
        <v>2.4184795266320881E-3</v>
      </c>
      <c r="M145" s="520"/>
      <c r="N145" s="520"/>
      <c r="O145" s="84">
        <v>5.7972369278442857E-3</v>
      </c>
      <c r="P145" s="504"/>
      <c r="Q145" s="521"/>
      <c r="R145" s="169">
        <v>0.9</v>
      </c>
      <c r="S145" s="504"/>
      <c r="T145" s="504"/>
      <c r="U145" s="169">
        <f t="shared" si="139"/>
        <v>0.98076923076923073</v>
      </c>
      <c r="V145" s="504"/>
      <c r="W145" s="504"/>
    </row>
    <row r="146" spans="2:23">
      <c r="B146" s="505"/>
      <c r="D146" s="80">
        <f t="shared" si="99"/>
        <v>46011</v>
      </c>
      <c r="E146" s="80" t="s">
        <v>115</v>
      </c>
      <c r="F146" s="87">
        <v>463.10080461862714</v>
      </c>
      <c r="G146" s="519"/>
      <c r="H146" s="519"/>
      <c r="I146" s="169">
        <f t="shared" si="133"/>
        <v>0.93066881957119596</v>
      </c>
      <c r="J146" s="504"/>
      <c r="K146" s="504"/>
      <c r="L146" s="182">
        <v>2.4215465749295841E-3</v>
      </c>
      <c r="M146" s="520"/>
      <c r="N146" s="520"/>
      <c r="O146" s="84">
        <v>6.0376293997614862E-3</v>
      </c>
      <c r="P146" s="504"/>
      <c r="Q146" s="521"/>
      <c r="R146" s="169">
        <v>0.9</v>
      </c>
      <c r="S146" s="504"/>
      <c r="T146" s="504"/>
      <c r="U146" s="169">
        <f t="shared" si="139"/>
        <v>0.98076923076923073</v>
      </c>
      <c r="V146" s="504"/>
      <c r="W146" s="504"/>
    </row>
    <row r="147" spans="2:23">
      <c r="B147" s="505"/>
      <c r="D147" s="80">
        <f t="shared" si="99"/>
        <v>46012</v>
      </c>
      <c r="E147" s="80" t="s">
        <v>116</v>
      </c>
      <c r="F147" s="87">
        <v>421.69021709566812</v>
      </c>
      <c r="G147" s="519"/>
      <c r="H147" s="519"/>
      <c r="I147" s="169">
        <f t="shared" si="133"/>
        <v>0.84744818548164813</v>
      </c>
      <c r="J147" s="504"/>
      <c r="K147" s="504"/>
      <c r="L147" s="182">
        <v>2.4164623717830677E-3</v>
      </c>
      <c r="M147" s="520"/>
      <c r="N147" s="520"/>
      <c r="O147" s="84">
        <v>6.0252070925704499E-3</v>
      </c>
      <c r="P147" s="504"/>
      <c r="Q147" s="521"/>
      <c r="R147" s="169">
        <v>0.9</v>
      </c>
      <c r="S147" s="504"/>
      <c r="T147" s="504"/>
      <c r="U147" s="169">
        <f t="shared" si="139"/>
        <v>0.98076923076923073</v>
      </c>
      <c r="V147" s="504"/>
      <c r="W147" s="504"/>
    </row>
    <row r="148" spans="2:23">
      <c r="B148" s="505"/>
      <c r="D148" s="80">
        <f t="shared" si="99"/>
        <v>46013</v>
      </c>
      <c r="E148" s="80" t="s">
        <v>117</v>
      </c>
      <c r="F148" s="87">
        <v>403.64266099997468</v>
      </c>
      <c r="G148" s="519"/>
      <c r="H148" s="519"/>
      <c r="I148" s="169">
        <f t="shared" si="133"/>
        <v>0.81117898110927389</v>
      </c>
      <c r="J148" s="504"/>
      <c r="K148" s="504"/>
      <c r="L148" s="182">
        <v>2.4123074128370799E-3</v>
      </c>
      <c r="M148" s="520"/>
      <c r="N148" s="520"/>
      <c r="O148" s="84">
        <v>6.0281068873060031E-3</v>
      </c>
      <c r="P148" s="504"/>
      <c r="Q148" s="521"/>
      <c r="R148" s="169">
        <v>0.9</v>
      </c>
      <c r="S148" s="504"/>
      <c r="T148" s="504"/>
      <c r="U148" s="169">
        <f t="shared" si="139"/>
        <v>0.98076923076923073</v>
      </c>
      <c r="V148" s="504"/>
      <c r="W148" s="504"/>
    </row>
    <row r="149" spans="2:23">
      <c r="B149" s="505">
        <f t="shared" ref="B149" si="140">B142+7</f>
        <v>46022</v>
      </c>
      <c r="D149" s="80">
        <f t="shared" si="99"/>
        <v>46014</v>
      </c>
      <c r="E149" s="80" t="s">
        <v>118</v>
      </c>
      <c r="F149" s="87">
        <v>402.76739332361541</v>
      </c>
      <c r="G149" s="519">
        <f t="shared" ref="G149" si="141">AVERAGE(F149:F155)</f>
        <v>434.15302824469973</v>
      </c>
      <c r="H149" s="519"/>
      <c r="I149" s="169">
        <f t="shared" si="133"/>
        <v>0.80942000265999881</v>
      </c>
      <c r="J149" s="504">
        <f t="shared" ref="J149" si="142">AVERAGE(I149:I155)</f>
        <v>0.8724940278229496</v>
      </c>
      <c r="K149" s="504"/>
      <c r="L149" s="182">
        <v>2.4157171369204831E-3</v>
      </c>
      <c r="M149" s="520">
        <f t="shared" ref="M149" si="143">AVERAGE(L149:L155)</f>
        <v>2.4178941892416777E-3</v>
      </c>
      <c r="N149" s="520"/>
      <c r="O149" s="84">
        <v>6.002410243377063E-3</v>
      </c>
      <c r="P149" s="504">
        <f t="shared" ref="P149" si="144">AVERAGE(O149:O155)</f>
        <v>5.9256950785599675E-3</v>
      </c>
      <c r="Q149" s="521"/>
      <c r="R149" s="169">
        <v>0.9</v>
      </c>
      <c r="S149" s="504">
        <f t="shared" ref="S149" si="145">AVERAGE(R149:R155)</f>
        <v>0.90000000000000013</v>
      </c>
      <c r="T149" s="504"/>
      <c r="U149" s="169">
        <f>52/52*100%</f>
        <v>1</v>
      </c>
      <c r="V149" s="504">
        <f t="shared" ref="V149" si="146">AVERAGE(U149:U155)</f>
        <v>1</v>
      </c>
      <c r="W149" s="504"/>
    </row>
    <row r="150" spans="2:23">
      <c r="B150" s="505"/>
      <c r="D150" s="80">
        <f t="shared" si="99"/>
        <v>46015</v>
      </c>
      <c r="E150" s="80" t="s">
        <v>112</v>
      </c>
      <c r="F150" s="87">
        <v>438.65995741269427</v>
      </c>
      <c r="G150" s="519"/>
      <c r="H150" s="519"/>
      <c r="I150" s="169">
        <f t="shared" si="133"/>
        <v>0.88155136135991607</v>
      </c>
      <c r="J150" s="504"/>
      <c r="K150" s="504"/>
      <c r="L150" s="182">
        <v>2.4121603813690448E-3</v>
      </c>
      <c r="M150" s="520"/>
      <c r="N150" s="520"/>
      <c r="O150" s="84">
        <v>6.0196987519316649E-3</v>
      </c>
      <c r="P150" s="504"/>
      <c r="Q150" s="521"/>
      <c r="R150" s="169">
        <v>0.9</v>
      </c>
      <c r="S150" s="504"/>
      <c r="T150" s="504"/>
      <c r="U150" s="169">
        <f>52/52*100%</f>
        <v>1</v>
      </c>
      <c r="V150" s="504"/>
      <c r="W150" s="504"/>
    </row>
    <row r="151" spans="2:23">
      <c r="B151" s="505"/>
      <c r="D151" s="80">
        <f t="shared" si="99"/>
        <v>46016</v>
      </c>
      <c r="E151" s="80" t="s">
        <v>113</v>
      </c>
      <c r="F151" s="87">
        <v>438.69898658898393</v>
      </c>
      <c r="G151" s="519"/>
      <c r="H151" s="519"/>
      <c r="I151" s="169">
        <f t="shared" si="133"/>
        <v>0.88162979619972648</v>
      </c>
      <c r="J151" s="504"/>
      <c r="K151" s="504"/>
      <c r="L151" s="182">
        <v>2.4151812359958333E-3</v>
      </c>
      <c r="M151" s="520"/>
      <c r="N151" s="520"/>
      <c r="O151" s="84">
        <v>5.9429994502726976E-3</v>
      </c>
      <c r="P151" s="504"/>
      <c r="Q151" s="521"/>
      <c r="R151" s="169">
        <v>0.9</v>
      </c>
      <c r="S151" s="504"/>
      <c r="T151" s="504"/>
      <c r="U151" s="169">
        <f t="shared" ref="U151:U157" si="147">52/52*100%</f>
        <v>1</v>
      </c>
      <c r="V151" s="504"/>
      <c r="W151" s="504"/>
    </row>
    <row r="152" spans="2:23">
      <c r="B152" s="505"/>
      <c r="D152" s="80">
        <f t="shared" si="99"/>
        <v>46017</v>
      </c>
      <c r="E152" s="80" t="s">
        <v>114</v>
      </c>
      <c r="F152" s="87">
        <v>438.71712203122638</v>
      </c>
      <c r="G152" s="519"/>
      <c r="H152" s="519"/>
      <c r="I152" s="169">
        <f t="shared" si="133"/>
        <v>0.88166624202416877</v>
      </c>
      <c r="J152" s="504"/>
      <c r="K152" s="504"/>
      <c r="L152" s="182">
        <v>2.4199342260601622E-3</v>
      </c>
      <c r="M152" s="520"/>
      <c r="N152" s="520"/>
      <c r="O152" s="84">
        <v>5.8908886951257932E-3</v>
      </c>
      <c r="P152" s="504"/>
      <c r="Q152" s="521"/>
      <c r="R152" s="169">
        <v>0.9</v>
      </c>
      <c r="S152" s="504"/>
      <c r="T152" s="504"/>
      <c r="U152" s="169">
        <f t="shared" si="147"/>
        <v>1</v>
      </c>
      <c r="V152" s="504"/>
      <c r="W152" s="504"/>
    </row>
    <row r="153" spans="2:23">
      <c r="B153" s="505"/>
      <c r="D153" s="80">
        <f t="shared" si="99"/>
        <v>46018</v>
      </c>
      <c r="E153" s="80" t="s">
        <v>115</v>
      </c>
      <c r="F153" s="87">
        <v>440.03907033864402</v>
      </c>
      <c r="G153" s="519"/>
      <c r="H153" s="519"/>
      <c r="I153" s="169">
        <f t="shared" si="133"/>
        <v>0.88432289055193736</v>
      </c>
      <c r="J153" s="504"/>
      <c r="K153" s="504"/>
      <c r="L153" s="182">
        <v>2.41641792018087E-3</v>
      </c>
      <c r="M153" s="520"/>
      <c r="N153" s="520"/>
      <c r="O153" s="84">
        <v>5.8840560836509268E-3</v>
      </c>
      <c r="P153" s="504"/>
      <c r="Q153" s="521"/>
      <c r="R153" s="169">
        <v>0.9</v>
      </c>
      <c r="S153" s="504"/>
      <c r="T153" s="504"/>
      <c r="U153" s="169">
        <f t="shared" si="147"/>
        <v>1</v>
      </c>
      <c r="V153" s="504"/>
      <c r="W153" s="504"/>
    </row>
    <row r="154" spans="2:23">
      <c r="B154" s="505"/>
      <c r="D154" s="80">
        <f t="shared" si="99"/>
        <v>46019</v>
      </c>
      <c r="E154" s="80" t="s">
        <v>116</v>
      </c>
      <c r="F154" s="87">
        <v>440.09837447214079</v>
      </c>
      <c r="G154" s="519"/>
      <c r="H154" s="519"/>
      <c r="I154" s="169">
        <f t="shared" si="133"/>
        <v>0.88444207088452731</v>
      </c>
      <c r="J154" s="504"/>
      <c r="K154" s="504"/>
      <c r="L154" s="182">
        <v>2.4260261517297251E-3</v>
      </c>
      <c r="M154" s="520"/>
      <c r="N154" s="520"/>
      <c r="O154" s="84">
        <v>5.8615727043989166E-3</v>
      </c>
      <c r="P154" s="504"/>
      <c r="Q154" s="521"/>
      <c r="R154" s="169">
        <v>0.9</v>
      </c>
      <c r="S154" s="504"/>
      <c r="T154" s="504"/>
      <c r="U154" s="169">
        <f t="shared" si="147"/>
        <v>1</v>
      </c>
      <c r="V154" s="504"/>
      <c r="W154" s="504"/>
    </row>
    <row r="155" spans="2:23">
      <c r="B155" s="505"/>
      <c r="D155" s="80">
        <f t="shared" si="99"/>
        <v>46020</v>
      </c>
      <c r="E155" s="80" t="s">
        <v>117</v>
      </c>
      <c r="F155" s="87">
        <v>440.09029354559317</v>
      </c>
      <c r="G155" s="519"/>
      <c r="H155" s="519"/>
      <c r="I155" s="169">
        <f t="shared" si="133"/>
        <v>0.88442583108037209</v>
      </c>
      <c r="J155" s="504"/>
      <c r="K155" s="504"/>
      <c r="L155" s="182">
        <v>2.4198222724356238E-3</v>
      </c>
      <c r="M155" s="520"/>
      <c r="N155" s="520"/>
      <c r="O155" s="84">
        <v>5.8782396211627145E-3</v>
      </c>
      <c r="P155" s="504"/>
      <c r="Q155" s="521"/>
      <c r="R155" s="169">
        <v>0.9</v>
      </c>
      <c r="S155" s="504"/>
      <c r="T155" s="504"/>
      <c r="U155" s="169">
        <f t="shared" si="147"/>
        <v>1</v>
      </c>
      <c r="V155" s="504"/>
      <c r="W155" s="504"/>
    </row>
    <row r="156" spans="2:23">
      <c r="B156" s="505">
        <f t="shared" ref="B156" si="148">B149+7</f>
        <v>46029</v>
      </c>
      <c r="D156" s="80">
        <f t="shared" si="99"/>
        <v>46021</v>
      </c>
      <c r="E156" s="80" t="s">
        <v>118</v>
      </c>
      <c r="F156" s="87">
        <v>440.6</v>
      </c>
      <c r="G156" s="519">
        <f t="shared" ref="G156" si="149">AVERAGE(F156:F162)</f>
        <v>440.70000000000005</v>
      </c>
      <c r="H156" s="519"/>
      <c r="I156" s="169">
        <f>F156/$C$1</f>
        <v>0.88545016077170413</v>
      </c>
      <c r="J156" s="504">
        <f t="shared" ref="J156" si="150">AVERAGE(I156:I162)</f>
        <v>0.25304317868626552</v>
      </c>
      <c r="K156" s="504"/>
      <c r="L156" s="182">
        <v>2.415946838361474E-3</v>
      </c>
      <c r="M156" s="520">
        <f t="shared" ref="M156" si="151">AVERAGE(L156:L162)</f>
        <v>2.4140927115355072E-3</v>
      </c>
      <c r="N156" s="520"/>
      <c r="O156" s="84">
        <v>5.8219496036471452E-3</v>
      </c>
      <c r="P156" s="504">
        <f t="shared" ref="P156" si="152">AVERAGE(O156:O162)</f>
        <v>5.8118426456712103E-3</v>
      </c>
      <c r="Q156" s="521"/>
      <c r="R156" s="169">
        <v>0.9</v>
      </c>
      <c r="S156" s="504">
        <f t="shared" ref="S156" si="153">AVERAGE(R156:R162)</f>
        <v>0.9</v>
      </c>
      <c r="T156" s="504"/>
      <c r="U156" s="169">
        <f t="shared" si="147"/>
        <v>1</v>
      </c>
      <c r="V156" s="504">
        <f t="shared" ref="V156" si="154">AVERAGE(U156:U162)</f>
        <v>1</v>
      </c>
      <c r="W156" s="504"/>
    </row>
    <row r="157" spans="2:23">
      <c r="B157" s="505"/>
      <c r="D157" s="80">
        <f t="shared" si="99"/>
        <v>46022</v>
      </c>
      <c r="E157" s="80" t="s">
        <v>112</v>
      </c>
      <c r="F157" s="87">
        <v>440.8</v>
      </c>
      <c r="G157" s="519"/>
      <c r="H157" s="519"/>
      <c r="I157" s="169">
        <f t="shared" ref="I157:I162" si="155">F157/$C$1</f>
        <v>0.88585209003215437</v>
      </c>
      <c r="J157" s="504"/>
      <c r="K157" s="504"/>
      <c r="L157" s="182">
        <v>2.4122385847095409E-3</v>
      </c>
      <c r="M157" s="520"/>
      <c r="N157" s="520"/>
      <c r="O157" s="84">
        <v>5.8017356876952754E-3</v>
      </c>
      <c r="P157" s="504"/>
      <c r="Q157" s="521"/>
      <c r="R157" s="169">
        <v>0.9</v>
      </c>
      <c r="S157" s="504"/>
      <c r="T157" s="504"/>
      <c r="U157" s="169">
        <f t="shared" si="147"/>
        <v>1</v>
      </c>
      <c r="V157" s="504"/>
      <c r="W157" s="504"/>
    </row>
    <row r="158" spans="2:23">
      <c r="B158" s="505"/>
      <c r="D158" s="80">
        <f t="shared" si="99"/>
        <v>46023</v>
      </c>
      <c r="E158" s="80" t="s">
        <v>113</v>
      </c>
      <c r="F158" s="87"/>
      <c r="G158" s="519"/>
      <c r="H158" s="519"/>
      <c r="I158" s="169">
        <f t="shared" si="155"/>
        <v>0</v>
      </c>
      <c r="J158" s="504"/>
      <c r="K158" s="504"/>
      <c r="L158" s="182"/>
      <c r="M158" s="520"/>
      <c r="N158" s="520"/>
      <c r="O158" s="84"/>
      <c r="P158" s="504"/>
      <c r="Q158" s="521"/>
      <c r="R158" s="169"/>
      <c r="S158" s="504"/>
      <c r="T158" s="504"/>
      <c r="U158" s="169"/>
      <c r="V158" s="504"/>
      <c r="W158" s="504"/>
    </row>
    <row r="159" spans="2:23">
      <c r="B159" s="505"/>
      <c r="D159" s="80">
        <f t="shared" si="99"/>
        <v>46024</v>
      </c>
      <c r="E159" s="80" t="s">
        <v>114</v>
      </c>
      <c r="F159" s="87"/>
      <c r="G159" s="519"/>
      <c r="H159" s="519"/>
      <c r="I159" s="169">
        <f t="shared" si="155"/>
        <v>0</v>
      </c>
      <c r="J159" s="504"/>
      <c r="K159" s="504"/>
      <c r="L159" s="182"/>
      <c r="M159" s="520"/>
      <c r="N159" s="520"/>
      <c r="O159" s="84"/>
      <c r="P159" s="504"/>
      <c r="Q159" s="521"/>
      <c r="R159" s="169"/>
      <c r="S159" s="504"/>
      <c r="T159" s="504"/>
      <c r="U159" s="169"/>
      <c r="V159" s="504"/>
      <c r="W159" s="504"/>
    </row>
    <row r="160" spans="2:23">
      <c r="B160" s="505"/>
      <c r="D160" s="80">
        <f t="shared" si="99"/>
        <v>46025</v>
      </c>
      <c r="E160" s="80" t="s">
        <v>115</v>
      </c>
      <c r="F160" s="87"/>
      <c r="G160" s="519"/>
      <c r="I160" s="169">
        <f t="shared" si="155"/>
        <v>0</v>
      </c>
      <c r="J160" s="504"/>
      <c r="L160" s="182"/>
      <c r="M160" s="520"/>
      <c r="O160" s="84"/>
      <c r="P160" s="504"/>
      <c r="R160" s="169"/>
      <c r="S160" s="504"/>
      <c r="U160" s="169"/>
      <c r="V160" s="504"/>
    </row>
    <row r="161" spans="2:22">
      <c r="B161" s="505"/>
      <c r="D161" s="80">
        <f t="shared" si="99"/>
        <v>46026</v>
      </c>
      <c r="E161" s="80" t="s">
        <v>116</v>
      </c>
      <c r="F161" s="87"/>
      <c r="G161" s="519"/>
      <c r="I161" s="169">
        <f t="shared" si="155"/>
        <v>0</v>
      </c>
      <c r="J161" s="504"/>
      <c r="L161" s="182"/>
      <c r="M161" s="520"/>
      <c r="O161" s="84"/>
      <c r="P161" s="504"/>
      <c r="R161" s="169"/>
      <c r="S161" s="504"/>
      <c r="U161" s="169"/>
      <c r="V161" s="504"/>
    </row>
    <row r="162" spans="2:22">
      <c r="B162" s="505"/>
      <c r="D162" s="80">
        <f t="shared" si="99"/>
        <v>46027</v>
      </c>
      <c r="E162" s="80" t="s">
        <v>117</v>
      </c>
      <c r="F162" s="87"/>
      <c r="G162" s="519"/>
      <c r="I162" s="169">
        <f t="shared" si="155"/>
        <v>0</v>
      </c>
      <c r="J162" s="504"/>
      <c r="L162" s="182"/>
      <c r="M162" s="520"/>
      <c r="O162" s="84"/>
      <c r="P162" s="504"/>
      <c r="R162" s="169"/>
      <c r="S162" s="504"/>
      <c r="U162" s="169"/>
      <c r="V162" s="504"/>
    </row>
  </sheetData>
  <mergeCells count="201">
    <mergeCell ref="W129:W159"/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S65:S71"/>
    <mergeCell ref="S37:S43"/>
    <mergeCell ref="S72:S78"/>
    <mergeCell ref="V72:V78"/>
    <mergeCell ref="S79:S85"/>
    <mergeCell ref="V79:V85"/>
    <mergeCell ref="V86:V92"/>
    <mergeCell ref="S100:S106"/>
    <mergeCell ref="V100:V106"/>
    <mergeCell ref="S107:S113"/>
    <mergeCell ref="V107:V113"/>
    <mergeCell ref="Q98:Q128"/>
    <mergeCell ref="T98:T128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B86:B92"/>
    <mergeCell ref="G86:G92"/>
    <mergeCell ref="J86:J92"/>
    <mergeCell ref="M86:M92"/>
    <mergeCell ref="P86:P92"/>
    <mergeCell ref="K36:K66"/>
    <mergeCell ref="M44:M50"/>
    <mergeCell ref="M51:M57"/>
    <mergeCell ref="M58:M64"/>
    <mergeCell ref="M65:M71"/>
    <mergeCell ref="M37:M43"/>
    <mergeCell ref="P37:P43"/>
    <mergeCell ref="B44:B50"/>
    <mergeCell ref="B51:B57"/>
    <mergeCell ref="B58:B64"/>
    <mergeCell ref="B30:B36"/>
    <mergeCell ref="B37:B43"/>
    <mergeCell ref="B65:B71"/>
    <mergeCell ref="B79:B85"/>
    <mergeCell ref="G79:G85"/>
    <mergeCell ref="J79:J85"/>
    <mergeCell ref="M79:M85"/>
    <mergeCell ref="P79:P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S93:S99"/>
    <mergeCell ref="G65:G71"/>
    <mergeCell ref="H36:H66"/>
    <mergeCell ref="J44:J50"/>
    <mergeCell ref="J51:J57"/>
    <mergeCell ref="J58:J64"/>
    <mergeCell ref="J65:J71"/>
    <mergeCell ref="J37:J43"/>
    <mergeCell ref="G44:G50"/>
    <mergeCell ref="G51:G57"/>
    <mergeCell ref="G58:G64"/>
    <mergeCell ref="G37:G43"/>
    <mergeCell ref="B93:B99"/>
    <mergeCell ref="G93:G99"/>
    <mergeCell ref="J93:J99"/>
    <mergeCell ref="N98:N128"/>
    <mergeCell ref="B100:B106"/>
    <mergeCell ref="G100:G106"/>
    <mergeCell ref="J100:J106"/>
    <mergeCell ref="M100:M106"/>
    <mergeCell ref="P100:P106"/>
    <mergeCell ref="B107:B113"/>
    <mergeCell ref="G107:G113"/>
    <mergeCell ref="J107:J113"/>
    <mergeCell ref="M107:M113"/>
    <mergeCell ref="P107:P113"/>
    <mergeCell ref="M93:M99"/>
    <mergeCell ref="P93:P99"/>
    <mergeCell ref="K98:K128"/>
    <mergeCell ref="V93:V99"/>
    <mergeCell ref="W98:W128"/>
    <mergeCell ref="B114:B120"/>
    <mergeCell ref="G114:G120"/>
    <mergeCell ref="J114:J120"/>
    <mergeCell ref="M114:M120"/>
    <mergeCell ref="P114:P120"/>
    <mergeCell ref="S114:S120"/>
    <mergeCell ref="V114:V120"/>
    <mergeCell ref="B121:B127"/>
    <mergeCell ref="G121:G127"/>
    <mergeCell ref="J121:J127"/>
    <mergeCell ref="M121:M127"/>
    <mergeCell ref="P121:P127"/>
    <mergeCell ref="S121:S127"/>
    <mergeCell ref="V121:V127"/>
    <mergeCell ref="H98:H128"/>
    <mergeCell ref="B128:B134"/>
    <mergeCell ref="G128:G134"/>
    <mergeCell ref="J128:J134"/>
    <mergeCell ref="M128:M134"/>
    <mergeCell ref="P128:P134"/>
    <mergeCell ref="S128:S134"/>
    <mergeCell ref="V128:V134"/>
    <mergeCell ref="B135:B141"/>
    <mergeCell ref="G135:G141"/>
    <mergeCell ref="J135:J141"/>
    <mergeCell ref="M135:M141"/>
    <mergeCell ref="P135:P141"/>
    <mergeCell ref="S135:S141"/>
    <mergeCell ref="V135:V141"/>
    <mergeCell ref="B142:B148"/>
    <mergeCell ref="G142:G148"/>
    <mergeCell ref="J142:J148"/>
    <mergeCell ref="M142:M148"/>
    <mergeCell ref="P142:P148"/>
    <mergeCell ref="S142:S148"/>
    <mergeCell ref="V142:V148"/>
    <mergeCell ref="H129:H159"/>
    <mergeCell ref="K129:K159"/>
    <mergeCell ref="N129:N159"/>
    <mergeCell ref="Q129:Q159"/>
    <mergeCell ref="T129:T159"/>
    <mergeCell ref="B149:B155"/>
    <mergeCell ref="G149:G155"/>
    <mergeCell ref="J149:J155"/>
    <mergeCell ref="M149:M155"/>
    <mergeCell ref="P149:P155"/>
    <mergeCell ref="S149:S155"/>
    <mergeCell ref="V149:V155"/>
    <mergeCell ref="B156:B162"/>
    <mergeCell ref="G156:G162"/>
    <mergeCell ref="J156:J162"/>
    <mergeCell ref="M156:M162"/>
    <mergeCell ref="P156:P162"/>
    <mergeCell ref="S156:S162"/>
    <mergeCell ref="V156:V162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N164"/>
  <sheetViews>
    <sheetView topLeftCell="A4" zoomScale="85" zoomScaleNormal="85" workbookViewId="0">
      <selection activeCell="H159" sqref="H15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7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510" t="s">
        <v>342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510"/>
      <c r="AE2" s="510"/>
      <c r="AF2" s="510"/>
      <c r="AG2" s="510"/>
      <c r="AH2" s="510"/>
      <c r="AI2" s="510"/>
      <c r="AJ2" s="510"/>
      <c r="AK2" s="510"/>
      <c r="AL2" s="510"/>
    </row>
    <row r="3" spans="1:40" ht="25.35" customHeight="1">
      <c r="B3" s="540" t="s">
        <v>153</v>
      </c>
      <c r="C3" s="541" t="s">
        <v>146</v>
      </c>
      <c r="D3" s="543" t="s">
        <v>105</v>
      </c>
      <c r="E3" s="543"/>
      <c r="F3" s="545" t="s">
        <v>137</v>
      </c>
      <c r="G3" s="545"/>
      <c r="H3" s="545"/>
      <c r="I3" s="546" t="s">
        <v>109</v>
      </c>
      <c r="J3" s="546"/>
      <c r="K3" s="546"/>
      <c r="L3" s="546"/>
      <c r="M3" s="546"/>
      <c r="N3" s="546"/>
      <c r="O3" s="546"/>
      <c r="P3" s="546"/>
      <c r="Q3" s="546"/>
      <c r="R3" s="546"/>
      <c r="S3" s="546"/>
      <c r="T3" s="546"/>
      <c r="U3" s="546"/>
      <c r="V3" s="546"/>
      <c r="W3" s="546"/>
      <c r="X3" s="546"/>
      <c r="Y3" s="546"/>
      <c r="Z3" s="546"/>
      <c r="AA3" s="546"/>
      <c r="AB3" s="546"/>
      <c r="AC3" s="546"/>
      <c r="AD3" s="546"/>
      <c r="AE3" s="546"/>
      <c r="AF3" s="546"/>
      <c r="AG3" s="546"/>
      <c r="AH3" s="546"/>
      <c r="AI3" s="546"/>
      <c r="AJ3" s="546"/>
      <c r="AK3" s="546"/>
      <c r="AL3" s="546"/>
    </row>
    <row r="4" spans="1:40" ht="25.35" customHeight="1">
      <c r="B4" s="540"/>
      <c r="C4" s="541"/>
      <c r="D4" s="543"/>
      <c r="E4" s="543"/>
      <c r="F4" s="545"/>
      <c r="G4" s="545"/>
      <c r="H4" s="545"/>
      <c r="I4" s="538" t="s">
        <v>147</v>
      </c>
      <c r="J4" s="538"/>
      <c r="K4" s="538"/>
      <c r="L4" s="538"/>
      <c r="M4" s="538"/>
      <c r="N4" s="538"/>
      <c r="O4" s="538" t="s">
        <v>148</v>
      </c>
      <c r="P4" s="538"/>
      <c r="Q4" s="538"/>
      <c r="R4" s="538"/>
      <c r="S4" s="538"/>
      <c r="T4" s="538"/>
      <c r="U4" s="538" t="s">
        <v>149</v>
      </c>
      <c r="V4" s="538"/>
      <c r="W4" s="538" t="s">
        <v>150</v>
      </c>
      <c r="X4" s="538"/>
      <c r="Y4" s="538" t="s">
        <v>141</v>
      </c>
      <c r="Z4" s="538"/>
      <c r="AA4" s="538"/>
      <c r="AB4" s="538"/>
      <c r="AC4" s="538"/>
      <c r="AD4" s="538"/>
      <c r="AE4" s="538" t="s">
        <v>139</v>
      </c>
      <c r="AF4" s="538"/>
      <c r="AG4" s="538" t="s">
        <v>151</v>
      </c>
      <c r="AH4" s="538"/>
      <c r="AI4" s="538" t="s">
        <v>152</v>
      </c>
      <c r="AJ4" s="538"/>
      <c r="AK4" s="538" t="s">
        <v>145</v>
      </c>
      <c r="AL4" s="538"/>
    </row>
    <row r="5" spans="1:40" ht="25.35" customHeight="1">
      <c r="B5" s="540"/>
      <c r="C5" s="541"/>
      <c r="D5" s="543"/>
      <c r="E5" s="543"/>
      <c r="F5" s="548" t="s">
        <v>116</v>
      </c>
      <c r="G5" s="539" t="s">
        <v>121</v>
      </c>
      <c r="H5" s="539" t="s">
        <v>122</v>
      </c>
      <c r="I5" s="538" t="s">
        <v>135</v>
      </c>
      <c r="J5" s="538"/>
      <c r="K5" s="538" t="s">
        <v>136</v>
      </c>
      <c r="L5" s="538"/>
      <c r="M5" s="547" t="s">
        <v>154</v>
      </c>
      <c r="N5" s="538"/>
      <c r="O5" s="538" t="s">
        <v>135</v>
      </c>
      <c r="P5" s="538"/>
      <c r="Q5" s="538" t="s">
        <v>136</v>
      </c>
      <c r="R5" s="538"/>
      <c r="S5" s="547" t="s">
        <v>154</v>
      </c>
      <c r="T5" s="538"/>
      <c r="U5" s="538" t="s">
        <v>135</v>
      </c>
      <c r="V5" s="538"/>
      <c r="W5" s="538" t="s">
        <v>135</v>
      </c>
      <c r="X5" s="538"/>
      <c r="Y5" s="538" t="s">
        <v>135</v>
      </c>
      <c r="Z5" s="538"/>
      <c r="AA5" s="538" t="s">
        <v>136</v>
      </c>
      <c r="AB5" s="538"/>
      <c r="AC5" s="547" t="s">
        <v>154</v>
      </c>
      <c r="AD5" s="538"/>
      <c r="AE5" s="538" t="s">
        <v>135</v>
      </c>
      <c r="AF5" s="538"/>
      <c r="AG5" s="538" t="s">
        <v>135</v>
      </c>
      <c r="AH5" s="538"/>
      <c r="AI5" s="538" t="s">
        <v>135</v>
      </c>
      <c r="AJ5" s="538"/>
      <c r="AK5" s="538" t="s">
        <v>135</v>
      </c>
      <c r="AL5" s="538"/>
    </row>
    <row r="6" spans="1:40" s="77" customFormat="1" ht="23.45" customHeight="1">
      <c r="B6" s="540"/>
      <c r="C6" s="542"/>
      <c r="D6" s="544"/>
      <c r="E6" s="544"/>
      <c r="F6" s="549"/>
      <c r="G6" s="539"/>
      <c r="H6" s="539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526">
        <f>D19</f>
        <v>45882</v>
      </c>
      <c r="C7" s="537" t="s">
        <v>119</v>
      </c>
      <c r="D7" s="193">
        <v>45870</v>
      </c>
      <c r="E7" s="193" t="s">
        <v>114</v>
      </c>
      <c r="F7" s="378">
        <f>SUM(M7,S7,U7,W7,AC7,AE7,AG7,AI7,AK7)</f>
        <v>5795364.709999999</v>
      </c>
      <c r="G7" s="550">
        <f>SUM(F7:F10)</f>
        <v>27982997.229999997</v>
      </c>
      <c r="H7" s="534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527"/>
      <c r="C8" s="537"/>
      <c r="D8" s="193">
        <v>45871</v>
      </c>
      <c r="E8" s="193" t="s">
        <v>115</v>
      </c>
      <c r="F8" s="378">
        <f t="shared" ref="F8:F71" si="0">SUM(M8,S8,U8,W8,AC8,AE8,AG8,AI8,AK8)</f>
        <v>6281760.9799999986</v>
      </c>
      <c r="G8" s="550"/>
      <c r="H8" s="534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527"/>
      <c r="C9" s="537"/>
      <c r="D9" s="193">
        <v>45872</v>
      </c>
      <c r="E9" s="193" t="s">
        <v>116</v>
      </c>
      <c r="F9" s="378">
        <f t="shared" si="0"/>
        <v>8003391.129999998</v>
      </c>
      <c r="G9" s="550"/>
      <c r="H9" s="534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527"/>
      <c r="C10" s="537"/>
      <c r="D10" s="193">
        <v>45873</v>
      </c>
      <c r="E10" s="193" t="s">
        <v>117</v>
      </c>
      <c r="F10" s="378">
        <f t="shared" si="0"/>
        <v>7902480.4100000011</v>
      </c>
      <c r="G10" s="550"/>
      <c r="H10" s="534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527"/>
      <c r="C11" s="537"/>
      <c r="D11" s="193">
        <v>45874</v>
      </c>
      <c r="E11" s="193" t="s">
        <v>118</v>
      </c>
      <c r="F11" s="378">
        <f t="shared" si="0"/>
        <v>9130487.0999999996</v>
      </c>
      <c r="G11" s="550">
        <f>SUM(F11:F17)</f>
        <v>53787021.749999993</v>
      </c>
      <c r="H11" s="534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527"/>
      <c r="C12" s="537"/>
      <c r="D12" s="193">
        <v>45875</v>
      </c>
      <c r="E12" s="193" t="s">
        <v>112</v>
      </c>
      <c r="F12" s="378">
        <f t="shared" si="0"/>
        <v>8314895.129999999</v>
      </c>
      <c r="G12" s="550"/>
      <c r="H12" s="534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527"/>
      <c r="C13" s="537"/>
      <c r="D13" s="193">
        <v>45876</v>
      </c>
      <c r="E13" s="193" t="s">
        <v>113</v>
      </c>
      <c r="F13" s="378">
        <f t="shared" si="0"/>
        <v>7555343.1299999999</v>
      </c>
      <c r="G13" s="550"/>
      <c r="H13" s="534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527"/>
      <c r="C14" s="537"/>
      <c r="D14" s="193">
        <v>45877</v>
      </c>
      <c r="E14" s="193" t="s">
        <v>114</v>
      </c>
      <c r="F14" s="378">
        <f t="shared" si="0"/>
        <v>6209389.7300000004</v>
      </c>
      <c r="G14" s="550"/>
      <c r="H14" s="534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527"/>
      <c r="C15" s="537"/>
      <c r="D15" s="193">
        <v>45878</v>
      </c>
      <c r="E15" s="193" t="s">
        <v>115</v>
      </c>
      <c r="F15" s="378">
        <f t="shared" si="0"/>
        <v>6591313.1100000003</v>
      </c>
      <c r="G15" s="550"/>
      <c r="H15" s="534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527"/>
      <c r="C16" s="537"/>
      <c r="D16" s="193">
        <v>45879</v>
      </c>
      <c r="E16" s="193" t="s">
        <v>116</v>
      </c>
      <c r="F16" s="378">
        <f t="shared" si="0"/>
        <v>8170415.2500000009</v>
      </c>
      <c r="G16" s="550"/>
      <c r="H16" s="534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527"/>
      <c r="C17" s="537"/>
      <c r="D17" s="193">
        <v>45880</v>
      </c>
      <c r="E17" s="193" t="s">
        <v>117</v>
      </c>
      <c r="F17" s="378">
        <f t="shared" si="0"/>
        <v>7815178.2999999998</v>
      </c>
      <c r="G17" s="550"/>
      <c r="H17" s="534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526">
        <f>D26</f>
        <v>45889</v>
      </c>
      <c r="C18" s="537"/>
      <c r="D18" s="193">
        <v>45881</v>
      </c>
      <c r="E18" s="193" t="s">
        <v>118</v>
      </c>
      <c r="F18" s="378">
        <f t="shared" si="0"/>
        <v>7841558.5099999988</v>
      </c>
      <c r="G18" s="528">
        <f t="shared" ref="G18" si="37">SUM(F18:F24)</f>
        <v>52217931.870000005</v>
      </c>
      <c r="H18" s="534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527"/>
      <c r="C19" s="537"/>
      <c r="D19" s="193">
        <v>45882</v>
      </c>
      <c r="E19" s="193" t="s">
        <v>112</v>
      </c>
      <c r="F19" s="378">
        <f t="shared" si="0"/>
        <v>7976719.9199999999</v>
      </c>
      <c r="G19" s="528"/>
      <c r="H19" s="534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527"/>
      <c r="C20" s="537"/>
      <c r="D20" s="193">
        <v>45883</v>
      </c>
      <c r="E20" s="193" t="s">
        <v>113</v>
      </c>
      <c r="F20" s="378">
        <f t="shared" si="0"/>
        <v>7479649.0499999998</v>
      </c>
      <c r="G20" s="528"/>
      <c r="H20" s="534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527"/>
      <c r="C21" s="537"/>
      <c r="D21" s="193">
        <v>45884</v>
      </c>
      <c r="E21" s="193" t="s">
        <v>114</v>
      </c>
      <c r="F21" s="378">
        <f t="shared" si="0"/>
        <v>6364780.2199999988</v>
      </c>
      <c r="G21" s="528"/>
      <c r="H21" s="534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527"/>
      <c r="C22" s="537"/>
      <c r="D22" s="193">
        <v>45885</v>
      </c>
      <c r="E22" s="193" t="s">
        <v>115</v>
      </c>
      <c r="F22" s="378">
        <f t="shared" si="0"/>
        <v>6421067.7599999998</v>
      </c>
      <c r="G22" s="528"/>
      <c r="H22" s="534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527"/>
      <c r="C23" s="537"/>
      <c r="D23" s="193">
        <v>45886</v>
      </c>
      <c r="E23" s="193" t="s">
        <v>116</v>
      </c>
      <c r="F23" s="378">
        <f t="shared" si="0"/>
        <v>8145084.8600000003</v>
      </c>
      <c r="G23" s="528"/>
      <c r="H23" s="534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527"/>
      <c r="C24" s="537"/>
      <c r="D24" s="193">
        <v>45887</v>
      </c>
      <c r="E24" s="193" t="s">
        <v>117</v>
      </c>
      <c r="F24" s="378">
        <f t="shared" si="0"/>
        <v>7989071.5500000007</v>
      </c>
      <c r="G24" s="528"/>
      <c r="H24" s="534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526">
        <f>D26</f>
        <v>45889</v>
      </c>
      <c r="C25" s="537"/>
      <c r="D25" s="193">
        <v>45888</v>
      </c>
      <c r="E25" s="193" t="s">
        <v>118</v>
      </c>
      <c r="F25" s="378">
        <f t="shared" si="0"/>
        <v>7909637.040000001</v>
      </c>
      <c r="G25" s="528">
        <f t="shared" ref="G25" si="53">SUM(F25:F31)</f>
        <v>50567324.339999996</v>
      </c>
      <c r="H25" s="534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527"/>
      <c r="C26" s="537"/>
      <c r="D26" s="193">
        <v>45889</v>
      </c>
      <c r="E26" s="193" t="s">
        <v>112</v>
      </c>
      <c r="F26" s="378">
        <f t="shared" si="0"/>
        <v>7775987.7599999998</v>
      </c>
      <c r="G26" s="528"/>
      <c r="H26" s="534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527"/>
      <c r="C27" s="537"/>
      <c r="D27" s="193">
        <v>45890</v>
      </c>
      <c r="E27" s="193" t="s">
        <v>113</v>
      </c>
      <c r="F27" s="378">
        <f t="shared" si="0"/>
        <v>7246465.3200000003</v>
      </c>
      <c r="G27" s="528"/>
      <c r="H27" s="534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527"/>
      <c r="C28" s="537"/>
      <c r="D28" s="193">
        <v>45891</v>
      </c>
      <c r="E28" s="193" t="s">
        <v>114</v>
      </c>
      <c r="F28" s="378">
        <f t="shared" si="0"/>
        <v>5933586.3499999987</v>
      </c>
      <c r="G28" s="528"/>
      <c r="H28" s="534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527"/>
      <c r="C29" s="537"/>
      <c r="D29" s="193">
        <v>45892</v>
      </c>
      <c r="E29" s="193" t="s">
        <v>115</v>
      </c>
      <c r="F29" s="378">
        <f t="shared" si="0"/>
        <v>6081229.5300000003</v>
      </c>
      <c r="G29" s="528"/>
      <c r="H29" s="534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527"/>
      <c r="C30" s="537"/>
      <c r="D30" s="193">
        <v>45893</v>
      </c>
      <c r="E30" s="193" t="s">
        <v>116</v>
      </c>
      <c r="F30" s="378">
        <f t="shared" si="0"/>
        <v>7894027.0499999989</v>
      </c>
      <c r="G30" s="528"/>
      <c r="H30" s="534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527"/>
      <c r="C31" s="537"/>
      <c r="D31" s="193">
        <v>45894</v>
      </c>
      <c r="E31" s="193" t="s">
        <v>117</v>
      </c>
      <c r="F31" s="378">
        <f t="shared" si="0"/>
        <v>7726391.29</v>
      </c>
      <c r="G31" s="528"/>
      <c r="H31" s="534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526">
        <f>D40</f>
        <v>45903</v>
      </c>
      <c r="C32" s="537"/>
      <c r="D32" s="193">
        <v>45895</v>
      </c>
      <c r="E32" s="193" t="s">
        <v>118</v>
      </c>
      <c r="F32" s="378">
        <f t="shared" si="0"/>
        <v>7423824.2000000002</v>
      </c>
      <c r="G32" s="528">
        <f t="shared" ref="G32" si="71">SUM(F32:F38)</f>
        <v>48911413.240000002</v>
      </c>
      <c r="H32" s="534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527"/>
      <c r="C33" s="537"/>
      <c r="D33" s="193">
        <v>45896</v>
      </c>
      <c r="E33" s="193" t="s">
        <v>112</v>
      </c>
      <c r="F33" s="378">
        <f t="shared" si="0"/>
        <v>7268105.9000000004</v>
      </c>
      <c r="G33" s="528"/>
      <c r="H33" s="534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527"/>
      <c r="C34" s="537"/>
      <c r="D34" s="193">
        <v>45897</v>
      </c>
      <c r="E34" s="193" t="s">
        <v>113</v>
      </c>
      <c r="F34" s="378">
        <f t="shared" si="0"/>
        <v>6765305.7300000014</v>
      </c>
      <c r="G34" s="528"/>
      <c r="H34" s="534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527"/>
      <c r="C35" s="537"/>
      <c r="D35" s="193">
        <v>45898</v>
      </c>
      <c r="E35" s="193" t="s">
        <v>114</v>
      </c>
      <c r="F35" s="378">
        <f t="shared" si="0"/>
        <v>5760799.9100000001</v>
      </c>
      <c r="G35" s="528"/>
      <c r="H35" s="534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527"/>
      <c r="C36" s="537"/>
      <c r="D36" s="193">
        <v>45899</v>
      </c>
      <c r="E36" s="193" t="s">
        <v>115</v>
      </c>
      <c r="F36" s="378">
        <f t="shared" si="0"/>
        <v>6161593.8000000007</v>
      </c>
      <c r="G36" s="528"/>
      <c r="H36" s="534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527"/>
      <c r="C37" s="537"/>
      <c r="D37" s="193">
        <v>45900</v>
      </c>
      <c r="E37" s="193" t="s">
        <v>116</v>
      </c>
      <c r="F37" s="378">
        <f t="shared" si="0"/>
        <v>7725142.3699999992</v>
      </c>
      <c r="G37" s="528"/>
      <c r="H37" s="534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527"/>
      <c r="C38" s="529" t="s">
        <v>723</v>
      </c>
      <c r="D38" s="193">
        <v>45901</v>
      </c>
      <c r="E38" s="193" t="s">
        <v>117</v>
      </c>
      <c r="F38" s="378">
        <f t="shared" si="0"/>
        <v>7806641.3300000001</v>
      </c>
      <c r="G38" s="528"/>
      <c r="H38" s="534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526">
        <f>D47</f>
        <v>45910</v>
      </c>
      <c r="C39" s="530"/>
      <c r="D39" s="193">
        <v>45902</v>
      </c>
      <c r="E39" s="193" t="s">
        <v>118</v>
      </c>
      <c r="F39" s="378">
        <f t="shared" si="0"/>
        <v>8169292.419999999</v>
      </c>
      <c r="G39" s="528">
        <f t="shared" ref="G39" si="87">SUM(F39:F45)</f>
        <v>50724262.469999999</v>
      </c>
      <c r="H39" s="534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527"/>
      <c r="C40" s="530"/>
      <c r="D40" s="193">
        <v>45903</v>
      </c>
      <c r="E40" s="193" t="s">
        <v>112</v>
      </c>
      <c r="F40" s="378">
        <f t="shared" si="0"/>
        <v>7774607.1800000006</v>
      </c>
      <c r="G40" s="528"/>
      <c r="H40" s="534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527"/>
      <c r="C41" s="530"/>
      <c r="D41" s="193">
        <v>45904</v>
      </c>
      <c r="E41" s="193" t="s">
        <v>113</v>
      </c>
      <c r="F41" s="378">
        <f t="shared" si="0"/>
        <v>6925705.330000001</v>
      </c>
      <c r="G41" s="528"/>
      <c r="H41" s="534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527"/>
      <c r="C42" s="530"/>
      <c r="D42" s="193">
        <v>45905</v>
      </c>
      <c r="E42" s="193" t="s">
        <v>114</v>
      </c>
      <c r="F42" s="378">
        <f t="shared" si="0"/>
        <v>5813361.7999999998</v>
      </c>
      <c r="G42" s="528"/>
      <c r="H42" s="534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527"/>
      <c r="C43" s="530"/>
      <c r="D43" s="193">
        <v>45906</v>
      </c>
      <c r="E43" s="193" t="s">
        <v>115</v>
      </c>
      <c r="F43" s="378">
        <f t="shared" si="0"/>
        <v>6064269.0900000008</v>
      </c>
      <c r="G43" s="528"/>
      <c r="H43" s="534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527"/>
      <c r="C44" s="530"/>
      <c r="D44" s="193">
        <v>45907</v>
      </c>
      <c r="E44" s="193" t="s">
        <v>116</v>
      </c>
      <c r="F44" s="378">
        <f t="shared" si="0"/>
        <v>8031264.3600000003</v>
      </c>
      <c r="G44" s="528"/>
      <c r="H44" s="534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527"/>
      <c r="C45" s="530"/>
      <c r="D45" s="193">
        <v>45908</v>
      </c>
      <c r="E45" s="193" t="s">
        <v>117</v>
      </c>
      <c r="F45" s="378">
        <f t="shared" si="0"/>
        <v>7945762.29</v>
      </c>
      <c r="G45" s="528"/>
      <c r="H45" s="534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526">
        <f t="shared" ref="B46" si="105">D54</f>
        <v>45917</v>
      </c>
      <c r="C46" s="530"/>
      <c r="D46" s="193">
        <v>45909</v>
      </c>
      <c r="E46" s="193" t="s">
        <v>118</v>
      </c>
      <c r="F46" s="378">
        <f t="shared" si="0"/>
        <v>7852972.2199999997</v>
      </c>
      <c r="G46" s="528">
        <f t="shared" ref="G46" si="106">SUM(F46:F52)</f>
        <v>50242376.229999997</v>
      </c>
      <c r="H46" s="534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527"/>
      <c r="C47" s="530"/>
      <c r="D47" s="193">
        <v>45910</v>
      </c>
      <c r="E47" s="193" t="s">
        <v>112</v>
      </c>
      <c r="F47" s="378">
        <f t="shared" si="0"/>
        <v>7585453.2899999991</v>
      </c>
      <c r="G47" s="528"/>
      <c r="H47" s="534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527"/>
      <c r="C48" s="530"/>
      <c r="D48" s="193">
        <v>45911</v>
      </c>
      <c r="E48" s="193" t="s">
        <v>113</v>
      </c>
      <c r="F48" s="378">
        <f t="shared" si="0"/>
        <v>6980689.6499999994</v>
      </c>
      <c r="G48" s="528"/>
      <c r="H48" s="534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527"/>
      <c r="C49" s="530"/>
      <c r="D49" s="193">
        <v>45912</v>
      </c>
      <c r="E49" s="193" t="s">
        <v>114</v>
      </c>
      <c r="F49" s="378">
        <f t="shared" si="0"/>
        <v>5798799.4400000004</v>
      </c>
      <c r="G49" s="528"/>
      <c r="H49" s="534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527"/>
      <c r="C50" s="530"/>
      <c r="D50" s="193">
        <v>45913</v>
      </c>
      <c r="E50" s="193" t="s">
        <v>115</v>
      </c>
      <c r="F50" s="378">
        <f t="shared" si="0"/>
        <v>6087959.379999999</v>
      </c>
      <c r="G50" s="528"/>
      <c r="H50" s="534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527"/>
      <c r="C51" s="530"/>
      <c r="D51" s="193">
        <v>45914</v>
      </c>
      <c r="E51" s="193" t="s">
        <v>116</v>
      </c>
      <c r="F51" s="378">
        <f t="shared" si="0"/>
        <v>8034432.2199999997</v>
      </c>
      <c r="G51" s="528"/>
      <c r="H51" s="534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527"/>
      <c r="C52" s="530"/>
      <c r="D52" s="193">
        <v>45915</v>
      </c>
      <c r="E52" s="193" t="s">
        <v>117</v>
      </c>
      <c r="F52" s="378">
        <f t="shared" si="0"/>
        <v>7902070.0300000012</v>
      </c>
      <c r="G52" s="528"/>
      <c r="H52" s="534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526">
        <f t="shared" ref="B53" si="125">D61</f>
        <v>45924</v>
      </c>
      <c r="C53" s="530"/>
      <c r="D53" s="193">
        <v>45916</v>
      </c>
      <c r="E53" s="193" t="s">
        <v>118</v>
      </c>
      <c r="F53" s="378">
        <f t="shared" si="0"/>
        <v>8643585.0999999996</v>
      </c>
      <c r="G53" s="528">
        <f t="shared" ref="G53" si="126">SUM(F53:F59)</f>
        <v>51456412.949999996</v>
      </c>
      <c r="H53" s="534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527"/>
      <c r="C54" s="530"/>
      <c r="D54" s="193">
        <v>45917</v>
      </c>
      <c r="E54" s="193" t="s">
        <v>112</v>
      </c>
      <c r="F54" s="378">
        <f t="shared" si="0"/>
        <v>8026958.5199999996</v>
      </c>
      <c r="G54" s="528"/>
      <c r="H54" s="534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527"/>
      <c r="C55" s="530"/>
      <c r="D55" s="193">
        <v>45918</v>
      </c>
      <c r="E55" s="193" t="s">
        <v>113</v>
      </c>
      <c r="F55" s="378">
        <f t="shared" si="0"/>
        <v>7356980.9800000004</v>
      </c>
      <c r="G55" s="528"/>
      <c r="H55" s="534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527"/>
      <c r="C56" s="530"/>
      <c r="D56" s="193">
        <v>45919</v>
      </c>
      <c r="E56" s="193" t="s">
        <v>114</v>
      </c>
      <c r="F56" s="378">
        <f t="shared" si="0"/>
        <v>5796047.9199999999</v>
      </c>
      <c r="G56" s="528"/>
      <c r="H56" s="534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527"/>
      <c r="C57" s="530"/>
      <c r="D57" s="193">
        <v>45920</v>
      </c>
      <c r="E57" s="193" t="s">
        <v>115</v>
      </c>
      <c r="F57" s="378">
        <f t="shared" si="0"/>
        <v>5974025.2999999998</v>
      </c>
      <c r="G57" s="528"/>
      <c r="H57" s="534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527"/>
      <c r="C58" s="530"/>
      <c r="D58" s="193">
        <v>45921</v>
      </c>
      <c r="E58" s="193" t="s">
        <v>116</v>
      </c>
      <c r="F58" s="378">
        <f t="shared" si="0"/>
        <v>7966442.1899999995</v>
      </c>
      <c r="G58" s="528"/>
      <c r="H58" s="534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527"/>
      <c r="C59" s="530"/>
      <c r="D59" s="193">
        <v>45922</v>
      </c>
      <c r="E59" s="193" t="s">
        <v>117</v>
      </c>
      <c r="F59" s="378">
        <f t="shared" si="0"/>
        <v>7692372.9399999995</v>
      </c>
      <c r="G59" s="528"/>
      <c r="H59" s="534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526">
        <f>D68</f>
        <v>45931</v>
      </c>
      <c r="C60" s="530"/>
      <c r="D60" s="193">
        <v>45923</v>
      </c>
      <c r="E60" s="193" t="s">
        <v>118</v>
      </c>
      <c r="F60" s="378">
        <f t="shared" si="0"/>
        <v>7459138.0399999991</v>
      </c>
      <c r="G60" s="528">
        <f>SUM(F60:F66)</f>
        <v>45017389.120000005</v>
      </c>
      <c r="H60" s="534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527"/>
      <c r="C61" s="530"/>
      <c r="D61" s="193">
        <v>45924</v>
      </c>
      <c r="E61" s="193" t="s">
        <v>112</v>
      </c>
      <c r="F61" s="378">
        <f t="shared" si="0"/>
        <v>7098839.0300000003</v>
      </c>
      <c r="G61" s="528"/>
      <c r="H61" s="534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527"/>
      <c r="C62" s="530"/>
      <c r="D62" s="193">
        <v>45925</v>
      </c>
      <c r="E62" s="193" t="s">
        <v>113</v>
      </c>
      <c r="F62" s="378">
        <f t="shared" si="0"/>
        <v>6557727.0999999996</v>
      </c>
      <c r="G62" s="528"/>
      <c r="H62" s="534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527"/>
      <c r="C63" s="530"/>
      <c r="D63" s="193">
        <v>45926</v>
      </c>
      <c r="E63" s="193" t="s">
        <v>114</v>
      </c>
      <c r="F63" s="378">
        <f t="shared" si="0"/>
        <v>5226513.2700000005</v>
      </c>
      <c r="G63" s="528"/>
      <c r="H63" s="534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527"/>
      <c r="C64" s="530"/>
      <c r="D64" s="193">
        <v>45927</v>
      </c>
      <c r="E64" s="193" t="s">
        <v>115</v>
      </c>
      <c r="F64" s="378">
        <f t="shared" si="0"/>
        <v>5183430.2300000004</v>
      </c>
      <c r="G64" s="528"/>
      <c r="H64" s="534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527"/>
      <c r="C65" s="530"/>
      <c r="D65" s="193">
        <v>45928</v>
      </c>
      <c r="E65" s="193" t="s">
        <v>116</v>
      </c>
      <c r="F65" s="378">
        <f t="shared" si="0"/>
        <v>5811925.3599999994</v>
      </c>
      <c r="G65" s="528"/>
      <c r="H65" s="534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527"/>
      <c r="C66" s="530"/>
      <c r="D66" s="193">
        <v>45929</v>
      </c>
      <c r="E66" s="193" t="s">
        <v>117</v>
      </c>
      <c r="F66" s="378">
        <f t="shared" si="0"/>
        <v>7679816.0899999999</v>
      </c>
      <c r="G66" s="528"/>
      <c r="H66" s="534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526">
        <f>B60+7</f>
        <v>45938</v>
      </c>
      <c r="C67" s="531"/>
      <c r="D67" s="193">
        <v>45930</v>
      </c>
      <c r="E67" s="193" t="s">
        <v>118</v>
      </c>
      <c r="F67" s="378">
        <f t="shared" si="0"/>
        <v>8504390.9600000009</v>
      </c>
      <c r="G67" s="528">
        <f t="shared" ref="G67" si="163">SUM(F67:F73)</f>
        <v>48020961.82</v>
      </c>
      <c r="H67" s="534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hidden="1" customHeight="1" outlineLevel="1" collapsed="1">
      <c r="B68" s="527"/>
      <c r="C68" s="529" t="s">
        <v>724</v>
      </c>
      <c r="D68" s="193">
        <v>45931</v>
      </c>
      <c r="E68" s="193" t="s">
        <v>112</v>
      </c>
      <c r="F68" s="378">
        <f t="shared" si="0"/>
        <v>7759690.3599999994</v>
      </c>
      <c r="G68" s="528"/>
      <c r="H68" s="534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hidden="1" customHeight="1" outlineLevel="1">
      <c r="B69" s="527"/>
      <c r="C69" s="530"/>
      <c r="D69" s="193">
        <v>45932</v>
      </c>
      <c r="E69" s="193" t="s">
        <v>113</v>
      </c>
      <c r="F69" s="378">
        <f t="shared" si="0"/>
        <v>7035393.4000000004</v>
      </c>
      <c r="G69" s="528"/>
      <c r="H69" s="534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hidden="1" customHeight="1" outlineLevel="1">
      <c r="B70" s="527"/>
      <c r="C70" s="530"/>
      <c r="D70" s="193">
        <v>45933</v>
      </c>
      <c r="E70" s="193" t="s">
        <v>114</v>
      </c>
      <c r="F70" s="378">
        <f t="shared" si="0"/>
        <v>5457658.3199999994</v>
      </c>
      <c r="G70" s="528"/>
      <c r="H70" s="534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hidden="1" customHeight="1" outlineLevel="1">
      <c r="B71" s="527"/>
      <c r="C71" s="530"/>
      <c r="D71" s="193">
        <v>45934</v>
      </c>
      <c r="E71" s="193" t="s">
        <v>115</v>
      </c>
      <c r="F71" s="378">
        <f t="shared" si="0"/>
        <v>5378162.0600000005</v>
      </c>
      <c r="G71" s="528"/>
      <c r="H71" s="534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hidden="1" customHeight="1" outlineLevel="1">
      <c r="B72" s="527"/>
      <c r="C72" s="530"/>
      <c r="D72" s="193">
        <v>45935</v>
      </c>
      <c r="E72" s="193" t="s">
        <v>116</v>
      </c>
      <c r="F72" s="378">
        <f t="shared" ref="F72:F135" si="176">SUM(M72,S72,U72,W72,AC72,AE72,AG72,AI72,AK72)</f>
        <v>5928058.9600000009</v>
      </c>
      <c r="G72" s="528"/>
      <c r="H72" s="534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35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35" si="179">Q72/$F72</f>
        <v>2.4810640547340303E-2</v>
      </c>
      <c r="S72" s="194">
        <f t="shared" ref="S72:S135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35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hidden="1" customHeight="1" outlineLevel="1">
      <c r="B73" s="527"/>
      <c r="C73" s="530"/>
      <c r="D73" s="193">
        <v>45936</v>
      </c>
      <c r="E73" s="193" t="s">
        <v>117</v>
      </c>
      <c r="F73" s="378">
        <f t="shared" si="176"/>
        <v>7957607.7599999998</v>
      </c>
      <c r="G73" s="528"/>
      <c r="H73" s="534"/>
      <c r="I73" s="194">
        <v>1030251.4199999999</v>
      </c>
      <c r="J73" s="195">
        <f t="shared" ref="J73:J136" si="184">I73/$F73</f>
        <v>0.12946747955820331</v>
      </c>
      <c r="K73" s="194">
        <v>1183504.73</v>
      </c>
      <c r="L73" s="195">
        <f t="shared" ref="L73:L136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36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36" si="190">W73/$F73</f>
        <v>3.8216837166651198E-3</v>
      </c>
      <c r="Y73" s="194">
        <v>722780.71000000008</v>
      </c>
      <c r="Z73" s="195">
        <f t="shared" ref="Z73:Z136" si="191">Y73/$F73</f>
        <v>9.0828893783023071E-2</v>
      </c>
      <c r="AA73" s="194">
        <v>808201.02</v>
      </c>
      <c r="AB73" s="195">
        <f t="shared" ref="AB73:AB136" si="192">AA73/$F73</f>
        <v>0.10156331455070362</v>
      </c>
      <c r="AC73" s="194">
        <f t="shared" si="183"/>
        <v>1530981.73</v>
      </c>
      <c r="AD73" s="195">
        <f t="shared" ref="AD73:AD136" si="193">AC73/$F73</f>
        <v>0.19239220833372667</v>
      </c>
      <c r="AE73" s="194">
        <v>1661867.58</v>
      </c>
      <c r="AF73" s="195">
        <f t="shared" ref="AF73:AF136" si="194">AE73/F73</f>
        <v>0.20884009744154569</v>
      </c>
      <c r="AG73" s="194">
        <v>90968.24</v>
      </c>
      <c r="AH73" s="195">
        <f t="shared" ref="AH73:AH136" si="195">AG73/$F73</f>
        <v>1.143160642539637E-2</v>
      </c>
      <c r="AI73" s="194">
        <v>783467.76</v>
      </c>
      <c r="AJ73" s="195">
        <f t="shared" ref="AJ73:AJ136" si="196">AI73/$F73</f>
        <v>9.8455186989513041E-2</v>
      </c>
      <c r="AK73" s="194">
        <v>298933.83999999997</v>
      </c>
      <c r="AL73" s="195">
        <f t="shared" ref="AL73:AL136" si="197">AK73/$F73</f>
        <v>3.7565792260160352E-2</v>
      </c>
      <c r="AN73" s="72"/>
    </row>
    <row r="74" spans="2:40" s="73" customFormat="1" ht="14.25" hidden="1" customHeight="1" outlineLevel="1">
      <c r="B74" s="526">
        <f t="shared" ref="B74" si="198">D82</f>
        <v>45945</v>
      </c>
      <c r="C74" s="530"/>
      <c r="D74" s="193">
        <v>45937</v>
      </c>
      <c r="E74" s="193" t="s">
        <v>118</v>
      </c>
      <c r="F74" s="378">
        <f t="shared" si="176"/>
        <v>7735533.3199999994</v>
      </c>
      <c r="G74" s="528">
        <f>SUM(F74:F80)</f>
        <v>46920812.350000001</v>
      </c>
      <c r="H74" s="534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hidden="1" customHeight="1" outlineLevel="1">
      <c r="B75" s="527"/>
      <c r="C75" s="530"/>
      <c r="D75" s="193">
        <v>45938</v>
      </c>
      <c r="E75" s="193" t="s">
        <v>112</v>
      </c>
      <c r="F75" s="378">
        <f t="shared" si="176"/>
        <v>6990078.5799999991</v>
      </c>
      <c r="G75" s="528"/>
      <c r="H75" s="534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hidden="1" customHeight="1" outlineLevel="1">
      <c r="B76" s="527"/>
      <c r="C76" s="530"/>
      <c r="D76" s="193">
        <v>45939</v>
      </c>
      <c r="E76" s="193" t="s">
        <v>113</v>
      </c>
      <c r="F76" s="378">
        <f t="shared" si="176"/>
        <v>5629785.9100000001</v>
      </c>
      <c r="G76" s="528"/>
      <c r="H76" s="534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hidden="1" customHeight="1" outlineLevel="1">
      <c r="B77" s="527"/>
      <c r="C77" s="530"/>
      <c r="D77" s="193">
        <v>45940</v>
      </c>
      <c r="E77" s="193" t="s">
        <v>114</v>
      </c>
      <c r="F77" s="378">
        <f t="shared" si="176"/>
        <v>5383668.6199999992</v>
      </c>
      <c r="G77" s="528"/>
      <c r="H77" s="534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hidden="1" customHeight="1" outlineLevel="1">
      <c r="B78" s="527"/>
      <c r="C78" s="530"/>
      <c r="D78" s="193">
        <v>45941</v>
      </c>
      <c r="E78" s="193" t="s">
        <v>115</v>
      </c>
      <c r="F78" s="378">
        <f t="shared" si="176"/>
        <v>5813078.580000001</v>
      </c>
      <c r="G78" s="528"/>
      <c r="H78" s="534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hidden="1" customHeight="1" outlineLevel="1">
      <c r="B79" s="527"/>
      <c r="C79" s="530"/>
      <c r="D79" s="193">
        <v>45942</v>
      </c>
      <c r="E79" s="193" t="s">
        <v>116</v>
      </c>
      <c r="F79" s="378">
        <f t="shared" si="176"/>
        <v>7715093.0099999998</v>
      </c>
      <c r="G79" s="528"/>
      <c r="H79" s="534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hidden="1" customHeight="1" outlineLevel="1">
      <c r="B80" s="527"/>
      <c r="C80" s="530"/>
      <c r="D80" s="193">
        <v>45943</v>
      </c>
      <c r="E80" s="193" t="s">
        <v>117</v>
      </c>
      <c r="F80" s="378">
        <f t="shared" si="176"/>
        <v>7653574.3299999991</v>
      </c>
      <c r="G80" s="528"/>
      <c r="H80" s="534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hidden="1" customHeight="1" outlineLevel="1" collapsed="1">
      <c r="B81" s="526">
        <f t="shared" ref="B81" si="217">D89</f>
        <v>45952</v>
      </c>
      <c r="C81" s="530"/>
      <c r="D81" s="193">
        <v>45944</v>
      </c>
      <c r="E81" s="193" t="s">
        <v>118</v>
      </c>
      <c r="F81" s="378">
        <f t="shared" si="176"/>
        <v>8258005.9900000002</v>
      </c>
      <c r="G81" s="528">
        <f t="shared" ref="G81" si="218">SUM(F81:F87)</f>
        <v>52309638.460000001</v>
      </c>
      <c r="H81" s="534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hidden="1" customHeight="1" outlineLevel="1">
      <c r="B82" s="527"/>
      <c r="C82" s="530"/>
      <c r="D82" s="193">
        <v>45945</v>
      </c>
      <c r="E82" s="193" t="s">
        <v>112</v>
      </c>
      <c r="F82" s="378">
        <f t="shared" si="176"/>
        <v>8118705.0999999996</v>
      </c>
      <c r="G82" s="528"/>
      <c r="H82" s="534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hidden="1" customHeight="1" outlineLevel="1">
      <c r="B83" s="527"/>
      <c r="C83" s="530"/>
      <c r="D83" s="193">
        <v>45946</v>
      </c>
      <c r="E83" s="193" t="s">
        <v>113</v>
      </c>
      <c r="F83" s="378">
        <f t="shared" si="176"/>
        <v>7400190.3099999996</v>
      </c>
      <c r="G83" s="528"/>
      <c r="H83" s="534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hidden="1" customHeight="1" outlineLevel="1">
      <c r="B84" s="527"/>
      <c r="C84" s="530"/>
      <c r="D84" s="193">
        <v>45947</v>
      </c>
      <c r="E84" s="193" t="s">
        <v>114</v>
      </c>
      <c r="F84" s="378">
        <f t="shared" si="176"/>
        <v>6008294.21</v>
      </c>
      <c r="G84" s="528"/>
      <c r="H84" s="534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hidden="1" customHeight="1" outlineLevel="1">
      <c r="B85" s="527"/>
      <c r="C85" s="530"/>
      <c r="D85" s="193">
        <v>45948</v>
      </c>
      <c r="E85" s="193" t="s">
        <v>115</v>
      </c>
      <c r="F85" s="378">
        <f t="shared" si="176"/>
        <v>6172282.1100000003</v>
      </c>
      <c r="G85" s="528"/>
      <c r="H85" s="534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hidden="1" customHeight="1" outlineLevel="1">
      <c r="B86" s="527"/>
      <c r="C86" s="530"/>
      <c r="D86" s="193">
        <v>45949</v>
      </c>
      <c r="E86" s="193" t="s">
        <v>116</v>
      </c>
      <c r="F86" s="378">
        <f t="shared" si="176"/>
        <v>8298386.9300000006</v>
      </c>
      <c r="G86" s="528"/>
      <c r="H86" s="534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hidden="1" customHeight="1" outlineLevel="1">
      <c r="B87" s="527"/>
      <c r="C87" s="530"/>
      <c r="D87" s="193">
        <v>45950</v>
      </c>
      <c r="E87" s="193" t="s">
        <v>117</v>
      </c>
      <c r="F87" s="378">
        <f t="shared" si="176"/>
        <v>8053773.8100000015</v>
      </c>
      <c r="G87" s="528"/>
      <c r="H87" s="534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hidden="1" customHeight="1" outlineLevel="1" collapsed="1">
      <c r="B88" s="526">
        <f t="shared" ref="B88" si="237">D96</f>
        <v>45959</v>
      </c>
      <c r="C88" s="530"/>
      <c r="D88" s="193">
        <v>45951</v>
      </c>
      <c r="E88" s="193" t="s">
        <v>118</v>
      </c>
      <c r="F88" s="378">
        <f t="shared" si="176"/>
        <v>7924086.5899999989</v>
      </c>
      <c r="G88" s="528">
        <f t="shared" ref="G88" si="238">SUM(F88:F94)</f>
        <v>48473977.959999993</v>
      </c>
      <c r="H88" s="534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hidden="1" customHeight="1" outlineLevel="1">
      <c r="B89" s="527"/>
      <c r="C89" s="530"/>
      <c r="D89" s="193">
        <v>45952</v>
      </c>
      <c r="E89" s="193" t="s">
        <v>112</v>
      </c>
      <c r="F89" s="378">
        <f t="shared" si="176"/>
        <v>7371808.3499999996</v>
      </c>
      <c r="G89" s="528"/>
      <c r="H89" s="534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hidden="1" customHeight="1" outlineLevel="1">
      <c r="B90" s="527"/>
      <c r="C90" s="530"/>
      <c r="D90" s="193">
        <v>45953</v>
      </c>
      <c r="E90" s="193" t="s">
        <v>113</v>
      </c>
      <c r="F90" s="378">
        <f t="shared" si="176"/>
        <v>5768650.54</v>
      </c>
      <c r="G90" s="528"/>
      <c r="H90" s="534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hidden="1" customHeight="1" outlineLevel="1">
      <c r="B91" s="527"/>
      <c r="C91" s="530"/>
      <c r="D91" s="193">
        <v>45954</v>
      </c>
      <c r="E91" s="193" t="s">
        <v>114</v>
      </c>
      <c r="F91" s="378">
        <f t="shared" si="176"/>
        <v>5491721.6600000001</v>
      </c>
      <c r="G91" s="528"/>
      <c r="H91" s="534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hidden="1" customHeight="1" outlineLevel="1">
      <c r="B92" s="527"/>
      <c r="C92" s="530"/>
      <c r="D92" s="193">
        <v>45955</v>
      </c>
      <c r="E92" s="193" t="s">
        <v>115</v>
      </c>
      <c r="F92" s="378">
        <f t="shared" si="176"/>
        <v>5829561.6499999994</v>
      </c>
      <c r="G92" s="528"/>
      <c r="H92" s="534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hidden="1" customHeight="1" outlineLevel="1">
      <c r="B93" s="527"/>
      <c r="C93" s="530"/>
      <c r="D93" s="193">
        <v>45956</v>
      </c>
      <c r="E93" s="193" t="s">
        <v>116</v>
      </c>
      <c r="F93" s="378">
        <f t="shared" si="176"/>
        <v>8112299.6200000001</v>
      </c>
      <c r="G93" s="528"/>
      <c r="H93" s="534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hidden="1" customHeight="1" outlineLevel="1">
      <c r="B94" s="527"/>
      <c r="C94" s="530"/>
      <c r="D94" s="193">
        <v>45957</v>
      </c>
      <c r="E94" s="193" t="s">
        <v>117</v>
      </c>
      <c r="F94" s="378">
        <f t="shared" si="176"/>
        <v>7975849.5499999998</v>
      </c>
      <c r="G94" s="528"/>
      <c r="H94" s="534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hidden="1" customHeight="1" outlineLevel="1" collapsed="1">
      <c r="B95" s="526">
        <f>B88+7</f>
        <v>45966</v>
      </c>
      <c r="C95" s="530"/>
      <c r="D95" s="193">
        <v>45958</v>
      </c>
      <c r="E95" s="193" t="s">
        <v>118</v>
      </c>
      <c r="F95" s="378">
        <f t="shared" si="176"/>
        <v>8366217.1600000001</v>
      </c>
      <c r="G95" s="528">
        <f t="shared" ref="G95" si="257">SUM(F95:F101)</f>
        <v>50222624.539999999</v>
      </c>
      <c r="H95" s="534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hidden="1" customHeight="1" outlineLevel="1">
      <c r="B96" s="527"/>
      <c r="C96" s="530"/>
      <c r="D96" s="193">
        <v>45959</v>
      </c>
      <c r="E96" s="193" t="s">
        <v>112</v>
      </c>
      <c r="F96" s="378">
        <f t="shared" si="176"/>
        <v>7818037.5599999996</v>
      </c>
      <c r="G96" s="528"/>
      <c r="H96" s="534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hidden="1" customHeight="1" outlineLevel="1">
      <c r="B97" s="527"/>
      <c r="C97" s="530"/>
      <c r="D97" s="193">
        <v>45960</v>
      </c>
      <c r="E97" s="193" t="s">
        <v>113</v>
      </c>
      <c r="F97" s="378">
        <f t="shared" si="176"/>
        <v>6961611.0600000005</v>
      </c>
      <c r="G97" s="528"/>
      <c r="H97" s="534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hidden="1" customHeight="1" outlineLevel="1">
      <c r="B98" s="527"/>
      <c r="C98" s="531"/>
      <c r="D98" s="193">
        <v>45961</v>
      </c>
      <c r="E98" s="193" t="s">
        <v>114</v>
      </c>
      <c r="F98" s="378">
        <f t="shared" si="176"/>
        <v>5667008.7699999996</v>
      </c>
      <c r="G98" s="528"/>
      <c r="H98" s="534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hidden="1" customHeight="1" outlineLevel="1">
      <c r="B99" s="527"/>
      <c r="C99" s="535" t="s">
        <v>728</v>
      </c>
      <c r="D99" s="193">
        <v>45962</v>
      </c>
      <c r="E99" s="193" t="s">
        <v>115</v>
      </c>
      <c r="F99" s="378">
        <f t="shared" si="176"/>
        <v>5815672.830000001</v>
      </c>
      <c r="G99" s="528"/>
      <c r="H99" s="534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hidden="1" customHeight="1" outlineLevel="1">
      <c r="B100" s="527"/>
      <c r="C100" s="535"/>
      <c r="D100" s="193">
        <v>45963</v>
      </c>
      <c r="E100" s="193" t="s">
        <v>116</v>
      </c>
      <c r="F100" s="378">
        <f t="shared" si="176"/>
        <v>7928547.3200000012</v>
      </c>
      <c r="G100" s="528"/>
      <c r="H100" s="532">
        <f>SUM(F99:F128)</f>
        <v>207972708.03000003</v>
      </c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hidden="1" customHeight="1" outlineLevel="1">
      <c r="B101" s="527"/>
      <c r="C101" s="535"/>
      <c r="D101" s="193">
        <v>45964</v>
      </c>
      <c r="E101" s="193" t="s">
        <v>117</v>
      </c>
      <c r="F101" s="378">
        <f t="shared" si="176"/>
        <v>7665529.8399999989</v>
      </c>
      <c r="G101" s="528"/>
      <c r="H101" s="533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:N102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:T102" si="274">S101/$F101</f>
        <v>7.1319851518574229E-2</v>
      </c>
      <c r="U101" s="194">
        <v>736262.57</v>
      </c>
      <c r="V101" s="195">
        <f t="shared" ref="V101:V102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  <row r="102" spans="2:40" s="73" customFormat="1" ht="14.25" hidden="1" customHeight="1" outlineLevel="1" collapsed="1">
      <c r="B102" s="526">
        <f t="shared" ref="B102" si="276">D110</f>
        <v>45973</v>
      </c>
      <c r="C102" s="535"/>
      <c r="D102" s="193">
        <v>45965</v>
      </c>
      <c r="E102" s="193" t="s">
        <v>118</v>
      </c>
      <c r="F102" s="378">
        <f t="shared" si="176"/>
        <v>7349223.8500000015</v>
      </c>
      <c r="G102" s="528">
        <f t="shared" ref="G102" si="277">SUM(F102:F108)</f>
        <v>47807804.470000006</v>
      </c>
      <c r="H102" s="533"/>
      <c r="I102" s="194">
        <v>983988.02000000014</v>
      </c>
      <c r="J102" s="195">
        <f t="shared" si="184"/>
        <v>0.13389005969657597</v>
      </c>
      <c r="K102" s="194">
        <v>1100154.8599999999</v>
      </c>
      <c r="L102" s="195">
        <f t="shared" si="185"/>
        <v>0.149696741105525</v>
      </c>
      <c r="M102" s="194">
        <f t="shared" si="177"/>
        <v>2084142.88</v>
      </c>
      <c r="N102" s="195">
        <f t="shared" si="273"/>
        <v>0.28358680080210097</v>
      </c>
      <c r="O102" s="194">
        <v>352040.49</v>
      </c>
      <c r="P102" s="195">
        <f t="shared" si="187"/>
        <v>4.7901723662968833E-2</v>
      </c>
      <c r="Q102" s="194">
        <v>184900.49000000002</v>
      </c>
      <c r="R102" s="195">
        <f t="shared" si="179"/>
        <v>2.5159186027514997E-2</v>
      </c>
      <c r="S102" s="194">
        <f t="shared" si="180"/>
        <v>536940.98</v>
      </c>
      <c r="T102" s="195">
        <f t="shared" si="274"/>
        <v>7.306090969048383E-2</v>
      </c>
      <c r="U102" s="194">
        <v>713626.1</v>
      </c>
      <c r="V102" s="195">
        <f t="shared" si="275"/>
        <v>9.7102240259017258E-2</v>
      </c>
      <c r="W102" s="194">
        <v>0</v>
      </c>
      <c r="X102" s="195">
        <f t="shared" si="190"/>
        <v>0</v>
      </c>
      <c r="Y102" s="194">
        <v>563508.73</v>
      </c>
      <c r="Z102" s="195">
        <f t="shared" si="191"/>
        <v>7.6675951297904721E-2</v>
      </c>
      <c r="AA102" s="194">
        <v>632837.21</v>
      </c>
      <c r="AB102" s="195">
        <f t="shared" si="192"/>
        <v>8.6109393715092769E-2</v>
      </c>
      <c r="AC102" s="194">
        <f t="shared" si="183"/>
        <v>1196345.94</v>
      </c>
      <c r="AD102" s="195">
        <f t="shared" si="193"/>
        <v>0.16278534501299749</v>
      </c>
      <c r="AE102" s="194">
        <v>1741671.9400000002</v>
      </c>
      <c r="AF102" s="195">
        <f t="shared" si="194"/>
        <v>0.2369871942327624</v>
      </c>
      <c r="AG102" s="194">
        <v>269825.7</v>
      </c>
      <c r="AH102" s="195">
        <f t="shared" si="195"/>
        <v>3.6714856630744752E-2</v>
      </c>
      <c r="AI102" s="194">
        <v>473997.2</v>
      </c>
      <c r="AJ102" s="195">
        <f t="shared" si="196"/>
        <v>6.4496225679668187E-2</v>
      </c>
      <c r="AK102" s="194">
        <v>332673.11</v>
      </c>
      <c r="AL102" s="195">
        <f t="shared" si="197"/>
        <v>4.5266427692224928E-2</v>
      </c>
      <c r="AN102" s="72"/>
    </row>
    <row r="103" spans="2:40" s="73" customFormat="1" ht="14.25" hidden="1" customHeight="1" outlineLevel="1">
      <c r="B103" s="527"/>
      <c r="C103" s="535"/>
      <c r="D103" s="193">
        <v>45966</v>
      </c>
      <c r="E103" s="193" t="s">
        <v>112</v>
      </c>
      <c r="F103" s="378">
        <f t="shared" si="176"/>
        <v>7127957.1099999994</v>
      </c>
      <c r="G103" s="528"/>
      <c r="H103" s="533"/>
      <c r="I103" s="194">
        <v>971754.60999999987</v>
      </c>
      <c r="J103" s="195">
        <f t="shared" si="184"/>
        <v>0.13633003047067996</v>
      </c>
      <c r="K103" s="194">
        <v>1070771.78</v>
      </c>
      <c r="L103" s="195">
        <f t="shared" si="185"/>
        <v>0.15022141175594139</v>
      </c>
      <c r="M103" s="194">
        <f t="shared" si="177"/>
        <v>2042526.39</v>
      </c>
      <c r="N103" s="195">
        <f t="shared" ref="N103" si="278">M103/F103</f>
        <v>0.28655144222662138</v>
      </c>
      <c r="O103" s="194">
        <v>346008.02</v>
      </c>
      <c r="P103" s="195">
        <f t="shared" si="187"/>
        <v>4.8542382433050306E-2</v>
      </c>
      <c r="Q103" s="194">
        <v>185178.19</v>
      </c>
      <c r="R103" s="195">
        <f t="shared" si="179"/>
        <v>2.5979139203883343E-2</v>
      </c>
      <c r="S103" s="194">
        <f t="shared" si="180"/>
        <v>531186.21</v>
      </c>
      <c r="T103" s="195">
        <f t="shared" ref="T103" si="279">S103/F103</f>
        <v>7.4521521636933638E-2</v>
      </c>
      <c r="U103" s="194">
        <v>681478.83</v>
      </c>
      <c r="V103" s="195">
        <f t="shared" ref="V103" si="280">U103/F103</f>
        <v>9.5606471739839077E-2</v>
      </c>
      <c r="W103" s="194">
        <v>0</v>
      </c>
      <c r="X103" s="195">
        <f t="shared" si="190"/>
        <v>0</v>
      </c>
      <c r="Y103" s="194">
        <v>548688.93000000005</v>
      </c>
      <c r="Z103" s="195">
        <f t="shared" si="191"/>
        <v>7.6977024627467222E-2</v>
      </c>
      <c r="AA103" s="194">
        <v>558439.17000000004</v>
      </c>
      <c r="AB103" s="195">
        <f t="shared" si="192"/>
        <v>7.8344911646080331E-2</v>
      </c>
      <c r="AC103" s="194">
        <f t="shared" si="183"/>
        <v>1107128.1000000001</v>
      </c>
      <c r="AD103" s="195">
        <f t="shared" si="193"/>
        <v>0.15532193627354754</v>
      </c>
      <c r="AE103" s="194">
        <v>1674310.77</v>
      </c>
      <c r="AF103" s="195">
        <f t="shared" si="194"/>
        <v>0.23489349671465687</v>
      </c>
      <c r="AG103" s="194">
        <v>250057.19999999998</v>
      </c>
      <c r="AH103" s="195">
        <f t="shared" si="195"/>
        <v>3.508118751853713E-2</v>
      </c>
      <c r="AI103" s="194">
        <v>501182.4</v>
      </c>
      <c r="AJ103" s="195">
        <f t="shared" si="196"/>
        <v>7.0312207588465708E-2</v>
      </c>
      <c r="AK103" s="194">
        <v>340087.20999999996</v>
      </c>
      <c r="AL103" s="195">
        <f t="shared" si="197"/>
        <v>4.7711736301398702E-2</v>
      </c>
      <c r="AN103" s="72"/>
    </row>
    <row r="104" spans="2:40" s="73" customFormat="1" ht="14.25" hidden="1" customHeight="1" outlineLevel="1">
      <c r="B104" s="527"/>
      <c r="C104" s="535"/>
      <c r="D104" s="193">
        <v>45967</v>
      </c>
      <c r="E104" s="193" t="s">
        <v>113</v>
      </c>
      <c r="F104" s="378">
        <f t="shared" si="176"/>
        <v>6913191.3500000006</v>
      </c>
      <c r="G104" s="528"/>
      <c r="H104" s="533"/>
      <c r="I104" s="194">
        <v>939841.37999999989</v>
      </c>
      <c r="J104" s="195">
        <f t="shared" si="184"/>
        <v>0.13594898975275721</v>
      </c>
      <c r="K104" s="194">
        <v>966131.79</v>
      </c>
      <c r="L104" s="195">
        <f t="shared" si="185"/>
        <v>0.13975192369006248</v>
      </c>
      <c r="M104" s="194">
        <f t="shared" si="177"/>
        <v>1905973.17</v>
      </c>
      <c r="N104" s="195">
        <f t="shared" ref="N104" si="281">M104/$F104</f>
        <v>0.27570091344281966</v>
      </c>
      <c r="O104" s="194">
        <v>318822.49999999994</v>
      </c>
      <c r="P104" s="195">
        <f t="shared" si="187"/>
        <v>4.611799151198092E-2</v>
      </c>
      <c r="Q104" s="194">
        <v>177366.08000000002</v>
      </c>
      <c r="R104" s="195">
        <f t="shared" si="179"/>
        <v>2.565617976131964E-2</v>
      </c>
      <c r="S104" s="194">
        <f t="shared" si="180"/>
        <v>496188.57999999996</v>
      </c>
      <c r="T104" s="195">
        <f t="shared" ref="T104" si="282">S104/$F104</f>
        <v>7.177417127330056E-2</v>
      </c>
      <c r="U104" s="194">
        <v>638249.79999999993</v>
      </c>
      <c r="V104" s="195">
        <f t="shared" ref="V104" si="283">U104/$F104</f>
        <v>9.2323467945090207E-2</v>
      </c>
      <c r="W104" s="194">
        <v>0</v>
      </c>
      <c r="X104" s="195">
        <f t="shared" si="190"/>
        <v>0</v>
      </c>
      <c r="Y104" s="194">
        <v>459886.31</v>
      </c>
      <c r="Z104" s="195">
        <f t="shared" si="191"/>
        <v>6.6523011835915691E-2</v>
      </c>
      <c r="AA104" s="194">
        <v>784126.99</v>
      </c>
      <c r="AB104" s="195">
        <f t="shared" si="192"/>
        <v>0.11342474847018373</v>
      </c>
      <c r="AC104" s="194">
        <f t="shared" si="183"/>
        <v>1244013.3</v>
      </c>
      <c r="AD104" s="195">
        <f t="shared" si="193"/>
        <v>0.17994776030609944</v>
      </c>
      <c r="AE104" s="194">
        <v>1514540.87</v>
      </c>
      <c r="AF104" s="195">
        <f t="shared" si="194"/>
        <v>0.21907984219184096</v>
      </c>
      <c r="AG104" s="194">
        <v>231950.4</v>
      </c>
      <c r="AH104" s="195">
        <f t="shared" si="195"/>
        <v>3.355185590226719E-2</v>
      </c>
      <c r="AI104" s="194">
        <v>554122.87000000011</v>
      </c>
      <c r="AJ104" s="195">
        <f t="shared" si="196"/>
        <v>8.0154423904381017E-2</v>
      </c>
      <c r="AK104" s="194">
        <v>328152.36</v>
      </c>
      <c r="AL104" s="195">
        <f t="shared" si="197"/>
        <v>4.7467565034200875E-2</v>
      </c>
      <c r="AN104" s="72"/>
    </row>
    <row r="105" spans="2:40" s="73" customFormat="1" ht="14.25" hidden="1" customHeight="1" outlineLevel="1">
      <c r="B105" s="527"/>
      <c r="C105" s="535"/>
      <c r="D105" s="193">
        <v>45968</v>
      </c>
      <c r="E105" s="193" t="s">
        <v>114</v>
      </c>
      <c r="F105" s="378">
        <f t="shared" si="176"/>
        <v>5603642.5599999996</v>
      </c>
      <c r="G105" s="528"/>
      <c r="H105" s="533"/>
      <c r="I105" s="194">
        <v>702043.23</v>
      </c>
      <c r="J105" s="195">
        <f t="shared" si="184"/>
        <v>0.12528337103642814</v>
      </c>
      <c r="K105" s="194">
        <v>891403.24</v>
      </c>
      <c r="L105" s="195">
        <f t="shared" si="185"/>
        <v>0.15907567808893222</v>
      </c>
      <c r="M105" s="194">
        <f t="shared" si="177"/>
        <v>1593446.47</v>
      </c>
      <c r="N105" s="195">
        <f t="shared" ref="N105" si="284">M105/F105</f>
        <v>0.28435904912536036</v>
      </c>
      <c r="O105" s="194">
        <v>258704.28</v>
      </c>
      <c r="P105" s="195">
        <f t="shared" si="187"/>
        <v>4.6167163096141522E-2</v>
      </c>
      <c r="Q105" s="194">
        <v>160466.39000000001</v>
      </c>
      <c r="R105" s="195">
        <f t="shared" si="179"/>
        <v>2.8636085953348177E-2</v>
      </c>
      <c r="S105" s="194">
        <f t="shared" si="180"/>
        <v>419170.67000000004</v>
      </c>
      <c r="T105" s="195">
        <f t="shared" ref="T105" si="285">S105/F105</f>
        <v>7.4803249049489706E-2</v>
      </c>
      <c r="U105" s="194">
        <v>519901.77999999991</v>
      </c>
      <c r="V105" s="195">
        <f t="shared" ref="V105" si="286">U105/F105</f>
        <v>9.2779254642537362E-2</v>
      </c>
      <c r="W105" s="194">
        <v>0</v>
      </c>
      <c r="X105" s="195">
        <f t="shared" si="190"/>
        <v>0</v>
      </c>
      <c r="Y105" s="194">
        <v>428492.78</v>
      </c>
      <c r="Z105" s="195">
        <f t="shared" si="191"/>
        <v>7.646682946172785E-2</v>
      </c>
      <c r="AA105" s="194">
        <v>442308.23</v>
      </c>
      <c r="AB105" s="195">
        <f t="shared" si="192"/>
        <v>7.8932270440889796E-2</v>
      </c>
      <c r="AC105" s="194">
        <f t="shared" si="183"/>
        <v>870801.01</v>
      </c>
      <c r="AD105" s="195">
        <f t="shared" si="193"/>
        <v>0.15539909990261763</v>
      </c>
      <c r="AE105" s="194">
        <v>1202323.25</v>
      </c>
      <c r="AF105" s="195">
        <f t="shared" si="194"/>
        <v>0.21456101761065932</v>
      </c>
      <c r="AG105" s="194">
        <v>208285.5</v>
      </c>
      <c r="AH105" s="195">
        <f t="shared" si="195"/>
        <v>3.7169662013559986E-2</v>
      </c>
      <c r="AI105" s="194">
        <v>481281.51</v>
      </c>
      <c r="AJ105" s="195">
        <f t="shared" si="196"/>
        <v>8.5887260803444263E-2</v>
      </c>
      <c r="AK105" s="194">
        <v>308432.37</v>
      </c>
      <c r="AL105" s="195">
        <f t="shared" si="197"/>
        <v>5.5041406852331429E-2</v>
      </c>
      <c r="AN105" s="72"/>
    </row>
    <row r="106" spans="2:40" s="73" customFormat="1" ht="14.25" hidden="1" customHeight="1" outlineLevel="1">
      <c r="B106" s="527"/>
      <c r="C106" s="535"/>
      <c r="D106" s="193">
        <v>45969</v>
      </c>
      <c r="E106" s="193" t="s">
        <v>115</v>
      </c>
      <c r="F106" s="378">
        <f t="shared" si="176"/>
        <v>5780178.1100000003</v>
      </c>
      <c r="G106" s="528"/>
      <c r="H106" s="533"/>
      <c r="I106" s="194">
        <v>670406.6</v>
      </c>
      <c r="J106" s="195">
        <f t="shared" si="184"/>
        <v>0.11598372701356083</v>
      </c>
      <c r="K106" s="194">
        <v>1014557.36</v>
      </c>
      <c r="L106" s="195">
        <f t="shared" si="185"/>
        <v>0.17552354628047956</v>
      </c>
      <c r="M106" s="194">
        <f t="shared" si="177"/>
        <v>1684963.96</v>
      </c>
      <c r="N106" s="195">
        <f t="shared" ref="N106" si="287">M106/$F106</f>
        <v>0.29150727329404041</v>
      </c>
      <c r="O106" s="194">
        <v>237552.23999999996</v>
      </c>
      <c r="P106" s="195">
        <f t="shared" si="187"/>
        <v>4.1097737038418E-2</v>
      </c>
      <c r="Q106" s="194">
        <v>150134.97</v>
      </c>
      <c r="R106" s="195">
        <f t="shared" si="179"/>
        <v>2.5974107915508506E-2</v>
      </c>
      <c r="S106" s="194">
        <f t="shared" si="180"/>
        <v>387687.20999999996</v>
      </c>
      <c r="T106" s="195">
        <f t="shared" ref="T106" si="288">S106/$F106</f>
        <v>6.7071844953926499E-2</v>
      </c>
      <c r="U106" s="194">
        <v>557060.36</v>
      </c>
      <c r="V106" s="195">
        <f t="shared" ref="V106" si="289">U106/$F106</f>
        <v>9.6374255152493898E-2</v>
      </c>
      <c r="W106" s="194">
        <v>0</v>
      </c>
      <c r="X106" s="195">
        <f t="shared" si="190"/>
        <v>0</v>
      </c>
      <c r="Y106" s="194">
        <v>460391.73</v>
      </c>
      <c r="Z106" s="195">
        <f t="shared" si="191"/>
        <v>7.9650094034905083E-2</v>
      </c>
      <c r="AA106" s="194">
        <v>498185.62999999995</v>
      </c>
      <c r="AB106" s="195">
        <f t="shared" si="192"/>
        <v>8.6188629574945733E-2</v>
      </c>
      <c r="AC106" s="194">
        <f t="shared" si="183"/>
        <v>958577.35999999987</v>
      </c>
      <c r="AD106" s="195">
        <f t="shared" si="193"/>
        <v>0.1658387236098508</v>
      </c>
      <c r="AE106" s="194">
        <v>1160839.74</v>
      </c>
      <c r="AF106" s="195">
        <f t="shared" si="194"/>
        <v>0.2008311366723611</v>
      </c>
      <c r="AG106" s="194">
        <v>209889.9</v>
      </c>
      <c r="AH106" s="195">
        <f t="shared" si="195"/>
        <v>3.6312012537620571E-2</v>
      </c>
      <c r="AI106" s="194">
        <v>539838.01</v>
      </c>
      <c r="AJ106" s="195">
        <f t="shared" si="196"/>
        <v>9.3394701638354879E-2</v>
      </c>
      <c r="AK106" s="194">
        <v>281321.57</v>
      </c>
      <c r="AL106" s="195">
        <f t="shared" si="197"/>
        <v>4.8670052141351748E-2</v>
      </c>
      <c r="AN106" s="72"/>
    </row>
    <row r="107" spans="2:40" s="73" customFormat="1" ht="14.25" hidden="1" customHeight="1" outlineLevel="1">
      <c r="B107" s="527"/>
      <c r="C107" s="535"/>
      <c r="D107" s="193">
        <v>45970</v>
      </c>
      <c r="E107" s="193" t="s">
        <v>116</v>
      </c>
      <c r="F107" s="378">
        <f t="shared" si="176"/>
        <v>7525846.8600000003</v>
      </c>
      <c r="G107" s="528"/>
      <c r="H107" s="533"/>
      <c r="I107" s="194">
        <v>1000010.77</v>
      </c>
      <c r="J107" s="195">
        <f t="shared" si="184"/>
        <v>0.13287684277965761</v>
      </c>
      <c r="K107" s="194">
        <v>1148120.8199999998</v>
      </c>
      <c r="L107" s="195">
        <f t="shared" si="185"/>
        <v>0.15255702665201451</v>
      </c>
      <c r="M107" s="194">
        <f t="shared" si="177"/>
        <v>2148131.59</v>
      </c>
      <c r="N107" s="195">
        <f t="shared" ref="N107" si="290">M107/F107</f>
        <v>0.28543386943167215</v>
      </c>
      <c r="O107" s="194">
        <v>342353.25</v>
      </c>
      <c r="P107" s="195">
        <f t="shared" si="187"/>
        <v>4.5490329044511009E-2</v>
      </c>
      <c r="Q107" s="194">
        <v>185174.33999999997</v>
      </c>
      <c r="R107" s="195">
        <f t="shared" si="179"/>
        <v>2.4605116665900369E-2</v>
      </c>
      <c r="S107" s="194">
        <f t="shared" si="180"/>
        <v>527527.59</v>
      </c>
      <c r="T107" s="195">
        <f t="shared" ref="T107" si="291">S107/F107</f>
        <v>7.0095445710411375E-2</v>
      </c>
      <c r="U107" s="194">
        <v>688581.46</v>
      </c>
      <c r="V107" s="195">
        <f t="shared" ref="V107" si="292">U107/F107</f>
        <v>9.1495544994387501E-2</v>
      </c>
      <c r="W107" s="194">
        <v>0</v>
      </c>
      <c r="X107" s="195">
        <f t="shared" si="190"/>
        <v>0</v>
      </c>
      <c r="Y107" s="194">
        <v>564994.15</v>
      </c>
      <c r="Z107" s="195">
        <f t="shared" si="191"/>
        <v>7.5073830295824012E-2</v>
      </c>
      <c r="AA107" s="194">
        <v>484884.31</v>
      </c>
      <c r="AB107" s="195">
        <f t="shared" si="192"/>
        <v>6.4429202323683737E-2</v>
      </c>
      <c r="AC107" s="194">
        <f t="shared" si="183"/>
        <v>1049878.46</v>
      </c>
      <c r="AD107" s="195">
        <f t="shared" si="193"/>
        <v>0.13950303261950775</v>
      </c>
      <c r="AE107" s="194">
        <v>1884712.2999999998</v>
      </c>
      <c r="AF107" s="195">
        <f t="shared" si="194"/>
        <v>0.25043192282017812</v>
      </c>
      <c r="AG107" s="194">
        <v>278936.39999999997</v>
      </c>
      <c r="AH107" s="195">
        <f t="shared" si="195"/>
        <v>3.7063788991316245E-2</v>
      </c>
      <c r="AI107" s="194">
        <v>621160.57000000007</v>
      </c>
      <c r="AJ107" s="195">
        <f t="shared" si="196"/>
        <v>8.2536966477683549E-2</v>
      </c>
      <c r="AK107" s="194">
        <v>326918.49</v>
      </c>
      <c r="AL107" s="195">
        <f t="shared" si="197"/>
        <v>4.3439428954843227E-2</v>
      </c>
      <c r="AN107" s="72"/>
    </row>
    <row r="108" spans="2:40" s="73" customFormat="1" ht="14.25" hidden="1" customHeight="1" outlineLevel="1">
      <c r="B108" s="527"/>
      <c r="C108" s="535"/>
      <c r="D108" s="193">
        <v>45971</v>
      </c>
      <c r="E108" s="193" t="s">
        <v>117</v>
      </c>
      <c r="F108" s="378">
        <f t="shared" si="176"/>
        <v>7507764.6299999999</v>
      </c>
      <c r="G108" s="528"/>
      <c r="H108" s="533"/>
      <c r="I108" s="194">
        <v>980803.42999999982</v>
      </c>
      <c r="J108" s="195">
        <f t="shared" si="184"/>
        <v>0.1306385426736533</v>
      </c>
      <c r="K108" s="194">
        <v>1133019.1500000001</v>
      </c>
      <c r="L108" s="195">
        <f t="shared" si="185"/>
        <v>0.1509129822041318</v>
      </c>
      <c r="M108" s="194">
        <f t="shared" si="177"/>
        <v>2113822.58</v>
      </c>
      <c r="N108" s="195">
        <f t="shared" ref="N108:N109" si="293">M108/$F108</f>
        <v>0.28155152487778512</v>
      </c>
      <c r="O108" s="194">
        <v>326516.66000000003</v>
      </c>
      <c r="P108" s="195">
        <f t="shared" si="187"/>
        <v>4.3490529617202456E-2</v>
      </c>
      <c r="Q108" s="194">
        <v>185835.71000000002</v>
      </c>
      <c r="R108" s="195">
        <f t="shared" si="179"/>
        <v>2.4752468831724685E-2</v>
      </c>
      <c r="S108" s="194">
        <f t="shared" si="180"/>
        <v>512352.37000000005</v>
      </c>
      <c r="T108" s="195">
        <f t="shared" ref="T108:T109" si="294">S108/$F108</f>
        <v>6.8242998448927145E-2</v>
      </c>
      <c r="U108" s="194">
        <v>674274.6</v>
      </c>
      <c r="V108" s="195">
        <f t="shared" ref="V108:V109" si="295">U108/$F108</f>
        <v>8.9810300832512915E-2</v>
      </c>
      <c r="W108" s="194">
        <v>0</v>
      </c>
      <c r="X108" s="195">
        <f t="shared" si="190"/>
        <v>0</v>
      </c>
      <c r="Y108" s="194">
        <v>561063.17999999993</v>
      </c>
      <c r="Z108" s="195">
        <f t="shared" si="191"/>
        <v>7.4731056133282098E-2</v>
      </c>
      <c r="AA108" s="194">
        <v>671916.13</v>
      </c>
      <c r="AB108" s="195">
        <f t="shared" si="192"/>
        <v>8.9496163387317057E-2</v>
      </c>
      <c r="AC108" s="194">
        <f t="shared" si="183"/>
        <v>1232979.31</v>
      </c>
      <c r="AD108" s="195">
        <f t="shared" si="193"/>
        <v>0.16422721952059918</v>
      </c>
      <c r="AE108" s="194">
        <v>1785947.8900000001</v>
      </c>
      <c r="AF108" s="195">
        <f t="shared" si="194"/>
        <v>0.23788011185960689</v>
      </c>
      <c r="AG108" s="194">
        <v>262090.19999999998</v>
      </c>
      <c r="AH108" s="195">
        <f t="shared" si="195"/>
        <v>3.4909219044071176E-2</v>
      </c>
      <c r="AI108" s="194">
        <v>596555.1</v>
      </c>
      <c r="AJ108" s="195">
        <f t="shared" si="196"/>
        <v>7.9458417971209089E-2</v>
      </c>
      <c r="AK108" s="194">
        <v>329742.57999999996</v>
      </c>
      <c r="AL108" s="195">
        <f t="shared" si="197"/>
        <v>4.3920207445288538E-2</v>
      </c>
      <c r="AN108" s="72"/>
    </row>
    <row r="109" spans="2:40" s="73" customFormat="1" ht="14.25" hidden="1" customHeight="1" outlineLevel="1" collapsed="1">
      <c r="B109" s="526">
        <f t="shared" ref="B109" si="296">D117</f>
        <v>45980</v>
      </c>
      <c r="C109" s="535"/>
      <c r="D109" s="193">
        <v>45972</v>
      </c>
      <c r="E109" s="193" t="s">
        <v>118</v>
      </c>
      <c r="F109" s="378">
        <f t="shared" si="176"/>
        <v>7892278.2300000004</v>
      </c>
      <c r="G109" s="528">
        <f t="shared" ref="G109" si="297">SUM(F109:F115)</f>
        <v>48820176.68</v>
      </c>
      <c r="H109" s="533"/>
      <c r="I109" s="194">
        <v>910898.0199999999</v>
      </c>
      <c r="J109" s="195">
        <f t="shared" si="184"/>
        <v>0.11541635931403293</v>
      </c>
      <c r="K109" s="194">
        <v>1082257.8799999999</v>
      </c>
      <c r="L109" s="195">
        <f t="shared" si="185"/>
        <v>0.13712870333006491</v>
      </c>
      <c r="M109" s="194">
        <f t="shared" si="177"/>
        <v>1993155.9</v>
      </c>
      <c r="N109" s="195">
        <f t="shared" si="293"/>
        <v>0.25254506264409787</v>
      </c>
      <c r="O109" s="194">
        <v>311318.78000000003</v>
      </c>
      <c r="P109" s="195">
        <f t="shared" si="187"/>
        <v>3.9445996571258739E-2</v>
      </c>
      <c r="Q109" s="194">
        <v>185695.41</v>
      </c>
      <c r="R109" s="195">
        <f t="shared" si="179"/>
        <v>2.3528746020906564E-2</v>
      </c>
      <c r="S109" s="194">
        <f t="shared" si="180"/>
        <v>497014.19000000006</v>
      </c>
      <c r="T109" s="195">
        <f t="shared" si="294"/>
        <v>6.2974742592165303E-2</v>
      </c>
      <c r="U109" s="194">
        <v>956167.5</v>
      </c>
      <c r="V109" s="195">
        <f t="shared" si="295"/>
        <v>0.12115227975179987</v>
      </c>
      <c r="W109" s="194">
        <v>389692.30000000005</v>
      </c>
      <c r="X109" s="195">
        <f t="shared" si="190"/>
        <v>4.9376401673056583E-2</v>
      </c>
      <c r="Y109" s="194">
        <v>537718.43000000005</v>
      </c>
      <c r="Z109" s="195">
        <f t="shared" si="191"/>
        <v>6.8132219155177962E-2</v>
      </c>
      <c r="AA109" s="194">
        <v>706583.78</v>
      </c>
      <c r="AB109" s="195">
        <f t="shared" si="192"/>
        <v>8.9528493472790308E-2</v>
      </c>
      <c r="AC109" s="194">
        <f t="shared" si="183"/>
        <v>1244302.21</v>
      </c>
      <c r="AD109" s="195">
        <f t="shared" si="193"/>
        <v>0.15766071262796824</v>
      </c>
      <c r="AE109" s="194">
        <v>1684627.5199999998</v>
      </c>
      <c r="AF109" s="195">
        <f t="shared" si="194"/>
        <v>0.21345262684688698</v>
      </c>
      <c r="AG109" s="194">
        <v>251432.4</v>
      </c>
      <c r="AH109" s="195">
        <f t="shared" si="195"/>
        <v>3.1858025360061333E-2</v>
      </c>
      <c r="AI109" s="194">
        <v>561905.48</v>
      </c>
      <c r="AJ109" s="195">
        <f t="shared" si="196"/>
        <v>7.1196866560544456E-2</v>
      </c>
      <c r="AK109" s="194">
        <v>313980.73</v>
      </c>
      <c r="AL109" s="195">
        <f t="shared" si="197"/>
        <v>3.9783281943419263E-2</v>
      </c>
      <c r="AN109" s="72"/>
    </row>
    <row r="110" spans="2:40" s="73" customFormat="1" ht="14.25" hidden="1" customHeight="1" outlineLevel="1">
      <c r="B110" s="527"/>
      <c r="C110" s="535"/>
      <c r="D110" s="193">
        <v>45973</v>
      </c>
      <c r="E110" s="193" t="s">
        <v>112</v>
      </c>
      <c r="F110" s="378">
        <f t="shared" si="176"/>
        <v>7718236.959999999</v>
      </c>
      <c r="G110" s="528"/>
      <c r="H110" s="533"/>
      <c r="I110" s="194">
        <v>951741.25</v>
      </c>
      <c r="J110" s="195">
        <f t="shared" si="184"/>
        <v>0.12331070617971804</v>
      </c>
      <c r="K110" s="194">
        <v>1068991.8899999999</v>
      </c>
      <c r="L110" s="195">
        <f t="shared" si="185"/>
        <v>0.1385020822164548</v>
      </c>
      <c r="M110" s="194">
        <f t="shared" si="177"/>
        <v>2020733.14</v>
      </c>
      <c r="N110" s="195">
        <f t="shared" ref="N110" si="298">M110/F110</f>
        <v>0.26181278839617284</v>
      </c>
      <c r="O110" s="194">
        <v>315416.64</v>
      </c>
      <c r="P110" s="195">
        <f t="shared" si="187"/>
        <v>4.0866410507303219E-2</v>
      </c>
      <c r="Q110" s="194">
        <v>188738.72</v>
      </c>
      <c r="R110" s="195">
        <f t="shared" si="179"/>
        <v>2.4453605269978654E-2</v>
      </c>
      <c r="S110" s="194">
        <f t="shared" si="180"/>
        <v>504155.36</v>
      </c>
      <c r="T110" s="195">
        <f t="shared" ref="T110" si="299">S110/F110</f>
        <v>6.5320015777281873E-2</v>
      </c>
      <c r="U110" s="194">
        <v>878405.14999999991</v>
      </c>
      <c r="V110" s="195">
        <f t="shared" ref="V110" si="300">U110/F110</f>
        <v>0.1138090414368413</v>
      </c>
      <c r="W110" s="194">
        <v>265812.5</v>
      </c>
      <c r="X110" s="195">
        <f t="shared" si="190"/>
        <v>3.4439536046584403E-2</v>
      </c>
      <c r="Y110" s="194">
        <v>537854.04</v>
      </c>
      <c r="Z110" s="195">
        <f t="shared" si="191"/>
        <v>6.9686126869056383E-2</v>
      </c>
      <c r="AA110" s="194">
        <v>673689.42</v>
      </c>
      <c r="AB110" s="195">
        <f t="shared" si="192"/>
        <v>8.72854025461276E-2</v>
      </c>
      <c r="AC110" s="194">
        <f t="shared" si="183"/>
        <v>1211543.46</v>
      </c>
      <c r="AD110" s="195">
        <f t="shared" si="193"/>
        <v>0.15697152941518397</v>
      </c>
      <c r="AE110" s="194">
        <v>1766010.1500000001</v>
      </c>
      <c r="AF110" s="195">
        <f t="shared" si="194"/>
        <v>0.22881004550033929</v>
      </c>
      <c r="AG110" s="194">
        <v>257391.59999999998</v>
      </c>
      <c r="AH110" s="195">
        <f t="shared" si="195"/>
        <v>3.334849672715931E-2</v>
      </c>
      <c r="AI110" s="194">
        <v>485329.70999999996</v>
      </c>
      <c r="AJ110" s="195">
        <f t="shared" si="196"/>
        <v>6.2880903050170162E-2</v>
      </c>
      <c r="AK110" s="194">
        <v>328855.89</v>
      </c>
      <c r="AL110" s="195">
        <f t="shared" si="197"/>
        <v>4.2607643650267001E-2</v>
      </c>
      <c r="AN110" s="72"/>
    </row>
    <row r="111" spans="2:40" s="73" customFormat="1" ht="14.25" hidden="1" customHeight="1" outlineLevel="1">
      <c r="B111" s="527"/>
      <c r="C111" s="535"/>
      <c r="D111" s="193">
        <v>45974</v>
      </c>
      <c r="E111" s="193" t="s">
        <v>113</v>
      </c>
      <c r="F111" s="378">
        <f t="shared" si="176"/>
        <v>6852870.8700000001</v>
      </c>
      <c r="G111" s="528"/>
      <c r="H111" s="533"/>
      <c r="I111" s="194">
        <v>911167.34</v>
      </c>
      <c r="J111" s="195">
        <f t="shared" si="184"/>
        <v>0.1329614051227555</v>
      </c>
      <c r="K111" s="194">
        <v>974311.07000000018</v>
      </c>
      <c r="L111" s="195">
        <f t="shared" si="185"/>
        <v>0.14217560617773617</v>
      </c>
      <c r="M111" s="194">
        <f t="shared" si="177"/>
        <v>1885478.4100000001</v>
      </c>
      <c r="N111" s="195">
        <f t="shared" ref="N111" si="301">M111/$F111</f>
        <v>0.27513701130049167</v>
      </c>
      <c r="O111" s="194">
        <v>303378.95999999996</v>
      </c>
      <c r="P111" s="195">
        <f t="shared" si="187"/>
        <v>4.4270345342141249E-2</v>
      </c>
      <c r="Q111" s="194">
        <v>185218.37</v>
      </c>
      <c r="R111" s="195">
        <f t="shared" si="179"/>
        <v>2.7027850591908206E-2</v>
      </c>
      <c r="S111" s="194">
        <f t="shared" si="180"/>
        <v>488597.32999999996</v>
      </c>
      <c r="T111" s="195">
        <f t="shared" ref="T111" si="302">S111/$F111</f>
        <v>7.1298195934049458E-2</v>
      </c>
      <c r="U111" s="194">
        <v>816353.04999999981</v>
      </c>
      <c r="V111" s="195">
        <f t="shared" ref="V111" si="303">U111/$F111</f>
        <v>0.11912570154703642</v>
      </c>
      <c r="W111" s="194">
        <v>253136.32</v>
      </c>
      <c r="X111" s="195">
        <f t="shared" si="190"/>
        <v>3.6938726090427559E-2</v>
      </c>
      <c r="Y111" s="194">
        <v>529587.04</v>
      </c>
      <c r="Z111" s="195">
        <f t="shared" si="191"/>
        <v>7.7279588371989866E-2</v>
      </c>
      <c r="AA111" s="194">
        <v>493164.38</v>
      </c>
      <c r="AB111" s="195">
        <f t="shared" si="192"/>
        <v>7.1964639251986956E-2</v>
      </c>
      <c r="AC111" s="194">
        <f t="shared" si="183"/>
        <v>1022751.42</v>
      </c>
      <c r="AD111" s="195">
        <f t="shared" si="193"/>
        <v>0.14924422762397682</v>
      </c>
      <c r="AE111" s="194">
        <v>1490476.25</v>
      </c>
      <c r="AF111" s="195">
        <f t="shared" si="194"/>
        <v>0.21749661977798218</v>
      </c>
      <c r="AG111" s="194">
        <v>224272.19999999998</v>
      </c>
      <c r="AH111" s="195">
        <f t="shared" si="195"/>
        <v>3.2726751204637826E-2</v>
      </c>
      <c r="AI111" s="194">
        <v>394381.38</v>
      </c>
      <c r="AJ111" s="195">
        <f t="shared" si="196"/>
        <v>5.7549804670403777E-2</v>
      </c>
      <c r="AK111" s="194">
        <v>277424.51</v>
      </c>
      <c r="AL111" s="195">
        <f t="shared" si="197"/>
        <v>4.0482961850994287E-2</v>
      </c>
      <c r="AN111" s="72"/>
    </row>
    <row r="112" spans="2:40" s="73" customFormat="1" ht="14.25" hidden="1" customHeight="1" outlineLevel="1">
      <c r="B112" s="527"/>
      <c r="C112" s="535"/>
      <c r="D112" s="193">
        <v>45975</v>
      </c>
      <c r="E112" s="193" t="s">
        <v>114</v>
      </c>
      <c r="F112" s="378">
        <f t="shared" si="176"/>
        <v>5531806.8100000015</v>
      </c>
      <c r="G112" s="528"/>
      <c r="H112" s="533"/>
      <c r="I112" s="194">
        <v>670619.66999999993</v>
      </c>
      <c r="J112" s="195">
        <f t="shared" si="184"/>
        <v>0.12122977049518469</v>
      </c>
      <c r="K112" s="194">
        <v>878993.7300000001</v>
      </c>
      <c r="L112" s="195">
        <f t="shared" si="185"/>
        <v>0.15889812500520059</v>
      </c>
      <c r="M112" s="194">
        <f t="shared" si="177"/>
        <v>1549613.4</v>
      </c>
      <c r="N112" s="195">
        <f t="shared" ref="N112" si="304">M112/F112</f>
        <v>0.28012789550038525</v>
      </c>
      <c r="O112" s="194">
        <v>231531.61</v>
      </c>
      <c r="P112" s="195">
        <f t="shared" si="187"/>
        <v>4.1854608801857256E-2</v>
      </c>
      <c r="Q112" s="194">
        <v>156845.13</v>
      </c>
      <c r="R112" s="195">
        <f t="shared" si="179"/>
        <v>2.8353327472764721E-2</v>
      </c>
      <c r="S112" s="194">
        <f t="shared" si="180"/>
        <v>388376.74</v>
      </c>
      <c r="T112" s="195">
        <f t="shared" ref="T112" si="305">S112/F112</f>
        <v>7.0207936274621977E-2</v>
      </c>
      <c r="U112" s="194">
        <v>639537.89999999991</v>
      </c>
      <c r="V112" s="195">
        <f t="shared" ref="V112" si="306">U112/F112</f>
        <v>0.11561103306136603</v>
      </c>
      <c r="W112" s="194">
        <v>151457.03</v>
      </c>
      <c r="X112" s="195">
        <f t="shared" si="190"/>
        <v>2.7379305749833292E-2</v>
      </c>
      <c r="Y112" s="194">
        <v>427521.07</v>
      </c>
      <c r="Z112" s="195">
        <f t="shared" si="191"/>
        <v>7.728416495441566E-2</v>
      </c>
      <c r="AA112" s="194">
        <v>487657.28</v>
      </c>
      <c r="AB112" s="195">
        <f t="shared" si="192"/>
        <v>8.8155153776962772E-2</v>
      </c>
      <c r="AC112" s="194">
        <f t="shared" si="183"/>
        <v>915178.35000000009</v>
      </c>
      <c r="AD112" s="195">
        <f t="shared" si="193"/>
        <v>0.16543931873137846</v>
      </c>
      <c r="AE112" s="194">
        <v>1145230.4700000002</v>
      </c>
      <c r="AF112" s="195">
        <f t="shared" si="194"/>
        <v>0.20702647603848623</v>
      </c>
      <c r="AG112" s="194">
        <v>186511.5</v>
      </c>
      <c r="AH112" s="195">
        <f t="shared" si="195"/>
        <v>3.3716199138198025E-2</v>
      </c>
      <c r="AI112" s="194">
        <v>319423.73000000004</v>
      </c>
      <c r="AJ112" s="195">
        <f t="shared" si="196"/>
        <v>5.7743110157529157E-2</v>
      </c>
      <c r="AK112" s="194">
        <v>236477.69</v>
      </c>
      <c r="AL112" s="195">
        <f t="shared" si="197"/>
        <v>4.2748725348201365E-2</v>
      </c>
      <c r="AN112" s="72"/>
    </row>
    <row r="113" spans="2:40" s="73" customFormat="1" ht="14.25" hidden="1" customHeight="1" outlineLevel="1">
      <c r="B113" s="527"/>
      <c r="C113" s="535"/>
      <c r="D113" s="193">
        <v>45976</v>
      </c>
      <c r="E113" s="193" t="s">
        <v>115</v>
      </c>
      <c r="F113" s="378">
        <f t="shared" si="176"/>
        <v>5804601.4399999985</v>
      </c>
      <c r="G113" s="528"/>
      <c r="H113" s="533"/>
      <c r="I113" s="194">
        <v>624480.4</v>
      </c>
      <c r="J113" s="195">
        <f t="shared" si="184"/>
        <v>0.10758368278253402</v>
      </c>
      <c r="K113" s="194">
        <v>994113.69</v>
      </c>
      <c r="L113" s="195">
        <f t="shared" si="185"/>
        <v>0.17126304024070949</v>
      </c>
      <c r="M113" s="194">
        <f t="shared" si="177"/>
        <v>1618594.0899999999</v>
      </c>
      <c r="N113" s="195">
        <f t="shared" ref="N113" si="307">M113/$F113</f>
        <v>0.27884672302324348</v>
      </c>
      <c r="O113" s="194">
        <v>209048.34</v>
      </c>
      <c r="P113" s="195">
        <f t="shared" si="187"/>
        <v>3.6014245277794656E-2</v>
      </c>
      <c r="Q113" s="194">
        <v>144106.64000000001</v>
      </c>
      <c r="R113" s="195">
        <f t="shared" si="179"/>
        <v>2.4826276444571888E-2</v>
      </c>
      <c r="S113" s="194">
        <f t="shared" si="180"/>
        <v>353154.98</v>
      </c>
      <c r="T113" s="195">
        <f t="shared" ref="T113" si="308">S113/$F113</f>
        <v>6.0840521722366536E-2</v>
      </c>
      <c r="U113" s="194">
        <v>691334.82</v>
      </c>
      <c r="V113" s="195">
        <f t="shared" ref="V113" si="309">U113/$F113</f>
        <v>0.11910116950251801</v>
      </c>
      <c r="W113" s="194">
        <v>221515.77000000002</v>
      </c>
      <c r="X113" s="195">
        <f t="shared" si="190"/>
        <v>3.8162098171549926E-2</v>
      </c>
      <c r="Y113" s="194">
        <v>425779.74</v>
      </c>
      <c r="Z113" s="195">
        <f t="shared" si="191"/>
        <v>7.3352105980251436E-2</v>
      </c>
      <c r="AA113" s="194">
        <v>537078.26</v>
      </c>
      <c r="AB113" s="195">
        <f t="shared" si="192"/>
        <v>9.2526294105043691E-2</v>
      </c>
      <c r="AC113" s="194">
        <f t="shared" si="183"/>
        <v>962858</v>
      </c>
      <c r="AD113" s="195">
        <f t="shared" si="193"/>
        <v>0.16587840008529514</v>
      </c>
      <c r="AE113" s="194">
        <v>1155494.21</v>
      </c>
      <c r="AF113" s="195">
        <f t="shared" si="194"/>
        <v>0.19906521092686774</v>
      </c>
      <c r="AG113" s="194">
        <v>175567.19999999998</v>
      </c>
      <c r="AH113" s="195">
        <f t="shared" si="195"/>
        <v>3.0246211012896009E-2</v>
      </c>
      <c r="AI113" s="194">
        <v>392145.98</v>
      </c>
      <c r="AJ113" s="195">
        <f t="shared" si="196"/>
        <v>6.7557778781793518E-2</v>
      </c>
      <c r="AK113" s="194">
        <v>233936.38999999998</v>
      </c>
      <c r="AL113" s="195">
        <f t="shared" si="197"/>
        <v>4.0301886773469853E-2</v>
      </c>
      <c r="AN113" s="72"/>
    </row>
    <row r="114" spans="2:40" s="73" customFormat="1" ht="14.25" hidden="1" customHeight="1" outlineLevel="1">
      <c r="B114" s="527"/>
      <c r="C114" s="535"/>
      <c r="D114" s="193">
        <v>45977</v>
      </c>
      <c r="E114" s="193" t="s">
        <v>116</v>
      </c>
      <c r="F114" s="378">
        <f t="shared" si="176"/>
        <v>7668946.8599999994</v>
      </c>
      <c r="G114" s="528"/>
      <c r="H114" s="533"/>
      <c r="I114" s="194">
        <v>946610.89</v>
      </c>
      <c r="J114" s="195">
        <f t="shared" si="184"/>
        <v>0.12343427425966022</v>
      </c>
      <c r="K114" s="194">
        <v>1104108.53</v>
      </c>
      <c r="L114" s="195">
        <f t="shared" si="185"/>
        <v>0.14397133663278508</v>
      </c>
      <c r="M114" s="194">
        <f t="shared" si="177"/>
        <v>2050719.42</v>
      </c>
      <c r="N114" s="195">
        <f t="shared" ref="N114" si="310">M114/F114</f>
        <v>0.2674056108924453</v>
      </c>
      <c r="O114" s="194">
        <v>312303.35999999993</v>
      </c>
      <c r="P114" s="195">
        <f t="shared" si="187"/>
        <v>4.0723109144089172E-2</v>
      </c>
      <c r="Q114" s="194">
        <v>177684.5</v>
      </c>
      <c r="R114" s="195">
        <f t="shared" si="179"/>
        <v>2.3169348183487089E-2</v>
      </c>
      <c r="S114" s="194">
        <f t="shared" si="180"/>
        <v>489987.85999999993</v>
      </c>
      <c r="T114" s="195">
        <f t="shared" ref="T114" si="311">S114/F114</f>
        <v>6.3892457327576258E-2</v>
      </c>
      <c r="U114" s="194">
        <v>882263.26</v>
      </c>
      <c r="V114" s="195">
        <f t="shared" ref="V114" si="312">U114/F114</f>
        <v>0.11504360065418423</v>
      </c>
      <c r="W114" s="194">
        <v>229285.9</v>
      </c>
      <c r="X114" s="195">
        <f t="shared" si="190"/>
        <v>2.9897964373168183E-2</v>
      </c>
      <c r="Y114" s="194">
        <v>574765.66</v>
      </c>
      <c r="Z114" s="195">
        <f t="shared" si="191"/>
        <v>7.4947143394340859E-2</v>
      </c>
      <c r="AA114" s="194">
        <v>582955.48</v>
      </c>
      <c r="AB114" s="195">
        <f t="shared" si="192"/>
        <v>7.6015063168660427E-2</v>
      </c>
      <c r="AC114" s="194">
        <f t="shared" si="183"/>
        <v>1157721.1400000001</v>
      </c>
      <c r="AD114" s="195">
        <f t="shared" si="193"/>
        <v>0.1509622065630013</v>
      </c>
      <c r="AE114" s="194">
        <v>1865075.1</v>
      </c>
      <c r="AF114" s="195">
        <f t="shared" si="194"/>
        <v>0.2431983340147959</v>
      </c>
      <c r="AG114" s="194">
        <v>243868.79999999999</v>
      </c>
      <c r="AH114" s="195">
        <f t="shared" si="195"/>
        <v>3.1799516211538856E-2</v>
      </c>
      <c r="AI114" s="194">
        <v>437256.02999999997</v>
      </c>
      <c r="AJ114" s="195">
        <f t="shared" si="196"/>
        <v>5.7016437586842272E-2</v>
      </c>
      <c r="AK114" s="194">
        <v>312769.34999999998</v>
      </c>
      <c r="AL114" s="195">
        <f t="shared" si="197"/>
        <v>4.0783872376447788E-2</v>
      </c>
      <c r="AN114" s="72"/>
    </row>
    <row r="115" spans="2:40" s="73" customFormat="1" ht="14.25" hidden="1" customHeight="1" outlineLevel="1">
      <c r="B115" s="527"/>
      <c r="C115" s="535"/>
      <c r="D115" s="193">
        <v>45978</v>
      </c>
      <c r="E115" s="193" t="s">
        <v>117</v>
      </c>
      <c r="F115" s="378">
        <f t="shared" si="176"/>
        <v>7351435.5100000007</v>
      </c>
      <c r="G115" s="528"/>
      <c r="H115" s="533"/>
      <c r="I115" s="194">
        <v>916278.86</v>
      </c>
      <c r="J115" s="195">
        <f t="shared" si="184"/>
        <v>0.1246394474594255</v>
      </c>
      <c r="K115" s="194">
        <v>1094079.1000000001</v>
      </c>
      <c r="L115" s="195">
        <f t="shared" si="185"/>
        <v>0.14882523263813546</v>
      </c>
      <c r="M115" s="194">
        <f t="shared" si="177"/>
        <v>2010357.96</v>
      </c>
      <c r="N115" s="195">
        <f t="shared" ref="N115:N116" si="313">M115/$F115</f>
        <v>0.27346468009756092</v>
      </c>
      <c r="O115" s="194">
        <v>293722.67000000004</v>
      </c>
      <c r="P115" s="195">
        <f t="shared" si="187"/>
        <v>3.9954464621291361E-2</v>
      </c>
      <c r="Q115" s="194">
        <v>180646.15</v>
      </c>
      <c r="R115" s="195">
        <f t="shared" si="179"/>
        <v>2.457290821014085E-2</v>
      </c>
      <c r="S115" s="194">
        <f t="shared" si="180"/>
        <v>474368.82000000007</v>
      </c>
      <c r="T115" s="195">
        <f t="shared" ref="T115:T116" si="314">S115/$F115</f>
        <v>6.4527372831432214E-2</v>
      </c>
      <c r="U115" s="194">
        <v>827710.6399999999</v>
      </c>
      <c r="V115" s="195">
        <f t="shared" ref="V115:V116" si="315">U115/$F115</f>
        <v>0.11259170251498266</v>
      </c>
      <c r="W115" s="194">
        <v>161483.59000000003</v>
      </c>
      <c r="X115" s="195">
        <f t="shared" si="190"/>
        <v>2.196626628640588E-2</v>
      </c>
      <c r="Y115" s="194">
        <v>547130.9</v>
      </c>
      <c r="Z115" s="195">
        <f t="shared" si="191"/>
        <v>7.4425042463577284E-2</v>
      </c>
      <c r="AA115" s="194">
        <v>579471.77</v>
      </c>
      <c r="AB115" s="195">
        <f t="shared" si="192"/>
        <v>7.8824301622690829E-2</v>
      </c>
      <c r="AC115" s="194">
        <f t="shared" si="183"/>
        <v>1126602.67</v>
      </c>
      <c r="AD115" s="195">
        <f t="shared" si="193"/>
        <v>0.15324934408626811</v>
      </c>
      <c r="AE115" s="194">
        <v>1774683.2300000002</v>
      </c>
      <c r="AF115" s="195">
        <f t="shared" si="194"/>
        <v>0.24140635221324278</v>
      </c>
      <c r="AG115" s="194">
        <v>239685.9</v>
      </c>
      <c r="AH115" s="195">
        <f t="shared" si="195"/>
        <v>3.2603958733496391E-2</v>
      </c>
      <c r="AI115" s="194">
        <v>428663.16000000003</v>
      </c>
      <c r="AJ115" s="195">
        <f t="shared" si="196"/>
        <v>5.8310129962630929E-2</v>
      </c>
      <c r="AK115" s="194">
        <v>307879.53999999998</v>
      </c>
      <c r="AL115" s="195">
        <f t="shared" si="197"/>
        <v>4.1880193273980029E-2</v>
      </c>
      <c r="AN115" s="72"/>
    </row>
    <row r="116" spans="2:40" s="73" customFormat="1" ht="14.25" hidden="1" customHeight="1" outlineLevel="1" collapsed="1">
      <c r="B116" s="526">
        <f t="shared" ref="B116" si="316">D124</f>
        <v>45987</v>
      </c>
      <c r="C116" s="535"/>
      <c r="D116" s="193">
        <v>45979</v>
      </c>
      <c r="E116" s="193" t="s">
        <v>118</v>
      </c>
      <c r="F116" s="378">
        <f t="shared" si="176"/>
        <v>7627557.75</v>
      </c>
      <c r="G116" s="528">
        <f t="shared" ref="G116" si="317">SUM(F116:F122)</f>
        <v>47042265.68</v>
      </c>
      <c r="H116" s="533"/>
      <c r="I116" s="194">
        <v>896395.75000000012</v>
      </c>
      <c r="J116" s="195">
        <f t="shared" si="184"/>
        <v>0.11752067691653992</v>
      </c>
      <c r="K116" s="194">
        <v>1067416.3799999999</v>
      </c>
      <c r="L116" s="195">
        <f t="shared" si="185"/>
        <v>0.13994209090059001</v>
      </c>
      <c r="M116" s="194">
        <f t="shared" si="177"/>
        <v>1963812.13</v>
      </c>
      <c r="N116" s="195">
        <f t="shared" si="313"/>
        <v>0.2574627678171299</v>
      </c>
      <c r="O116" s="194">
        <v>292603.58</v>
      </c>
      <c r="P116" s="195">
        <f t="shared" si="187"/>
        <v>3.836137196076949E-2</v>
      </c>
      <c r="Q116" s="194">
        <v>180921.52999999997</v>
      </c>
      <c r="R116" s="195">
        <f t="shared" si="179"/>
        <v>2.3719457253535702E-2</v>
      </c>
      <c r="S116" s="194">
        <f t="shared" si="180"/>
        <v>473525.11</v>
      </c>
      <c r="T116" s="195">
        <f t="shared" si="314"/>
        <v>6.2080829214305196E-2</v>
      </c>
      <c r="U116" s="194">
        <v>771174.5</v>
      </c>
      <c r="V116" s="195">
        <f t="shared" si="315"/>
        <v>0.10110372484560999</v>
      </c>
      <c r="W116" s="194">
        <v>119242.85</v>
      </c>
      <c r="X116" s="195">
        <f t="shared" si="190"/>
        <v>1.5633162528333529E-2</v>
      </c>
      <c r="Y116" s="194">
        <v>535257.65</v>
      </c>
      <c r="Z116" s="195">
        <f t="shared" si="191"/>
        <v>7.0174185177424589E-2</v>
      </c>
      <c r="AA116" s="194">
        <v>581138.97</v>
      </c>
      <c r="AB116" s="195">
        <f t="shared" si="192"/>
        <v>7.6189389716518369E-2</v>
      </c>
      <c r="AC116" s="194">
        <f t="shared" si="183"/>
        <v>1116396.6200000001</v>
      </c>
      <c r="AD116" s="195">
        <f t="shared" si="193"/>
        <v>0.14636357489394297</v>
      </c>
      <c r="AE116" s="194">
        <v>1980286.1999999997</v>
      </c>
      <c r="AF116" s="195">
        <f t="shared" si="194"/>
        <v>0.25962257709553227</v>
      </c>
      <c r="AG116" s="194">
        <v>219115.19999999998</v>
      </c>
      <c r="AH116" s="195">
        <f t="shared" si="195"/>
        <v>2.8726783484530154E-2</v>
      </c>
      <c r="AI116" s="194">
        <v>694583.75</v>
      </c>
      <c r="AJ116" s="195">
        <f t="shared" si="196"/>
        <v>9.1062404607818281E-2</v>
      </c>
      <c r="AK116" s="194">
        <v>289421.39</v>
      </c>
      <c r="AL116" s="195">
        <f t="shared" si="197"/>
        <v>3.7944175512797662E-2</v>
      </c>
      <c r="AN116" s="72"/>
    </row>
    <row r="117" spans="2:40" s="73" customFormat="1" ht="14.25" hidden="1" customHeight="1" outlineLevel="1">
      <c r="B117" s="527"/>
      <c r="C117" s="535"/>
      <c r="D117" s="193">
        <v>45980</v>
      </c>
      <c r="E117" s="193" t="s">
        <v>112</v>
      </c>
      <c r="F117" s="378">
        <f t="shared" si="176"/>
        <v>7200454.7699999986</v>
      </c>
      <c r="G117" s="528"/>
      <c r="H117" s="533"/>
      <c r="I117" s="194">
        <v>896237.83</v>
      </c>
      <c r="J117" s="195">
        <f t="shared" si="184"/>
        <v>0.12446961457685819</v>
      </c>
      <c r="K117" s="194">
        <v>1037912.6699999999</v>
      </c>
      <c r="L117" s="195">
        <f t="shared" si="185"/>
        <v>0.14414543291409357</v>
      </c>
      <c r="M117" s="194">
        <f t="shared" si="177"/>
        <v>1934150.5</v>
      </c>
      <c r="N117" s="195">
        <f t="shared" ref="N117" si="318">M117/F117</f>
        <v>0.26861504749095177</v>
      </c>
      <c r="O117" s="194">
        <v>286051.77999999997</v>
      </c>
      <c r="P117" s="195">
        <f t="shared" si="187"/>
        <v>3.9726904638274677E-2</v>
      </c>
      <c r="Q117" s="194">
        <v>180613.79</v>
      </c>
      <c r="R117" s="195">
        <f t="shared" si="179"/>
        <v>2.5083664264167031E-2</v>
      </c>
      <c r="S117" s="194">
        <f t="shared" si="180"/>
        <v>466665.56999999995</v>
      </c>
      <c r="T117" s="195">
        <f t="shared" ref="T117" si="319">S117/F117</f>
        <v>6.4810568902441704E-2</v>
      </c>
      <c r="U117" s="194">
        <v>772838.14999999991</v>
      </c>
      <c r="V117" s="195">
        <f t="shared" ref="V117" si="320">U117/F117</f>
        <v>0.10733185259630484</v>
      </c>
      <c r="W117" s="194">
        <v>127886.04000000001</v>
      </c>
      <c r="X117" s="195">
        <f t="shared" si="190"/>
        <v>1.7760828181689978E-2</v>
      </c>
      <c r="Y117" s="194">
        <v>529753.57000000007</v>
      </c>
      <c r="Z117" s="195">
        <f t="shared" si="191"/>
        <v>7.3572237715757521E-2</v>
      </c>
      <c r="AA117" s="194">
        <v>524032.14</v>
      </c>
      <c r="AB117" s="195">
        <f t="shared" si="192"/>
        <v>7.2777644848673925E-2</v>
      </c>
      <c r="AC117" s="194">
        <f t="shared" si="183"/>
        <v>1053785.71</v>
      </c>
      <c r="AD117" s="195">
        <f t="shared" si="193"/>
        <v>0.14634988256443143</v>
      </c>
      <c r="AE117" s="194">
        <v>1793593.14</v>
      </c>
      <c r="AF117" s="195">
        <f t="shared" si="194"/>
        <v>0.24909442490672021</v>
      </c>
      <c r="AG117" s="194">
        <v>212640.3</v>
      </c>
      <c r="AH117" s="195">
        <f t="shared" si="195"/>
        <v>2.9531509716017566E-2</v>
      </c>
      <c r="AI117" s="194">
        <v>546288.42999999993</v>
      </c>
      <c r="AJ117" s="195">
        <f t="shared" si="196"/>
        <v>7.5868601005044584E-2</v>
      </c>
      <c r="AK117" s="194">
        <v>292606.93</v>
      </c>
      <c r="AL117" s="195">
        <f t="shared" si="197"/>
        <v>4.0637284636398048E-2</v>
      </c>
      <c r="AN117" s="72"/>
    </row>
    <row r="118" spans="2:40" s="73" customFormat="1" ht="14.25" hidden="1" customHeight="1" outlineLevel="1">
      <c r="B118" s="527"/>
      <c r="C118" s="535"/>
      <c r="D118" s="193">
        <v>45981</v>
      </c>
      <c r="E118" s="193" t="s">
        <v>113</v>
      </c>
      <c r="F118" s="378">
        <f t="shared" si="176"/>
        <v>6637138.9699999988</v>
      </c>
      <c r="G118" s="528"/>
      <c r="H118" s="533"/>
      <c r="I118" s="194">
        <v>866033.56999999983</v>
      </c>
      <c r="J118" s="195">
        <f t="shared" si="184"/>
        <v>0.13048296471032006</v>
      </c>
      <c r="K118" s="194">
        <v>929621.28000000014</v>
      </c>
      <c r="L118" s="195">
        <f t="shared" si="185"/>
        <v>0.14006355512547003</v>
      </c>
      <c r="M118" s="194">
        <f t="shared" si="177"/>
        <v>1795654.85</v>
      </c>
      <c r="N118" s="195">
        <f t="shared" ref="N118" si="321">M118/$F118</f>
        <v>0.27054651983579009</v>
      </c>
      <c r="O118" s="194">
        <v>278730.5</v>
      </c>
      <c r="P118" s="195">
        <f t="shared" si="187"/>
        <v>4.1995579911746225E-2</v>
      </c>
      <c r="Q118" s="194">
        <v>172665.82</v>
      </c>
      <c r="R118" s="195">
        <f t="shared" si="179"/>
        <v>2.6015097887878043E-2</v>
      </c>
      <c r="S118" s="194">
        <f t="shared" si="180"/>
        <v>451396.32</v>
      </c>
      <c r="T118" s="195">
        <f t="shared" ref="T118" si="322">S118/$F118</f>
        <v>6.8010677799624275E-2</v>
      </c>
      <c r="U118" s="194">
        <v>734006.3899999999</v>
      </c>
      <c r="V118" s="195">
        <f t="shared" ref="V118" si="323">U118/$F118</f>
        <v>0.11059078216046454</v>
      </c>
      <c r="W118" s="194">
        <v>187451.96000000002</v>
      </c>
      <c r="X118" s="195">
        <f t="shared" si="190"/>
        <v>2.8242886106089785E-2</v>
      </c>
      <c r="Y118" s="194">
        <v>489971.1</v>
      </c>
      <c r="Z118" s="195">
        <f t="shared" si="191"/>
        <v>7.382263686426925E-2</v>
      </c>
      <c r="AA118" s="194">
        <v>441486.8</v>
      </c>
      <c r="AB118" s="195">
        <f t="shared" si="192"/>
        <v>6.6517636890764106E-2</v>
      </c>
      <c r="AC118" s="194">
        <f t="shared" si="183"/>
        <v>931457.89999999991</v>
      </c>
      <c r="AD118" s="195">
        <f t="shared" si="193"/>
        <v>0.14034027375503336</v>
      </c>
      <c r="AE118" s="194">
        <v>1554147.0699999998</v>
      </c>
      <c r="AF118" s="195">
        <f t="shared" si="194"/>
        <v>0.23415918772000643</v>
      </c>
      <c r="AG118" s="194">
        <v>180838.8</v>
      </c>
      <c r="AH118" s="195">
        <f t="shared" si="195"/>
        <v>2.7246498953448918E-2</v>
      </c>
      <c r="AI118" s="194">
        <v>525876.04</v>
      </c>
      <c r="AJ118" s="195">
        <f t="shared" si="196"/>
        <v>7.9232338267583413E-2</v>
      </c>
      <c r="AK118" s="194">
        <v>276309.64</v>
      </c>
      <c r="AL118" s="195">
        <f t="shared" si="197"/>
        <v>4.163083540195936E-2</v>
      </c>
      <c r="AN118" s="72"/>
    </row>
    <row r="119" spans="2:40" s="73" customFormat="1" ht="14.25" hidden="1" customHeight="1" outlineLevel="1">
      <c r="B119" s="527"/>
      <c r="C119" s="535"/>
      <c r="D119" s="193">
        <v>45982</v>
      </c>
      <c r="E119" s="193" t="s">
        <v>114</v>
      </c>
      <c r="F119" s="378">
        <f t="shared" si="176"/>
        <v>5331233.0699999994</v>
      </c>
      <c r="G119" s="528"/>
      <c r="H119" s="533"/>
      <c r="I119" s="194">
        <v>648969.46000000008</v>
      </c>
      <c r="J119" s="195">
        <f t="shared" si="184"/>
        <v>0.12172971083404541</v>
      </c>
      <c r="K119" s="194">
        <v>865229.30999999994</v>
      </c>
      <c r="L119" s="195">
        <f t="shared" si="185"/>
        <v>0.16229440706106665</v>
      </c>
      <c r="M119" s="194">
        <f t="shared" si="177"/>
        <v>1514198.77</v>
      </c>
      <c r="N119" s="195">
        <f t="shared" ref="N119" si="324">M119/F119</f>
        <v>0.28402411789511206</v>
      </c>
      <c r="O119" s="194">
        <v>218040.98</v>
      </c>
      <c r="P119" s="195">
        <f t="shared" si="187"/>
        <v>4.0898789667809445E-2</v>
      </c>
      <c r="Q119" s="194">
        <v>152816.86000000002</v>
      </c>
      <c r="R119" s="195">
        <f t="shared" si="179"/>
        <v>2.8664449292215999E-2</v>
      </c>
      <c r="S119" s="194">
        <f t="shared" si="180"/>
        <v>370857.84</v>
      </c>
      <c r="T119" s="195">
        <f t="shared" ref="T119" si="325">S119/F119</f>
        <v>6.9563238960025447E-2</v>
      </c>
      <c r="U119" s="194">
        <v>630089.29999999993</v>
      </c>
      <c r="V119" s="195">
        <f t="shared" ref="V119" si="326">U119/F119</f>
        <v>0.11818828622324704</v>
      </c>
      <c r="W119" s="194">
        <v>120098.34</v>
      </c>
      <c r="X119" s="195">
        <f t="shared" si="190"/>
        <v>2.252730999059473E-2</v>
      </c>
      <c r="Y119" s="194">
        <v>359852.76</v>
      </c>
      <c r="Z119" s="195">
        <f t="shared" si="191"/>
        <v>6.749897355359856E-2</v>
      </c>
      <c r="AA119" s="194">
        <v>431207.39999999997</v>
      </c>
      <c r="AB119" s="195">
        <f t="shared" si="192"/>
        <v>8.0883239269072135E-2</v>
      </c>
      <c r="AC119" s="194">
        <f t="shared" si="183"/>
        <v>791060.15999999992</v>
      </c>
      <c r="AD119" s="195">
        <f t="shared" si="193"/>
        <v>0.14838221282267069</v>
      </c>
      <c r="AE119" s="194">
        <v>1098357.83</v>
      </c>
      <c r="AF119" s="195">
        <f t="shared" si="194"/>
        <v>0.20602322494221778</v>
      </c>
      <c r="AG119" s="194">
        <v>153392.1</v>
      </c>
      <c r="AH119" s="195">
        <f t="shared" si="195"/>
        <v>2.8772349283164998E-2</v>
      </c>
      <c r="AI119" s="194">
        <v>414588.51</v>
      </c>
      <c r="AJ119" s="195">
        <f t="shared" si="196"/>
        <v>7.7765969815309546E-2</v>
      </c>
      <c r="AK119" s="194">
        <v>238590.21999999997</v>
      </c>
      <c r="AL119" s="195">
        <f t="shared" si="197"/>
        <v>4.4753290067657839E-2</v>
      </c>
      <c r="AN119" s="72"/>
    </row>
    <row r="120" spans="2:40" s="73" customFormat="1" ht="14.25" hidden="1" customHeight="1" outlineLevel="1">
      <c r="B120" s="527"/>
      <c r="C120" s="535"/>
      <c r="D120" s="193">
        <v>45983</v>
      </c>
      <c r="E120" s="193" t="s">
        <v>115</v>
      </c>
      <c r="F120" s="378">
        <f t="shared" si="176"/>
        <v>5478293.1799999997</v>
      </c>
      <c r="G120" s="528"/>
      <c r="H120" s="533"/>
      <c r="I120" s="194">
        <v>577725.01</v>
      </c>
      <c r="J120" s="195">
        <f t="shared" si="184"/>
        <v>0.105457117941249</v>
      </c>
      <c r="K120" s="194">
        <v>974588.45999999985</v>
      </c>
      <c r="L120" s="195">
        <f t="shared" si="185"/>
        <v>0.17790001885222212</v>
      </c>
      <c r="M120" s="194">
        <f t="shared" si="177"/>
        <v>1552313.4699999997</v>
      </c>
      <c r="N120" s="195">
        <f t="shared" ref="N120" si="327">M120/$F120</f>
        <v>0.28335713679347113</v>
      </c>
      <c r="O120" s="194">
        <v>199098.1</v>
      </c>
      <c r="P120" s="195">
        <f t="shared" si="187"/>
        <v>3.6343089619018894E-2</v>
      </c>
      <c r="Q120" s="194">
        <v>144958.54</v>
      </c>
      <c r="R120" s="195">
        <f t="shared" si="179"/>
        <v>2.6460529810491087E-2</v>
      </c>
      <c r="S120" s="194">
        <f t="shared" si="180"/>
        <v>344056.64</v>
      </c>
      <c r="T120" s="195">
        <f t="shared" ref="T120" si="328">S120/$F120</f>
        <v>6.2803619429509988E-2</v>
      </c>
      <c r="U120" s="194">
        <v>624108.16999999993</v>
      </c>
      <c r="V120" s="195">
        <f t="shared" ref="V120" si="329">U120/$F120</f>
        <v>0.11392383530667484</v>
      </c>
      <c r="W120" s="194">
        <v>116119.05</v>
      </c>
      <c r="X120" s="195">
        <f t="shared" si="190"/>
        <v>2.1196209509911627E-2</v>
      </c>
      <c r="Y120" s="194">
        <v>388078.61</v>
      </c>
      <c r="Z120" s="195">
        <f t="shared" si="191"/>
        <v>7.0839328463979723E-2</v>
      </c>
      <c r="AA120" s="194">
        <v>502175.20000000007</v>
      </c>
      <c r="AB120" s="195">
        <f t="shared" si="192"/>
        <v>9.1666360944924835E-2</v>
      </c>
      <c r="AC120" s="194">
        <f t="shared" si="183"/>
        <v>890253.81</v>
      </c>
      <c r="AD120" s="195">
        <f t="shared" si="193"/>
        <v>0.16250568940890456</v>
      </c>
      <c r="AE120" s="194">
        <v>1092515.2</v>
      </c>
      <c r="AF120" s="195">
        <f t="shared" si="194"/>
        <v>0.19942620157470287</v>
      </c>
      <c r="AG120" s="194">
        <v>157002</v>
      </c>
      <c r="AH120" s="195">
        <f t="shared" si="195"/>
        <v>2.8658926209568069E-2</v>
      </c>
      <c r="AI120" s="194">
        <v>469019.75</v>
      </c>
      <c r="AJ120" s="195">
        <f t="shared" si="196"/>
        <v>8.5614211322658715E-2</v>
      </c>
      <c r="AK120" s="194">
        <v>232905.09</v>
      </c>
      <c r="AL120" s="195">
        <f t="shared" si="197"/>
        <v>4.2514170444598223E-2</v>
      </c>
      <c r="AN120" s="72"/>
    </row>
    <row r="121" spans="2:40" s="73" customFormat="1" ht="14.25" hidden="1" customHeight="1" outlineLevel="1">
      <c r="B121" s="527"/>
      <c r="C121" s="535"/>
      <c r="D121" s="193">
        <v>45984</v>
      </c>
      <c r="E121" s="193" t="s">
        <v>116</v>
      </c>
      <c r="F121" s="378">
        <f t="shared" si="176"/>
        <v>7483205.5100000007</v>
      </c>
      <c r="G121" s="528"/>
      <c r="H121" s="533"/>
      <c r="I121" s="194">
        <v>873771.52000000002</v>
      </c>
      <c r="J121" s="195">
        <f t="shared" si="184"/>
        <v>0.11676433566235173</v>
      </c>
      <c r="K121" s="194">
        <v>1073994.2299999997</v>
      </c>
      <c r="L121" s="195">
        <f t="shared" si="185"/>
        <v>0.14352061139638536</v>
      </c>
      <c r="M121" s="194">
        <f t="shared" si="177"/>
        <v>1947765.7499999998</v>
      </c>
      <c r="N121" s="195">
        <f t="shared" ref="N121" si="330">M121/F121</f>
        <v>0.26028494705873706</v>
      </c>
      <c r="O121" s="194">
        <v>294200.64</v>
      </c>
      <c r="P121" s="195">
        <f t="shared" si="187"/>
        <v>3.9314788242398542E-2</v>
      </c>
      <c r="Q121" s="194">
        <v>173367.56</v>
      </c>
      <c r="R121" s="195">
        <f t="shared" si="179"/>
        <v>2.316755296487908E-2</v>
      </c>
      <c r="S121" s="194">
        <f t="shared" si="180"/>
        <v>467568.2</v>
      </c>
      <c r="T121" s="195">
        <f t="shared" ref="T121" si="331">S121/F121</f>
        <v>6.2482341207277622E-2</v>
      </c>
      <c r="U121" s="194">
        <v>804923.64</v>
      </c>
      <c r="V121" s="195">
        <f t="shared" ref="V121" si="332">U121/F121</f>
        <v>0.10756401637297811</v>
      </c>
      <c r="W121" s="194">
        <v>129409.89</v>
      </c>
      <c r="X121" s="195">
        <f t="shared" si="190"/>
        <v>1.7293376458399574E-2</v>
      </c>
      <c r="Y121" s="194">
        <v>510571.34</v>
      </c>
      <c r="Z121" s="195">
        <f t="shared" si="191"/>
        <v>6.8228961414691924E-2</v>
      </c>
      <c r="AA121" s="194">
        <v>586687.71</v>
      </c>
      <c r="AB121" s="195">
        <f t="shared" si="192"/>
        <v>7.8400587718190293E-2</v>
      </c>
      <c r="AC121" s="194">
        <f t="shared" si="183"/>
        <v>1097259.05</v>
      </c>
      <c r="AD121" s="195">
        <f t="shared" si="193"/>
        <v>0.14662954913288223</v>
      </c>
      <c r="AE121" s="194">
        <v>1926600.0199999998</v>
      </c>
      <c r="AF121" s="195">
        <f t="shared" si="194"/>
        <v>0.25745651611805054</v>
      </c>
      <c r="AG121" s="194">
        <v>216765.9</v>
      </c>
      <c r="AH121" s="195">
        <f t="shared" si="195"/>
        <v>2.8966984764794996E-2</v>
      </c>
      <c r="AI121" s="194">
        <v>613958.6100000001</v>
      </c>
      <c r="AJ121" s="195">
        <f t="shared" si="196"/>
        <v>8.2044868229203566E-2</v>
      </c>
      <c r="AK121" s="194">
        <v>278954.44999999995</v>
      </c>
      <c r="AL121" s="195">
        <f t="shared" si="197"/>
        <v>3.7277400657676166E-2</v>
      </c>
      <c r="AN121" s="72"/>
    </row>
    <row r="122" spans="2:40" s="73" customFormat="1" ht="14.25" hidden="1" customHeight="1" outlineLevel="1">
      <c r="B122" s="527"/>
      <c r="C122" s="535"/>
      <c r="D122" s="193">
        <v>45985</v>
      </c>
      <c r="E122" s="193" t="s">
        <v>117</v>
      </c>
      <c r="F122" s="378">
        <f t="shared" si="176"/>
        <v>7284382.4300000006</v>
      </c>
      <c r="G122" s="528"/>
      <c r="H122" s="533"/>
      <c r="I122" s="194">
        <v>845447.45</v>
      </c>
      <c r="J122" s="195">
        <f t="shared" si="184"/>
        <v>0.11606302361585372</v>
      </c>
      <c r="K122" s="194">
        <v>1172701.0700000003</v>
      </c>
      <c r="L122" s="195">
        <f t="shared" si="185"/>
        <v>0.16098839967137751</v>
      </c>
      <c r="M122" s="194">
        <f t="shared" si="177"/>
        <v>2018148.5200000003</v>
      </c>
      <c r="N122" s="195">
        <f t="shared" ref="N122:N123" si="333">M122/$F122</f>
        <v>0.27705142328723126</v>
      </c>
      <c r="O122" s="194">
        <v>274223.56999999995</v>
      </c>
      <c r="P122" s="195">
        <f t="shared" si="187"/>
        <v>3.7645410937053168E-2</v>
      </c>
      <c r="Q122" s="194">
        <v>174250.51</v>
      </c>
      <c r="R122" s="195">
        <f t="shared" si="179"/>
        <v>2.3921109534607451E-2</v>
      </c>
      <c r="S122" s="194">
        <f t="shared" si="180"/>
        <v>448474.07999999996</v>
      </c>
      <c r="T122" s="195">
        <f t="shared" ref="T122:T123" si="334">S122/$F122</f>
        <v>6.156652047166062E-2</v>
      </c>
      <c r="U122" s="194">
        <v>803471.42</v>
      </c>
      <c r="V122" s="195">
        <f t="shared" ref="V122:V123" si="335">U122/$F122</f>
        <v>0.11030055433264779</v>
      </c>
      <c r="W122" s="194">
        <v>130287.97</v>
      </c>
      <c r="X122" s="195">
        <f t="shared" si="190"/>
        <v>1.788593216405306E-2</v>
      </c>
      <c r="Y122" s="194">
        <v>516942.48000000004</v>
      </c>
      <c r="Z122" s="195">
        <f t="shared" si="191"/>
        <v>7.0965862235764024E-2</v>
      </c>
      <c r="AA122" s="194">
        <v>555642.44000000006</v>
      </c>
      <c r="AB122" s="195">
        <f t="shared" si="192"/>
        <v>7.6278592638360426E-2</v>
      </c>
      <c r="AC122" s="194">
        <f t="shared" si="183"/>
        <v>1072584.9200000002</v>
      </c>
      <c r="AD122" s="195">
        <f t="shared" si="193"/>
        <v>0.14724445487412446</v>
      </c>
      <c r="AE122" s="194">
        <v>1747893.7800000003</v>
      </c>
      <c r="AF122" s="195">
        <f t="shared" si="194"/>
        <v>0.23995085332168647</v>
      </c>
      <c r="AG122" s="194">
        <v>212239.19999999998</v>
      </c>
      <c r="AH122" s="195">
        <f t="shared" si="195"/>
        <v>2.9136196793555766E-2</v>
      </c>
      <c r="AI122" s="194">
        <v>578099.72</v>
      </c>
      <c r="AJ122" s="195">
        <f t="shared" si="196"/>
        <v>7.9361527975131296E-2</v>
      </c>
      <c r="AK122" s="194">
        <v>273182.81999999995</v>
      </c>
      <c r="AL122" s="195">
        <f t="shared" si="197"/>
        <v>3.7502536779909279E-2</v>
      </c>
      <c r="AN122" s="72"/>
    </row>
    <row r="123" spans="2:40" s="73" customFormat="1" ht="14.25" hidden="1" customHeight="1" outlineLevel="1" collapsed="1">
      <c r="B123" s="526">
        <f t="shared" ref="B123" si="336">D131</f>
        <v>45994</v>
      </c>
      <c r="C123" s="535"/>
      <c r="D123" s="193">
        <v>45986</v>
      </c>
      <c r="E123" s="193" t="s">
        <v>118</v>
      </c>
      <c r="F123" s="378">
        <f t="shared" si="176"/>
        <v>8839575.7799999993</v>
      </c>
      <c r="G123" s="528">
        <f>SUM(F123:F129)</f>
        <v>50473367.859999999</v>
      </c>
      <c r="H123" s="533"/>
      <c r="I123" s="194">
        <v>829998.41999999981</v>
      </c>
      <c r="J123" s="195">
        <f t="shared" si="184"/>
        <v>9.3895729914767453E-2</v>
      </c>
      <c r="K123" s="194">
        <v>1146067.52</v>
      </c>
      <c r="L123" s="195">
        <f t="shared" si="185"/>
        <v>0.12965186888187977</v>
      </c>
      <c r="M123" s="194">
        <f t="shared" si="177"/>
        <v>1976065.94</v>
      </c>
      <c r="N123" s="195">
        <f t="shared" si="333"/>
        <v>0.22354759879664723</v>
      </c>
      <c r="O123" s="194">
        <v>274923.89</v>
      </c>
      <c r="P123" s="195">
        <f t="shared" si="187"/>
        <v>3.110148007577803E-2</v>
      </c>
      <c r="Q123" s="194">
        <v>182121.03</v>
      </c>
      <c r="R123" s="195">
        <f t="shared" si="179"/>
        <v>2.0602915177452105E-2</v>
      </c>
      <c r="S123" s="194">
        <f t="shared" si="180"/>
        <v>457044.92000000004</v>
      </c>
      <c r="T123" s="195">
        <f t="shared" si="334"/>
        <v>5.1704395253230138E-2</v>
      </c>
      <c r="U123" s="194">
        <v>876804.0399999998</v>
      </c>
      <c r="V123" s="195">
        <f t="shared" si="335"/>
        <v>9.9190737408894059E-2</v>
      </c>
      <c r="W123" s="194">
        <v>109454.95</v>
      </c>
      <c r="X123" s="195">
        <f t="shared" si="190"/>
        <v>1.2382375888178653E-2</v>
      </c>
      <c r="Y123" s="194">
        <v>500949.93</v>
      </c>
      <c r="Z123" s="195">
        <f t="shared" si="191"/>
        <v>5.6671263697226887E-2</v>
      </c>
      <c r="AA123" s="194">
        <v>558902.51</v>
      </c>
      <c r="AB123" s="195">
        <f t="shared" si="192"/>
        <v>6.3227300032264677E-2</v>
      </c>
      <c r="AC123" s="194">
        <f t="shared" si="183"/>
        <v>1059852.44</v>
      </c>
      <c r="AD123" s="195">
        <f t="shared" si="193"/>
        <v>0.11989856372949155</v>
      </c>
      <c r="AE123" s="194">
        <v>2137212.21</v>
      </c>
      <c r="AF123" s="195">
        <f t="shared" si="194"/>
        <v>0.24177768969813618</v>
      </c>
      <c r="AG123" s="194">
        <v>498660.19999999995</v>
      </c>
      <c r="AH123" s="195">
        <f t="shared" si="195"/>
        <v>5.6412232035868128E-2</v>
      </c>
      <c r="AI123" s="194">
        <v>1468602.57</v>
      </c>
      <c r="AJ123" s="195">
        <f t="shared" si="196"/>
        <v>0.16613948525932545</v>
      </c>
      <c r="AK123" s="194">
        <v>255878.51</v>
      </c>
      <c r="AL123" s="195">
        <f t="shared" si="197"/>
        <v>2.8946921930228652E-2</v>
      </c>
      <c r="AN123" s="72"/>
    </row>
    <row r="124" spans="2:40" s="73" customFormat="1" ht="14.25" hidden="1" customHeight="1" outlineLevel="1">
      <c r="B124" s="527"/>
      <c r="C124" s="535"/>
      <c r="D124" s="193">
        <v>45987</v>
      </c>
      <c r="E124" s="193" t="s">
        <v>112</v>
      </c>
      <c r="F124" s="378">
        <f t="shared" si="176"/>
        <v>7837463.8099999996</v>
      </c>
      <c r="G124" s="528"/>
      <c r="H124" s="533"/>
      <c r="I124" s="194">
        <v>831990.43</v>
      </c>
      <c r="J124" s="195">
        <f t="shared" si="184"/>
        <v>0.10615556896587444</v>
      </c>
      <c r="K124" s="194">
        <v>1120153.8099999998</v>
      </c>
      <c r="L124" s="195">
        <f t="shared" si="185"/>
        <v>0.14292299615735002</v>
      </c>
      <c r="M124" s="194">
        <f t="shared" si="177"/>
        <v>1952144.2399999998</v>
      </c>
      <c r="N124" s="195">
        <f t="shared" ref="N124" si="337">M124/F124</f>
        <v>0.24907856512322446</v>
      </c>
      <c r="O124" s="194">
        <v>274576.67999999993</v>
      </c>
      <c r="P124" s="195">
        <f t="shared" si="187"/>
        <v>3.5033868947459926E-2</v>
      </c>
      <c r="Q124" s="194">
        <v>183616.41</v>
      </c>
      <c r="R124" s="195">
        <f t="shared" si="179"/>
        <v>2.3428039280477393E-2</v>
      </c>
      <c r="S124" s="194">
        <f t="shared" si="180"/>
        <v>458193.08999999997</v>
      </c>
      <c r="T124" s="195">
        <f t="shared" ref="T124" si="338">S124/F124</f>
        <v>5.8461908227937322E-2</v>
      </c>
      <c r="U124" s="194">
        <v>827357.1399999999</v>
      </c>
      <c r="V124" s="195">
        <f t="shared" ref="V124" si="339">U124/F124</f>
        <v>0.10556439685812086</v>
      </c>
      <c r="W124" s="194">
        <v>126669.15</v>
      </c>
      <c r="X124" s="195">
        <f t="shared" si="190"/>
        <v>1.6162007643133219E-2</v>
      </c>
      <c r="Y124" s="194">
        <v>467607.47000000003</v>
      </c>
      <c r="Z124" s="195">
        <f t="shared" si="191"/>
        <v>5.9663110584749234E-2</v>
      </c>
      <c r="AA124" s="194">
        <v>447011.6</v>
      </c>
      <c r="AB124" s="195">
        <f t="shared" si="192"/>
        <v>5.703523624946729E-2</v>
      </c>
      <c r="AC124" s="194">
        <f t="shared" si="183"/>
        <v>914619.07000000007</v>
      </c>
      <c r="AD124" s="195">
        <f t="shared" si="193"/>
        <v>0.11669834683421652</v>
      </c>
      <c r="AE124" s="194">
        <v>1850432.85</v>
      </c>
      <c r="AF124" s="195">
        <f t="shared" si="194"/>
        <v>0.23610097537407324</v>
      </c>
      <c r="AG124" s="194">
        <v>462785.9</v>
      </c>
      <c r="AH124" s="195">
        <f t="shared" si="195"/>
        <v>5.9047915399560877E-2</v>
      </c>
      <c r="AI124" s="194">
        <v>996528.67999999993</v>
      </c>
      <c r="AJ124" s="195">
        <f t="shared" si="196"/>
        <v>0.12714938201417991</v>
      </c>
      <c r="AK124" s="194">
        <v>248733.69</v>
      </c>
      <c r="AL124" s="195">
        <f t="shared" si="197"/>
        <v>3.1736502525553607E-2</v>
      </c>
      <c r="AN124" s="72"/>
    </row>
    <row r="125" spans="2:40" s="73" customFormat="1" ht="14.25" hidden="1" customHeight="1" outlineLevel="1">
      <c r="B125" s="527"/>
      <c r="C125" s="535"/>
      <c r="D125" s="193">
        <v>45988</v>
      </c>
      <c r="E125" s="193" t="s">
        <v>113</v>
      </c>
      <c r="F125" s="378">
        <f t="shared" si="176"/>
        <v>6838850.9900000012</v>
      </c>
      <c r="G125" s="528"/>
      <c r="H125" s="533"/>
      <c r="I125" s="194">
        <v>790802.40999999992</v>
      </c>
      <c r="J125" s="195">
        <f t="shared" si="184"/>
        <v>0.11563381204771649</v>
      </c>
      <c r="K125" s="194">
        <v>999392.14000000013</v>
      </c>
      <c r="L125" s="195">
        <f t="shared" si="185"/>
        <v>0.14613451023590732</v>
      </c>
      <c r="M125" s="194">
        <f t="shared" si="177"/>
        <v>1790194.55</v>
      </c>
      <c r="N125" s="195">
        <f t="shared" ref="N125" si="340">M125/$F125</f>
        <v>0.26176832228362379</v>
      </c>
      <c r="O125" s="194">
        <v>270822.25000000006</v>
      </c>
      <c r="P125" s="195">
        <f t="shared" si="187"/>
        <v>3.9600548454119776E-2</v>
      </c>
      <c r="Q125" s="194">
        <v>177882.85</v>
      </c>
      <c r="R125" s="195">
        <f t="shared" si="179"/>
        <v>2.6010633988093369E-2</v>
      </c>
      <c r="S125" s="194">
        <f t="shared" si="180"/>
        <v>448705.10000000009</v>
      </c>
      <c r="T125" s="195">
        <f t="shared" ref="T125" si="341">S125/$F125</f>
        <v>6.5611182442213145E-2</v>
      </c>
      <c r="U125" s="194">
        <v>723082.95</v>
      </c>
      <c r="V125" s="195">
        <f t="shared" ref="V125" si="342">U125/$F125</f>
        <v>0.10573164279457416</v>
      </c>
      <c r="W125" s="194">
        <v>94899.11</v>
      </c>
      <c r="X125" s="195">
        <f t="shared" si="190"/>
        <v>1.3876469912674612E-2</v>
      </c>
      <c r="Y125" s="194">
        <v>414601.85</v>
      </c>
      <c r="Z125" s="195">
        <f t="shared" si="191"/>
        <v>6.0624489494835433E-2</v>
      </c>
      <c r="AA125" s="194">
        <v>385765.39999999997</v>
      </c>
      <c r="AB125" s="195">
        <f t="shared" si="192"/>
        <v>5.6407925916806663E-2</v>
      </c>
      <c r="AC125" s="194">
        <f t="shared" si="183"/>
        <v>800367.25</v>
      </c>
      <c r="AD125" s="195">
        <f t="shared" si="193"/>
        <v>0.11703241541164211</v>
      </c>
      <c r="AE125" s="194">
        <v>1587754.7400000002</v>
      </c>
      <c r="AF125" s="195">
        <f t="shared" si="194"/>
        <v>0.23216688626812731</v>
      </c>
      <c r="AG125" s="194">
        <v>319833.3</v>
      </c>
      <c r="AH125" s="195">
        <f t="shared" si="195"/>
        <v>4.6767110508427662E-2</v>
      </c>
      <c r="AI125" s="194">
        <v>843879.75</v>
      </c>
      <c r="AJ125" s="195">
        <f t="shared" si="196"/>
        <v>0.12339496082513707</v>
      </c>
      <c r="AK125" s="194">
        <v>230134.24</v>
      </c>
      <c r="AL125" s="195">
        <f t="shared" si="197"/>
        <v>3.365100955357999E-2</v>
      </c>
      <c r="AN125" s="72"/>
    </row>
    <row r="126" spans="2:40" s="73" customFormat="1" ht="14.25" hidden="1" customHeight="1" outlineLevel="1">
      <c r="B126" s="527"/>
      <c r="C126" s="535"/>
      <c r="D126" s="193">
        <v>45989</v>
      </c>
      <c r="E126" s="193" t="s">
        <v>114</v>
      </c>
      <c r="F126" s="378">
        <f t="shared" si="176"/>
        <v>5475821.3999999994</v>
      </c>
      <c r="G126" s="528"/>
      <c r="H126" s="533"/>
      <c r="I126" s="194">
        <v>607026.47</v>
      </c>
      <c r="J126" s="195">
        <f t="shared" si="184"/>
        <v>0.11085578320724632</v>
      </c>
      <c r="K126" s="194">
        <v>932873.46</v>
      </c>
      <c r="L126" s="195">
        <f t="shared" si="185"/>
        <v>0.17036228756474783</v>
      </c>
      <c r="M126" s="194">
        <f t="shared" si="177"/>
        <v>1539899.93</v>
      </c>
      <c r="N126" s="195">
        <f t="shared" ref="N126" si="343">M126/F126</f>
        <v>0.28121807077199418</v>
      </c>
      <c r="O126" s="194">
        <v>206262.61000000004</v>
      </c>
      <c r="P126" s="195">
        <f t="shared" si="187"/>
        <v>3.7667884858333778E-2</v>
      </c>
      <c r="Q126" s="194">
        <v>148720.22</v>
      </c>
      <c r="R126" s="195">
        <f t="shared" si="179"/>
        <v>2.7159435842812555E-2</v>
      </c>
      <c r="S126" s="194">
        <f t="shared" si="180"/>
        <v>354982.83000000007</v>
      </c>
      <c r="T126" s="195">
        <f t="shared" ref="T126" si="344">S126/F126</f>
        <v>6.4827320701146329E-2</v>
      </c>
      <c r="U126" s="194">
        <v>581034.22999999986</v>
      </c>
      <c r="V126" s="195">
        <f t="shared" ref="V126" si="345">U126/F126</f>
        <v>0.10610905425074674</v>
      </c>
      <c r="W126" s="194">
        <v>78049.350000000006</v>
      </c>
      <c r="X126" s="195">
        <f t="shared" si="190"/>
        <v>1.4253450632995447E-2</v>
      </c>
      <c r="Y126" s="194">
        <v>348414.56</v>
      </c>
      <c r="Z126" s="195">
        <f t="shared" si="191"/>
        <v>6.3627816641353571E-2</v>
      </c>
      <c r="AA126" s="194">
        <v>388657.62999999995</v>
      </c>
      <c r="AB126" s="195">
        <f t="shared" si="192"/>
        <v>7.0977046475620989E-2</v>
      </c>
      <c r="AC126" s="194">
        <f t="shared" si="183"/>
        <v>737072.19</v>
      </c>
      <c r="AD126" s="195">
        <f t="shared" si="193"/>
        <v>0.13460486311697456</v>
      </c>
      <c r="AE126" s="194">
        <v>1183575.9099999999</v>
      </c>
      <c r="AF126" s="195">
        <f t="shared" si="194"/>
        <v>0.21614582060693216</v>
      </c>
      <c r="AG126" s="194">
        <v>240144.3</v>
      </c>
      <c r="AH126" s="195">
        <f t="shared" si="195"/>
        <v>4.385539309225827E-2</v>
      </c>
      <c r="AI126" s="194">
        <v>573473.87</v>
      </c>
      <c r="AJ126" s="195">
        <f t="shared" si="196"/>
        <v>0.10472837371942044</v>
      </c>
      <c r="AK126" s="194">
        <v>187588.78999999998</v>
      </c>
      <c r="AL126" s="195">
        <f t="shared" si="197"/>
        <v>3.4257653107531962E-2</v>
      </c>
      <c r="AN126" s="72"/>
    </row>
    <row r="127" spans="2:40" s="73" customFormat="1" ht="14.25" hidden="1" customHeight="1" outlineLevel="1">
      <c r="B127" s="527"/>
      <c r="C127" s="535"/>
      <c r="D127" s="193">
        <v>45990</v>
      </c>
      <c r="E127" s="193" t="s">
        <v>115</v>
      </c>
      <c r="F127" s="378">
        <f t="shared" si="176"/>
        <v>5795325.2699999996</v>
      </c>
      <c r="G127" s="528"/>
      <c r="H127" s="533"/>
      <c r="I127" s="194">
        <v>561947.36</v>
      </c>
      <c r="J127" s="195">
        <f t="shared" si="184"/>
        <v>9.6965628988759073E-2</v>
      </c>
      <c r="K127" s="194">
        <v>1021748.8399999999</v>
      </c>
      <c r="L127" s="195">
        <f t="shared" si="185"/>
        <v>0.17630569336447269</v>
      </c>
      <c r="M127" s="194">
        <f t="shared" si="177"/>
        <v>1583696.1999999997</v>
      </c>
      <c r="N127" s="195">
        <f t="shared" ref="N127" si="346">M127/$F127</f>
        <v>0.27327132235323176</v>
      </c>
      <c r="O127" s="194">
        <v>178004.81000000003</v>
      </c>
      <c r="P127" s="195">
        <f t="shared" si="187"/>
        <v>3.0715240595977807E-2</v>
      </c>
      <c r="Q127" s="194">
        <v>138164.94</v>
      </c>
      <c r="R127" s="195">
        <f t="shared" si="179"/>
        <v>2.3840756741510732E-2</v>
      </c>
      <c r="S127" s="194">
        <f t="shared" si="180"/>
        <v>316169.75</v>
      </c>
      <c r="T127" s="195">
        <f t="shared" ref="T127" si="347">S127/$F127</f>
        <v>5.4555997337488532E-2</v>
      </c>
      <c r="U127" s="194">
        <v>582743.34</v>
      </c>
      <c r="V127" s="195">
        <f t="shared" ref="V127" si="348">U127/$F127</f>
        <v>0.10055403499379423</v>
      </c>
      <c r="W127" s="194">
        <v>70642.03</v>
      </c>
      <c r="X127" s="195">
        <f t="shared" si="190"/>
        <v>1.2189484922560698E-2</v>
      </c>
      <c r="Y127" s="194">
        <v>390535.13</v>
      </c>
      <c r="Z127" s="195">
        <f t="shared" si="191"/>
        <v>6.7387956983474037E-2</v>
      </c>
      <c r="AA127" s="194">
        <v>454017.39</v>
      </c>
      <c r="AB127" s="195">
        <f t="shared" si="192"/>
        <v>7.8342003053782014E-2</v>
      </c>
      <c r="AC127" s="194">
        <f t="shared" si="183"/>
        <v>844552.52</v>
      </c>
      <c r="AD127" s="195">
        <f t="shared" si="193"/>
        <v>0.14572996003725605</v>
      </c>
      <c r="AE127" s="194">
        <v>1341723.1900000002</v>
      </c>
      <c r="AF127" s="195">
        <f t="shared" si="194"/>
        <v>0.23151818534596252</v>
      </c>
      <c r="AG127" s="194">
        <v>231320.1</v>
      </c>
      <c r="AH127" s="195">
        <f t="shared" si="195"/>
        <v>3.99149468274798E-2</v>
      </c>
      <c r="AI127" s="194">
        <v>633546.1100000001</v>
      </c>
      <c r="AJ127" s="195">
        <f t="shared" si="196"/>
        <v>0.10932019869179839</v>
      </c>
      <c r="AK127" s="194">
        <v>190932.03</v>
      </c>
      <c r="AL127" s="195">
        <f t="shared" si="197"/>
        <v>3.2945869490428104E-2</v>
      </c>
      <c r="AN127" s="72"/>
    </row>
    <row r="128" spans="2:40" s="73" customFormat="1" ht="14.25" hidden="1" customHeight="1" outlineLevel="1">
      <c r="B128" s="527"/>
      <c r="C128" s="535"/>
      <c r="D128" s="193">
        <v>45991</v>
      </c>
      <c r="E128" s="193" t="s">
        <v>116</v>
      </c>
      <c r="F128" s="378">
        <f t="shared" si="176"/>
        <v>8105673.959999999</v>
      </c>
      <c r="G128" s="528"/>
      <c r="H128" s="536"/>
      <c r="I128" s="194">
        <v>848150.42</v>
      </c>
      <c r="J128" s="195">
        <f t="shared" si="184"/>
        <v>0.10463663159725711</v>
      </c>
      <c r="K128" s="194">
        <v>1119813.57</v>
      </c>
      <c r="L128" s="195">
        <f t="shared" si="185"/>
        <v>0.13815181507744734</v>
      </c>
      <c r="M128" s="194">
        <f t="shared" si="177"/>
        <v>1967963.9900000002</v>
      </c>
      <c r="N128" s="195">
        <f t="shared" ref="N128" si="349">M128/F128</f>
        <v>0.24278844667470445</v>
      </c>
      <c r="O128" s="194">
        <v>273792.71000000002</v>
      </c>
      <c r="P128" s="195">
        <f t="shared" si="187"/>
        <v>3.3777908086497971E-2</v>
      </c>
      <c r="Q128" s="194">
        <v>168518.19</v>
      </c>
      <c r="R128" s="195">
        <f t="shared" si="179"/>
        <v>2.0790151544659467E-2</v>
      </c>
      <c r="S128" s="194">
        <f t="shared" si="180"/>
        <v>442310.9</v>
      </c>
      <c r="T128" s="195">
        <f t="shared" ref="T128" si="350">S128/F128</f>
        <v>5.4568059631157441E-2</v>
      </c>
      <c r="U128" s="194">
        <v>816040.07</v>
      </c>
      <c r="V128" s="195">
        <f t="shared" ref="V128" si="351">U128/F128</f>
        <v>0.10067516581927755</v>
      </c>
      <c r="W128" s="194">
        <v>77768.09</v>
      </c>
      <c r="X128" s="195">
        <f t="shared" si="190"/>
        <v>9.5942780802399808E-3</v>
      </c>
      <c r="Y128" s="194">
        <v>484585.06</v>
      </c>
      <c r="Z128" s="195">
        <f t="shared" si="191"/>
        <v>5.9783438415033419E-2</v>
      </c>
      <c r="AA128" s="194">
        <v>534687.12</v>
      </c>
      <c r="AB128" s="195">
        <f t="shared" si="192"/>
        <v>6.5964548122535147E-2</v>
      </c>
      <c r="AC128" s="194">
        <f t="shared" si="183"/>
        <v>1019272.1799999999</v>
      </c>
      <c r="AD128" s="195">
        <f t="shared" si="193"/>
        <v>0.12574798653756855</v>
      </c>
      <c r="AE128" s="194">
        <v>2130085.5</v>
      </c>
      <c r="AF128" s="195">
        <f t="shared" si="194"/>
        <v>0.26278943743747624</v>
      </c>
      <c r="AG128" s="194">
        <v>392275.8</v>
      </c>
      <c r="AH128" s="195">
        <f t="shared" si="195"/>
        <v>4.839521080366771E-2</v>
      </c>
      <c r="AI128" s="194">
        <v>1019599.12</v>
      </c>
      <c r="AJ128" s="195">
        <f t="shared" si="196"/>
        <v>0.12578832124651607</v>
      </c>
      <c r="AK128" s="194">
        <v>240358.31</v>
      </c>
      <c r="AL128" s="195">
        <f t="shared" si="197"/>
        <v>2.9653093769392128E-2</v>
      </c>
      <c r="AN128" s="72"/>
    </row>
    <row r="129" spans="2:40" s="73" customFormat="1" ht="14.25" customHeight="1" collapsed="1">
      <c r="B129" s="527"/>
      <c r="C129" s="529" t="s">
        <v>775</v>
      </c>
      <c r="D129" s="193">
        <v>45992</v>
      </c>
      <c r="E129" s="193" t="s">
        <v>117</v>
      </c>
      <c r="F129" s="378">
        <f t="shared" si="176"/>
        <v>7580656.6500000004</v>
      </c>
      <c r="G129" s="528"/>
      <c r="H129" s="532">
        <f>SUM(F129:F159)</f>
        <v>176732060.06999999</v>
      </c>
      <c r="I129" s="194">
        <v>813536.79999999993</v>
      </c>
      <c r="J129" s="195">
        <f t="shared" si="184"/>
        <v>0.10731745778249961</v>
      </c>
      <c r="K129" s="194">
        <v>1113437.0400000003</v>
      </c>
      <c r="L129" s="195">
        <f t="shared" si="185"/>
        <v>0.1468787060814844</v>
      </c>
      <c r="M129" s="194">
        <f t="shared" si="177"/>
        <v>1926973.8400000003</v>
      </c>
      <c r="N129" s="195">
        <f t="shared" ref="N129:N130" si="352">M129/$F129</f>
        <v>0.25419616386398403</v>
      </c>
      <c r="O129" s="194">
        <v>258896.86999999997</v>
      </c>
      <c r="P129" s="195">
        <f t="shared" si="187"/>
        <v>3.4152301304927184E-2</v>
      </c>
      <c r="Q129" s="194">
        <v>173249.84000000003</v>
      </c>
      <c r="R129" s="195">
        <f t="shared" si="179"/>
        <v>2.2854199576497113E-2</v>
      </c>
      <c r="S129" s="194">
        <f t="shared" si="180"/>
        <v>432146.70999999996</v>
      </c>
      <c r="T129" s="195">
        <f t="shared" ref="T129:T130" si="353">S129/$F129</f>
        <v>5.7006500881424296E-2</v>
      </c>
      <c r="U129" s="194">
        <v>790803.75</v>
      </c>
      <c r="V129" s="195">
        <f t="shared" ref="V129:V130" si="354">U129/$F129</f>
        <v>0.10431863445497165</v>
      </c>
      <c r="W129" s="194">
        <v>87881.959999999992</v>
      </c>
      <c r="X129" s="195">
        <f t="shared" si="190"/>
        <v>1.159292183481229E-2</v>
      </c>
      <c r="Y129" s="194">
        <v>495280.12</v>
      </c>
      <c r="Z129" s="195">
        <f t="shared" si="191"/>
        <v>6.5334725323564144E-2</v>
      </c>
      <c r="AA129" s="194">
        <v>521306.18000000005</v>
      </c>
      <c r="AB129" s="195">
        <f t="shared" si="192"/>
        <v>6.8767945056580293E-2</v>
      </c>
      <c r="AC129" s="194">
        <f t="shared" si="183"/>
        <v>1016586.3</v>
      </c>
      <c r="AD129" s="195">
        <f t="shared" si="193"/>
        <v>0.13410267038014445</v>
      </c>
      <c r="AE129" s="194">
        <v>1888503.6900000002</v>
      </c>
      <c r="AF129" s="195">
        <f t="shared" si="194"/>
        <v>0.24912138581029125</v>
      </c>
      <c r="AG129" s="194">
        <v>308904.3</v>
      </c>
      <c r="AH129" s="195">
        <f t="shared" si="195"/>
        <v>4.0749016115905999E-2</v>
      </c>
      <c r="AI129" s="194">
        <v>883097.96</v>
      </c>
      <c r="AJ129" s="195">
        <f t="shared" si="196"/>
        <v>0.11649359689704453</v>
      </c>
      <c r="AK129" s="194">
        <v>245758.13999999996</v>
      </c>
      <c r="AL129" s="195">
        <f t="shared" si="197"/>
        <v>3.2419109761421518E-2</v>
      </c>
      <c r="AN129" s="72"/>
    </row>
    <row r="130" spans="2:40" s="73" customFormat="1" ht="14.25" customHeight="1" collapsed="1">
      <c r="B130" s="526">
        <f t="shared" ref="B130" si="355">D138</f>
        <v>46001</v>
      </c>
      <c r="C130" s="530"/>
      <c r="D130" s="193">
        <v>45993</v>
      </c>
      <c r="E130" s="193" t="s">
        <v>118</v>
      </c>
      <c r="F130" s="378">
        <f t="shared" si="176"/>
        <v>7216854.1400000006</v>
      </c>
      <c r="G130" s="528">
        <f>SUM(F130:F136)</f>
        <v>46862254.899999999</v>
      </c>
      <c r="H130" s="533"/>
      <c r="I130" s="194">
        <v>801659.35</v>
      </c>
      <c r="J130" s="195">
        <f t="shared" si="184"/>
        <v>0.11108155083206378</v>
      </c>
      <c r="K130" s="194">
        <v>1077079.1500000001</v>
      </c>
      <c r="L130" s="195">
        <f t="shared" si="185"/>
        <v>0.14924496589590214</v>
      </c>
      <c r="M130" s="194">
        <f t="shared" si="177"/>
        <v>1878738.5</v>
      </c>
      <c r="N130" s="195">
        <f t="shared" si="352"/>
        <v>0.26032651672796586</v>
      </c>
      <c r="O130" s="194">
        <v>255650.64</v>
      </c>
      <c r="P130" s="195">
        <f t="shared" si="187"/>
        <v>3.5424110705388319E-2</v>
      </c>
      <c r="Q130" s="194">
        <v>172616.7</v>
      </c>
      <c r="R130" s="195">
        <f t="shared" si="179"/>
        <v>2.3918551858109191E-2</v>
      </c>
      <c r="S130" s="194">
        <f t="shared" si="180"/>
        <v>428267.34</v>
      </c>
      <c r="T130" s="195">
        <f t="shared" si="353"/>
        <v>5.9342662563497503E-2</v>
      </c>
      <c r="U130" s="194">
        <v>749144.44000000018</v>
      </c>
      <c r="V130" s="195">
        <f t="shared" si="354"/>
        <v>0.10380484702438507</v>
      </c>
      <c r="W130" s="194">
        <v>76468.42</v>
      </c>
      <c r="X130" s="195">
        <f t="shared" si="190"/>
        <v>1.0595810656081792E-2</v>
      </c>
      <c r="Y130" s="194">
        <v>482846.33</v>
      </c>
      <c r="Z130" s="195">
        <f t="shared" si="191"/>
        <v>6.6905374645690144E-2</v>
      </c>
      <c r="AA130" s="194">
        <v>521053.36999999994</v>
      </c>
      <c r="AB130" s="195">
        <f t="shared" si="192"/>
        <v>7.2199515175458417E-2</v>
      </c>
      <c r="AC130" s="194">
        <f t="shared" si="183"/>
        <v>1003899.7</v>
      </c>
      <c r="AD130" s="195">
        <f t="shared" si="193"/>
        <v>0.13910488982114858</v>
      </c>
      <c r="AE130" s="194">
        <v>1742921.4699999997</v>
      </c>
      <c r="AF130" s="195">
        <f t="shared" si="194"/>
        <v>0.24150709383742647</v>
      </c>
      <c r="AG130" s="194">
        <v>293891.69999999995</v>
      </c>
      <c r="AH130" s="195">
        <f t="shared" si="195"/>
        <v>4.0722965200457817E-2</v>
      </c>
      <c r="AI130" s="194">
        <v>805465.81</v>
      </c>
      <c r="AJ130" s="195">
        <f t="shared" si="196"/>
        <v>0.11160899117187922</v>
      </c>
      <c r="AK130" s="194">
        <v>238056.75999999998</v>
      </c>
      <c r="AL130" s="195">
        <f t="shared" si="197"/>
        <v>3.2986222997157588E-2</v>
      </c>
      <c r="AN130" s="72"/>
    </row>
    <row r="131" spans="2:40" s="73" customFormat="1" ht="14.25" customHeight="1">
      <c r="B131" s="527"/>
      <c r="C131" s="530"/>
      <c r="D131" s="193">
        <v>45994</v>
      </c>
      <c r="E131" s="193" t="s">
        <v>112</v>
      </c>
      <c r="F131" s="378">
        <f t="shared" si="176"/>
        <v>6818458.8600000003</v>
      </c>
      <c r="G131" s="528"/>
      <c r="H131" s="533"/>
      <c r="I131" s="194">
        <v>794677.33000000007</v>
      </c>
      <c r="J131" s="195">
        <f t="shared" si="184"/>
        <v>0.11654793939755471</v>
      </c>
      <c r="K131" s="194">
        <v>1027720.5100000002</v>
      </c>
      <c r="L131" s="195">
        <f t="shared" si="185"/>
        <v>0.15072621703843503</v>
      </c>
      <c r="M131" s="194">
        <f t="shared" si="177"/>
        <v>1822397.8400000003</v>
      </c>
      <c r="N131" s="195">
        <f t="shared" ref="N131" si="356">M131/F131</f>
        <v>0.26727415643598973</v>
      </c>
      <c r="O131" s="194">
        <v>259340.75000000003</v>
      </c>
      <c r="P131" s="195">
        <f t="shared" si="187"/>
        <v>3.8035097860808977E-2</v>
      </c>
      <c r="Q131" s="194">
        <v>176385.41999999998</v>
      </c>
      <c r="R131" s="195">
        <f t="shared" si="179"/>
        <v>2.5868810477797613E-2</v>
      </c>
      <c r="S131" s="194">
        <f t="shared" si="180"/>
        <v>435726.17000000004</v>
      </c>
      <c r="T131" s="195">
        <f t="shared" ref="T131" si="357">S131/F131</f>
        <v>6.3903908338606596E-2</v>
      </c>
      <c r="U131" s="194">
        <v>699664.1</v>
      </c>
      <c r="V131" s="195">
        <f t="shared" ref="V131" si="358">U131/F131</f>
        <v>0.10261323187040539</v>
      </c>
      <c r="W131" s="194">
        <v>81934.55</v>
      </c>
      <c r="X131" s="195">
        <f t="shared" si="190"/>
        <v>1.2016579066079457E-2</v>
      </c>
      <c r="Y131" s="194">
        <v>437835.51</v>
      </c>
      <c r="Z131" s="195">
        <f t="shared" si="191"/>
        <v>6.421326563522009E-2</v>
      </c>
      <c r="AA131" s="194">
        <v>462328.46</v>
      </c>
      <c r="AB131" s="195">
        <f t="shared" si="192"/>
        <v>6.7805419009303813E-2</v>
      </c>
      <c r="AC131" s="194">
        <f t="shared" si="183"/>
        <v>900163.97</v>
      </c>
      <c r="AD131" s="195">
        <f t="shared" si="193"/>
        <v>0.1320186846445239</v>
      </c>
      <c r="AE131" s="194">
        <v>1668389.0300000003</v>
      </c>
      <c r="AF131" s="195">
        <f t="shared" si="194"/>
        <v>0.24468711541071031</v>
      </c>
      <c r="AG131" s="194">
        <v>277962.3</v>
      </c>
      <c r="AH131" s="195">
        <f t="shared" si="195"/>
        <v>4.0766147557279531E-2</v>
      </c>
      <c r="AI131" s="194">
        <v>706080</v>
      </c>
      <c r="AJ131" s="195">
        <f t="shared" si="196"/>
        <v>0.10355419230321497</v>
      </c>
      <c r="AK131" s="194">
        <v>226140.9</v>
      </c>
      <c r="AL131" s="195">
        <f t="shared" si="197"/>
        <v>3.3165984373190162E-2</v>
      </c>
      <c r="AN131" s="72"/>
    </row>
    <row r="132" spans="2:40" s="73" customFormat="1" ht="14.25" customHeight="1">
      <c r="B132" s="527"/>
      <c r="C132" s="530"/>
      <c r="D132" s="193">
        <v>45995</v>
      </c>
      <c r="E132" s="193" t="s">
        <v>113</v>
      </c>
      <c r="F132" s="378">
        <f t="shared" si="176"/>
        <v>6383179.669999999</v>
      </c>
      <c r="G132" s="528"/>
      <c r="H132" s="533"/>
      <c r="I132" s="194">
        <v>772331.1</v>
      </c>
      <c r="J132" s="195">
        <f t="shared" si="184"/>
        <v>0.1209947298882784</v>
      </c>
      <c r="K132" s="194">
        <v>948520.49</v>
      </c>
      <c r="L132" s="195">
        <f t="shared" si="185"/>
        <v>0.14859686536130357</v>
      </c>
      <c r="M132" s="194">
        <f t="shared" si="177"/>
        <v>1720851.5899999999</v>
      </c>
      <c r="N132" s="195">
        <f t="shared" ref="N132" si="359">M132/$F132</f>
        <v>0.26959159524958198</v>
      </c>
      <c r="O132" s="194">
        <v>260089.40000000002</v>
      </c>
      <c r="P132" s="195">
        <f t="shared" si="187"/>
        <v>4.0746056580920287E-2</v>
      </c>
      <c r="Q132" s="194">
        <v>172411.1</v>
      </c>
      <c r="R132" s="195">
        <f t="shared" si="179"/>
        <v>2.701022200742785E-2</v>
      </c>
      <c r="S132" s="194">
        <f t="shared" si="180"/>
        <v>432500.5</v>
      </c>
      <c r="T132" s="195">
        <f t="shared" ref="T132" si="360">S132/$F132</f>
        <v>6.7756278588348123E-2</v>
      </c>
      <c r="U132" s="194">
        <v>704517.74999999988</v>
      </c>
      <c r="V132" s="195">
        <f t="shared" ref="V132" si="361">U132/$F132</f>
        <v>0.11037097284150237</v>
      </c>
      <c r="W132" s="194">
        <v>82486.450000000012</v>
      </c>
      <c r="X132" s="195">
        <f t="shared" si="190"/>
        <v>1.2922470346193472E-2</v>
      </c>
      <c r="Y132" s="194">
        <v>402834.93</v>
      </c>
      <c r="Z132" s="195">
        <f t="shared" si="191"/>
        <v>6.310881893130231E-2</v>
      </c>
      <c r="AA132" s="194">
        <v>364389.62000000005</v>
      </c>
      <c r="AB132" s="195">
        <f t="shared" si="192"/>
        <v>5.7085909975646998E-2</v>
      </c>
      <c r="AC132" s="194">
        <f t="shared" si="183"/>
        <v>767224.55</v>
      </c>
      <c r="AD132" s="195">
        <f t="shared" si="193"/>
        <v>0.12019472890694931</v>
      </c>
      <c r="AE132" s="194">
        <v>1514159.44</v>
      </c>
      <c r="AF132" s="195">
        <f t="shared" si="194"/>
        <v>0.23721084448183802</v>
      </c>
      <c r="AG132" s="194">
        <v>264210.3</v>
      </c>
      <c r="AH132" s="195">
        <f t="shared" si="195"/>
        <v>4.1391643923442946E-2</v>
      </c>
      <c r="AI132" s="194">
        <v>681181.35</v>
      </c>
      <c r="AJ132" s="195">
        <f t="shared" si="196"/>
        <v>0.10671505193586382</v>
      </c>
      <c r="AK132" s="194">
        <v>216047.74</v>
      </c>
      <c r="AL132" s="195">
        <f t="shared" si="197"/>
        <v>3.384641372628009E-2</v>
      </c>
      <c r="AN132" s="72"/>
    </row>
    <row r="133" spans="2:40" s="73" customFormat="1" ht="14.25" customHeight="1">
      <c r="B133" s="527"/>
      <c r="C133" s="530"/>
      <c r="D133" s="193">
        <v>45996</v>
      </c>
      <c r="E133" s="193" t="s">
        <v>114</v>
      </c>
      <c r="F133" s="378">
        <f t="shared" si="176"/>
        <v>5580840.8899999997</v>
      </c>
      <c r="G133" s="528"/>
      <c r="H133" s="533"/>
      <c r="I133" s="194">
        <v>598855.58999999985</v>
      </c>
      <c r="J133" s="195">
        <f t="shared" si="184"/>
        <v>0.10730561967338222</v>
      </c>
      <c r="K133" s="194">
        <v>887519.66</v>
      </c>
      <c r="L133" s="195">
        <f t="shared" si="185"/>
        <v>0.15902973718356628</v>
      </c>
      <c r="M133" s="194">
        <f t="shared" si="177"/>
        <v>1486375.25</v>
      </c>
      <c r="N133" s="195">
        <f t="shared" ref="N133" si="362">M133/F133</f>
        <v>0.26633535685694848</v>
      </c>
      <c r="O133" s="194">
        <v>181852.24000000002</v>
      </c>
      <c r="P133" s="195">
        <f t="shared" si="187"/>
        <v>3.2585096687821904E-2</v>
      </c>
      <c r="Q133" s="194">
        <v>141334.32999999999</v>
      </c>
      <c r="R133" s="195">
        <f t="shared" si="179"/>
        <v>2.5324916582597643E-2</v>
      </c>
      <c r="S133" s="194">
        <f t="shared" si="180"/>
        <v>323186.57</v>
      </c>
      <c r="T133" s="195">
        <f t="shared" ref="T133" si="363">S133/F133</f>
        <v>5.7910013270419544E-2</v>
      </c>
      <c r="U133" s="194">
        <v>627712.6</v>
      </c>
      <c r="V133" s="195">
        <f t="shared" ref="V133" si="364">U133/F133</f>
        <v>0.11247634762796473</v>
      </c>
      <c r="W133" s="194">
        <v>55862.46</v>
      </c>
      <c r="X133" s="195">
        <f t="shared" si="190"/>
        <v>1.0009685117541489E-2</v>
      </c>
      <c r="Y133" s="194">
        <v>358368.3</v>
      </c>
      <c r="Z133" s="195">
        <f t="shared" si="191"/>
        <v>6.421403280680163E-2</v>
      </c>
      <c r="AA133" s="194">
        <v>382588.79</v>
      </c>
      <c r="AB133" s="195">
        <f t="shared" si="192"/>
        <v>6.8553968396687259E-2</v>
      </c>
      <c r="AC133" s="194">
        <f t="shared" si="183"/>
        <v>740957.09</v>
      </c>
      <c r="AD133" s="195">
        <f t="shared" si="193"/>
        <v>0.13276800120348889</v>
      </c>
      <c r="AE133" s="194">
        <v>1275450.1599999999</v>
      </c>
      <c r="AF133" s="195">
        <f t="shared" si="194"/>
        <v>0.22854085703919791</v>
      </c>
      <c r="AG133" s="194">
        <v>259511.7</v>
      </c>
      <c r="AH133" s="195">
        <f t="shared" si="195"/>
        <v>4.6500465631443583E-2</v>
      </c>
      <c r="AI133" s="194">
        <v>630877.87999999989</v>
      </c>
      <c r="AJ133" s="195">
        <f t="shared" si="196"/>
        <v>0.113043516637508</v>
      </c>
      <c r="AK133" s="194">
        <v>180907.18</v>
      </c>
      <c r="AL133" s="195">
        <f t="shared" si="197"/>
        <v>3.2415756615487387E-2</v>
      </c>
      <c r="AN133" s="72"/>
    </row>
    <row r="134" spans="2:40" s="73" customFormat="1" ht="14.25" customHeight="1">
      <c r="B134" s="527"/>
      <c r="C134" s="530"/>
      <c r="D134" s="193">
        <v>45997</v>
      </c>
      <c r="E134" s="193" t="s">
        <v>115</v>
      </c>
      <c r="F134" s="378">
        <f t="shared" si="176"/>
        <v>5751691.1199999992</v>
      </c>
      <c r="G134" s="528"/>
      <c r="H134" s="533"/>
      <c r="I134" s="194">
        <v>559915.17999999993</v>
      </c>
      <c r="J134" s="195">
        <f t="shared" si="184"/>
        <v>9.7347922257688971E-2</v>
      </c>
      <c r="K134" s="194">
        <v>991135.36</v>
      </c>
      <c r="L134" s="195">
        <f t="shared" si="185"/>
        <v>0.1723206860941448</v>
      </c>
      <c r="M134" s="194">
        <f t="shared" si="177"/>
        <v>1551050.54</v>
      </c>
      <c r="N134" s="195">
        <f t="shared" ref="N134" si="365">M134/$F134</f>
        <v>0.26966860835183382</v>
      </c>
      <c r="O134" s="194">
        <v>169155.55</v>
      </c>
      <c r="P134" s="195">
        <f t="shared" si="187"/>
        <v>2.9409706896777868E-2</v>
      </c>
      <c r="Q134" s="194">
        <v>137007.21000000002</v>
      </c>
      <c r="R134" s="195">
        <f t="shared" si="179"/>
        <v>2.3820335122585658E-2</v>
      </c>
      <c r="S134" s="194">
        <f t="shared" si="180"/>
        <v>306162.76</v>
      </c>
      <c r="T134" s="195">
        <f t="shared" ref="T134" si="366">S134/$F134</f>
        <v>5.3230042019363523E-2</v>
      </c>
      <c r="U134" s="194">
        <v>654756.43999999994</v>
      </c>
      <c r="V134" s="195">
        <f t="shared" ref="V134" si="367">U134/$F134</f>
        <v>0.11383720480455843</v>
      </c>
      <c r="W134" s="194">
        <v>61728.179999999993</v>
      </c>
      <c r="X134" s="195">
        <f t="shared" si="190"/>
        <v>1.0732179234270146E-2</v>
      </c>
      <c r="Y134" s="194">
        <v>387668.1</v>
      </c>
      <c r="Z134" s="195">
        <f t="shared" si="191"/>
        <v>6.7400716052359921E-2</v>
      </c>
      <c r="AA134" s="194">
        <v>445089.2</v>
      </c>
      <c r="AB134" s="195">
        <f t="shared" si="192"/>
        <v>7.7384058134192732E-2</v>
      </c>
      <c r="AC134" s="194">
        <f t="shared" si="183"/>
        <v>832757.3</v>
      </c>
      <c r="AD134" s="195">
        <f t="shared" si="193"/>
        <v>0.14478477418655267</v>
      </c>
      <c r="AE134" s="194">
        <v>1284834.8500000001</v>
      </c>
      <c r="AF134" s="195">
        <f t="shared" si="194"/>
        <v>0.22338384019481217</v>
      </c>
      <c r="AG134" s="194">
        <v>246218.09999999998</v>
      </c>
      <c r="AH134" s="195">
        <f t="shared" si="195"/>
        <v>4.2807948977621732E-2</v>
      </c>
      <c r="AI134" s="194">
        <v>620693.17999999993</v>
      </c>
      <c r="AJ134" s="195">
        <f t="shared" si="196"/>
        <v>0.10791490138295187</v>
      </c>
      <c r="AK134" s="194">
        <v>193489.77000000002</v>
      </c>
      <c r="AL134" s="195">
        <f t="shared" si="197"/>
        <v>3.3640500848035812E-2</v>
      </c>
      <c r="AN134" s="72"/>
    </row>
    <row r="135" spans="2:40" s="73" customFormat="1" ht="14.25" customHeight="1">
      <c r="B135" s="527"/>
      <c r="C135" s="530"/>
      <c r="D135" s="193">
        <v>45998</v>
      </c>
      <c r="E135" s="193" t="s">
        <v>116</v>
      </c>
      <c r="F135" s="378">
        <f t="shared" si="176"/>
        <v>7627342.8999999985</v>
      </c>
      <c r="G135" s="528"/>
      <c r="H135" s="533"/>
      <c r="I135" s="194">
        <v>845807.80999999994</v>
      </c>
      <c r="J135" s="195">
        <f t="shared" si="184"/>
        <v>0.11089154127317392</v>
      </c>
      <c r="K135" s="194">
        <v>1093500.2899999998</v>
      </c>
      <c r="L135" s="195">
        <f t="shared" si="185"/>
        <v>0.14336582271658457</v>
      </c>
      <c r="M135" s="194">
        <f t="shared" si="177"/>
        <v>1939308.0999999996</v>
      </c>
      <c r="N135" s="195">
        <f t="shared" ref="N135" si="368">M135/F135</f>
        <v>0.25425736398975846</v>
      </c>
      <c r="O135" s="194">
        <v>266918.59999999998</v>
      </c>
      <c r="P135" s="195">
        <f t="shared" si="187"/>
        <v>3.4994965284699607E-2</v>
      </c>
      <c r="Q135" s="194">
        <v>166371.20000000001</v>
      </c>
      <c r="R135" s="195">
        <f t="shared" si="179"/>
        <v>2.1812471548905983E-2</v>
      </c>
      <c r="S135" s="194">
        <f t="shared" si="180"/>
        <v>433289.8</v>
      </c>
      <c r="T135" s="195">
        <f t="shared" ref="T135" si="369">S135/F135</f>
        <v>5.680743683360559E-2</v>
      </c>
      <c r="U135" s="194">
        <v>863183.55999999994</v>
      </c>
      <c r="V135" s="195">
        <f t="shared" ref="V135" si="370">U135/F135</f>
        <v>0.11316962818073907</v>
      </c>
      <c r="W135" s="194">
        <v>66361.070000000007</v>
      </c>
      <c r="X135" s="195">
        <f t="shared" si="190"/>
        <v>8.700417808670962E-3</v>
      </c>
      <c r="Y135" s="194">
        <v>494863.21</v>
      </c>
      <c r="Z135" s="195">
        <f t="shared" si="191"/>
        <v>6.4880157675879513E-2</v>
      </c>
      <c r="AA135" s="194">
        <v>522560.46</v>
      </c>
      <c r="AB135" s="195">
        <f t="shared" si="192"/>
        <v>6.8511468128697892E-2</v>
      </c>
      <c r="AC135" s="194">
        <f t="shared" si="183"/>
        <v>1017423.67</v>
      </c>
      <c r="AD135" s="195">
        <f t="shared" si="193"/>
        <v>0.13339162580457739</v>
      </c>
      <c r="AE135" s="194">
        <v>2050022.02</v>
      </c>
      <c r="AF135" s="195">
        <f t="shared" si="194"/>
        <v>0.26877276226823371</v>
      </c>
      <c r="AG135" s="194">
        <v>306898.8</v>
      </c>
      <c r="AH135" s="195">
        <f t="shared" si="195"/>
        <v>4.0236659610517846E-2</v>
      </c>
      <c r="AI135" s="194">
        <v>724744.55</v>
      </c>
      <c r="AJ135" s="195">
        <f t="shared" si="196"/>
        <v>9.5019269423431876E-2</v>
      </c>
      <c r="AK135" s="194">
        <v>226111.33000000002</v>
      </c>
      <c r="AL135" s="195">
        <f t="shared" si="197"/>
        <v>2.9644836080465198E-2</v>
      </c>
      <c r="AN135" s="72"/>
    </row>
    <row r="136" spans="2:40" s="73" customFormat="1" ht="14.25" customHeight="1">
      <c r="B136" s="527"/>
      <c r="C136" s="530"/>
      <c r="D136" s="193">
        <v>45999</v>
      </c>
      <c r="E136" s="193" t="s">
        <v>117</v>
      </c>
      <c r="F136" s="378">
        <f t="shared" ref="F136:F157" si="371">SUM(M136,S136,U136,W136,AC136,AE136,AG136,AI136,AK136)</f>
        <v>7483887.3200000003</v>
      </c>
      <c r="G136" s="528"/>
      <c r="H136" s="533"/>
      <c r="I136" s="194">
        <v>819616.36</v>
      </c>
      <c r="J136" s="195">
        <f t="shared" si="184"/>
        <v>0.10951746398020326</v>
      </c>
      <c r="K136" s="194">
        <v>1084487.3700000001</v>
      </c>
      <c r="L136" s="195">
        <f t="shared" si="185"/>
        <v>0.14490963367417456</v>
      </c>
      <c r="M136" s="194">
        <f t="shared" ref="M136:M157" si="372">I136+K136</f>
        <v>1904103.73</v>
      </c>
      <c r="N136" s="195">
        <f t="shared" ref="N136:N137" si="373">M136/$F136</f>
        <v>0.25442709765437782</v>
      </c>
      <c r="O136" s="194">
        <v>253343.28</v>
      </c>
      <c r="P136" s="195">
        <f t="shared" si="187"/>
        <v>3.3851829826855272E-2</v>
      </c>
      <c r="Q136" s="194">
        <v>174035.94</v>
      </c>
      <c r="R136" s="195">
        <f t="shared" ref="R136:R157" si="374">Q136/$F136</f>
        <v>2.3254751515954145E-2</v>
      </c>
      <c r="S136" s="194">
        <f t="shared" ref="S136:S157" si="375">O136+Q136</f>
        <v>427379.22</v>
      </c>
      <c r="T136" s="195">
        <f t="shared" ref="T136:T137" si="376">S136/$F136</f>
        <v>5.7106581342809416E-2</v>
      </c>
      <c r="U136" s="194">
        <v>803594.88000000012</v>
      </c>
      <c r="V136" s="195">
        <f t="shared" ref="V136:V137" si="377">U136/$F136</f>
        <v>0.10737666745094715</v>
      </c>
      <c r="W136" s="194">
        <v>75250.44</v>
      </c>
      <c r="X136" s="195">
        <f t="shared" si="190"/>
        <v>1.0054993719493895E-2</v>
      </c>
      <c r="Y136" s="194">
        <v>474573.87</v>
      </c>
      <c r="Z136" s="195">
        <f t="shared" si="191"/>
        <v>6.3412749244867034E-2</v>
      </c>
      <c r="AA136" s="194">
        <v>780515.73</v>
      </c>
      <c r="AB136" s="195">
        <f t="shared" si="192"/>
        <v>0.10429282224949372</v>
      </c>
      <c r="AC136" s="194">
        <f t="shared" ref="AC136:AC157" si="378">Y136+AA136</f>
        <v>1255089.6000000001</v>
      </c>
      <c r="AD136" s="195">
        <f t="shared" si="193"/>
        <v>0.16770557149436077</v>
      </c>
      <c r="AE136" s="194">
        <v>1797036.6900000002</v>
      </c>
      <c r="AF136" s="195">
        <f t="shared" si="194"/>
        <v>0.24012075718959383</v>
      </c>
      <c r="AG136" s="194">
        <v>291198.59999999998</v>
      </c>
      <c r="AH136" s="195">
        <f t="shared" si="195"/>
        <v>3.8910072740111747E-2</v>
      </c>
      <c r="AI136" s="194">
        <v>694750.39999999991</v>
      </c>
      <c r="AJ136" s="195">
        <f t="shared" si="196"/>
        <v>9.2832824746484813E-2</v>
      </c>
      <c r="AK136" s="194">
        <v>235483.75999999998</v>
      </c>
      <c r="AL136" s="195">
        <f t="shared" si="197"/>
        <v>3.1465433661820551E-2</v>
      </c>
      <c r="AN136" s="72"/>
    </row>
    <row r="137" spans="2:40" s="73" customFormat="1" ht="14.25" customHeight="1" collapsed="1">
      <c r="B137" s="526">
        <f t="shared" ref="B137" si="379">D145</f>
        <v>46008</v>
      </c>
      <c r="C137" s="530"/>
      <c r="D137" s="193">
        <v>46000</v>
      </c>
      <c r="E137" s="193" t="s">
        <v>118</v>
      </c>
      <c r="F137" s="378">
        <f t="shared" si="371"/>
        <v>7203382.29</v>
      </c>
      <c r="G137" s="528">
        <f t="shared" ref="G137" si="380">SUM(F137:F143)</f>
        <v>43501829.969999999</v>
      </c>
      <c r="H137" s="533"/>
      <c r="I137" s="194">
        <v>813678.49000000011</v>
      </c>
      <c r="J137" s="195">
        <f t="shared" ref="J137:J157" si="381">I137/$F137</f>
        <v>0.11295783803250016</v>
      </c>
      <c r="K137" s="194">
        <v>1072418.21</v>
      </c>
      <c r="L137" s="195">
        <f t="shared" ref="L137:L157" si="382">K137/$F137</f>
        <v>0.14887703676212913</v>
      </c>
      <c r="M137" s="194">
        <f t="shared" si="372"/>
        <v>1886096.7000000002</v>
      </c>
      <c r="N137" s="195">
        <f t="shared" si="373"/>
        <v>0.2618348747946293</v>
      </c>
      <c r="O137" s="194">
        <v>250290.34999999998</v>
      </c>
      <c r="P137" s="195">
        <f t="shared" ref="P137:P157" si="383">O137/$F137</f>
        <v>3.47462261370554E-2</v>
      </c>
      <c r="Q137" s="194">
        <v>177111.90000000002</v>
      </c>
      <c r="R137" s="195">
        <f t="shared" si="374"/>
        <v>2.458732479683513E-2</v>
      </c>
      <c r="S137" s="194">
        <f t="shared" si="375"/>
        <v>427402.25</v>
      </c>
      <c r="T137" s="195">
        <f t="shared" si="376"/>
        <v>5.9333550933890526E-2</v>
      </c>
      <c r="U137" s="194">
        <v>761002.49999999988</v>
      </c>
      <c r="V137" s="195">
        <f t="shared" si="377"/>
        <v>0.10564516353053363</v>
      </c>
      <c r="W137" s="194">
        <v>64094.69</v>
      </c>
      <c r="X137" s="195">
        <f t="shared" ref="X137:X157" si="384">W137/$F137</f>
        <v>8.8978603966332042E-3</v>
      </c>
      <c r="Y137" s="194">
        <v>449004.66000000003</v>
      </c>
      <c r="Z137" s="195">
        <f t="shared" ref="Z137:Z157" si="385">Y137/$F137</f>
        <v>6.2332476873166204E-2</v>
      </c>
      <c r="AA137" s="194">
        <v>843293.41</v>
      </c>
      <c r="AB137" s="195">
        <f t="shared" ref="AB137:AB157" si="386">AA137/$F137</f>
        <v>0.11706909005380582</v>
      </c>
      <c r="AC137" s="194">
        <f t="shared" si="378"/>
        <v>1292298.07</v>
      </c>
      <c r="AD137" s="195">
        <f t="shared" ref="AD137:AD157" si="387">AC137/$F137</f>
        <v>0.17940156692697204</v>
      </c>
      <c r="AE137" s="194">
        <v>1639305.57</v>
      </c>
      <c r="AF137" s="195">
        <f t="shared" ref="AF137:AF157" si="388">AE137/F137</f>
        <v>0.22757442323667096</v>
      </c>
      <c r="AG137" s="194">
        <v>256761.3</v>
      </c>
      <c r="AH137" s="195">
        <f t="shared" ref="AH137:AH157" si="389">AG137/$F137</f>
        <v>3.5644547195064942E-2</v>
      </c>
      <c r="AI137" s="194">
        <v>666823.97</v>
      </c>
      <c r="AJ137" s="195">
        <f t="shared" ref="AJ137:AJ157" si="390">AI137/$F137</f>
        <v>9.2570953915039264E-2</v>
      </c>
      <c r="AK137" s="194">
        <v>209597.24</v>
      </c>
      <c r="AL137" s="195">
        <f t="shared" ref="AL137:AL157" si="391">AK137/$F137</f>
        <v>2.9097059070566138E-2</v>
      </c>
      <c r="AN137" s="72"/>
    </row>
    <row r="138" spans="2:40" s="73" customFormat="1" ht="14.25" customHeight="1">
      <c r="B138" s="527"/>
      <c r="C138" s="530"/>
      <c r="D138" s="193">
        <v>46001</v>
      </c>
      <c r="E138" s="193" t="s">
        <v>112</v>
      </c>
      <c r="F138" s="378">
        <f t="shared" si="371"/>
        <v>6847009.8200000003</v>
      </c>
      <c r="G138" s="528"/>
      <c r="H138" s="533"/>
      <c r="I138" s="194">
        <v>795813.65</v>
      </c>
      <c r="J138" s="195">
        <f t="shared" si="381"/>
        <v>0.11622791129573698</v>
      </c>
      <c r="K138" s="194">
        <v>1018855.1400000001</v>
      </c>
      <c r="L138" s="195">
        <f t="shared" si="382"/>
        <v>0.14880293248944107</v>
      </c>
      <c r="M138" s="194">
        <f t="shared" si="372"/>
        <v>1814668.79</v>
      </c>
      <c r="N138" s="195">
        <f t="shared" ref="N138" si="392">M138/F138</f>
        <v>0.26503084378517805</v>
      </c>
      <c r="O138" s="194">
        <v>261172.37</v>
      </c>
      <c r="P138" s="195">
        <f t="shared" si="383"/>
        <v>3.8144004005532445E-2</v>
      </c>
      <c r="Q138" s="194">
        <v>179566.46</v>
      </c>
      <c r="R138" s="195">
        <f t="shared" si="374"/>
        <v>2.6225529789002111E-2</v>
      </c>
      <c r="S138" s="194">
        <f t="shared" si="375"/>
        <v>440738.82999999996</v>
      </c>
      <c r="T138" s="195">
        <f t="shared" ref="T138" si="393">S138/F138</f>
        <v>6.4369533794534556E-2</v>
      </c>
      <c r="U138" s="194">
        <v>702495.96</v>
      </c>
      <c r="V138" s="195">
        <f t="shared" ref="V138" si="394">U138/F138</f>
        <v>0.10259894150407395</v>
      </c>
      <c r="W138" s="194">
        <v>28542.690000000002</v>
      </c>
      <c r="X138" s="195">
        <f t="shared" si="384"/>
        <v>4.1686357622311692E-3</v>
      </c>
      <c r="Y138" s="194">
        <v>422565.08999999997</v>
      </c>
      <c r="Z138" s="195">
        <f t="shared" si="385"/>
        <v>6.1715274420330819E-2</v>
      </c>
      <c r="AA138" s="194">
        <v>689751.48</v>
      </c>
      <c r="AB138" s="195">
        <f t="shared" si="386"/>
        <v>0.10073762096634468</v>
      </c>
      <c r="AC138" s="194">
        <f t="shared" si="378"/>
        <v>1112316.5699999998</v>
      </c>
      <c r="AD138" s="195">
        <f t="shared" si="387"/>
        <v>0.16245289538667548</v>
      </c>
      <c r="AE138" s="194">
        <v>1620985.09</v>
      </c>
      <c r="AF138" s="195">
        <f t="shared" si="388"/>
        <v>0.23674350302012565</v>
      </c>
      <c r="AG138" s="194">
        <v>266387.69999999995</v>
      </c>
      <c r="AH138" s="195">
        <f t="shared" si="389"/>
        <v>3.8905698546230501E-2</v>
      </c>
      <c r="AI138" s="194">
        <v>646827.82000000007</v>
      </c>
      <c r="AJ138" s="195">
        <f t="shared" si="390"/>
        <v>9.4468656684356861E-2</v>
      </c>
      <c r="AK138" s="194">
        <v>214046.37</v>
      </c>
      <c r="AL138" s="195">
        <f t="shared" si="391"/>
        <v>3.1261291516593737E-2</v>
      </c>
      <c r="AN138" s="72"/>
    </row>
    <row r="139" spans="2:40" s="73" customFormat="1" ht="14.25" customHeight="1">
      <c r="B139" s="527"/>
      <c r="C139" s="530"/>
      <c r="D139" s="193">
        <v>46002</v>
      </c>
      <c r="E139" s="193" t="s">
        <v>113</v>
      </c>
      <c r="F139" s="378">
        <f t="shared" si="371"/>
        <v>6161615.0299999984</v>
      </c>
      <c r="G139" s="528"/>
      <c r="H139" s="533"/>
      <c r="I139" s="194">
        <v>776095.96999999986</v>
      </c>
      <c r="J139" s="195">
        <f t="shared" si="381"/>
        <v>0.12595658219822281</v>
      </c>
      <c r="K139" s="194">
        <v>930475.95999999985</v>
      </c>
      <c r="L139" s="195">
        <f t="shared" si="382"/>
        <v>0.15101169993088648</v>
      </c>
      <c r="M139" s="194">
        <f t="shared" si="372"/>
        <v>1706571.9299999997</v>
      </c>
      <c r="N139" s="195">
        <f t="shared" ref="N139" si="395">M139/$F139</f>
        <v>0.27696828212910929</v>
      </c>
      <c r="O139" s="194">
        <v>255014.08999999997</v>
      </c>
      <c r="P139" s="195">
        <f t="shared" si="383"/>
        <v>4.1387540240403503E-2</v>
      </c>
      <c r="Q139" s="194">
        <v>173543.18</v>
      </c>
      <c r="R139" s="195">
        <f t="shared" si="374"/>
        <v>2.816520979565321E-2</v>
      </c>
      <c r="S139" s="194">
        <f t="shared" si="375"/>
        <v>428557.26999999996</v>
      </c>
      <c r="T139" s="195">
        <f t="shared" ref="T139" si="396">S139/$F139</f>
        <v>6.955275003605671E-2</v>
      </c>
      <c r="U139" s="194">
        <v>671642.07</v>
      </c>
      <c r="V139" s="195">
        <f t="shared" ref="V139" si="397">U139/$F139</f>
        <v>0.10900422482253003</v>
      </c>
      <c r="W139" s="194">
        <v>0</v>
      </c>
      <c r="X139" s="195">
        <f t="shared" si="384"/>
        <v>0</v>
      </c>
      <c r="Y139" s="194">
        <v>392088.54000000004</v>
      </c>
      <c r="Z139" s="195">
        <f t="shared" si="385"/>
        <v>6.363405342446396E-2</v>
      </c>
      <c r="AA139" s="194">
        <v>541665.5</v>
      </c>
      <c r="AB139" s="195">
        <f t="shared" si="386"/>
        <v>8.7909662866425486E-2</v>
      </c>
      <c r="AC139" s="194">
        <f t="shared" si="378"/>
        <v>933754.04</v>
      </c>
      <c r="AD139" s="195">
        <f t="shared" si="387"/>
        <v>0.15154371629088945</v>
      </c>
      <c r="AE139" s="194">
        <v>1468968.01</v>
      </c>
      <c r="AF139" s="195">
        <f t="shared" si="388"/>
        <v>0.23840632737485393</v>
      </c>
      <c r="AG139" s="194">
        <v>235331.09999999998</v>
      </c>
      <c r="AH139" s="195">
        <f t="shared" si="389"/>
        <v>3.8193087178314031E-2</v>
      </c>
      <c r="AI139" s="194">
        <v>519066.76</v>
      </c>
      <c r="AJ139" s="195">
        <f t="shared" si="390"/>
        <v>8.4241997832182017E-2</v>
      </c>
      <c r="AK139" s="194">
        <v>197723.84999999998</v>
      </c>
      <c r="AL139" s="195">
        <f t="shared" si="391"/>
        <v>3.2089614336064748E-2</v>
      </c>
      <c r="AN139" s="72"/>
    </row>
    <row r="140" spans="2:40" s="73" customFormat="1" ht="14.25" customHeight="1">
      <c r="B140" s="527"/>
      <c r="C140" s="530"/>
      <c r="D140" s="193">
        <v>46003</v>
      </c>
      <c r="E140" s="193" t="s">
        <v>114</v>
      </c>
      <c r="F140" s="378">
        <f t="shared" si="371"/>
        <v>4819430.2299999995</v>
      </c>
      <c r="G140" s="528"/>
      <c r="H140" s="533"/>
      <c r="I140" s="194">
        <v>597164.65</v>
      </c>
      <c r="J140" s="195">
        <f t="shared" si="381"/>
        <v>0.12390772798883325</v>
      </c>
      <c r="K140" s="194">
        <v>877399.87</v>
      </c>
      <c r="L140" s="195">
        <f t="shared" si="382"/>
        <v>0.18205468865144253</v>
      </c>
      <c r="M140" s="194">
        <f t="shared" si="372"/>
        <v>1474564.52</v>
      </c>
      <c r="N140" s="195">
        <f t="shared" ref="N140" si="398">M140/F140</f>
        <v>0.30596241664027579</v>
      </c>
      <c r="O140" s="194">
        <v>180760.24000000002</v>
      </c>
      <c r="P140" s="195">
        <f t="shared" si="383"/>
        <v>3.7506558114443339E-2</v>
      </c>
      <c r="Q140" s="194">
        <v>140190.31</v>
      </c>
      <c r="R140" s="195">
        <f t="shared" si="374"/>
        <v>2.9088565102020372E-2</v>
      </c>
      <c r="S140" s="194">
        <f t="shared" si="375"/>
        <v>320950.55000000005</v>
      </c>
      <c r="T140" s="195">
        <f t="shared" ref="T140" si="399">S140/F140</f>
        <v>6.6595123216463714E-2</v>
      </c>
      <c r="U140" s="194">
        <v>477435.72</v>
      </c>
      <c r="V140" s="195">
        <f t="shared" ref="V140" si="400">U140/F140</f>
        <v>9.9064764342485359E-2</v>
      </c>
      <c r="W140" s="194">
        <v>0</v>
      </c>
      <c r="X140" s="195">
        <f t="shared" si="384"/>
        <v>0</v>
      </c>
      <c r="Y140" s="194">
        <v>356737.56000000006</v>
      </c>
      <c r="Z140" s="195">
        <f t="shared" si="385"/>
        <v>7.4020691860913215E-2</v>
      </c>
      <c r="AA140" s="194">
        <v>499720.47999999992</v>
      </c>
      <c r="AB140" s="195">
        <f t="shared" si="386"/>
        <v>0.10368870512728638</v>
      </c>
      <c r="AC140" s="194">
        <f t="shared" si="378"/>
        <v>856458.04</v>
      </c>
      <c r="AD140" s="195">
        <f t="shared" si="387"/>
        <v>0.1777093969881996</v>
      </c>
      <c r="AE140" s="194">
        <v>1074488.55</v>
      </c>
      <c r="AF140" s="195">
        <f t="shared" si="388"/>
        <v>0.22294929041850661</v>
      </c>
      <c r="AG140" s="194">
        <v>204503.69999999998</v>
      </c>
      <c r="AH140" s="195">
        <f t="shared" si="389"/>
        <v>4.2433169532573561E-2</v>
      </c>
      <c r="AI140" s="194">
        <v>245518.26</v>
      </c>
      <c r="AJ140" s="195">
        <f t="shared" si="390"/>
        <v>5.0943420338715024E-2</v>
      </c>
      <c r="AK140" s="194">
        <v>165510.88999999998</v>
      </c>
      <c r="AL140" s="195">
        <f t="shared" si="391"/>
        <v>3.4342418522780443E-2</v>
      </c>
      <c r="AN140" s="72"/>
    </row>
    <row r="141" spans="2:40" s="73" customFormat="1" ht="14.25" customHeight="1">
      <c r="B141" s="527"/>
      <c r="C141" s="530"/>
      <c r="D141" s="193">
        <v>46004</v>
      </c>
      <c r="E141" s="193" t="s">
        <v>115</v>
      </c>
      <c r="F141" s="378">
        <f t="shared" si="371"/>
        <v>5104433.71</v>
      </c>
      <c r="G141" s="528"/>
      <c r="H141" s="533"/>
      <c r="I141" s="194">
        <v>559606.07000000007</v>
      </c>
      <c r="J141" s="195">
        <f t="shared" si="381"/>
        <v>0.10963137182165504</v>
      </c>
      <c r="K141" s="194">
        <v>979521.95</v>
      </c>
      <c r="L141" s="195">
        <f t="shared" si="382"/>
        <v>0.19189630146063744</v>
      </c>
      <c r="M141" s="194">
        <f t="shared" si="372"/>
        <v>1539128.02</v>
      </c>
      <c r="N141" s="195">
        <f t="shared" ref="N141" si="401">M141/$F141</f>
        <v>0.30152767328229246</v>
      </c>
      <c r="O141" s="194">
        <v>168199.16</v>
      </c>
      <c r="P141" s="195">
        <f t="shared" si="383"/>
        <v>3.2951580832656167E-2</v>
      </c>
      <c r="Q141" s="194">
        <v>135259.51</v>
      </c>
      <c r="R141" s="195">
        <f t="shared" si="374"/>
        <v>2.6498436003785424E-2</v>
      </c>
      <c r="S141" s="194">
        <f t="shared" si="375"/>
        <v>303458.67000000004</v>
      </c>
      <c r="T141" s="195">
        <f t="shared" ref="T141" si="402">S141/$F141</f>
        <v>5.9450016836441598E-2</v>
      </c>
      <c r="U141" s="194">
        <v>567872.67000000004</v>
      </c>
      <c r="V141" s="195">
        <f t="shared" ref="V141" si="403">U141/$F141</f>
        <v>0.11125086586735203</v>
      </c>
      <c r="W141" s="194">
        <v>0</v>
      </c>
      <c r="X141" s="195">
        <f t="shared" si="384"/>
        <v>0</v>
      </c>
      <c r="Y141" s="194">
        <v>381126.30000000005</v>
      </c>
      <c r="Z141" s="195">
        <f t="shared" si="385"/>
        <v>7.4665736035192831E-2</v>
      </c>
      <c r="AA141" s="194">
        <v>579612.89000000013</v>
      </c>
      <c r="AB141" s="195">
        <f t="shared" si="386"/>
        <v>0.11355087026881971</v>
      </c>
      <c r="AC141" s="194">
        <f t="shared" si="378"/>
        <v>960739.19000000018</v>
      </c>
      <c r="AD141" s="195">
        <f t="shared" si="387"/>
        <v>0.18821660630401255</v>
      </c>
      <c r="AE141" s="194">
        <v>1182343.2899999998</v>
      </c>
      <c r="AF141" s="195">
        <f t="shared" si="388"/>
        <v>0.23163064840742145</v>
      </c>
      <c r="AG141" s="194">
        <v>209374.19999999998</v>
      </c>
      <c r="AH141" s="195">
        <f t="shared" si="389"/>
        <v>4.101810541487079E-2</v>
      </c>
      <c r="AI141" s="194">
        <v>162942.97999999998</v>
      </c>
      <c r="AJ141" s="195">
        <f t="shared" si="390"/>
        <v>3.1921852502615804E-2</v>
      </c>
      <c r="AK141" s="194">
        <v>178574.69</v>
      </c>
      <c r="AL141" s="195">
        <f t="shared" si="391"/>
        <v>3.498423138499334E-2</v>
      </c>
      <c r="AN141" s="72"/>
    </row>
    <row r="142" spans="2:40" s="73" customFormat="1" ht="14.25" customHeight="1">
      <c r="B142" s="527"/>
      <c r="C142" s="530"/>
      <c r="D142" s="193">
        <v>46005</v>
      </c>
      <c r="E142" s="193" t="s">
        <v>116</v>
      </c>
      <c r="F142" s="378">
        <f t="shared" si="371"/>
        <v>6791293.46</v>
      </c>
      <c r="G142" s="528"/>
      <c r="H142" s="533"/>
      <c r="I142" s="194">
        <v>832690.52</v>
      </c>
      <c r="J142" s="195">
        <f t="shared" si="381"/>
        <v>0.12261147672449425</v>
      </c>
      <c r="K142" s="194">
        <v>1069737.8600000001</v>
      </c>
      <c r="L142" s="195">
        <f t="shared" si="382"/>
        <v>0.15751607058370293</v>
      </c>
      <c r="M142" s="194">
        <f t="shared" si="372"/>
        <v>1902428.3800000001</v>
      </c>
      <c r="N142" s="195">
        <f t="shared" ref="N142" si="404">M142/F142</f>
        <v>0.28012754730819717</v>
      </c>
      <c r="O142" s="194">
        <v>252383.58999999997</v>
      </c>
      <c r="P142" s="195">
        <f t="shared" si="383"/>
        <v>3.7162816109554478E-2</v>
      </c>
      <c r="Q142" s="194">
        <v>166730</v>
      </c>
      <c r="R142" s="195">
        <f t="shared" si="374"/>
        <v>2.4550551523361795E-2</v>
      </c>
      <c r="S142" s="194">
        <f t="shared" si="375"/>
        <v>419113.58999999997</v>
      </c>
      <c r="T142" s="195">
        <f t="shared" ref="T142" si="405">S142/F142</f>
        <v>6.1713367632916273E-2</v>
      </c>
      <c r="U142" s="194">
        <v>767778.4099999998</v>
      </c>
      <c r="V142" s="195">
        <f t="shared" ref="V142" si="406">U142/F142</f>
        <v>0.11305334021009891</v>
      </c>
      <c r="W142" s="194">
        <v>0</v>
      </c>
      <c r="X142" s="195">
        <f t="shared" si="384"/>
        <v>0</v>
      </c>
      <c r="Y142" s="194">
        <v>472431.32</v>
      </c>
      <c r="Z142" s="195">
        <f t="shared" si="385"/>
        <v>6.9564262357763001E-2</v>
      </c>
      <c r="AA142" s="194">
        <v>720569.33999999985</v>
      </c>
      <c r="AB142" s="195">
        <f t="shared" si="386"/>
        <v>0.10610192951373358</v>
      </c>
      <c r="AC142" s="194">
        <f t="shared" si="378"/>
        <v>1193000.6599999999</v>
      </c>
      <c r="AD142" s="195">
        <f t="shared" si="387"/>
        <v>0.1756661918714966</v>
      </c>
      <c r="AE142" s="194">
        <v>1847086.3</v>
      </c>
      <c r="AF142" s="195">
        <f t="shared" si="388"/>
        <v>0.27197857239996226</v>
      </c>
      <c r="AG142" s="194">
        <v>262777.8</v>
      </c>
      <c r="AH142" s="195">
        <f t="shared" si="389"/>
        <v>3.8693336040878434E-2</v>
      </c>
      <c r="AI142" s="194">
        <v>189015.98</v>
      </c>
      <c r="AJ142" s="195">
        <f t="shared" si="390"/>
        <v>2.7832103135180968E-2</v>
      </c>
      <c r="AK142" s="194">
        <v>210092.33999999997</v>
      </c>
      <c r="AL142" s="195">
        <f t="shared" si="391"/>
        <v>3.0935541401269379E-2</v>
      </c>
      <c r="AN142" s="72"/>
    </row>
    <row r="143" spans="2:40" s="73" customFormat="1" ht="14.25" customHeight="1">
      <c r="B143" s="527"/>
      <c r="C143" s="530"/>
      <c r="D143" s="193">
        <v>46006</v>
      </c>
      <c r="E143" s="193" t="s">
        <v>117</v>
      </c>
      <c r="F143" s="378">
        <f t="shared" si="371"/>
        <v>6574665.4300000006</v>
      </c>
      <c r="G143" s="528"/>
      <c r="H143" s="533"/>
      <c r="I143" s="194">
        <v>815301.66999999993</v>
      </c>
      <c r="J143" s="195">
        <f t="shared" si="381"/>
        <v>0.12400656408762686</v>
      </c>
      <c r="K143" s="194">
        <v>1160049.1200000001</v>
      </c>
      <c r="L143" s="195">
        <f t="shared" si="382"/>
        <v>0.17644230453259732</v>
      </c>
      <c r="M143" s="194">
        <f t="shared" si="372"/>
        <v>1975350.79</v>
      </c>
      <c r="N143" s="195">
        <f t="shared" ref="N143:N144" si="407">M143/$F143</f>
        <v>0.30044886862022419</v>
      </c>
      <c r="O143" s="194">
        <v>235804.78000000003</v>
      </c>
      <c r="P143" s="195">
        <f t="shared" si="383"/>
        <v>3.5865669897669608E-2</v>
      </c>
      <c r="Q143" s="194">
        <v>169985.49</v>
      </c>
      <c r="R143" s="195">
        <f t="shared" si="374"/>
        <v>2.5854622080746698E-2</v>
      </c>
      <c r="S143" s="194">
        <f t="shared" si="375"/>
        <v>405790.27</v>
      </c>
      <c r="T143" s="195">
        <f t="shared" ref="T143:T144" si="408">S143/$F143</f>
        <v>6.1720291978416303E-2</v>
      </c>
      <c r="U143" s="194">
        <v>733715.59999999986</v>
      </c>
      <c r="V143" s="195">
        <f t="shared" ref="V143:V144" si="409">U143/$F143</f>
        <v>0.11159740488878379</v>
      </c>
      <c r="W143" s="194">
        <v>0</v>
      </c>
      <c r="X143" s="195">
        <f t="shared" si="384"/>
        <v>0</v>
      </c>
      <c r="Y143" s="194">
        <v>468709.4</v>
      </c>
      <c r="Z143" s="195">
        <f t="shared" si="385"/>
        <v>7.1290228375925122E-2</v>
      </c>
      <c r="AA143" s="194">
        <v>686949.01</v>
      </c>
      <c r="AB143" s="195">
        <f t="shared" si="386"/>
        <v>0.10448425358125028</v>
      </c>
      <c r="AC143" s="194">
        <f t="shared" si="378"/>
        <v>1155658.4100000001</v>
      </c>
      <c r="AD143" s="195">
        <f t="shared" si="387"/>
        <v>0.17577448195717543</v>
      </c>
      <c r="AE143" s="194">
        <v>1636859.57</v>
      </c>
      <c r="AF143" s="195">
        <f t="shared" si="388"/>
        <v>0.24896469446658975</v>
      </c>
      <c r="AG143" s="194">
        <v>253896.3</v>
      </c>
      <c r="AH143" s="195">
        <f t="shared" si="389"/>
        <v>3.8617371895682907E-2</v>
      </c>
      <c r="AI143" s="194">
        <v>196521.90000000002</v>
      </c>
      <c r="AJ143" s="195">
        <f t="shared" si="390"/>
        <v>2.9890783355039863E-2</v>
      </c>
      <c r="AK143" s="194">
        <v>216872.58999999997</v>
      </c>
      <c r="AL143" s="195">
        <f t="shared" si="391"/>
        <v>3.2986102838087679E-2</v>
      </c>
      <c r="AN143" s="72"/>
    </row>
    <row r="144" spans="2:40" s="73" customFormat="1" ht="14.25" customHeight="1" collapsed="1">
      <c r="B144" s="526">
        <f t="shared" ref="B144" si="410">D152</f>
        <v>46015</v>
      </c>
      <c r="C144" s="530"/>
      <c r="D144" s="193">
        <v>46007</v>
      </c>
      <c r="E144" s="193" t="s">
        <v>118</v>
      </c>
      <c r="F144" s="378">
        <f t="shared" si="371"/>
        <v>5594103.5800000001</v>
      </c>
      <c r="G144" s="528">
        <f t="shared" ref="G144" si="411">SUM(F144:F150)</f>
        <v>35913316.170000002</v>
      </c>
      <c r="H144" s="533"/>
      <c r="I144" s="194">
        <v>791683.53999999992</v>
      </c>
      <c r="J144" s="195">
        <f t="shared" si="381"/>
        <v>0.1415210728007292</v>
      </c>
      <c r="K144" s="194">
        <v>1112451.51</v>
      </c>
      <c r="L144" s="195">
        <f t="shared" si="382"/>
        <v>0.19886144296241293</v>
      </c>
      <c r="M144" s="194">
        <f t="shared" si="372"/>
        <v>1904135.0499999998</v>
      </c>
      <c r="N144" s="195">
        <f t="shared" si="407"/>
        <v>0.3403825157631421</v>
      </c>
      <c r="O144" s="194">
        <v>226708.62999999998</v>
      </c>
      <c r="P144" s="195">
        <f t="shared" si="383"/>
        <v>4.0526355430837407E-2</v>
      </c>
      <c r="Q144" s="194">
        <v>171704.51</v>
      </c>
      <c r="R144" s="195">
        <f t="shared" si="374"/>
        <v>3.0693838171655736E-2</v>
      </c>
      <c r="S144" s="194">
        <f t="shared" si="375"/>
        <v>398413.14</v>
      </c>
      <c r="T144" s="195">
        <f t="shared" si="408"/>
        <v>7.122019360249314E-2</v>
      </c>
      <c r="U144" s="194">
        <v>152070</v>
      </c>
      <c r="V144" s="195">
        <f t="shared" si="409"/>
        <v>2.7183980029200673E-2</v>
      </c>
      <c r="W144" s="194">
        <v>0</v>
      </c>
      <c r="X144" s="195">
        <f t="shared" si="384"/>
        <v>0</v>
      </c>
      <c r="Y144" s="194">
        <v>235481.96000000002</v>
      </c>
      <c r="Z144" s="195">
        <f t="shared" si="385"/>
        <v>4.2094672834070049E-2</v>
      </c>
      <c r="AA144" s="194">
        <v>697278.12000000011</v>
      </c>
      <c r="AB144" s="195">
        <f t="shared" si="386"/>
        <v>0.12464519293008874</v>
      </c>
      <c r="AC144" s="194">
        <f t="shared" si="378"/>
        <v>932760.08000000007</v>
      </c>
      <c r="AD144" s="195">
        <f t="shared" si="387"/>
        <v>0.16673986576415878</v>
      </c>
      <c r="AE144" s="194">
        <v>1568959.07</v>
      </c>
      <c r="AF144" s="195">
        <f t="shared" si="388"/>
        <v>0.28046657477157405</v>
      </c>
      <c r="AG144" s="194">
        <v>241519.5</v>
      </c>
      <c r="AH144" s="195">
        <f t="shared" si="389"/>
        <v>4.3173941373463094E-2</v>
      </c>
      <c r="AI144" s="194">
        <v>182163.38000000003</v>
      </c>
      <c r="AJ144" s="195">
        <f t="shared" si="390"/>
        <v>3.2563462115944596E-2</v>
      </c>
      <c r="AK144" s="194">
        <v>214083.36</v>
      </c>
      <c r="AL144" s="195">
        <f t="shared" si="391"/>
        <v>3.8269466580023531E-2</v>
      </c>
      <c r="AN144" s="72"/>
    </row>
    <row r="145" spans="2:40" s="73" customFormat="1" ht="14.25" customHeight="1">
      <c r="B145" s="527"/>
      <c r="C145" s="530"/>
      <c r="D145" s="193">
        <v>46008</v>
      </c>
      <c r="E145" s="193" t="s">
        <v>112</v>
      </c>
      <c r="F145" s="378">
        <f t="shared" si="371"/>
        <v>5346580.1300000008</v>
      </c>
      <c r="G145" s="528"/>
      <c r="H145" s="533"/>
      <c r="I145" s="194">
        <v>779221.69</v>
      </c>
      <c r="J145" s="195">
        <f t="shared" si="381"/>
        <v>0.14574207644017856</v>
      </c>
      <c r="K145" s="194">
        <v>1057794.0500000003</v>
      </c>
      <c r="L145" s="195">
        <f t="shared" si="382"/>
        <v>0.19784498207829163</v>
      </c>
      <c r="M145" s="194">
        <f t="shared" si="372"/>
        <v>1837015.7400000002</v>
      </c>
      <c r="N145" s="195">
        <f t="shared" ref="N145" si="412">M145/F145</f>
        <v>0.34358705851847021</v>
      </c>
      <c r="O145" s="194">
        <v>238291.14</v>
      </c>
      <c r="P145" s="195">
        <f t="shared" si="383"/>
        <v>4.4568889683880973E-2</v>
      </c>
      <c r="Q145" s="194">
        <v>174334.24000000002</v>
      </c>
      <c r="R145" s="195">
        <f t="shared" si="374"/>
        <v>3.2606682357905668E-2</v>
      </c>
      <c r="S145" s="194">
        <f t="shared" si="375"/>
        <v>412625.38</v>
      </c>
      <c r="T145" s="195">
        <f t="shared" ref="T145" si="413">S145/F145</f>
        <v>7.7175572041786628E-2</v>
      </c>
      <c r="U145" s="194">
        <v>144902.38</v>
      </c>
      <c r="V145" s="195">
        <f t="shared" ref="V145" si="414">U145/F145</f>
        <v>2.7101881291733299E-2</v>
      </c>
      <c r="W145" s="194">
        <v>0</v>
      </c>
      <c r="X145" s="195">
        <f t="shared" si="384"/>
        <v>0</v>
      </c>
      <c r="Y145" s="194">
        <v>216009.85</v>
      </c>
      <c r="Z145" s="195">
        <f t="shared" si="385"/>
        <v>4.0401498667897079E-2</v>
      </c>
      <c r="AA145" s="194">
        <v>646805.42000000004</v>
      </c>
      <c r="AB145" s="195">
        <f t="shared" si="386"/>
        <v>0.12097554030299364</v>
      </c>
      <c r="AC145" s="194">
        <f t="shared" si="378"/>
        <v>862815.27</v>
      </c>
      <c r="AD145" s="195">
        <f t="shared" si="387"/>
        <v>0.1613770389708907</v>
      </c>
      <c r="AE145" s="194">
        <v>1468370.38</v>
      </c>
      <c r="AF145" s="195">
        <f t="shared" si="388"/>
        <v>0.27463730913914119</v>
      </c>
      <c r="AG145" s="194">
        <v>233841.3</v>
      </c>
      <c r="AH145" s="195">
        <f t="shared" si="389"/>
        <v>4.3736611874177586E-2</v>
      </c>
      <c r="AI145" s="194">
        <v>177654.7</v>
      </c>
      <c r="AJ145" s="195">
        <f t="shared" si="390"/>
        <v>3.3227726075434311E-2</v>
      </c>
      <c r="AK145" s="194">
        <v>209354.97999999998</v>
      </c>
      <c r="AL145" s="195">
        <f t="shared" si="391"/>
        <v>3.9156802088365958E-2</v>
      </c>
      <c r="AN145" s="72"/>
    </row>
    <row r="146" spans="2:40" s="73" customFormat="1" ht="14.25" customHeight="1">
      <c r="B146" s="527"/>
      <c r="C146" s="530"/>
      <c r="D146" s="193">
        <v>46009</v>
      </c>
      <c r="E146" s="193" t="s">
        <v>113</v>
      </c>
      <c r="F146" s="378">
        <f t="shared" si="371"/>
        <v>4884899.459999999</v>
      </c>
      <c r="G146" s="528"/>
      <c r="H146" s="533"/>
      <c r="I146" s="194">
        <v>763381.82</v>
      </c>
      <c r="J146" s="195">
        <f t="shared" si="381"/>
        <v>0.156273803842014</v>
      </c>
      <c r="K146" s="194">
        <v>981204.48999999987</v>
      </c>
      <c r="L146" s="195">
        <f t="shared" si="382"/>
        <v>0.20086482803476166</v>
      </c>
      <c r="M146" s="194">
        <f t="shared" si="372"/>
        <v>1744586.3099999998</v>
      </c>
      <c r="N146" s="195">
        <f t="shared" ref="N146" si="415">M146/$F146</f>
        <v>0.35713863187677564</v>
      </c>
      <c r="O146" s="194">
        <v>236311.49</v>
      </c>
      <c r="P146" s="195">
        <f t="shared" si="383"/>
        <v>4.8375916830026226E-2</v>
      </c>
      <c r="Q146" s="194">
        <v>169503.25</v>
      </c>
      <c r="R146" s="195">
        <f t="shared" si="374"/>
        <v>3.4699434735141928E-2</v>
      </c>
      <c r="S146" s="194">
        <f t="shared" si="375"/>
        <v>405814.74</v>
      </c>
      <c r="T146" s="195">
        <f t="shared" ref="T146" si="416">S146/$F146</f>
        <v>8.3075351565168154E-2</v>
      </c>
      <c r="U146" s="194">
        <v>138874.59</v>
      </c>
      <c r="V146" s="195">
        <f t="shared" ref="V146" si="417">U146/$F146</f>
        <v>2.8429365053912498E-2</v>
      </c>
      <c r="W146" s="194">
        <v>0</v>
      </c>
      <c r="X146" s="195">
        <f t="shared" si="384"/>
        <v>0</v>
      </c>
      <c r="Y146" s="194">
        <v>203690.76</v>
      </c>
      <c r="Z146" s="195">
        <f t="shared" si="385"/>
        <v>4.1698045511053376E-2</v>
      </c>
      <c r="AA146" s="194">
        <v>549646.68999999994</v>
      </c>
      <c r="AB146" s="195">
        <f t="shared" si="386"/>
        <v>0.11251955019766161</v>
      </c>
      <c r="AC146" s="194">
        <f t="shared" si="378"/>
        <v>753337.45</v>
      </c>
      <c r="AD146" s="195">
        <f t="shared" si="387"/>
        <v>0.15421759570871499</v>
      </c>
      <c r="AE146" s="194">
        <v>1257952.0499999998</v>
      </c>
      <c r="AF146" s="195">
        <f t="shared" si="388"/>
        <v>0.25751851400438036</v>
      </c>
      <c r="AG146" s="194">
        <v>219802.8</v>
      </c>
      <c r="AH146" s="195">
        <f t="shared" si="389"/>
        <v>4.4996381563193938E-2</v>
      </c>
      <c r="AI146" s="194">
        <v>166443.1</v>
      </c>
      <c r="AJ146" s="195">
        <f t="shared" si="390"/>
        <v>3.4072983766179711E-2</v>
      </c>
      <c r="AK146" s="194">
        <v>198088.41999999998</v>
      </c>
      <c r="AL146" s="195">
        <f t="shared" si="391"/>
        <v>4.0551176461674818E-2</v>
      </c>
      <c r="AN146" s="72"/>
    </row>
    <row r="147" spans="2:40" s="73" customFormat="1" ht="14.25" customHeight="1">
      <c r="B147" s="527"/>
      <c r="C147" s="530"/>
      <c r="D147" s="193">
        <v>46010</v>
      </c>
      <c r="E147" s="193" t="s">
        <v>114</v>
      </c>
      <c r="F147" s="378">
        <f t="shared" si="371"/>
        <v>4164442.8200000003</v>
      </c>
      <c r="G147" s="528"/>
      <c r="H147" s="533"/>
      <c r="I147" s="194">
        <v>583862.48</v>
      </c>
      <c r="J147" s="195">
        <f t="shared" si="381"/>
        <v>0.14020182416623983</v>
      </c>
      <c r="K147" s="194">
        <v>929335.92000000016</v>
      </c>
      <c r="L147" s="195">
        <f t="shared" si="382"/>
        <v>0.22315972632324438</v>
      </c>
      <c r="M147" s="194">
        <f t="shared" si="372"/>
        <v>1513198.4000000001</v>
      </c>
      <c r="N147" s="195">
        <f t="shared" ref="N147" si="418">M147/F147</f>
        <v>0.36336155048948421</v>
      </c>
      <c r="O147" s="194">
        <v>164956.90000000002</v>
      </c>
      <c r="P147" s="195">
        <f t="shared" si="383"/>
        <v>3.9610797201436905E-2</v>
      </c>
      <c r="Q147" s="194">
        <v>139528.18</v>
      </c>
      <c r="R147" s="195">
        <f t="shared" si="374"/>
        <v>3.350464540656125E-2</v>
      </c>
      <c r="S147" s="194">
        <f t="shared" si="375"/>
        <v>304485.08</v>
      </c>
      <c r="T147" s="195">
        <f t="shared" ref="T147" si="419">S147/F147</f>
        <v>7.3115442607998155E-2</v>
      </c>
      <c r="U147" s="194">
        <v>109433.9</v>
      </c>
      <c r="V147" s="195">
        <f t="shared" ref="V147" si="420">U147/F147</f>
        <v>2.6278161264320105E-2</v>
      </c>
      <c r="W147" s="194">
        <v>0</v>
      </c>
      <c r="X147" s="195">
        <f t="shared" si="384"/>
        <v>0</v>
      </c>
      <c r="Y147" s="194">
        <v>196083.58000000002</v>
      </c>
      <c r="Z147" s="195">
        <f t="shared" si="385"/>
        <v>4.7085189658096924E-2</v>
      </c>
      <c r="AA147" s="194">
        <v>542243.62999999989</v>
      </c>
      <c r="AB147" s="195">
        <f t="shared" si="386"/>
        <v>0.13020796621239233</v>
      </c>
      <c r="AC147" s="194">
        <f t="shared" si="378"/>
        <v>738327.21</v>
      </c>
      <c r="AD147" s="195">
        <f t="shared" si="387"/>
        <v>0.17729315587048927</v>
      </c>
      <c r="AE147" s="194">
        <v>1026177.0800000001</v>
      </c>
      <c r="AF147" s="195">
        <f t="shared" si="388"/>
        <v>0.24641401607718558</v>
      </c>
      <c r="AG147" s="194">
        <v>192069.59999999998</v>
      </c>
      <c r="AH147" s="195">
        <f t="shared" si="389"/>
        <v>4.6121320018508494E-2</v>
      </c>
      <c r="AI147" s="194">
        <v>121035.20000000001</v>
      </c>
      <c r="AJ147" s="195">
        <f t="shared" si="390"/>
        <v>2.9063960109794472E-2</v>
      </c>
      <c r="AK147" s="194">
        <v>159716.34999999998</v>
      </c>
      <c r="AL147" s="195">
        <f t="shared" si="391"/>
        <v>3.8352393562219679E-2</v>
      </c>
      <c r="AN147" s="72"/>
    </row>
    <row r="148" spans="2:40" s="73" customFormat="1" ht="14.25" customHeight="1">
      <c r="B148" s="527"/>
      <c r="C148" s="530"/>
      <c r="D148" s="193">
        <v>46011</v>
      </c>
      <c r="E148" s="193" t="s">
        <v>115</v>
      </c>
      <c r="F148" s="378">
        <f t="shared" si="371"/>
        <v>4416470.66</v>
      </c>
      <c r="G148" s="528"/>
      <c r="H148" s="533"/>
      <c r="I148" s="194">
        <v>553055.87</v>
      </c>
      <c r="J148" s="195">
        <f t="shared" si="381"/>
        <v>0.12522575435834549</v>
      </c>
      <c r="K148" s="194">
        <v>1016687.5399999999</v>
      </c>
      <c r="L148" s="195">
        <f t="shared" si="382"/>
        <v>0.23020362145913131</v>
      </c>
      <c r="M148" s="194">
        <f t="shared" si="372"/>
        <v>1569743.41</v>
      </c>
      <c r="N148" s="195">
        <f t="shared" ref="N148" si="421">M148/$F148</f>
        <v>0.3554293758174768</v>
      </c>
      <c r="O148" s="194">
        <v>151206.22</v>
      </c>
      <c r="P148" s="195">
        <f t="shared" si="383"/>
        <v>3.4236889960455437E-2</v>
      </c>
      <c r="Q148" s="194">
        <v>129897.81000000001</v>
      </c>
      <c r="R148" s="195">
        <f t="shared" si="374"/>
        <v>2.9412130182701137E-2</v>
      </c>
      <c r="S148" s="194">
        <f t="shared" si="375"/>
        <v>281104.03000000003</v>
      </c>
      <c r="T148" s="195">
        <f t="shared" ref="T148" si="422">S148/$F148</f>
        <v>6.3649020143156571E-2</v>
      </c>
      <c r="U148" s="194">
        <v>119913.61999999998</v>
      </c>
      <c r="V148" s="195">
        <f t="shared" ref="V148" si="423">U148/$F148</f>
        <v>2.7151458535897979E-2</v>
      </c>
      <c r="W148" s="194">
        <v>0</v>
      </c>
      <c r="X148" s="195">
        <f t="shared" si="384"/>
        <v>0</v>
      </c>
      <c r="Y148" s="194">
        <v>208970.37000000002</v>
      </c>
      <c r="Z148" s="195">
        <f t="shared" si="385"/>
        <v>4.7316145874724325E-2</v>
      </c>
      <c r="AA148" s="194">
        <v>578930.49</v>
      </c>
      <c r="AB148" s="195">
        <f t="shared" si="386"/>
        <v>0.13108441888754674</v>
      </c>
      <c r="AC148" s="194">
        <f t="shared" si="378"/>
        <v>787900.86</v>
      </c>
      <c r="AD148" s="195">
        <f t="shared" si="387"/>
        <v>0.17840056476227104</v>
      </c>
      <c r="AE148" s="194">
        <v>1144630.3600000001</v>
      </c>
      <c r="AF148" s="195">
        <f t="shared" si="388"/>
        <v>0.25917309275184908</v>
      </c>
      <c r="AG148" s="194">
        <v>195564.9</v>
      </c>
      <c r="AH148" s="195">
        <f t="shared" si="389"/>
        <v>4.4280810415255875E-2</v>
      </c>
      <c r="AI148" s="194">
        <v>146037.44</v>
      </c>
      <c r="AJ148" s="195">
        <f t="shared" si="390"/>
        <v>3.3066548210692742E-2</v>
      </c>
      <c r="AK148" s="194">
        <v>171576.03999999998</v>
      </c>
      <c r="AL148" s="195">
        <f t="shared" si="391"/>
        <v>3.8849129363399862E-2</v>
      </c>
      <c r="AN148" s="72"/>
    </row>
    <row r="149" spans="2:40" s="73" customFormat="1" ht="14.25" customHeight="1">
      <c r="B149" s="527"/>
      <c r="C149" s="530"/>
      <c r="D149" s="193">
        <v>46012</v>
      </c>
      <c r="E149" s="193" t="s">
        <v>116</v>
      </c>
      <c r="F149" s="378">
        <f t="shared" si="371"/>
        <v>5774443.0299999984</v>
      </c>
      <c r="G149" s="528"/>
      <c r="H149" s="533"/>
      <c r="I149" s="194">
        <v>811658.26</v>
      </c>
      <c r="J149" s="195">
        <f t="shared" si="381"/>
        <v>0.14056044120327918</v>
      </c>
      <c r="K149" s="194">
        <v>1121029.0199999998</v>
      </c>
      <c r="L149" s="195">
        <f t="shared" si="382"/>
        <v>0.19413630270069529</v>
      </c>
      <c r="M149" s="194">
        <f t="shared" si="372"/>
        <v>1932687.2799999998</v>
      </c>
      <c r="N149" s="195">
        <f t="shared" ref="N149" si="424">M149/F149</f>
        <v>0.33469674390397447</v>
      </c>
      <c r="O149" s="194">
        <v>245879.43</v>
      </c>
      <c r="P149" s="195">
        <f t="shared" si="383"/>
        <v>4.2580631365238368E-2</v>
      </c>
      <c r="Q149" s="194">
        <v>160755.35</v>
      </c>
      <c r="R149" s="195">
        <f t="shared" si="374"/>
        <v>2.7839109185912266E-2</v>
      </c>
      <c r="S149" s="194">
        <f t="shared" si="375"/>
        <v>406634.78</v>
      </c>
      <c r="T149" s="195">
        <f t="shared" ref="T149" si="425">S149/F149</f>
        <v>7.0419740551150634E-2</v>
      </c>
      <c r="U149" s="194">
        <v>150920.51</v>
      </c>
      <c r="V149" s="195">
        <f t="shared" ref="V149" si="426">U149/F149</f>
        <v>2.613594232654505E-2</v>
      </c>
      <c r="W149" s="194">
        <v>0</v>
      </c>
      <c r="X149" s="195">
        <f t="shared" si="384"/>
        <v>0</v>
      </c>
      <c r="Y149" s="194">
        <v>251547.87000000002</v>
      </c>
      <c r="Z149" s="195">
        <f t="shared" si="385"/>
        <v>4.3562274091740426E-2</v>
      </c>
      <c r="AA149" s="194">
        <v>709932.37</v>
      </c>
      <c r="AB149" s="195">
        <f t="shared" si="386"/>
        <v>0.12294386944536194</v>
      </c>
      <c r="AC149" s="194">
        <f t="shared" si="378"/>
        <v>961480.24</v>
      </c>
      <c r="AD149" s="195">
        <f t="shared" si="387"/>
        <v>0.16650614353710236</v>
      </c>
      <c r="AE149" s="194">
        <v>1742096.76</v>
      </c>
      <c r="AF149" s="195">
        <f t="shared" si="388"/>
        <v>0.30169087320617316</v>
      </c>
      <c r="AG149" s="194">
        <v>245072.09999999998</v>
      </c>
      <c r="AH149" s="195">
        <f t="shared" si="389"/>
        <v>4.2440820478576967E-2</v>
      </c>
      <c r="AI149" s="194">
        <v>147310.72000000003</v>
      </c>
      <c r="AJ149" s="195">
        <f t="shared" si="390"/>
        <v>2.5510810174189227E-2</v>
      </c>
      <c r="AK149" s="194">
        <v>188240.64000000001</v>
      </c>
      <c r="AL149" s="195">
        <f t="shared" si="391"/>
        <v>3.2598925822288363E-2</v>
      </c>
      <c r="AN149" s="72"/>
    </row>
    <row r="150" spans="2:40" s="73" customFormat="1" ht="14.25" customHeight="1">
      <c r="B150" s="527"/>
      <c r="C150" s="530"/>
      <c r="D150" s="193">
        <v>46013</v>
      </c>
      <c r="E150" s="193" t="s">
        <v>117</v>
      </c>
      <c r="F150" s="378">
        <f t="shared" si="371"/>
        <v>5732376.4900000012</v>
      </c>
      <c r="G150" s="528"/>
      <c r="H150" s="533"/>
      <c r="I150" s="194">
        <v>789072.65000000014</v>
      </c>
      <c r="J150" s="195">
        <f t="shared" si="381"/>
        <v>0.1376519234869725</v>
      </c>
      <c r="K150" s="194">
        <v>1105201.93</v>
      </c>
      <c r="L150" s="195">
        <f t="shared" si="382"/>
        <v>0.19279995511948653</v>
      </c>
      <c r="M150" s="194">
        <f t="shared" si="372"/>
        <v>1894274.58</v>
      </c>
      <c r="N150" s="195">
        <f t="shared" ref="N150:N151" si="427">M150/$F150</f>
        <v>0.33045187860645903</v>
      </c>
      <c r="O150" s="194">
        <v>230100.77000000002</v>
      </c>
      <c r="P150" s="195">
        <f t="shared" si="383"/>
        <v>4.0140554341014677E-2</v>
      </c>
      <c r="Q150" s="194">
        <v>164430.65</v>
      </c>
      <c r="R150" s="195">
        <f t="shared" si="374"/>
        <v>2.8684551736412548E-2</v>
      </c>
      <c r="S150" s="194">
        <f t="shared" si="375"/>
        <v>394531.42000000004</v>
      </c>
      <c r="T150" s="195">
        <f t="shared" ref="T150:T151" si="428">S150/$F150</f>
        <v>6.8825106077427228E-2</v>
      </c>
      <c r="U150" s="194">
        <v>144545.12</v>
      </c>
      <c r="V150" s="195">
        <f t="shared" ref="V150:V151" si="429">U150/$F150</f>
        <v>2.5215566397663453E-2</v>
      </c>
      <c r="W150" s="194">
        <v>0</v>
      </c>
      <c r="X150" s="195">
        <f t="shared" si="384"/>
        <v>0</v>
      </c>
      <c r="Y150" s="194">
        <v>237752.76</v>
      </c>
      <c r="Z150" s="195">
        <f t="shared" si="385"/>
        <v>4.1475426538147703E-2</v>
      </c>
      <c r="AA150" s="194">
        <v>951845.98</v>
      </c>
      <c r="AB150" s="195">
        <f t="shared" si="386"/>
        <v>0.16604735953063679</v>
      </c>
      <c r="AC150" s="194">
        <f t="shared" si="378"/>
        <v>1189598.74</v>
      </c>
      <c r="AD150" s="195">
        <f t="shared" si="387"/>
        <v>0.20752278606878449</v>
      </c>
      <c r="AE150" s="194">
        <v>1509346.6800000002</v>
      </c>
      <c r="AF150" s="195">
        <f t="shared" si="388"/>
        <v>0.26330208468215943</v>
      </c>
      <c r="AG150" s="194">
        <v>230804.40000000002</v>
      </c>
      <c r="AH150" s="195">
        <f t="shared" si="389"/>
        <v>4.0263300989150486E-2</v>
      </c>
      <c r="AI150" s="194">
        <v>162148.56</v>
      </c>
      <c r="AJ150" s="195">
        <f t="shared" si="390"/>
        <v>2.8286446342605798E-2</v>
      </c>
      <c r="AK150" s="194">
        <v>207126.99</v>
      </c>
      <c r="AL150" s="195">
        <f t="shared" si="391"/>
        <v>3.6132830835749932E-2</v>
      </c>
      <c r="AN150" s="72"/>
    </row>
    <row r="151" spans="2:40" s="73" customFormat="1" ht="14.25" customHeight="1" collapsed="1">
      <c r="B151" s="526">
        <f t="shared" ref="B151" si="430">D159</f>
        <v>46022</v>
      </c>
      <c r="C151" s="530"/>
      <c r="D151" s="193">
        <v>46014</v>
      </c>
      <c r="E151" s="193" t="s">
        <v>118</v>
      </c>
      <c r="F151" s="378">
        <f t="shared" si="371"/>
        <v>5486740.5199999996</v>
      </c>
      <c r="G151" s="528">
        <f t="shared" ref="G151" si="431">SUM(F151:F157)</f>
        <v>33889775.349999994</v>
      </c>
      <c r="H151" s="533"/>
      <c r="I151" s="194">
        <v>775377.24000000011</v>
      </c>
      <c r="J151" s="195">
        <f t="shared" si="381"/>
        <v>0.14131837238769224</v>
      </c>
      <c r="K151" s="194">
        <v>958363.34000000008</v>
      </c>
      <c r="L151" s="195">
        <f t="shared" si="382"/>
        <v>0.1746689745043748</v>
      </c>
      <c r="M151" s="194">
        <f t="shared" si="372"/>
        <v>1733740.58</v>
      </c>
      <c r="N151" s="195">
        <f t="shared" si="427"/>
        <v>0.31598734689206703</v>
      </c>
      <c r="O151" s="194">
        <v>352389.69</v>
      </c>
      <c r="P151" s="195">
        <f t="shared" si="383"/>
        <v>6.4225688952391002E-2</v>
      </c>
      <c r="Q151" s="194">
        <v>165637.22999999998</v>
      </c>
      <c r="R151" s="195">
        <f t="shared" si="374"/>
        <v>3.0188639210516191E-2</v>
      </c>
      <c r="S151" s="194">
        <f t="shared" si="375"/>
        <v>518026.92</v>
      </c>
      <c r="T151" s="195">
        <f t="shared" si="428"/>
        <v>9.4414328162907193E-2</v>
      </c>
      <c r="U151" s="194">
        <v>134536.46</v>
      </c>
      <c r="V151" s="195">
        <f t="shared" si="429"/>
        <v>2.4520288413420362E-2</v>
      </c>
      <c r="W151" s="194">
        <v>0</v>
      </c>
      <c r="X151" s="195">
        <f t="shared" si="384"/>
        <v>0</v>
      </c>
      <c r="Y151" s="194">
        <v>227647.7</v>
      </c>
      <c r="Z151" s="195">
        <f t="shared" si="385"/>
        <v>4.1490516850612801E-2</v>
      </c>
      <c r="AA151" s="194">
        <v>797735.95</v>
      </c>
      <c r="AB151" s="195">
        <f t="shared" si="386"/>
        <v>0.14539341656346452</v>
      </c>
      <c r="AC151" s="194">
        <f t="shared" si="378"/>
        <v>1025383.6499999999</v>
      </c>
      <c r="AD151" s="195">
        <f t="shared" si="387"/>
        <v>0.18688393341407733</v>
      </c>
      <c r="AE151" s="194">
        <v>1394952.6600000001</v>
      </c>
      <c r="AF151" s="195">
        <f t="shared" si="388"/>
        <v>0.25424068350146806</v>
      </c>
      <c r="AG151" s="194">
        <v>361792.2</v>
      </c>
      <c r="AH151" s="195">
        <f t="shared" si="389"/>
        <v>6.5939367586495601E-2</v>
      </c>
      <c r="AI151" s="194">
        <v>141587.38</v>
      </c>
      <c r="AJ151" s="195">
        <f t="shared" si="390"/>
        <v>2.5805371966086711E-2</v>
      </c>
      <c r="AK151" s="194">
        <v>176720.66999999998</v>
      </c>
      <c r="AL151" s="195">
        <f t="shared" si="391"/>
        <v>3.2208680063477831E-2</v>
      </c>
      <c r="AN151" s="72"/>
    </row>
    <row r="152" spans="2:40" s="73" customFormat="1" ht="14.25" customHeight="1">
      <c r="B152" s="527"/>
      <c r="C152" s="530"/>
      <c r="D152" s="193">
        <v>46015</v>
      </c>
      <c r="E152" s="193" t="s">
        <v>112</v>
      </c>
      <c r="F152" s="378">
        <f t="shared" si="371"/>
        <v>4289388.5</v>
      </c>
      <c r="G152" s="528"/>
      <c r="H152" s="533"/>
      <c r="I152" s="194">
        <v>554378.65</v>
      </c>
      <c r="J152" s="195">
        <f t="shared" si="381"/>
        <v>0.12924421511364617</v>
      </c>
      <c r="K152" s="194">
        <v>910430.83</v>
      </c>
      <c r="L152" s="195">
        <f t="shared" si="382"/>
        <v>0.21225189324772051</v>
      </c>
      <c r="M152" s="194">
        <f t="shared" si="372"/>
        <v>1464809.48</v>
      </c>
      <c r="N152" s="195">
        <f t="shared" ref="N152" si="432">M152/F152</f>
        <v>0.34149610836136668</v>
      </c>
      <c r="O152" s="194">
        <v>258262.29</v>
      </c>
      <c r="P152" s="195">
        <f t="shared" si="383"/>
        <v>6.0209582321582668E-2</v>
      </c>
      <c r="Q152" s="194">
        <v>144416.21000000002</v>
      </c>
      <c r="R152" s="195">
        <f t="shared" si="374"/>
        <v>3.3668251313677934E-2</v>
      </c>
      <c r="S152" s="194">
        <f t="shared" si="375"/>
        <v>402678.5</v>
      </c>
      <c r="T152" s="195">
        <f t="shared" ref="T152" si="433">S152/F152</f>
        <v>9.3877833635260602E-2</v>
      </c>
      <c r="U152" s="194">
        <v>107099.95999999999</v>
      </c>
      <c r="V152" s="195">
        <f t="shared" ref="V152" si="434">U152/F152</f>
        <v>2.4968584682874956E-2</v>
      </c>
      <c r="W152" s="194">
        <v>0</v>
      </c>
      <c r="X152" s="195">
        <f t="shared" si="384"/>
        <v>0</v>
      </c>
      <c r="Y152" s="194">
        <v>198808.54</v>
      </c>
      <c r="Z152" s="195">
        <f t="shared" si="385"/>
        <v>4.6348923628624458E-2</v>
      </c>
      <c r="AA152" s="194">
        <v>740298.18</v>
      </c>
      <c r="AB152" s="195">
        <f t="shared" si="386"/>
        <v>0.17258827919177758</v>
      </c>
      <c r="AC152" s="194">
        <f t="shared" si="378"/>
        <v>939106.72000000009</v>
      </c>
      <c r="AD152" s="195">
        <f t="shared" si="387"/>
        <v>0.21893720282040205</v>
      </c>
      <c r="AE152" s="194">
        <v>962449.29</v>
      </c>
      <c r="AF152" s="195">
        <f t="shared" si="388"/>
        <v>0.22437913702617518</v>
      </c>
      <c r="AG152" s="194">
        <v>163190.39999999999</v>
      </c>
      <c r="AH152" s="195">
        <f t="shared" si="389"/>
        <v>3.8045143264593538E-2</v>
      </c>
      <c r="AI152" s="194">
        <v>98063.840000000011</v>
      </c>
      <c r="AJ152" s="195">
        <f t="shared" si="390"/>
        <v>2.2861962724989825E-2</v>
      </c>
      <c r="AK152" s="194">
        <v>151990.31</v>
      </c>
      <c r="AL152" s="195">
        <f t="shared" si="391"/>
        <v>3.5434027484337216E-2</v>
      </c>
      <c r="AN152" s="72"/>
    </row>
    <row r="153" spans="2:40" s="73" customFormat="1" ht="14.25" customHeight="1">
      <c r="B153" s="527"/>
      <c r="C153" s="530"/>
      <c r="D153" s="193">
        <v>46016</v>
      </c>
      <c r="E153" s="193" t="s">
        <v>113</v>
      </c>
      <c r="F153" s="378">
        <f t="shared" si="371"/>
        <v>4808238.54</v>
      </c>
      <c r="G153" s="528"/>
      <c r="H153" s="533"/>
      <c r="I153" s="194">
        <v>738621.96</v>
      </c>
      <c r="J153" s="195">
        <f t="shared" si="381"/>
        <v>0.15361591440511185</v>
      </c>
      <c r="K153" s="194">
        <v>933862.8600000001</v>
      </c>
      <c r="L153" s="195">
        <f t="shared" si="382"/>
        <v>0.19422140815833985</v>
      </c>
      <c r="M153" s="194">
        <f t="shared" si="372"/>
        <v>1672484.82</v>
      </c>
      <c r="N153" s="195">
        <f t="shared" ref="N153" si="435">M153/$F153</f>
        <v>0.34783732256345168</v>
      </c>
      <c r="O153" s="194">
        <v>293229.45</v>
      </c>
      <c r="P153" s="195">
        <f t="shared" si="383"/>
        <v>6.0984796731819384E-2</v>
      </c>
      <c r="Q153" s="194">
        <v>168617.74000000002</v>
      </c>
      <c r="R153" s="195">
        <f t="shared" si="374"/>
        <v>3.5068505565449756E-2</v>
      </c>
      <c r="S153" s="194">
        <f t="shared" si="375"/>
        <v>461847.19000000006</v>
      </c>
      <c r="T153" s="195">
        <f t="shared" ref="T153" si="436">S153/$F153</f>
        <v>9.6053302297269147E-2</v>
      </c>
      <c r="U153" s="194">
        <v>113194.87000000001</v>
      </c>
      <c r="V153" s="195">
        <f t="shared" ref="V153" si="437">U153/$F153</f>
        <v>2.3541858220703003E-2</v>
      </c>
      <c r="W153" s="194">
        <v>0</v>
      </c>
      <c r="X153" s="195">
        <f t="shared" si="384"/>
        <v>0</v>
      </c>
      <c r="Y153" s="194">
        <v>200284.56</v>
      </c>
      <c r="Z153" s="195">
        <f t="shared" si="385"/>
        <v>4.1654455854014262E-2</v>
      </c>
      <c r="AA153" s="194">
        <v>625810.92999999993</v>
      </c>
      <c r="AB153" s="195">
        <f t="shared" si="386"/>
        <v>0.13015388583445778</v>
      </c>
      <c r="AC153" s="194">
        <f t="shared" si="378"/>
        <v>826095.49</v>
      </c>
      <c r="AD153" s="195">
        <f t="shared" si="387"/>
        <v>0.17180834168847206</v>
      </c>
      <c r="AE153" s="194">
        <v>1240776.5</v>
      </c>
      <c r="AF153" s="195">
        <f t="shared" si="388"/>
        <v>0.25805219305945665</v>
      </c>
      <c r="AG153" s="194">
        <v>169608</v>
      </c>
      <c r="AH153" s="195">
        <f t="shared" si="389"/>
        <v>3.5274456246091317E-2</v>
      </c>
      <c r="AI153" s="194">
        <v>151049.16000000003</v>
      </c>
      <c r="AJ153" s="195">
        <f t="shared" si="390"/>
        <v>3.1414656062384132E-2</v>
      </c>
      <c r="AK153" s="194">
        <v>173182.50999999998</v>
      </c>
      <c r="AL153" s="195">
        <f t="shared" si="391"/>
        <v>3.6017869862172015E-2</v>
      </c>
      <c r="AN153" s="72"/>
    </row>
    <row r="154" spans="2:40" s="73" customFormat="1" ht="14.25" customHeight="1">
      <c r="B154" s="527"/>
      <c r="C154" s="530"/>
      <c r="D154" s="193">
        <v>46017</v>
      </c>
      <c r="E154" s="193" t="s">
        <v>114</v>
      </c>
      <c r="F154" s="378">
        <f t="shared" si="371"/>
        <v>4055490.68</v>
      </c>
      <c r="G154" s="528"/>
      <c r="H154" s="533"/>
      <c r="I154" s="194">
        <v>568652.81999999995</v>
      </c>
      <c r="J154" s="195">
        <f t="shared" si="381"/>
        <v>0.14021800686273553</v>
      </c>
      <c r="K154" s="194">
        <v>864707.0199999999</v>
      </c>
      <c r="L154" s="195">
        <f t="shared" si="382"/>
        <v>0.21321884038949385</v>
      </c>
      <c r="M154" s="194">
        <f t="shared" si="372"/>
        <v>1433359.8399999999</v>
      </c>
      <c r="N154" s="195">
        <f t="shared" ref="N154" si="438">M154/F154</f>
        <v>0.35343684725222935</v>
      </c>
      <c r="O154" s="194">
        <v>222461.71999999997</v>
      </c>
      <c r="P154" s="195">
        <f t="shared" si="383"/>
        <v>5.4854452285413698E-2</v>
      </c>
      <c r="Q154" s="194">
        <v>133206.20000000001</v>
      </c>
      <c r="R154" s="195">
        <f t="shared" si="374"/>
        <v>3.2845889809812116E-2</v>
      </c>
      <c r="S154" s="194">
        <f t="shared" si="375"/>
        <v>355667.92</v>
      </c>
      <c r="T154" s="195">
        <f t="shared" ref="T154" si="439">S154/F154</f>
        <v>8.7700342095225814E-2</v>
      </c>
      <c r="U154" s="194">
        <v>92138.83</v>
      </c>
      <c r="V154" s="195">
        <f t="shared" ref="V154" si="440">U154/F154</f>
        <v>2.2719526999381491E-2</v>
      </c>
      <c r="W154" s="194">
        <v>0</v>
      </c>
      <c r="X154" s="195">
        <f t="shared" si="384"/>
        <v>0</v>
      </c>
      <c r="Y154" s="194">
        <v>190293.04</v>
      </c>
      <c r="Z154" s="195">
        <f t="shared" si="385"/>
        <v>4.6922322109737902E-2</v>
      </c>
      <c r="AA154" s="194">
        <v>598175.73</v>
      </c>
      <c r="AB154" s="195">
        <f t="shared" si="386"/>
        <v>0.14749774495844728</v>
      </c>
      <c r="AC154" s="194">
        <f t="shared" si="378"/>
        <v>788468.77</v>
      </c>
      <c r="AD154" s="195">
        <f t="shared" si="387"/>
        <v>0.19442006706818521</v>
      </c>
      <c r="AE154" s="194">
        <v>954367.3</v>
      </c>
      <c r="AF154" s="195">
        <f t="shared" si="388"/>
        <v>0.23532720829727069</v>
      </c>
      <c r="AG154" s="194">
        <v>180323.09999999998</v>
      </c>
      <c r="AH154" s="195">
        <f t="shared" si="389"/>
        <v>4.4463941413866094E-2</v>
      </c>
      <c r="AI154" s="194">
        <v>99732.540000000008</v>
      </c>
      <c r="AJ154" s="195">
        <f t="shared" si="390"/>
        <v>2.4591978596286652E-2</v>
      </c>
      <c r="AK154" s="194">
        <v>151432.38</v>
      </c>
      <c r="AL154" s="195">
        <f t="shared" si="391"/>
        <v>3.7340088277554619E-2</v>
      </c>
      <c r="AN154" s="72"/>
    </row>
    <row r="155" spans="2:40" s="73" customFormat="1" ht="14.25" customHeight="1">
      <c r="B155" s="527"/>
      <c r="C155" s="530"/>
      <c r="D155" s="193">
        <v>46018</v>
      </c>
      <c r="E155" s="193" t="s">
        <v>115</v>
      </c>
      <c r="F155" s="378">
        <f t="shared" si="371"/>
        <v>4295233.209999999</v>
      </c>
      <c r="G155" s="528"/>
      <c r="H155" s="533"/>
      <c r="I155" s="194">
        <v>520275.36</v>
      </c>
      <c r="J155" s="195">
        <f t="shared" si="381"/>
        <v>0.12112854752303429</v>
      </c>
      <c r="K155" s="194">
        <v>947158.1</v>
      </c>
      <c r="L155" s="195">
        <f t="shared" si="382"/>
        <v>0.22051377741140166</v>
      </c>
      <c r="M155" s="194">
        <f t="shared" si="372"/>
        <v>1467433.46</v>
      </c>
      <c r="N155" s="195">
        <f t="shared" ref="N155" si="441">M155/$F155</f>
        <v>0.34164232493443591</v>
      </c>
      <c r="O155" s="194">
        <v>203741.74</v>
      </c>
      <c r="P155" s="195">
        <f t="shared" si="383"/>
        <v>4.7434383661789585E-2</v>
      </c>
      <c r="Q155" s="194">
        <v>122056.73000000001</v>
      </c>
      <c r="R155" s="195">
        <f t="shared" si="374"/>
        <v>2.8416787641665688E-2</v>
      </c>
      <c r="S155" s="194">
        <f t="shared" si="375"/>
        <v>325798.46999999997</v>
      </c>
      <c r="T155" s="195">
        <f t="shared" ref="T155" si="442">S155/$F155</f>
        <v>7.585117130345527E-2</v>
      </c>
      <c r="U155" s="194">
        <v>105180.9</v>
      </c>
      <c r="V155" s="195">
        <f t="shared" ref="V155" si="443">U155/$F155</f>
        <v>2.4487820534429147E-2</v>
      </c>
      <c r="W155" s="194">
        <v>0</v>
      </c>
      <c r="X155" s="195">
        <f t="shared" si="384"/>
        <v>0</v>
      </c>
      <c r="Y155" s="194">
        <v>195742.96000000002</v>
      </c>
      <c r="Z155" s="195">
        <f t="shared" si="385"/>
        <v>4.5572137863033532E-2</v>
      </c>
      <c r="AA155" s="194">
        <v>673702.7</v>
      </c>
      <c r="AB155" s="195">
        <f t="shared" si="386"/>
        <v>0.15684892229635189</v>
      </c>
      <c r="AC155" s="194">
        <f t="shared" si="378"/>
        <v>869445.65999999992</v>
      </c>
      <c r="AD155" s="195">
        <f t="shared" si="387"/>
        <v>0.20242106015938541</v>
      </c>
      <c r="AE155" s="194">
        <v>1050299.32</v>
      </c>
      <c r="AF155" s="195">
        <f t="shared" si="388"/>
        <v>0.24452672733921246</v>
      </c>
      <c r="AG155" s="194">
        <v>186396.9</v>
      </c>
      <c r="AH155" s="195">
        <f t="shared" si="389"/>
        <v>4.3396223414839924E-2</v>
      </c>
      <c r="AI155" s="194">
        <v>126265.28000000001</v>
      </c>
      <c r="AJ155" s="195">
        <f t="shared" si="390"/>
        <v>2.9396606383568179E-2</v>
      </c>
      <c r="AK155" s="194">
        <v>164413.21999999997</v>
      </c>
      <c r="AL155" s="195">
        <f t="shared" si="391"/>
        <v>3.8278065930673878E-2</v>
      </c>
      <c r="AN155" s="72"/>
    </row>
    <row r="156" spans="2:40" s="73" customFormat="1" ht="14.25" customHeight="1">
      <c r="B156" s="527"/>
      <c r="C156" s="530"/>
      <c r="D156" s="193">
        <v>46019</v>
      </c>
      <c r="E156" s="193" t="s">
        <v>116</v>
      </c>
      <c r="F156" s="378">
        <f t="shared" si="371"/>
        <v>5647645.5499999998</v>
      </c>
      <c r="G156" s="528"/>
      <c r="H156" s="533"/>
      <c r="I156" s="194">
        <v>764016.78</v>
      </c>
      <c r="J156" s="195">
        <f t="shared" si="381"/>
        <v>0.13528058254293243</v>
      </c>
      <c r="K156" s="194">
        <v>1053167.2799999998</v>
      </c>
      <c r="L156" s="195">
        <f t="shared" si="382"/>
        <v>0.18647899742929155</v>
      </c>
      <c r="M156" s="194">
        <f t="shared" si="372"/>
        <v>1817184.0599999998</v>
      </c>
      <c r="N156" s="195">
        <f t="shared" ref="N156" si="444">M156/F156</f>
        <v>0.32175957997222399</v>
      </c>
      <c r="O156" s="194">
        <v>316706.20999999996</v>
      </c>
      <c r="P156" s="195">
        <f t="shared" si="383"/>
        <v>5.6077564924378084E-2</v>
      </c>
      <c r="Q156" s="194">
        <v>151365.95000000001</v>
      </c>
      <c r="R156" s="195">
        <f t="shared" si="374"/>
        <v>2.6801602306646178E-2</v>
      </c>
      <c r="S156" s="194">
        <f t="shared" si="375"/>
        <v>468072.16</v>
      </c>
      <c r="T156" s="195">
        <f t="shared" ref="T156" si="445">S156/F156</f>
        <v>8.2879167231024259E-2</v>
      </c>
      <c r="U156" s="194">
        <v>138840.58000000002</v>
      </c>
      <c r="V156" s="195">
        <f t="shared" ref="V156" si="446">U156/F156</f>
        <v>2.458379846447694E-2</v>
      </c>
      <c r="W156" s="194">
        <v>0</v>
      </c>
      <c r="X156" s="195">
        <f t="shared" si="384"/>
        <v>0</v>
      </c>
      <c r="Y156" s="194">
        <v>231508.06000000003</v>
      </c>
      <c r="Z156" s="195">
        <f t="shared" si="385"/>
        <v>4.0991959915048143E-2</v>
      </c>
      <c r="AA156" s="194">
        <v>785599.48</v>
      </c>
      <c r="AB156" s="195">
        <f t="shared" si="386"/>
        <v>0.13910212194531224</v>
      </c>
      <c r="AC156" s="194">
        <f t="shared" si="378"/>
        <v>1017107.54</v>
      </c>
      <c r="AD156" s="195">
        <f t="shared" si="387"/>
        <v>0.18009408186036038</v>
      </c>
      <c r="AE156" s="194">
        <v>1671111.6500000001</v>
      </c>
      <c r="AF156" s="195">
        <f t="shared" si="388"/>
        <v>0.29589527798889576</v>
      </c>
      <c r="AG156" s="194">
        <v>239743.2</v>
      </c>
      <c r="AH156" s="195">
        <f t="shared" si="389"/>
        <v>4.2450114455217541E-2</v>
      </c>
      <c r="AI156" s="194">
        <v>120096.02</v>
      </c>
      <c r="AJ156" s="195">
        <f t="shared" si="390"/>
        <v>2.1264794140630872E-2</v>
      </c>
      <c r="AK156" s="194">
        <v>175490.34</v>
      </c>
      <c r="AL156" s="195">
        <f t="shared" si="391"/>
        <v>3.1073185887170274E-2</v>
      </c>
      <c r="AN156" s="72"/>
    </row>
    <row r="157" spans="2:40" s="73" customFormat="1" ht="14.25" customHeight="1">
      <c r="B157" s="527"/>
      <c r="C157" s="530"/>
      <c r="D157" s="193">
        <v>46020</v>
      </c>
      <c r="E157" s="193" t="s">
        <v>117</v>
      </c>
      <c r="F157" s="378">
        <f t="shared" si="371"/>
        <v>5307038.3499999996</v>
      </c>
      <c r="G157" s="528"/>
      <c r="H157" s="533"/>
      <c r="I157" s="194">
        <v>742744.93</v>
      </c>
      <c r="J157" s="195">
        <f t="shared" si="381"/>
        <v>0.13995469431646373</v>
      </c>
      <c r="K157" s="194">
        <v>1028081.05</v>
      </c>
      <c r="L157" s="195">
        <f t="shared" si="382"/>
        <v>0.1937202978757446</v>
      </c>
      <c r="M157" s="194">
        <f t="shared" si="372"/>
        <v>1770825.98</v>
      </c>
      <c r="N157" s="195">
        <f t="shared" ref="N157" si="447">M157/$F157</f>
        <v>0.33367499219220831</v>
      </c>
      <c r="O157" s="194">
        <v>263620.61000000004</v>
      </c>
      <c r="P157" s="195">
        <f t="shared" si="383"/>
        <v>4.9673771436002545E-2</v>
      </c>
      <c r="Q157" s="194">
        <v>153521.66</v>
      </c>
      <c r="R157" s="195">
        <f t="shared" si="374"/>
        <v>2.8927934918729203E-2</v>
      </c>
      <c r="S157" s="194">
        <f t="shared" si="375"/>
        <v>417142.27</v>
      </c>
      <c r="T157" s="195">
        <f t="shared" ref="T157" si="448">S157/$F157</f>
        <v>7.8601706354731737E-2</v>
      </c>
      <c r="U157" s="194">
        <v>127863.06999999999</v>
      </c>
      <c r="V157" s="195">
        <f t="shared" ref="V157" si="449">U157/$F157</f>
        <v>2.4093112121565882E-2</v>
      </c>
      <c r="W157" s="194">
        <v>0</v>
      </c>
      <c r="X157" s="195">
        <f t="shared" si="384"/>
        <v>0</v>
      </c>
      <c r="Y157" s="194">
        <v>221686.85</v>
      </c>
      <c r="Z157" s="195">
        <f t="shared" si="385"/>
        <v>4.1772234413945779E-2</v>
      </c>
      <c r="AA157" s="194">
        <v>756345.67999999993</v>
      </c>
      <c r="AB157" s="195">
        <f t="shared" si="386"/>
        <v>0.1425174702195246</v>
      </c>
      <c r="AC157" s="194">
        <f t="shared" si="378"/>
        <v>978032.52999999991</v>
      </c>
      <c r="AD157" s="195">
        <f t="shared" si="387"/>
        <v>0.18428970463347039</v>
      </c>
      <c r="AE157" s="194">
        <v>1448907.05</v>
      </c>
      <c r="AF157" s="195">
        <f t="shared" si="388"/>
        <v>0.27301612583975393</v>
      </c>
      <c r="AG157" s="194">
        <v>230288.7</v>
      </c>
      <c r="AH157" s="195">
        <f t="shared" si="389"/>
        <v>4.3393072522266589E-2</v>
      </c>
      <c r="AI157" s="194">
        <v>141169.98000000001</v>
      </c>
      <c r="AJ157" s="195">
        <f t="shared" si="390"/>
        <v>2.6600520043349604E-2</v>
      </c>
      <c r="AK157" s="194">
        <v>192808.77</v>
      </c>
      <c r="AL157" s="195">
        <f t="shared" si="391"/>
        <v>3.6330766292653603E-2</v>
      </c>
      <c r="AN157" s="72"/>
    </row>
    <row r="158" spans="2:40" s="73" customFormat="1" ht="14.25" customHeight="1" collapsed="1">
      <c r="B158" s="526">
        <f>B151+7</f>
        <v>46029</v>
      </c>
      <c r="C158" s="530"/>
      <c r="D158" s="193">
        <v>46021</v>
      </c>
      <c r="E158" s="193" t="s">
        <v>118</v>
      </c>
      <c r="F158" s="378">
        <f t="shared" ref="F158:F164" si="450">SUM(M158,S158,U158,W158,AC158,AE158,AG158,AI158,AK158)</f>
        <v>4991542.16</v>
      </c>
      <c r="G158" s="528">
        <f t="shared" ref="G158" si="451">SUM(F158:F164)</f>
        <v>8984227.0300000012</v>
      </c>
      <c r="H158" s="533"/>
      <c r="I158" s="194">
        <v>802705.92999999993</v>
      </c>
      <c r="J158" s="195">
        <f t="shared" ref="J158:J164" si="452">I158/$F158</f>
        <v>0.16081321248421548</v>
      </c>
      <c r="K158" s="194">
        <v>896992.84000000008</v>
      </c>
      <c r="L158" s="195">
        <f t="shared" ref="L158:L164" si="453">K158/$F158</f>
        <v>0.17970254707815592</v>
      </c>
      <c r="M158" s="194">
        <f t="shared" ref="M158:M164" si="454">I158+K158</f>
        <v>1699698.77</v>
      </c>
      <c r="N158" s="195">
        <f t="shared" ref="N158" si="455">M158/$F158</f>
        <v>0.3405157595623714</v>
      </c>
      <c r="O158" s="194">
        <v>261073.91999999998</v>
      </c>
      <c r="P158" s="195">
        <f t="shared" ref="P158:P164" si="456">O158/$F158</f>
        <v>5.2303258518405456E-2</v>
      </c>
      <c r="Q158" s="194">
        <v>154968.15000000002</v>
      </c>
      <c r="R158" s="195">
        <f t="shared" ref="R158:R164" si="457">Q158/$F158</f>
        <v>3.1046146668227283E-2</v>
      </c>
      <c r="S158" s="194">
        <f t="shared" ref="S158:S164" si="458">O158+Q158</f>
        <v>416042.07</v>
      </c>
      <c r="T158" s="195">
        <f t="shared" ref="T158" si="459">S158/$F158</f>
        <v>8.3349405186632738E-2</v>
      </c>
      <c r="U158" s="194">
        <v>126348.91</v>
      </c>
      <c r="V158" s="195">
        <f t="shared" ref="V158" si="460">U158/$F158</f>
        <v>2.5312599984129956E-2</v>
      </c>
      <c r="W158" s="194">
        <v>0</v>
      </c>
      <c r="X158" s="195">
        <f t="shared" ref="X158:X164" si="461">W158/$F158</f>
        <v>0</v>
      </c>
      <c r="Y158" s="194">
        <v>216293.7</v>
      </c>
      <c r="Z158" s="195">
        <f t="shared" ref="Z158:Z164" si="462">Y158/$F158</f>
        <v>4.3332039090700582E-2</v>
      </c>
      <c r="AA158" s="194">
        <v>702239.58000000007</v>
      </c>
      <c r="AB158" s="195">
        <f t="shared" ref="AB158:AB164" si="463">AA158/$F158</f>
        <v>0.14068589575931781</v>
      </c>
      <c r="AC158" s="194">
        <f t="shared" ref="AC158:AC164" si="464">Y158+AA158</f>
        <v>918533.28</v>
      </c>
      <c r="AD158" s="195">
        <f t="shared" ref="AD158:AD164" si="465">AC158/$F158</f>
        <v>0.18401793485001838</v>
      </c>
      <c r="AE158" s="194">
        <v>1335435.8899999999</v>
      </c>
      <c r="AF158" s="195">
        <f t="shared" ref="AF158:AF164" si="466">AE158/F158</f>
        <v>0.26753973966234113</v>
      </c>
      <c r="AG158" s="194">
        <v>197570.39999999997</v>
      </c>
      <c r="AH158" s="195">
        <f t="shared" ref="AH158:AH164" si="467">AG158/$F158</f>
        <v>3.9581034010539133E-2</v>
      </c>
      <c r="AI158" s="194">
        <v>122009.18000000001</v>
      </c>
      <c r="AJ158" s="195">
        <f t="shared" ref="AJ158:AJ164" si="468">AI158/$F158</f>
        <v>2.4443183306699749E-2</v>
      </c>
      <c r="AK158" s="194">
        <v>175903.66</v>
      </c>
      <c r="AL158" s="195">
        <f t="shared" ref="AL158:AL164" si="469">AK158/$F158</f>
        <v>3.5240343437267493E-2</v>
      </c>
      <c r="AN158" s="72"/>
    </row>
    <row r="159" spans="2:40" s="73" customFormat="1" ht="14.25" customHeight="1">
      <c r="B159" s="527"/>
      <c r="C159" s="531"/>
      <c r="D159" s="193">
        <v>46022</v>
      </c>
      <c r="E159" s="193" t="s">
        <v>112</v>
      </c>
      <c r="F159" s="378">
        <f t="shared" si="450"/>
        <v>3992684.87</v>
      </c>
      <c r="G159" s="528"/>
      <c r="H159" s="438"/>
      <c r="I159" s="194">
        <v>538705.53</v>
      </c>
      <c r="J159" s="195">
        <f t="shared" si="452"/>
        <v>0.13492312755451696</v>
      </c>
      <c r="K159" s="194">
        <v>837711.87</v>
      </c>
      <c r="L159" s="195">
        <f t="shared" si="453"/>
        <v>0.20981166740564727</v>
      </c>
      <c r="M159" s="194">
        <f t="shared" si="454"/>
        <v>1376417.4</v>
      </c>
      <c r="N159" s="195">
        <f t="shared" ref="N159" si="470">M159/F159</f>
        <v>0.34473479496016418</v>
      </c>
      <c r="O159" s="194">
        <v>201360.75</v>
      </c>
      <c r="P159" s="195">
        <f t="shared" si="456"/>
        <v>5.0432417422414805E-2</v>
      </c>
      <c r="Q159" s="194">
        <v>127362.57</v>
      </c>
      <c r="R159" s="195">
        <f t="shared" si="457"/>
        <v>3.1898978794186683E-2</v>
      </c>
      <c r="S159" s="194">
        <f t="shared" si="458"/>
        <v>328723.32</v>
      </c>
      <c r="T159" s="195">
        <f t="shared" ref="T159" si="471">S159/F159</f>
        <v>8.2331396216601488E-2</v>
      </c>
      <c r="U159" s="194">
        <v>99108.65</v>
      </c>
      <c r="V159" s="195">
        <f t="shared" ref="V159" si="472">U159/F159</f>
        <v>2.4822557558868901E-2</v>
      </c>
      <c r="W159" s="194">
        <v>0</v>
      </c>
      <c r="X159" s="195">
        <f t="shared" si="461"/>
        <v>0</v>
      </c>
      <c r="Y159" s="194">
        <v>185183.74000000002</v>
      </c>
      <c r="Z159" s="195">
        <f t="shared" si="462"/>
        <v>4.6380755313654397E-2</v>
      </c>
      <c r="AA159" s="194">
        <v>635625.71</v>
      </c>
      <c r="AB159" s="195">
        <f t="shared" si="463"/>
        <v>0.15919756522131934</v>
      </c>
      <c r="AC159" s="194">
        <f t="shared" si="464"/>
        <v>820809.45</v>
      </c>
      <c r="AD159" s="195">
        <f t="shared" si="465"/>
        <v>0.20557832053497374</v>
      </c>
      <c r="AE159" s="194">
        <v>936523.95000000019</v>
      </c>
      <c r="AF159" s="195">
        <f t="shared" si="466"/>
        <v>0.23455994662558985</v>
      </c>
      <c r="AG159" s="194">
        <v>165654.29999999999</v>
      </c>
      <c r="AH159" s="195">
        <f t="shared" si="467"/>
        <v>4.1489450180424575E-2</v>
      </c>
      <c r="AI159" s="194">
        <v>105301.12000000001</v>
      </c>
      <c r="AJ159" s="195">
        <f t="shared" si="468"/>
        <v>2.6373511416141391E-2</v>
      </c>
      <c r="AK159" s="194">
        <v>160146.68</v>
      </c>
      <c r="AL159" s="195">
        <f t="shared" si="469"/>
        <v>4.0110022507235839E-2</v>
      </c>
      <c r="AN159" s="72"/>
    </row>
    <row r="160" spans="2:40" s="73" customFormat="1" ht="14.25" customHeight="1">
      <c r="B160" s="527"/>
      <c r="C160" s="450" t="s">
        <v>117</v>
      </c>
      <c r="D160" s="193">
        <v>46023</v>
      </c>
      <c r="E160" s="193" t="s">
        <v>113</v>
      </c>
      <c r="F160" s="378">
        <f t="shared" si="450"/>
        <v>0</v>
      </c>
      <c r="G160" s="528"/>
      <c r="H160" s="438"/>
      <c r="I160" s="194"/>
      <c r="J160" s="195" t="e">
        <f t="shared" si="452"/>
        <v>#DIV/0!</v>
      </c>
      <c r="K160" s="194"/>
      <c r="L160" s="195" t="e">
        <f t="shared" si="453"/>
        <v>#DIV/0!</v>
      </c>
      <c r="M160" s="194">
        <f t="shared" si="454"/>
        <v>0</v>
      </c>
      <c r="N160" s="195" t="e">
        <f t="shared" ref="N160" si="473">M160/$F160</f>
        <v>#DIV/0!</v>
      </c>
      <c r="O160" s="194"/>
      <c r="P160" s="195" t="e">
        <f t="shared" si="456"/>
        <v>#DIV/0!</v>
      </c>
      <c r="Q160" s="194"/>
      <c r="R160" s="195" t="e">
        <f t="shared" si="457"/>
        <v>#DIV/0!</v>
      </c>
      <c r="S160" s="194">
        <f t="shared" si="458"/>
        <v>0</v>
      </c>
      <c r="T160" s="195" t="e">
        <f t="shared" ref="T160" si="474">S160/$F160</f>
        <v>#DIV/0!</v>
      </c>
      <c r="U160" s="194"/>
      <c r="V160" s="195" t="e">
        <f t="shared" ref="V160" si="475">U160/$F160</f>
        <v>#DIV/0!</v>
      </c>
      <c r="W160" s="194">
        <v>0</v>
      </c>
      <c r="X160" s="195" t="e">
        <f t="shared" si="461"/>
        <v>#DIV/0!</v>
      </c>
      <c r="Y160" s="194"/>
      <c r="Z160" s="195" t="e">
        <f t="shared" si="462"/>
        <v>#DIV/0!</v>
      </c>
      <c r="AA160" s="194"/>
      <c r="AB160" s="195" t="e">
        <f t="shared" si="463"/>
        <v>#DIV/0!</v>
      </c>
      <c r="AC160" s="194">
        <f t="shared" si="464"/>
        <v>0</v>
      </c>
      <c r="AD160" s="195" t="e">
        <f t="shared" si="465"/>
        <v>#DIV/0!</v>
      </c>
      <c r="AE160" s="194"/>
      <c r="AF160" s="195" t="e">
        <f t="shared" si="466"/>
        <v>#DIV/0!</v>
      </c>
      <c r="AG160" s="194"/>
      <c r="AH160" s="195" t="e">
        <f t="shared" si="467"/>
        <v>#DIV/0!</v>
      </c>
      <c r="AI160" s="194"/>
      <c r="AJ160" s="195" t="e">
        <f t="shared" si="468"/>
        <v>#DIV/0!</v>
      </c>
      <c r="AK160" s="194"/>
      <c r="AL160" s="195" t="e">
        <f t="shared" si="469"/>
        <v>#DIV/0!</v>
      </c>
      <c r="AN160" s="72"/>
    </row>
    <row r="161" spans="2:40" s="73" customFormat="1" ht="14.25" customHeight="1">
      <c r="B161" s="527"/>
      <c r="C161" s="451"/>
      <c r="D161" s="193">
        <v>46024</v>
      </c>
      <c r="E161" s="193" t="s">
        <v>114</v>
      </c>
      <c r="F161" s="378">
        <f t="shared" si="450"/>
        <v>0</v>
      </c>
      <c r="G161" s="528"/>
      <c r="H161" s="438"/>
      <c r="I161" s="194"/>
      <c r="J161" s="195" t="e">
        <f t="shared" si="452"/>
        <v>#DIV/0!</v>
      </c>
      <c r="K161" s="194"/>
      <c r="L161" s="195" t="e">
        <f t="shared" si="453"/>
        <v>#DIV/0!</v>
      </c>
      <c r="M161" s="194">
        <f t="shared" si="454"/>
        <v>0</v>
      </c>
      <c r="N161" s="195" t="e">
        <f t="shared" ref="N161" si="476">M161/F161</f>
        <v>#DIV/0!</v>
      </c>
      <c r="O161" s="194"/>
      <c r="P161" s="195" t="e">
        <f t="shared" si="456"/>
        <v>#DIV/0!</v>
      </c>
      <c r="Q161" s="194"/>
      <c r="R161" s="195" t="e">
        <f t="shared" si="457"/>
        <v>#DIV/0!</v>
      </c>
      <c r="S161" s="194">
        <f t="shared" si="458"/>
        <v>0</v>
      </c>
      <c r="T161" s="195" t="e">
        <f t="shared" ref="T161" si="477">S161/F161</f>
        <v>#DIV/0!</v>
      </c>
      <c r="U161" s="194"/>
      <c r="V161" s="195" t="e">
        <f t="shared" ref="V161" si="478">U161/F161</f>
        <v>#DIV/0!</v>
      </c>
      <c r="W161" s="194">
        <v>0</v>
      </c>
      <c r="X161" s="195" t="e">
        <f t="shared" si="461"/>
        <v>#DIV/0!</v>
      </c>
      <c r="Y161" s="194"/>
      <c r="Z161" s="195" t="e">
        <f t="shared" si="462"/>
        <v>#DIV/0!</v>
      </c>
      <c r="AA161" s="194"/>
      <c r="AB161" s="195" t="e">
        <f t="shared" si="463"/>
        <v>#DIV/0!</v>
      </c>
      <c r="AC161" s="194">
        <f t="shared" si="464"/>
        <v>0</v>
      </c>
      <c r="AD161" s="195" t="e">
        <f t="shared" si="465"/>
        <v>#DIV/0!</v>
      </c>
      <c r="AE161" s="194"/>
      <c r="AF161" s="195" t="e">
        <f t="shared" si="466"/>
        <v>#DIV/0!</v>
      </c>
      <c r="AG161" s="194"/>
      <c r="AH161" s="195" t="e">
        <f t="shared" si="467"/>
        <v>#DIV/0!</v>
      </c>
      <c r="AI161" s="194"/>
      <c r="AJ161" s="195" t="e">
        <f t="shared" si="468"/>
        <v>#DIV/0!</v>
      </c>
      <c r="AK161" s="194"/>
      <c r="AL161" s="195" t="e">
        <f t="shared" si="469"/>
        <v>#DIV/0!</v>
      </c>
      <c r="AN161" s="72"/>
    </row>
    <row r="162" spans="2:40" s="73" customFormat="1" ht="14.25" customHeight="1">
      <c r="B162" s="527"/>
      <c r="C162" s="451"/>
      <c r="D162" s="193">
        <v>46025</v>
      </c>
      <c r="E162" s="193" t="s">
        <v>115</v>
      </c>
      <c r="F162" s="378">
        <f t="shared" si="450"/>
        <v>0</v>
      </c>
      <c r="G162" s="528"/>
      <c r="H162" s="438"/>
      <c r="I162" s="194"/>
      <c r="J162" s="195" t="e">
        <f t="shared" si="452"/>
        <v>#DIV/0!</v>
      </c>
      <c r="K162" s="194"/>
      <c r="L162" s="195" t="e">
        <f t="shared" si="453"/>
        <v>#DIV/0!</v>
      </c>
      <c r="M162" s="194">
        <f t="shared" si="454"/>
        <v>0</v>
      </c>
      <c r="N162" s="195" t="e">
        <f t="shared" ref="N162" si="479">M162/$F162</f>
        <v>#DIV/0!</v>
      </c>
      <c r="O162" s="194"/>
      <c r="P162" s="195" t="e">
        <f t="shared" si="456"/>
        <v>#DIV/0!</v>
      </c>
      <c r="Q162" s="194"/>
      <c r="R162" s="195" t="e">
        <f t="shared" si="457"/>
        <v>#DIV/0!</v>
      </c>
      <c r="S162" s="194">
        <f t="shared" si="458"/>
        <v>0</v>
      </c>
      <c r="T162" s="195" t="e">
        <f t="shared" ref="T162" si="480">S162/$F162</f>
        <v>#DIV/0!</v>
      </c>
      <c r="U162" s="194"/>
      <c r="V162" s="195" t="e">
        <f t="shared" ref="V162" si="481">U162/$F162</f>
        <v>#DIV/0!</v>
      </c>
      <c r="W162" s="194">
        <v>0</v>
      </c>
      <c r="X162" s="195" t="e">
        <f t="shared" si="461"/>
        <v>#DIV/0!</v>
      </c>
      <c r="Y162" s="194"/>
      <c r="Z162" s="195" t="e">
        <f t="shared" si="462"/>
        <v>#DIV/0!</v>
      </c>
      <c r="AA162" s="194"/>
      <c r="AB162" s="195" t="e">
        <f t="shared" si="463"/>
        <v>#DIV/0!</v>
      </c>
      <c r="AC162" s="194">
        <f t="shared" si="464"/>
        <v>0</v>
      </c>
      <c r="AD162" s="195" t="e">
        <f t="shared" si="465"/>
        <v>#DIV/0!</v>
      </c>
      <c r="AE162" s="194"/>
      <c r="AF162" s="195" t="e">
        <f t="shared" si="466"/>
        <v>#DIV/0!</v>
      </c>
      <c r="AG162" s="194"/>
      <c r="AH162" s="195" t="e">
        <f t="shared" si="467"/>
        <v>#DIV/0!</v>
      </c>
      <c r="AI162" s="194"/>
      <c r="AJ162" s="195" t="e">
        <f t="shared" si="468"/>
        <v>#DIV/0!</v>
      </c>
      <c r="AK162" s="194"/>
      <c r="AL162" s="195" t="e">
        <f t="shared" si="469"/>
        <v>#DIV/0!</v>
      </c>
      <c r="AN162" s="72"/>
    </row>
    <row r="163" spans="2:40" s="73" customFormat="1" ht="14.25" customHeight="1">
      <c r="B163" s="527"/>
      <c r="C163" s="451"/>
      <c r="D163" s="193">
        <v>46026</v>
      </c>
      <c r="E163" s="193" t="s">
        <v>116</v>
      </c>
      <c r="F163" s="378">
        <f t="shared" si="450"/>
        <v>0</v>
      </c>
      <c r="G163" s="528"/>
      <c r="H163" s="438"/>
      <c r="I163" s="194"/>
      <c r="J163" s="195" t="e">
        <f t="shared" si="452"/>
        <v>#DIV/0!</v>
      </c>
      <c r="K163" s="194"/>
      <c r="L163" s="195" t="e">
        <f t="shared" si="453"/>
        <v>#DIV/0!</v>
      </c>
      <c r="M163" s="194">
        <f t="shared" si="454"/>
        <v>0</v>
      </c>
      <c r="N163" s="195" t="e">
        <f t="shared" ref="N163" si="482">M163/F163</f>
        <v>#DIV/0!</v>
      </c>
      <c r="O163" s="194"/>
      <c r="P163" s="195" t="e">
        <f t="shared" si="456"/>
        <v>#DIV/0!</v>
      </c>
      <c r="Q163" s="194"/>
      <c r="R163" s="195" t="e">
        <f t="shared" si="457"/>
        <v>#DIV/0!</v>
      </c>
      <c r="S163" s="194">
        <f t="shared" si="458"/>
        <v>0</v>
      </c>
      <c r="T163" s="195" t="e">
        <f t="shared" ref="T163" si="483">S163/F163</f>
        <v>#DIV/0!</v>
      </c>
      <c r="U163" s="194"/>
      <c r="V163" s="195" t="e">
        <f t="shared" ref="V163" si="484">U163/F163</f>
        <v>#DIV/0!</v>
      </c>
      <c r="W163" s="194">
        <v>0</v>
      </c>
      <c r="X163" s="195" t="e">
        <f t="shared" si="461"/>
        <v>#DIV/0!</v>
      </c>
      <c r="Y163" s="194"/>
      <c r="Z163" s="195" t="e">
        <f t="shared" si="462"/>
        <v>#DIV/0!</v>
      </c>
      <c r="AA163" s="194"/>
      <c r="AB163" s="195" t="e">
        <f t="shared" si="463"/>
        <v>#DIV/0!</v>
      </c>
      <c r="AC163" s="194">
        <f t="shared" si="464"/>
        <v>0</v>
      </c>
      <c r="AD163" s="195" t="e">
        <f t="shared" si="465"/>
        <v>#DIV/0!</v>
      </c>
      <c r="AE163" s="194"/>
      <c r="AF163" s="195" t="e">
        <f t="shared" si="466"/>
        <v>#DIV/0!</v>
      </c>
      <c r="AG163" s="194"/>
      <c r="AH163" s="195" t="e">
        <f t="shared" si="467"/>
        <v>#DIV/0!</v>
      </c>
      <c r="AI163" s="194"/>
      <c r="AJ163" s="195" t="e">
        <f t="shared" si="468"/>
        <v>#DIV/0!</v>
      </c>
      <c r="AK163" s="194"/>
      <c r="AL163" s="195" t="e">
        <f t="shared" si="469"/>
        <v>#DIV/0!</v>
      </c>
      <c r="AN163" s="72"/>
    </row>
    <row r="164" spans="2:40" s="73" customFormat="1" ht="14.25" customHeight="1">
      <c r="B164" s="527"/>
      <c r="C164" s="452"/>
      <c r="D164" s="193">
        <v>46027</v>
      </c>
      <c r="E164" s="193" t="s">
        <v>117</v>
      </c>
      <c r="F164" s="378">
        <f t="shared" si="450"/>
        <v>0</v>
      </c>
      <c r="G164" s="528"/>
      <c r="H164" s="439"/>
      <c r="I164" s="194"/>
      <c r="J164" s="195" t="e">
        <f t="shared" si="452"/>
        <v>#DIV/0!</v>
      </c>
      <c r="K164" s="194"/>
      <c r="L164" s="195" t="e">
        <f t="shared" si="453"/>
        <v>#DIV/0!</v>
      </c>
      <c r="M164" s="194">
        <f t="shared" si="454"/>
        <v>0</v>
      </c>
      <c r="N164" s="195" t="e">
        <f t="shared" ref="N164" si="485">M164/$F164</f>
        <v>#DIV/0!</v>
      </c>
      <c r="O164" s="194"/>
      <c r="P164" s="195" t="e">
        <f t="shared" si="456"/>
        <v>#DIV/0!</v>
      </c>
      <c r="Q164" s="194"/>
      <c r="R164" s="195" t="e">
        <f t="shared" si="457"/>
        <v>#DIV/0!</v>
      </c>
      <c r="S164" s="194">
        <f t="shared" si="458"/>
        <v>0</v>
      </c>
      <c r="T164" s="195" t="e">
        <f t="shared" ref="T164" si="486">S164/$F164</f>
        <v>#DIV/0!</v>
      </c>
      <c r="U164" s="194"/>
      <c r="V164" s="195" t="e">
        <f t="shared" ref="V164" si="487">U164/$F164</f>
        <v>#DIV/0!</v>
      </c>
      <c r="W164" s="194">
        <v>0</v>
      </c>
      <c r="X164" s="195" t="e">
        <f t="shared" si="461"/>
        <v>#DIV/0!</v>
      </c>
      <c r="Y164" s="194"/>
      <c r="Z164" s="195" t="e">
        <f t="shared" si="462"/>
        <v>#DIV/0!</v>
      </c>
      <c r="AA164" s="194"/>
      <c r="AB164" s="195" t="e">
        <f t="shared" si="463"/>
        <v>#DIV/0!</v>
      </c>
      <c r="AC164" s="194">
        <f t="shared" si="464"/>
        <v>0</v>
      </c>
      <c r="AD164" s="195" t="e">
        <f t="shared" si="465"/>
        <v>#DIV/0!</v>
      </c>
      <c r="AE164" s="194"/>
      <c r="AF164" s="195" t="e">
        <f t="shared" si="466"/>
        <v>#DIV/0!</v>
      </c>
      <c r="AG164" s="194"/>
      <c r="AH164" s="195" t="e">
        <f t="shared" si="467"/>
        <v>#DIV/0!</v>
      </c>
      <c r="AI164" s="194"/>
      <c r="AJ164" s="195" t="e">
        <f t="shared" si="468"/>
        <v>#DIV/0!</v>
      </c>
      <c r="AK164" s="194"/>
      <c r="AL164" s="195" t="e">
        <f t="shared" si="469"/>
        <v>#DIV/0!</v>
      </c>
      <c r="AN164" s="72"/>
    </row>
  </sheetData>
  <mergeCells count="88">
    <mergeCell ref="H7:H37"/>
    <mergeCell ref="G11:G17"/>
    <mergeCell ref="G7:G10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B7:B17"/>
    <mergeCell ref="C7:C37"/>
    <mergeCell ref="G53:G59"/>
    <mergeCell ref="G60:G66"/>
    <mergeCell ref="B39:B45"/>
    <mergeCell ref="G39:G45"/>
    <mergeCell ref="B18:B24"/>
    <mergeCell ref="G18:G24"/>
    <mergeCell ref="B25:B31"/>
    <mergeCell ref="G25:G31"/>
    <mergeCell ref="B32:B38"/>
    <mergeCell ref="C38:C67"/>
    <mergeCell ref="G32:G38"/>
    <mergeCell ref="H38:H68"/>
    <mergeCell ref="B46:B52"/>
    <mergeCell ref="B53:B59"/>
    <mergeCell ref="B60:B66"/>
    <mergeCell ref="G46:G52"/>
    <mergeCell ref="C68:C98"/>
    <mergeCell ref="B95:B101"/>
    <mergeCell ref="G95:G101"/>
    <mergeCell ref="G81:G87"/>
    <mergeCell ref="B88:B94"/>
    <mergeCell ref="G88:G94"/>
    <mergeCell ref="B67:B73"/>
    <mergeCell ref="G67:G73"/>
    <mergeCell ref="H100:H128"/>
    <mergeCell ref="B123:B129"/>
    <mergeCell ref="G123:G129"/>
    <mergeCell ref="H69:H99"/>
    <mergeCell ref="B74:B80"/>
    <mergeCell ref="G74:G80"/>
    <mergeCell ref="B81:B87"/>
    <mergeCell ref="B130:B136"/>
    <mergeCell ref="G130:G136"/>
    <mergeCell ref="C99:C128"/>
    <mergeCell ref="B102:B108"/>
    <mergeCell ref="G102:G108"/>
    <mergeCell ref="B109:B115"/>
    <mergeCell ref="G109:G115"/>
    <mergeCell ref="B116:B122"/>
    <mergeCell ref="G116:G122"/>
    <mergeCell ref="B158:B164"/>
    <mergeCell ref="G158:G164"/>
    <mergeCell ref="C129:C159"/>
    <mergeCell ref="H129:H158"/>
    <mergeCell ref="B137:B143"/>
    <mergeCell ref="G137:G143"/>
    <mergeCell ref="B144:B150"/>
    <mergeCell ref="G144:G150"/>
    <mergeCell ref="B151:B157"/>
    <mergeCell ref="G151:G157"/>
  </mergeCells>
  <phoneticPr fontId="15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64"/>
  <sheetViews>
    <sheetView topLeftCell="A134" zoomScale="85" zoomScaleNormal="85" workbookViewId="0">
      <selection activeCell="I173" sqref="I173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510" t="s">
        <v>343</v>
      </c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  <c r="O2" s="510"/>
      <c r="P2" s="510"/>
      <c r="Q2" s="510"/>
      <c r="R2" s="510"/>
      <c r="S2" s="510"/>
      <c r="T2" s="510"/>
      <c r="U2" s="510"/>
      <c r="V2" s="510"/>
      <c r="W2" s="510"/>
      <c r="X2" s="510"/>
      <c r="Y2" s="510"/>
      <c r="Z2" s="510"/>
      <c r="AA2" s="510"/>
      <c r="AB2" s="510"/>
      <c r="AC2" s="510"/>
      <c r="AD2" s="510"/>
      <c r="AE2" s="510"/>
      <c r="AF2" s="510"/>
      <c r="AG2" s="510"/>
      <c r="AH2" s="510"/>
      <c r="AI2" s="510"/>
      <c r="AJ2" s="510"/>
      <c r="AK2" s="510"/>
      <c r="AL2" s="510"/>
    </row>
    <row r="3" spans="1:38" ht="25.35" customHeight="1">
      <c r="B3" s="540" t="s">
        <v>567</v>
      </c>
      <c r="C3" s="541" t="s">
        <v>568</v>
      </c>
      <c r="D3" s="543" t="s">
        <v>105</v>
      </c>
      <c r="E3" s="543"/>
      <c r="F3" s="560" t="s">
        <v>156</v>
      </c>
      <c r="G3" s="560"/>
      <c r="H3" s="560"/>
      <c r="I3" s="561" t="s">
        <v>341</v>
      </c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  <c r="AB3" s="561"/>
      <c r="AC3" s="561"/>
      <c r="AD3" s="561"/>
      <c r="AE3" s="561"/>
      <c r="AF3" s="561"/>
      <c r="AG3" s="561"/>
      <c r="AH3" s="561"/>
      <c r="AI3" s="561"/>
      <c r="AJ3" s="561"/>
      <c r="AK3" s="561"/>
      <c r="AL3" s="561"/>
    </row>
    <row r="4" spans="1:38" ht="25.35" customHeight="1">
      <c r="B4" s="540"/>
      <c r="C4" s="541"/>
      <c r="D4" s="543"/>
      <c r="E4" s="543"/>
      <c r="F4" s="560"/>
      <c r="G4" s="560"/>
      <c r="H4" s="560"/>
      <c r="I4" s="559" t="s">
        <v>569</v>
      </c>
      <c r="J4" s="559"/>
      <c r="K4" s="559"/>
      <c r="L4" s="559"/>
      <c r="M4" s="559"/>
      <c r="N4" s="559"/>
      <c r="O4" s="559" t="s">
        <v>570</v>
      </c>
      <c r="P4" s="559"/>
      <c r="Q4" s="559"/>
      <c r="R4" s="559"/>
      <c r="S4" s="559"/>
      <c r="T4" s="559"/>
      <c r="U4" s="559" t="s">
        <v>571</v>
      </c>
      <c r="V4" s="559"/>
      <c r="W4" s="559" t="s">
        <v>572</v>
      </c>
      <c r="X4" s="559"/>
      <c r="Y4" s="559" t="s">
        <v>141</v>
      </c>
      <c r="Z4" s="559"/>
      <c r="AA4" s="559"/>
      <c r="AB4" s="559"/>
      <c r="AC4" s="559"/>
      <c r="AD4" s="559"/>
      <c r="AE4" s="559" t="s">
        <v>139</v>
      </c>
      <c r="AF4" s="559"/>
      <c r="AG4" s="559" t="s">
        <v>573</v>
      </c>
      <c r="AH4" s="559"/>
      <c r="AI4" s="559" t="s">
        <v>574</v>
      </c>
      <c r="AJ4" s="559"/>
      <c r="AK4" s="559" t="s">
        <v>145</v>
      </c>
      <c r="AL4" s="559"/>
    </row>
    <row r="5" spans="1:38" ht="25.35" customHeight="1">
      <c r="B5" s="540"/>
      <c r="C5" s="541"/>
      <c r="D5" s="543"/>
      <c r="E5" s="543"/>
      <c r="F5" s="554" t="s">
        <v>116</v>
      </c>
      <c r="G5" s="554" t="s">
        <v>121</v>
      </c>
      <c r="H5" s="554" t="s">
        <v>122</v>
      </c>
      <c r="I5" s="559" t="s">
        <v>135</v>
      </c>
      <c r="J5" s="559"/>
      <c r="K5" s="559" t="s">
        <v>136</v>
      </c>
      <c r="L5" s="559"/>
      <c r="M5" s="559" t="s">
        <v>154</v>
      </c>
      <c r="N5" s="559"/>
      <c r="O5" s="559" t="s">
        <v>135</v>
      </c>
      <c r="P5" s="559"/>
      <c r="Q5" s="559" t="s">
        <v>136</v>
      </c>
      <c r="R5" s="559"/>
      <c r="S5" s="559" t="s">
        <v>154</v>
      </c>
      <c r="T5" s="559"/>
      <c r="U5" s="559" t="s">
        <v>135</v>
      </c>
      <c r="V5" s="559"/>
      <c r="W5" s="559" t="s">
        <v>135</v>
      </c>
      <c r="X5" s="559"/>
      <c r="Y5" s="559" t="s">
        <v>135</v>
      </c>
      <c r="Z5" s="559"/>
      <c r="AA5" s="559" t="s">
        <v>136</v>
      </c>
      <c r="AB5" s="559"/>
      <c r="AC5" s="559" t="s">
        <v>154</v>
      </c>
      <c r="AD5" s="559"/>
      <c r="AE5" s="559" t="s">
        <v>135</v>
      </c>
      <c r="AF5" s="559"/>
      <c r="AG5" s="559" t="s">
        <v>135</v>
      </c>
      <c r="AH5" s="559"/>
      <c r="AI5" s="559" t="s">
        <v>135</v>
      </c>
      <c r="AJ5" s="559"/>
      <c r="AK5" s="559" t="s">
        <v>135</v>
      </c>
      <c r="AL5" s="559"/>
    </row>
    <row r="6" spans="1:38" s="77" customFormat="1" ht="23.45" customHeight="1">
      <c r="B6" s="540"/>
      <c r="C6" s="542"/>
      <c r="D6" s="544"/>
      <c r="E6" s="544"/>
      <c r="F6" s="555"/>
      <c r="G6" s="554"/>
      <c r="H6" s="554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69">
        <f>D19</f>
        <v>45882</v>
      </c>
      <c r="C7" s="537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62">
        <f>SUM(F7:F10)</f>
        <v>876019</v>
      </c>
      <c r="H7" s="565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70"/>
      <c r="C8" s="537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63"/>
      <c r="H8" s="565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70"/>
      <c r="C9" s="537"/>
      <c r="D9" s="196">
        <v>45872</v>
      </c>
      <c r="E9" s="196" t="s">
        <v>116</v>
      </c>
      <c r="F9" s="251">
        <f t="shared" si="0"/>
        <v>248740</v>
      </c>
      <c r="G9" s="563"/>
      <c r="H9" s="565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70"/>
      <c r="C10" s="537"/>
      <c r="D10" s="196">
        <v>45873</v>
      </c>
      <c r="E10" s="196" t="s">
        <v>117</v>
      </c>
      <c r="F10" s="251">
        <f t="shared" si="0"/>
        <v>246250</v>
      </c>
      <c r="G10" s="564"/>
      <c r="H10" s="565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70"/>
      <c r="C11" s="537"/>
      <c r="D11" s="196">
        <v>45874</v>
      </c>
      <c r="E11" s="196" t="s">
        <v>118</v>
      </c>
      <c r="F11" s="251">
        <f t="shared" si="0"/>
        <v>275843</v>
      </c>
      <c r="G11" s="562">
        <f>SUM(F11:F17)</f>
        <v>1673202</v>
      </c>
      <c r="H11" s="565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70"/>
      <c r="C12" s="537"/>
      <c r="D12" s="196">
        <v>45875</v>
      </c>
      <c r="E12" s="196" t="s">
        <v>112</v>
      </c>
      <c r="F12" s="251">
        <f t="shared" si="0"/>
        <v>255183</v>
      </c>
      <c r="G12" s="563"/>
      <c r="H12" s="565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70"/>
      <c r="C13" s="537"/>
      <c r="D13" s="196">
        <v>45876</v>
      </c>
      <c r="E13" s="196" t="s">
        <v>113</v>
      </c>
      <c r="F13" s="251">
        <f t="shared" si="0"/>
        <v>235184</v>
      </c>
      <c r="G13" s="563"/>
      <c r="H13" s="565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70"/>
      <c r="C14" s="537"/>
      <c r="D14" s="196">
        <v>45877</v>
      </c>
      <c r="E14" s="196" t="s">
        <v>114</v>
      </c>
      <c r="F14" s="251">
        <f t="shared" si="0"/>
        <v>195967</v>
      </c>
      <c r="G14" s="563"/>
      <c r="H14" s="565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70"/>
      <c r="C15" s="537"/>
      <c r="D15" s="196">
        <v>45878</v>
      </c>
      <c r="E15" s="196" t="s">
        <v>115</v>
      </c>
      <c r="F15" s="251">
        <f t="shared" si="0"/>
        <v>208309</v>
      </c>
      <c r="G15" s="563"/>
      <c r="H15" s="565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70"/>
      <c r="C16" s="537"/>
      <c r="D16" s="196">
        <v>45879</v>
      </c>
      <c r="E16" s="196" t="s">
        <v>116</v>
      </c>
      <c r="F16" s="251">
        <f t="shared" si="0"/>
        <v>256296</v>
      </c>
      <c r="G16" s="563"/>
      <c r="H16" s="565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71"/>
      <c r="C17" s="537"/>
      <c r="D17" s="196">
        <v>45880</v>
      </c>
      <c r="E17" s="196" t="s">
        <v>117</v>
      </c>
      <c r="F17" s="251">
        <f t="shared" si="0"/>
        <v>246420</v>
      </c>
      <c r="G17" s="564"/>
      <c r="H17" s="565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526">
        <f>D26</f>
        <v>45889</v>
      </c>
      <c r="C18" s="537"/>
      <c r="D18" s="193">
        <v>45881</v>
      </c>
      <c r="E18" s="193" t="s">
        <v>118</v>
      </c>
      <c r="F18" s="251">
        <f t="shared" si="0"/>
        <v>239747</v>
      </c>
      <c r="G18" s="551">
        <f t="shared" ref="G18" si="19">SUM(F18:F24)</f>
        <v>1628812</v>
      </c>
      <c r="H18" s="565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527"/>
      <c r="C19" s="537"/>
      <c r="D19" s="193">
        <v>45882</v>
      </c>
      <c r="E19" s="193" t="s">
        <v>112</v>
      </c>
      <c r="F19" s="251">
        <f t="shared" si="0"/>
        <v>246278</v>
      </c>
      <c r="G19" s="551"/>
      <c r="H19" s="565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527"/>
      <c r="C20" s="537"/>
      <c r="D20" s="193">
        <v>45883</v>
      </c>
      <c r="E20" s="193" t="s">
        <v>113</v>
      </c>
      <c r="F20" s="251">
        <f t="shared" si="0"/>
        <v>233538</v>
      </c>
      <c r="G20" s="551"/>
      <c r="H20" s="565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527"/>
      <c r="C21" s="537"/>
      <c r="D21" s="193">
        <v>45884</v>
      </c>
      <c r="E21" s="193" t="s">
        <v>114</v>
      </c>
      <c r="F21" s="251">
        <f t="shared" si="0"/>
        <v>198328</v>
      </c>
      <c r="G21" s="551"/>
      <c r="H21" s="565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527"/>
      <c r="C22" s="537"/>
      <c r="D22" s="193">
        <v>45885</v>
      </c>
      <c r="E22" s="193" t="s">
        <v>115</v>
      </c>
      <c r="F22" s="251">
        <f t="shared" si="0"/>
        <v>202709</v>
      </c>
      <c r="G22" s="551"/>
      <c r="H22" s="565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527"/>
      <c r="C23" s="537"/>
      <c r="D23" s="193">
        <v>45886</v>
      </c>
      <c r="E23" s="193" t="s">
        <v>116</v>
      </c>
      <c r="F23" s="251">
        <f t="shared" si="0"/>
        <v>254386</v>
      </c>
      <c r="G23" s="551"/>
      <c r="H23" s="565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527"/>
      <c r="C24" s="537"/>
      <c r="D24" s="193">
        <v>45887</v>
      </c>
      <c r="E24" s="193" t="s">
        <v>117</v>
      </c>
      <c r="F24" s="251">
        <f t="shared" si="0"/>
        <v>253826</v>
      </c>
      <c r="G24" s="551"/>
      <c r="H24" s="565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526">
        <f>D26</f>
        <v>45889</v>
      </c>
      <c r="C25" s="537"/>
      <c r="D25" s="193">
        <v>45888</v>
      </c>
      <c r="E25" s="193" t="s">
        <v>118</v>
      </c>
      <c r="F25" s="251">
        <f t="shared" si="0"/>
        <v>255899</v>
      </c>
      <c r="G25" s="551">
        <f t="shared" ref="G25" si="20">SUM(F25:F31)</f>
        <v>1643193</v>
      </c>
      <c r="H25" s="565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527"/>
      <c r="C26" s="537"/>
      <c r="D26" s="193">
        <v>45889</v>
      </c>
      <c r="E26" s="193" t="s">
        <v>112</v>
      </c>
      <c r="F26" s="251">
        <f t="shared" si="0"/>
        <v>251326</v>
      </c>
      <c r="G26" s="551"/>
      <c r="H26" s="565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527"/>
      <c r="C27" s="537"/>
      <c r="D27" s="193">
        <v>45890</v>
      </c>
      <c r="E27" s="193" t="s">
        <v>113</v>
      </c>
      <c r="F27" s="251">
        <f t="shared" si="0"/>
        <v>234557</v>
      </c>
      <c r="G27" s="551"/>
      <c r="H27" s="565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527"/>
      <c r="C28" s="537"/>
      <c r="D28" s="193">
        <v>45891</v>
      </c>
      <c r="E28" s="193" t="s">
        <v>114</v>
      </c>
      <c r="F28" s="251">
        <f t="shared" si="0"/>
        <v>195333</v>
      </c>
      <c r="G28" s="551"/>
      <c r="H28" s="565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527"/>
      <c r="C29" s="537"/>
      <c r="D29" s="193">
        <v>45892</v>
      </c>
      <c r="E29" s="193" t="s">
        <v>115</v>
      </c>
      <c r="F29" s="251">
        <f t="shared" si="0"/>
        <v>200546</v>
      </c>
      <c r="G29" s="551"/>
      <c r="H29" s="565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527"/>
      <c r="C30" s="537"/>
      <c r="D30" s="193">
        <v>45893</v>
      </c>
      <c r="E30" s="193" t="s">
        <v>116</v>
      </c>
      <c r="F30" s="251">
        <f t="shared" si="0"/>
        <v>255114</v>
      </c>
      <c r="G30" s="551"/>
      <c r="H30" s="565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527"/>
      <c r="C31" s="537"/>
      <c r="D31" s="193">
        <v>45894</v>
      </c>
      <c r="E31" s="193" t="s">
        <v>117</v>
      </c>
      <c r="F31" s="251">
        <f t="shared" si="0"/>
        <v>250418</v>
      </c>
      <c r="G31" s="551"/>
      <c r="H31" s="565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526">
        <f>D40</f>
        <v>45903</v>
      </c>
      <c r="C32" s="537"/>
      <c r="D32" s="193">
        <v>45895</v>
      </c>
      <c r="E32" s="193" t="s">
        <v>118</v>
      </c>
      <c r="F32" s="251">
        <f t="shared" si="0"/>
        <v>242071</v>
      </c>
      <c r="G32" s="551">
        <f t="shared" ref="G32" si="21">SUM(F32:F38)</f>
        <v>1600303</v>
      </c>
      <c r="H32" s="565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527"/>
      <c r="C33" s="537"/>
      <c r="D33" s="193">
        <v>45896</v>
      </c>
      <c r="E33" s="193" t="s">
        <v>112</v>
      </c>
      <c r="F33" s="251">
        <f t="shared" si="0"/>
        <v>237593</v>
      </c>
      <c r="G33" s="551"/>
      <c r="H33" s="565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527"/>
      <c r="C34" s="537"/>
      <c r="D34" s="193">
        <v>45897</v>
      </c>
      <c r="E34" s="193" t="s">
        <v>113</v>
      </c>
      <c r="F34" s="251">
        <f t="shared" si="0"/>
        <v>223084</v>
      </c>
      <c r="G34" s="551"/>
      <c r="H34" s="565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527"/>
      <c r="C35" s="537"/>
      <c r="D35" s="193">
        <v>45898</v>
      </c>
      <c r="E35" s="193" t="s">
        <v>114</v>
      </c>
      <c r="F35" s="251">
        <f t="shared" si="0"/>
        <v>190353</v>
      </c>
      <c r="G35" s="551"/>
      <c r="H35" s="565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527"/>
      <c r="C36" s="537"/>
      <c r="D36" s="193">
        <v>45899</v>
      </c>
      <c r="E36" s="193" t="s">
        <v>115</v>
      </c>
      <c r="F36" s="251">
        <f t="shared" si="0"/>
        <v>202704</v>
      </c>
      <c r="G36" s="551"/>
      <c r="H36" s="565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527"/>
      <c r="C37" s="537"/>
      <c r="D37" s="193">
        <v>45900</v>
      </c>
      <c r="E37" s="193" t="s">
        <v>116</v>
      </c>
      <c r="F37" s="251">
        <f t="shared" si="0"/>
        <v>251694</v>
      </c>
      <c r="G37" s="551"/>
      <c r="H37" s="565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527"/>
      <c r="C38" s="529" t="s">
        <v>723</v>
      </c>
      <c r="D38" s="193">
        <v>45901</v>
      </c>
      <c r="E38" s="193" t="s">
        <v>117</v>
      </c>
      <c r="F38" s="251">
        <f t="shared" si="0"/>
        <v>252804</v>
      </c>
      <c r="G38" s="551"/>
      <c r="H38" s="565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526">
        <f t="shared" ref="B39" si="22">D47</f>
        <v>45910</v>
      </c>
      <c r="C39" s="530"/>
      <c r="D39" s="193">
        <v>45902</v>
      </c>
      <c r="E39" s="193" t="s">
        <v>118</v>
      </c>
      <c r="F39" s="379">
        <f t="shared" si="0"/>
        <v>267176</v>
      </c>
      <c r="G39" s="551">
        <f t="shared" ref="G39" si="23">SUM(F39:F45)</f>
        <v>1673814</v>
      </c>
      <c r="H39" s="565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527"/>
      <c r="C40" s="530"/>
      <c r="D40" s="193">
        <v>45903</v>
      </c>
      <c r="E40" s="193" t="s">
        <v>112</v>
      </c>
      <c r="F40" s="379">
        <f t="shared" si="0"/>
        <v>255665</v>
      </c>
      <c r="G40" s="551"/>
      <c r="H40" s="565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527"/>
      <c r="C41" s="530"/>
      <c r="D41" s="193">
        <v>45904</v>
      </c>
      <c r="E41" s="193" t="s">
        <v>113</v>
      </c>
      <c r="F41" s="379">
        <f t="shared" si="0"/>
        <v>230570</v>
      </c>
      <c r="G41" s="551"/>
      <c r="H41" s="565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527"/>
      <c r="C42" s="530"/>
      <c r="D42" s="193">
        <v>45905</v>
      </c>
      <c r="E42" s="193" t="s">
        <v>114</v>
      </c>
      <c r="F42" s="379">
        <f t="shared" si="0"/>
        <v>194911</v>
      </c>
      <c r="G42" s="551"/>
      <c r="H42" s="565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527"/>
      <c r="C43" s="530"/>
      <c r="D43" s="193">
        <v>45906</v>
      </c>
      <c r="E43" s="193" t="s">
        <v>115</v>
      </c>
      <c r="F43" s="379">
        <f t="shared" si="0"/>
        <v>202561</v>
      </c>
      <c r="G43" s="551"/>
      <c r="H43" s="565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527"/>
      <c r="C44" s="530"/>
      <c r="D44" s="193">
        <v>45907</v>
      </c>
      <c r="E44" s="193" t="s">
        <v>116</v>
      </c>
      <c r="F44" s="379">
        <f t="shared" si="0"/>
        <v>262932</v>
      </c>
      <c r="G44" s="551"/>
      <c r="H44" s="565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527"/>
      <c r="C45" s="530"/>
      <c r="D45" s="193">
        <v>45908</v>
      </c>
      <c r="E45" s="193" t="s">
        <v>117</v>
      </c>
      <c r="F45" s="379">
        <f t="shared" si="0"/>
        <v>259999</v>
      </c>
      <c r="G45" s="551"/>
      <c r="H45" s="565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56">
        <f t="shared" ref="B46" si="24">D54</f>
        <v>45917</v>
      </c>
      <c r="C46" s="530"/>
      <c r="D46" s="193">
        <v>45909</v>
      </c>
      <c r="E46" s="193" t="s">
        <v>118</v>
      </c>
      <c r="F46" s="379">
        <f t="shared" si="0"/>
        <v>258026</v>
      </c>
      <c r="G46" s="566">
        <f t="shared" ref="G46" si="25">SUM(F46:F52)</f>
        <v>1658017</v>
      </c>
      <c r="H46" s="565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57"/>
      <c r="C47" s="530"/>
      <c r="D47" s="193">
        <v>45910</v>
      </c>
      <c r="E47" s="193" t="s">
        <v>112</v>
      </c>
      <c r="F47" s="379">
        <f t="shared" si="0"/>
        <v>250306</v>
      </c>
      <c r="G47" s="567"/>
      <c r="H47" s="565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57"/>
      <c r="C48" s="530"/>
      <c r="D48" s="193">
        <v>45911</v>
      </c>
      <c r="E48" s="193" t="s">
        <v>113</v>
      </c>
      <c r="F48" s="379">
        <f t="shared" si="0"/>
        <v>231245</v>
      </c>
      <c r="G48" s="567"/>
      <c r="H48" s="565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57"/>
      <c r="C49" s="530"/>
      <c r="D49" s="193">
        <v>45912</v>
      </c>
      <c r="E49" s="193" t="s">
        <v>114</v>
      </c>
      <c r="F49" s="379">
        <f t="shared" si="0"/>
        <v>191700</v>
      </c>
      <c r="G49" s="567"/>
      <c r="H49" s="565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57"/>
      <c r="C50" s="530"/>
      <c r="D50" s="193">
        <v>45913</v>
      </c>
      <c r="E50" s="193" t="s">
        <v>115</v>
      </c>
      <c r="F50" s="379">
        <f t="shared" si="0"/>
        <v>201547</v>
      </c>
      <c r="G50" s="567"/>
      <c r="H50" s="565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57"/>
      <c r="C51" s="530"/>
      <c r="D51" s="193">
        <v>45914</v>
      </c>
      <c r="E51" s="193" t="s">
        <v>116</v>
      </c>
      <c r="F51" s="379">
        <f t="shared" si="0"/>
        <v>263020</v>
      </c>
      <c r="G51" s="567"/>
      <c r="H51" s="565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58"/>
      <c r="C52" s="530"/>
      <c r="D52" s="193">
        <v>45915</v>
      </c>
      <c r="E52" s="193" t="s">
        <v>117</v>
      </c>
      <c r="F52" s="379">
        <f t="shared" si="0"/>
        <v>262173</v>
      </c>
      <c r="G52" s="568"/>
      <c r="H52" s="565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526">
        <f t="shared" ref="B53" si="26">D61</f>
        <v>45924</v>
      </c>
      <c r="C53" s="530"/>
      <c r="D53" s="193">
        <v>45916</v>
      </c>
      <c r="E53" s="193" t="s">
        <v>118</v>
      </c>
      <c r="F53" s="379">
        <f t="shared" si="0"/>
        <v>281350</v>
      </c>
      <c r="G53" s="551">
        <f t="shared" ref="G53" si="27">SUM(F53:F59)</f>
        <v>1699029</v>
      </c>
      <c r="H53" s="565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527"/>
      <c r="C54" s="530"/>
      <c r="D54" s="193">
        <v>45917</v>
      </c>
      <c r="E54" s="193" t="s">
        <v>112</v>
      </c>
      <c r="F54" s="379">
        <f t="shared" si="0"/>
        <v>265157</v>
      </c>
      <c r="G54" s="551"/>
      <c r="H54" s="565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527"/>
      <c r="C55" s="530"/>
      <c r="D55" s="193">
        <v>45918</v>
      </c>
      <c r="E55" s="193" t="s">
        <v>113</v>
      </c>
      <c r="F55" s="379">
        <f t="shared" si="0"/>
        <v>243355</v>
      </c>
      <c r="G55" s="551"/>
      <c r="H55" s="565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527"/>
      <c r="C56" s="530"/>
      <c r="D56" s="193">
        <v>45919</v>
      </c>
      <c r="E56" s="193" t="s">
        <v>114</v>
      </c>
      <c r="F56" s="379">
        <f t="shared" si="0"/>
        <v>194339</v>
      </c>
      <c r="G56" s="551"/>
      <c r="H56" s="565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527"/>
      <c r="C57" s="530"/>
      <c r="D57" s="193">
        <v>45920</v>
      </c>
      <c r="E57" s="193" t="s">
        <v>115</v>
      </c>
      <c r="F57" s="379">
        <f t="shared" si="0"/>
        <v>199506</v>
      </c>
      <c r="G57" s="551"/>
      <c r="H57" s="565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527"/>
      <c r="C58" s="530"/>
      <c r="D58" s="193">
        <v>45921</v>
      </c>
      <c r="E58" s="193" t="s">
        <v>116</v>
      </c>
      <c r="F58" s="379">
        <f t="shared" si="0"/>
        <v>262326</v>
      </c>
      <c r="G58" s="551"/>
      <c r="H58" s="565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527"/>
      <c r="C59" s="530"/>
      <c r="D59" s="193">
        <v>45922</v>
      </c>
      <c r="E59" s="193" t="s">
        <v>117</v>
      </c>
      <c r="F59" s="379">
        <f t="shared" si="0"/>
        <v>252996</v>
      </c>
      <c r="G59" s="551"/>
      <c r="H59" s="565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526">
        <f t="shared" ref="B60" si="28">D68</f>
        <v>45931</v>
      </c>
      <c r="C60" s="530"/>
      <c r="D60" s="193">
        <v>45923</v>
      </c>
      <c r="E60" s="193" t="s">
        <v>118</v>
      </c>
      <c r="F60" s="379">
        <f t="shared" si="0"/>
        <v>244725</v>
      </c>
      <c r="G60" s="551">
        <f t="shared" ref="G60" si="29">SUM(F60:F66)</f>
        <v>1470690</v>
      </c>
      <c r="H60" s="565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527"/>
      <c r="C61" s="530"/>
      <c r="D61" s="193">
        <v>45924</v>
      </c>
      <c r="E61" s="193" t="s">
        <v>112</v>
      </c>
      <c r="F61" s="379">
        <f t="shared" si="0"/>
        <v>234032</v>
      </c>
      <c r="G61" s="551"/>
      <c r="H61" s="565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527"/>
      <c r="C62" s="530"/>
      <c r="D62" s="193">
        <v>45925</v>
      </c>
      <c r="E62" s="193" t="s">
        <v>113</v>
      </c>
      <c r="F62" s="379">
        <f t="shared" si="0"/>
        <v>214931</v>
      </c>
      <c r="G62" s="551"/>
      <c r="H62" s="565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527"/>
      <c r="C63" s="530"/>
      <c r="D63" s="193">
        <v>45926</v>
      </c>
      <c r="E63" s="193" t="s">
        <v>114</v>
      </c>
      <c r="F63" s="379">
        <f t="shared" si="0"/>
        <v>169827</v>
      </c>
      <c r="G63" s="551"/>
      <c r="H63" s="565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527"/>
      <c r="C64" s="530"/>
      <c r="D64" s="193">
        <v>45927</v>
      </c>
      <c r="E64" s="193" t="s">
        <v>115</v>
      </c>
      <c r="F64" s="379">
        <f t="shared" si="0"/>
        <v>167413</v>
      </c>
      <c r="G64" s="551"/>
      <c r="H64" s="565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527"/>
      <c r="C65" s="530"/>
      <c r="D65" s="193">
        <v>45928</v>
      </c>
      <c r="E65" s="193" t="s">
        <v>116</v>
      </c>
      <c r="F65" s="379">
        <f t="shared" si="0"/>
        <v>187314</v>
      </c>
      <c r="G65" s="551"/>
      <c r="H65" s="565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527"/>
      <c r="C66" s="530"/>
      <c r="D66" s="193">
        <v>45929</v>
      </c>
      <c r="E66" s="193" t="s">
        <v>117</v>
      </c>
      <c r="F66" s="379">
        <f t="shared" si="0"/>
        <v>252448</v>
      </c>
      <c r="G66" s="551"/>
      <c r="H66" s="565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526">
        <f>B60+7</f>
        <v>45938</v>
      </c>
      <c r="C67" s="531"/>
      <c r="D67" s="193">
        <v>45930</v>
      </c>
      <c r="E67" s="193" t="s">
        <v>118</v>
      </c>
      <c r="F67" s="379">
        <f t="shared" si="0"/>
        <v>268017</v>
      </c>
      <c r="G67" s="551">
        <f t="shared" ref="G67" si="30">SUM(F67:F73)</f>
        <v>1525437</v>
      </c>
      <c r="H67" s="565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527"/>
      <c r="C68" s="529" t="s">
        <v>724</v>
      </c>
      <c r="D68" s="193">
        <v>45931</v>
      </c>
      <c r="E68" s="193" t="s">
        <v>112</v>
      </c>
      <c r="F68" s="379">
        <f t="shared" si="0"/>
        <v>249452</v>
      </c>
      <c r="G68" s="551"/>
      <c r="H68" s="565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527"/>
      <c r="C69" s="530"/>
      <c r="D69" s="193">
        <v>45932</v>
      </c>
      <c r="E69" s="193" t="s">
        <v>113</v>
      </c>
      <c r="F69" s="379">
        <f t="shared" si="0"/>
        <v>223624</v>
      </c>
      <c r="G69" s="551"/>
      <c r="H69" s="565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527"/>
      <c r="C70" s="530"/>
      <c r="D70" s="193">
        <v>45933</v>
      </c>
      <c r="E70" s="193" t="s">
        <v>114</v>
      </c>
      <c r="F70" s="379">
        <f t="shared" si="0"/>
        <v>173626</v>
      </c>
      <c r="G70" s="551"/>
      <c r="H70" s="565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527"/>
      <c r="C71" s="530"/>
      <c r="D71" s="193">
        <v>45934</v>
      </c>
      <c r="E71" s="193" t="s">
        <v>115</v>
      </c>
      <c r="F71" s="379">
        <f t="shared" si="0"/>
        <v>169667</v>
      </c>
      <c r="G71" s="551"/>
      <c r="H71" s="565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527"/>
      <c r="C72" s="530"/>
      <c r="D72" s="193">
        <v>45935</v>
      </c>
      <c r="E72" s="193" t="s">
        <v>116</v>
      </c>
      <c r="F72" s="379">
        <f t="shared" ref="F72:F135" si="31">SUM(M72,S72,U72,W72,AC72,AE72,AG72,AI72,AK72)</f>
        <v>187872</v>
      </c>
      <c r="G72" s="551"/>
      <c r="H72" s="565"/>
      <c r="I72" s="362">
        <v>33191</v>
      </c>
      <c r="J72" s="278">
        <f t="shared" ref="J72:J135" si="32">I72/$F72</f>
        <v>0.17666815704309316</v>
      </c>
      <c r="K72" s="362">
        <v>53285</v>
      </c>
      <c r="L72" s="278">
        <f t="shared" ref="L72:L135" si="33">K72/$F72</f>
        <v>0.28362395673650143</v>
      </c>
      <c r="M72" s="362">
        <f t="shared" ref="M72:M135" si="34">I72+K72</f>
        <v>86476</v>
      </c>
      <c r="N72" s="278">
        <f t="shared" ref="N72:N135" si="35">M72/$F72</f>
        <v>0.46029211377959461</v>
      </c>
      <c r="O72" s="362">
        <v>10841</v>
      </c>
      <c r="P72" s="278">
        <f t="shared" ref="P72:P135" si="36">O72/$F72</f>
        <v>5.7704181570430932E-2</v>
      </c>
      <c r="Q72" s="362">
        <v>5162</v>
      </c>
      <c r="R72" s="278">
        <f t="shared" ref="R72:R135" si="37">Q72/$F72</f>
        <v>2.7476153977175951E-2</v>
      </c>
      <c r="S72" s="362">
        <f t="shared" ref="S72:S135" si="38">O72+Q72</f>
        <v>16003</v>
      </c>
      <c r="T72" s="278">
        <f t="shared" ref="T72:T135" si="39">S72/$F72</f>
        <v>8.5180335547606886E-2</v>
      </c>
      <c r="U72" s="362">
        <v>19786</v>
      </c>
      <c r="V72" s="278">
        <f t="shared" ref="V72:V135" si="40">U72/$F72</f>
        <v>0.10531638562425481</v>
      </c>
      <c r="W72" s="362">
        <v>638</v>
      </c>
      <c r="X72" s="278">
        <f t="shared" ref="X72:X135" si="41">W72/$F72</f>
        <v>3.3959291432464657E-3</v>
      </c>
      <c r="Y72" s="362">
        <v>9902</v>
      </c>
      <c r="Z72" s="278">
        <f t="shared" ref="Z72:Z135" si="42">Y72/$F72</f>
        <v>5.2706097768693581E-2</v>
      </c>
      <c r="AA72" s="362">
        <v>9113</v>
      </c>
      <c r="AB72" s="278">
        <f t="shared" ref="AB72:AB135" si="43">AA72/$F72</f>
        <v>4.8506429909725771E-2</v>
      </c>
      <c r="AC72" s="362">
        <f t="shared" ref="AC72:AC135" si="44">Y72+AA72</f>
        <v>19015</v>
      </c>
      <c r="AD72" s="278">
        <f t="shared" ref="AD72:AD135" si="45">AC72/$F72</f>
        <v>0.10121252767841935</v>
      </c>
      <c r="AE72" s="362">
        <v>20054</v>
      </c>
      <c r="AF72" s="278">
        <f t="shared" ref="AF72:AF135" si="46">AE72/$F72</f>
        <v>0.1067428887753364</v>
      </c>
      <c r="AG72" s="362">
        <v>1272</v>
      </c>
      <c r="AH72" s="278">
        <f t="shared" ref="AH72:AH135" si="47">AG72/$F72</f>
        <v>6.7705671946857431E-3</v>
      </c>
      <c r="AI72" s="362">
        <v>17741</v>
      </c>
      <c r="AJ72" s="278">
        <f t="shared" ref="AJ72:AJ135" si="48">AI72/$F72</f>
        <v>9.443131493783001E-2</v>
      </c>
      <c r="AK72" s="362">
        <v>6887</v>
      </c>
      <c r="AL72" s="278">
        <f t="shared" ref="AL72:AL135" si="49">AK72/$F72</f>
        <v>3.6657937319025717E-2</v>
      </c>
    </row>
    <row r="73" spans="2:38" s="73" customFormat="1" ht="14.25">
      <c r="B73" s="527"/>
      <c r="C73" s="530"/>
      <c r="D73" s="193">
        <v>45936</v>
      </c>
      <c r="E73" s="193" t="s">
        <v>117</v>
      </c>
      <c r="F73" s="379">
        <f t="shared" si="31"/>
        <v>253179</v>
      </c>
      <c r="G73" s="551"/>
      <c r="H73" s="565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526">
        <f t="shared" ref="B74" si="50">D82</f>
        <v>45945</v>
      </c>
      <c r="C74" s="530"/>
      <c r="D74" s="193">
        <v>45937</v>
      </c>
      <c r="E74" s="193" t="s">
        <v>118</v>
      </c>
      <c r="F74" s="379">
        <f t="shared" si="31"/>
        <v>244889</v>
      </c>
      <c r="G74" s="551">
        <f t="shared" ref="G74" si="51">SUM(F74:F80)</f>
        <v>1478940</v>
      </c>
      <c r="H74" s="565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527"/>
      <c r="C75" s="530"/>
      <c r="D75" s="193">
        <v>45938</v>
      </c>
      <c r="E75" s="193" t="s">
        <v>112</v>
      </c>
      <c r="F75" s="379">
        <f t="shared" si="31"/>
        <v>220946</v>
      </c>
      <c r="G75" s="551"/>
      <c r="H75" s="565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527"/>
      <c r="C76" s="530"/>
      <c r="D76" s="193">
        <v>45939</v>
      </c>
      <c r="E76" s="193" t="s">
        <v>113</v>
      </c>
      <c r="F76" s="379">
        <f t="shared" si="31"/>
        <v>175392</v>
      </c>
      <c r="G76" s="551"/>
      <c r="H76" s="565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527"/>
      <c r="C77" s="530"/>
      <c r="D77" s="193">
        <v>45940</v>
      </c>
      <c r="E77" s="193" t="s">
        <v>114</v>
      </c>
      <c r="F77" s="379">
        <f t="shared" si="31"/>
        <v>168610</v>
      </c>
      <c r="G77" s="551"/>
      <c r="H77" s="565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527"/>
      <c r="C78" s="530"/>
      <c r="D78" s="193">
        <v>45941</v>
      </c>
      <c r="E78" s="193" t="s">
        <v>115</v>
      </c>
      <c r="F78" s="379">
        <f t="shared" si="31"/>
        <v>183752</v>
      </c>
      <c r="G78" s="551"/>
      <c r="H78" s="565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527"/>
      <c r="C79" s="530"/>
      <c r="D79" s="193">
        <v>45942</v>
      </c>
      <c r="E79" s="193" t="s">
        <v>116</v>
      </c>
      <c r="F79" s="379">
        <f t="shared" si="31"/>
        <v>243434</v>
      </c>
      <c r="G79" s="551"/>
      <c r="H79" s="565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527"/>
      <c r="C80" s="530"/>
      <c r="D80" s="193">
        <v>45943</v>
      </c>
      <c r="E80" s="193" t="s">
        <v>117</v>
      </c>
      <c r="F80" s="379">
        <f t="shared" si="31"/>
        <v>241917</v>
      </c>
      <c r="G80" s="551"/>
      <c r="H80" s="565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526">
        <f t="shared" ref="B81" si="52">D89</f>
        <v>45952</v>
      </c>
      <c r="C81" s="530"/>
      <c r="D81" s="193">
        <v>45944</v>
      </c>
      <c r="E81" s="193" t="s">
        <v>118</v>
      </c>
      <c r="F81" s="379">
        <f t="shared" si="31"/>
        <v>261956</v>
      </c>
      <c r="G81" s="551">
        <f>SUM(F81:F87)</f>
        <v>1663833</v>
      </c>
      <c r="H81" s="565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527"/>
      <c r="C82" s="530"/>
      <c r="D82" s="193">
        <v>45945</v>
      </c>
      <c r="E82" s="193" t="s">
        <v>112</v>
      </c>
      <c r="F82" s="379">
        <f t="shared" si="31"/>
        <v>255292</v>
      </c>
      <c r="G82" s="551"/>
      <c r="H82" s="565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527"/>
      <c r="C83" s="530"/>
      <c r="D83" s="193">
        <v>45946</v>
      </c>
      <c r="E83" s="193" t="s">
        <v>113</v>
      </c>
      <c r="F83" s="379">
        <f t="shared" si="31"/>
        <v>234908</v>
      </c>
      <c r="G83" s="551"/>
      <c r="H83" s="565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527"/>
      <c r="C84" s="530"/>
      <c r="D84" s="193">
        <v>45947</v>
      </c>
      <c r="E84" s="193" t="s">
        <v>114</v>
      </c>
      <c r="F84" s="379">
        <f t="shared" si="31"/>
        <v>193551</v>
      </c>
      <c r="G84" s="551"/>
      <c r="H84" s="565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527"/>
      <c r="C85" s="530"/>
      <c r="D85" s="193">
        <v>45948</v>
      </c>
      <c r="E85" s="193" t="s">
        <v>115</v>
      </c>
      <c r="F85" s="379">
        <f t="shared" si="31"/>
        <v>201109</v>
      </c>
      <c r="G85" s="551"/>
      <c r="H85" s="565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527"/>
      <c r="C86" s="530"/>
      <c r="D86" s="193">
        <v>45949</v>
      </c>
      <c r="E86" s="193" t="s">
        <v>116</v>
      </c>
      <c r="F86" s="379">
        <f t="shared" si="31"/>
        <v>262730</v>
      </c>
      <c r="G86" s="551"/>
      <c r="H86" s="565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527"/>
      <c r="C87" s="530"/>
      <c r="D87" s="193">
        <v>45950</v>
      </c>
      <c r="E87" s="193" t="s">
        <v>117</v>
      </c>
      <c r="F87" s="379">
        <f t="shared" si="31"/>
        <v>254287</v>
      </c>
      <c r="G87" s="551"/>
      <c r="H87" s="565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526">
        <f t="shared" ref="B88" si="53">D96</f>
        <v>45959</v>
      </c>
      <c r="C88" s="530"/>
      <c r="D88" s="193">
        <v>45951</v>
      </c>
      <c r="E88" s="193" t="s">
        <v>118</v>
      </c>
      <c r="F88" s="379">
        <f t="shared" si="31"/>
        <v>250808</v>
      </c>
      <c r="G88" s="551">
        <f t="shared" ref="G88" si="54">SUM(F88:F94)</f>
        <v>1532303</v>
      </c>
      <c r="H88" s="565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527"/>
      <c r="C89" s="530"/>
      <c r="D89" s="193">
        <v>45952</v>
      </c>
      <c r="E89" s="193" t="s">
        <v>112</v>
      </c>
      <c r="F89" s="379">
        <f t="shared" si="31"/>
        <v>232098</v>
      </c>
      <c r="G89" s="551"/>
      <c r="H89" s="565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527"/>
      <c r="C90" s="530"/>
      <c r="D90" s="193">
        <v>45953</v>
      </c>
      <c r="E90" s="193" t="s">
        <v>113</v>
      </c>
      <c r="F90" s="379">
        <f t="shared" si="31"/>
        <v>182380</v>
      </c>
      <c r="G90" s="551"/>
      <c r="H90" s="565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527"/>
      <c r="C91" s="530"/>
      <c r="D91" s="193">
        <v>45954</v>
      </c>
      <c r="E91" s="193" t="s">
        <v>114</v>
      </c>
      <c r="F91" s="379">
        <f t="shared" si="31"/>
        <v>174764</v>
      </c>
      <c r="G91" s="551"/>
      <c r="H91" s="565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527"/>
      <c r="C92" s="530"/>
      <c r="D92" s="193">
        <v>45955</v>
      </c>
      <c r="E92" s="193" t="s">
        <v>115</v>
      </c>
      <c r="F92" s="379">
        <f t="shared" si="31"/>
        <v>186652</v>
      </c>
      <c r="G92" s="551"/>
      <c r="H92" s="565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527"/>
      <c r="C93" s="530"/>
      <c r="D93" s="193">
        <v>45956</v>
      </c>
      <c r="E93" s="193" t="s">
        <v>116</v>
      </c>
      <c r="F93" s="379">
        <f t="shared" si="31"/>
        <v>253071</v>
      </c>
      <c r="G93" s="551"/>
      <c r="H93" s="565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527"/>
      <c r="C94" s="530"/>
      <c r="D94" s="193">
        <v>45957</v>
      </c>
      <c r="E94" s="193" t="s">
        <v>117</v>
      </c>
      <c r="F94" s="379">
        <f t="shared" si="31"/>
        <v>252530</v>
      </c>
      <c r="G94" s="551"/>
      <c r="H94" s="565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526">
        <f>D103</f>
        <v>45966</v>
      </c>
      <c r="C95" s="530"/>
      <c r="D95" s="193">
        <v>45958</v>
      </c>
      <c r="E95" s="193" t="s">
        <v>118</v>
      </c>
      <c r="F95" s="379">
        <f t="shared" si="31"/>
        <v>261326</v>
      </c>
      <c r="G95" s="551">
        <f t="shared" ref="G95" si="55">SUM(F95:F101)</f>
        <v>1583955</v>
      </c>
      <c r="H95" s="565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527"/>
      <c r="C96" s="530"/>
      <c r="D96" s="193">
        <v>45959</v>
      </c>
      <c r="E96" s="193" t="s">
        <v>112</v>
      </c>
      <c r="F96" s="379">
        <f t="shared" si="31"/>
        <v>248570</v>
      </c>
      <c r="G96" s="551"/>
      <c r="H96" s="565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527"/>
      <c r="C97" s="530"/>
      <c r="D97" s="193">
        <v>45960</v>
      </c>
      <c r="E97" s="193" t="s">
        <v>113</v>
      </c>
      <c r="F97" s="379">
        <f t="shared" si="31"/>
        <v>222624</v>
      </c>
      <c r="G97" s="551"/>
      <c r="H97" s="565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527"/>
      <c r="C98" s="531"/>
      <c r="D98" s="193">
        <v>45961</v>
      </c>
      <c r="E98" s="193" t="s">
        <v>114</v>
      </c>
      <c r="F98" s="379">
        <f t="shared" si="31"/>
        <v>181372</v>
      </c>
      <c r="G98" s="551"/>
      <c r="H98" s="565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527"/>
      <c r="C99" s="572" t="s">
        <v>735</v>
      </c>
      <c r="D99" s="193">
        <v>45962</v>
      </c>
      <c r="E99" s="193" t="s">
        <v>115</v>
      </c>
      <c r="F99" s="379">
        <f t="shared" si="31"/>
        <v>185184</v>
      </c>
      <c r="G99" s="551"/>
      <c r="H99" s="565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527"/>
      <c r="C100" s="573"/>
      <c r="D100" s="193">
        <v>45963</v>
      </c>
      <c r="E100" s="193" t="s">
        <v>116</v>
      </c>
      <c r="F100" s="379">
        <f t="shared" si="31"/>
        <v>245428</v>
      </c>
      <c r="G100" s="551"/>
      <c r="H100" s="566">
        <f>SUM(F99:F128)</f>
        <v>6488772</v>
      </c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527"/>
      <c r="C101" s="573"/>
      <c r="D101" s="193">
        <v>45964</v>
      </c>
      <c r="E101" s="193" t="s">
        <v>117</v>
      </c>
      <c r="F101" s="379">
        <f t="shared" si="31"/>
        <v>239451</v>
      </c>
      <c r="G101" s="551"/>
      <c r="H101" s="567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  <row r="102" spans="2:38" s="73" customFormat="1" ht="16.5" customHeight="1" collapsed="1">
      <c r="B102" s="556">
        <f>B95+7</f>
        <v>45973</v>
      </c>
      <c r="C102" s="573"/>
      <c r="D102" s="193">
        <v>45965</v>
      </c>
      <c r="E102" s="193" t="s">
        <v>118</v>
      </c>
      <c r="F102" s="379">
        <f t="shared" si="31"/>
        <v>230301</v>
      </c>
      <c r="G102" s="566">
        <f t="shared" ref="G102" si="56">SUM(F102:F108)</f>
        <v>1501547</v>
      </c>
      <c r="H102" s="567"/>
      <c r="I102" s="362">
        <v>47759</v>
      </c>
      <c r="J102" s="278">
        <f t="shared" si="32"/>
        <v>0.20737643345013698</v>
      </c>
      <c r="K102" s="362">
        <v>61294</v>
      </c>
      <c r="L102" s="278">
        <f t="shared" si="33"/>
        <v>0.26614734629897396</v>
      </c>
      <c r="M102" s="362">
        <f t="shared" si="34"/>
        <v>109053</v>
      </c>
      <c r="N102" s="278">
        <f t="shared" si="35"/>
        <v>0.47352377974911097</v>
      </c>
      <c r="O102" s="362">
        <v>16411</v>
      </c>
      <c r="P102" s="278">
        <f t="shared" si="36"/>
        <v>7.1258917677300582E-2</v>
      </c>
      <c r="Q102" s="362">
        <v>6472</v>
      </c>
      <c r="R102" s="278">
        <f t="shared" si="37"/>
        <v>2.8102353007585724E-2</v>
      </c>
      <c r="S102" s="362">
        <f t="shared" si="38"/>
        <v>22883</v>
      </c>
      <c r="T102" s="278">
        <f t="shared" si="39"/>
        <v>9.9361270684886302E-2</v>
      </c>
      <c r="U102" s="362">
        <v>21918</v>
      </c>
      <c r="V102" s="278">
        <f t="shared" si="40"/>
        <v>9.5171102166295415E-2</v>
      </c>
      <c r="W102" s="362">
        <v>0</v>
      </c>
      <c r="X102" s="278">
        <f t="shared" si="41"/>
        <v>0</v>
      </c>
      <c r="Y102" s="362">
        <v>10063</v>
      </c>
      <c r="Z102" s="278">
        <f t="shared" si="42"/>
        <v>4.3694990468994922E-2</v>
      </c>
      <c r="AA102" s="362">
        <v>11969</v>
      </c>
      <c r="AB102" s="278">
        <f t="shared" si="43"/>
        <v>5.1971116061154753E-2</v>
      </c>
      <c r="AC102" s="362">
        <f t="shared" si="44"/>
        <v>22032</v>
      </c>
      <c r="AD102" s="278">
        <f t="shared" si="45"/>
        <v>9.5666106530149675E-2</v>
      </c>
      <c r="AE102" s="362">
        <v>28653</v>
      </c>
      <c r="AF102" s="278">
        <f t="shared" si="46"/>
        <v>0.12441543892558</v>
      </c>
      <c r="AG102" s="362">
        <v>4709</v>
      </c>
      <c r="AH102" s="278">
        <f t="shared" si="47"/>
        <v>2.0447153942015014E-2</v>
      </c>
      <c r="AI102" s="362">
        <v>12828</v>
      </c>
      <c r="AJ102" s="278">
        <f t="shared" si="48"/>
        <v>5.5701017364232025E-2</v>
      </c>
      <c r="AK102" s="362">
        <v>8225</v>
      </c>
      <c r="AL102" s="278">
        <f t="shared" si="49"/>
        <v>3.5714130637730622E-2</v>
      </c>
    </row>
    <row r="103" spans="2:38" s="73" customFormat="1" ht="16.5" customHeight="1">
      <c r="B103" s="557"/>
      <c r="C103" s="573"/>
      <c r="D103" s="193">
        <v>45966</v>
      </c>
      <c r="E103" s="193" t="s">
        <v>112</v>
      </c>
      <c r="F103" s="379">
        <f t="shared" si="31"/>
        <v>224504</v>
      </c>
      <c r="G103" s="567"/>
      <c r="H103" s="567"/>
      <c r="I103" s="362">
        <v>47158</v>
      </c>
      <c r="J103" s="278">
        <f t="shared" si="32"/>
        <v>0.21005416384563305</v>
      </c>
      <c r="K103" s="362">
        <v>59707</v>
      </c>
      <c r="L103" s="278">
        <f t="shared" si="33"/>
        <v>0.26595071802729575</v>
      </c>
      <c r="M103" s="362">
        <f t="shared" si="34"/>
        <v>106865</v>
      </c>
      <c r="N103" s="278">
        <f t="shared" si="35"/>
        <v>0.47600488187292878</v>
      </c>
      <c r="O103" s="362">
        <v>16002</v>
      </c>
      <c r="P103" s="278">
        <f t="shared" si="36"/>
        <v>7.1277126465452728E-2</v>
      </c>
      <c r="Q103" s="362">
        <v>6487</v>
      </c>
      <c r="R103" s="278">
        <f t="shared" si="37"/>
        <v>2.8894808110323203E-2</v>
      </c>
      <c r="S103" s="362">
        <f t="shared" si="38"/>
        <v>22489</v>
      </c>
      <c r="T103" s="278">
        <f t="shared" si="39"/>
        <v>0.10017193457577593</v>
      </c>
      <c r="U103" s="362">
        <v>20935</v>
      </c>
      <c r="V103" s="278">
        <f t="shared" si="40"/>
        <v>9.3250008908527249E-2</v>
      </c>
      <c r="W103" s="362">
        <v>0</v>
      </c>
      <c r="X103" s="278">
        <f t="shared" si="41"/>
        <v>0</v>
      </c>
      <c r="Y103" s="362">
        <v>9801</v>
      </c>
      <c r="Z103" s="278">
        <f t="shared" si="42"/>
        <v>4.365623775077504E-2</v>
      </c>
      <c r="AA103" s="362">
        <v>10580</v>
      </c>
      <c r="AB103" s="278">
        <f t="shared" si="43"/>
        <v>4.7126109111641661E-2</v>
      </c>
      <c r="AC103" s="362">
        <f t="shared" si="44"/>
        <v>20381</v>
      </c>
      <c r="AD103" s="278">
        <f t="shared" si="45"/>
        <v>9.0782346862416707E-2</v>
      </c>
      <c r="AE103" s="362">
        <v>27495</v>
      </c>
      <c r="AF103" s="278">
        <f t="shared" si="46"/>
        <v>0.12246997826319353</v>
      </c>
      <c r="AG103" s="362">
        <v>4364</v>
      </c>
      <c r="AH103" s="278">
        <f t="shared" si="47"/>
        <v>1.94384064426469E-2</v>
      </c>
      <c r="AI103" s="362">
        <v>13586</v>
      </c>
      <c r="AJ103" s="278">
        <f t="shared" si="48"/>
        <v>6.051562555678295E-2</v>
      </c>
      <c r="AK103" s="362">
        <v>8389</v>
      </c>
      <c r="AL103" s="278">
        <f t="shared" si="49"/>
        <v>3.7366817517727968E-2</v>
      </c>
    </row>
    <row r="104" spans="2:38" s="73" customFormat="1" ht="16.5" customHeight="1">
      <c r="B104" s="557"/>
      <c r="C104" s="573"/>
      <c r="D104" s="193">
        <v>45967</v>
      </c>
      <c r="E104" s="193" t="s">
        <v>113</v>
      </c>
      <c r="F104" s="379">
        <f t="shared" si="31"/>
        <v>214764</v>
      </c>
      <c r="G104" s="567"/>
      <c r="H104" s="567"/>
      <c r="I104" s="362">
        <v>45578</v>
      </c>
      <c r="J104" s="278">
        <f t="shared" si="32"/>
        <v>0.212223650146207</v>
      </c>
      <c r="K104" s="362">
        <v>53885</v>
      </c>
      <c r="L104" s="278">
        <f t="shared" si="33"/>
        <v>0.25090331712950031</v>
      </c>
      <c r="M104" s="362">
        <f t="shared" si="34"/>
        <v>99463</v>
      </c>
      <c r="N104" s="278">
        <f t="shared" si="35"/>
        <v>0.46312696727570729</v>
      </c>
      <c r="O104" s="362">
        <v>14571</v>
      </c>
      <c r="P104" s="278">
        <f t="shared" si="36"/>
        <v>6.7846566463653127E-2</v>
      </c>
      <c r="Q104" s="362">
        <v>6214</v>
      </c>
      <c r="R104" s="278">
        <f t="shared" si="37"/>
        <v>2.8934085787189659E-2</v>
      </c>
      <c r="S104" s="362">
        <f t="shared" si="38"/>
        <v>20785</v>
      </c>
      <c r="T104" s="278">
        <f t="shared" si="39"/>
        <v>9.6780652250842786E-2</v>
      </c>
      <c r="U104" s="362">
        <v>19676</v>
      </c>
      <c r="V104" s="278">
        <f t="shared" si="40"/>
        <v>9.1616844536328249E-2</v>
      </c>
      <c r="W104" s="362">
        <v>0</v>
      </c>
      <c r="X104" s="278">
        <f t="shared" si="41"/>
        <v>0</v>
      </c>
      <c r="Y104" s="362">
        <v>8228</v>
      </c>
      <c r="Z104" s="278">
        <f t="shared" si="42"/>
        <v>3.8311821348084411E-2</v>
      </c>
      <c r="AA104" s="362">
        <v>14473</v>
      </c>
      <c r="AB104" s="278">
        <f t="shared" si="43"/>
        <v>6.7390251625039574E-2</v>
      </c>
      <c r="AC104" s="362">
        <f t="shared" si="44"/>
        <v>22701</v>
      </c>
      <c r="AD104" s="278">
        <f t="shared" si="45"/>
        <v>0.10570207297312399</v>
      </c>
      <c r="AE104" s="362">
        <v>24960</v>
      </c>
      <c r="AF104" s="278">
        <f t="shared" si="46"/>
        <v>0.11622059563055261</v>
      </c>
      <c r="AG104" s="362">
        <v>4048</v>
      </c>
      <c r="AH104" s="278">
        <f t="shared" si="47"/>
        <v>1.884859659905757E-2</v>
      </c>
      <c r="AI104" s="362">
        <v>15010</v>
      </c>
      <c r="AJ104" s="278">
        <f t="shared" si="48"/>
        <v>6.9890670689687281E-2</v>
      </c>
      <c r="AK104" s="362">
        <v>8121</v>
      </c>
      <c r="AL104" s="278">
        <f t="shared" si="49"/>
        <v>3.7813600044700232E-2</v>
      </c>
    </row>
    <row r="105" spans="2:38" s="73" customFormat="1" ht="16.5" customHeight="1">
      <c r="B105" s="557"/>
      <c r="C105" s="573"/>
      <c r="D105" s="193">
        <v>45968</v>
      </c>
      <c r="E105" s="193" t="s">
        <v>114</v>
      </c>
      <c r="F105" s="379">
        <f t="shared" si="31"/>
        <v>177386</v>
      </c>
      <c r="G105" s="567"/>
      <c r="H105" s="567"/>
      <c r="I105" s="362">
        <v>33804</v>
      </c>
      <c r="J105" s="278">
        <f t="shared" si="32"/>
        <v>0.19056746304668915</v>
      </c>
      <c r="K105" s="362">
        <v>49621</v>
      </c>
      <c r="L105" s="278">
        <f t="shared" si="33"/>
        <v>0.27973459010293933</v>
      </c>
      <c r="M105" s="362">
        <f t="shared" si="34"/>
        <v>83425</v>
      </c>
      <c r="N105" s="278">
        <f t="shared" si="35"/>
        <v>0.47030205314962847</v>
      </c>
      <c r="O105" s="362">
        <v>11881</v>
      </c>
      <c r="P105" s="278">
        <f t="shared" si="36"/>
        <v>6.6978228270551221E-2</v>
      </c>
      <c r="Q105" s="362">
        <v>5623</v>
      </c>
      <c r="R105" s="278">
        <f t="shared" si="37"/>
        <v>3.1699232182923115E-2</v>
      </c>
      <c r="S105" s="362">
        <f t="shared" si="38"/>
        <v>17504</v>
      </c>
      <c r="T105" s="278">
        <f t="shared" si="39"/>
        <v>9.867746045347435E-2</v>
      </c>
      <c r="U105" s="362">
        <v>16018</v>
      </c>
      <c r="V105" s="278">
        <f t="shared" si="40"/>
        <v>9.0300249174117456E-2</v>
      </c>
      <c r="W105" s="362">
        <v>0</v>
      </c>
      <c r="X105" s="278">
        <f t="shared" si="41"/>
        <v>0</v>
      </c>
      <c r="Y105" s="362">
        <v>7661</v>
      </c>
      <c r="Z105" s="278">
        <f t="shared" si="42"/>
        <v>4.3188301218810954E-2</v>
      </c>
      <c r="AA105" s="362">
        <v>8558</v>
      </c>
      <c r="AB105" s="278">
        <f t="shared" si="43"/>
        <v>4.824507007317376E-2</v>
      </c>
      <c r="AC105" s="362">
        <f t="shared" si="44"/>
        <v>16219</v>
      </c>
      <c r="AD105" s="278">
        <f t="shared" si="45"/>
        <v>9.1433371291984714E-2</v>
      </c>
      <c r="AE105" s="362">
        <v>19881</v>
      </c>
      <c r="AF105" s="278">
        <f t="shared" si="46"/>
        <v>0.11207761604636217</v>
      </c>
      <c r="AG105" s="362">
        <v>3635</v>
      </c>
      <c r="AH105" s="278">
        <f t="shared" si="47"/>
        <v>2.0492034320634098E-2</v>
      </c>
      <c r="AI105" s="362">
        <v>13057</v>
      </c>
      <c r="AJ105" s="278">
        <f t="shared" si="48"/>
        <v>7.3607838273595433E-2</v>
      </c>
      <c r="AK105" s="362">
        <v>7647</v>
      </c>
      <c r="AL105" s="278">
        <f t="shared" si="49"/>
        <v>4.3109377290203282E-2</v>
      </c>
    </row>
    <row r="106" spans="2:38" s="73" customFormat="1" ht="16.5" customHeight="1">
      <c r="B106" s="557"/>
      <c r="C106" s="573"/>
      <c r="D106" s="193">
        <v>45969</v>
      </c>
      <c r="E106" s="193" t="s">
        <v>115</v>
      </c>
      <c r="F106" s="379">
        <f t="shared" si="31"/>
        <v>184463</v>
      </c>
      <c r="G106" s="567"/>
      <c r="H106" s="567"/>
      <c r="I106" s="362">
        <v>32379</v>
      </c>
      <c r="J106" s="278">
        <f t="shared" si="32"/>
        <v>0.17553113632544196</v>
      </c>
      <c r="K106" s="362">
        <v>56519</v>
      </c>
      <c r="L106" s="278">
        <f t="shared" si="33"/>
        <v>0.30639748892731877</v>
      </c>
      <c r="M106" s="362">
        <f t="shared" si="34"/>
        <v>88898</v>
      </c>
      <c r="N106" s="278">
        <f t="shared" si="35"/>
        <v>0.4819286252527607</v>
      </c>
      <c r="O106" s="362">
        <v>10852</v>
      </c>
      <c r="P106" s="278">
        <f t="shared" si="36"/>
        <v>5.8830226115806419E-2</v>
      </c>
      <c r="Q106" s="362">
        <v>5259</v>
      </c>
      <c r="R106" s="278">
        <f t="shared" si="37"/>
        <v>2.8509782449596937E-2</v>
      </c>
      <c r="S106" s="362">
        <f t="shared" si="38"/>
        <v>16111</v>
      </c>
      <c r="T106" s="278">
        <f t="shared" si="39"/>
        <v>8.734000856540336E-2</v>
      </c>
      <c r="U106" s="362">
        <v>17072</v>
      </c>
      <c r="V106" s="278">
        <f t="shared" si="40"/>
        <v>9.2549725419189752E-2</v>
      </c>
      <c r="W106" s="362">
        <v>0</v>
      </c>
      <c r="X106" s="278">
        <f t="shared" si="41"/>
        <v>0</v>
      </c>
      <c r="Y106" s="362">
        <v>8233</v>
      </c>
      <c r="Z106" s="278">
        <f t="shared" si="42"/>
        <v>4.4632256875362541E-2</v>
      </c>
      <c r="AA106" s="362">
        <v>9655</v>
      </c>
      <c r="AB106" s="278">
        <f t="shared" si="43"/>
        <v>5.2341119899383615E-2</v>
      </c>
      <c r="AC106" s="362">
        <f t="shared" si="44"/>
        <v>17888</v>
      </c>
      <c r="AD106" s="278">
        <f t="shared" si="45"/>
        <v>9.6973376774746156E-2</v>
      </c>
      <c r="AE106" s="362">
        <v>19153</v>
      </c>
      <c r="AF106" s="278">
        <f t="shared" si="46"/>
        <v>0.10383112060413199</v>
      </c>
      <c r="AG106" s="362">
        <v>3663</v>
      </c>
      <c r="AH106" s="278">
        <f t="shared" si="47"/>
        <v>1.9857640827699863E-2</v>
      </c>
      <c r="AI106" s="362">
        <v>14635</v>
      </c>
      <c r="AJ106" s="278">
        <f t="shared" si="48"/>
        <v>7.9338403907558697E-2</v>
      </c>
      <c r="AK106" s="362">
        <v>7043</v>
      </c>
      <c r="AL106" s="278">
        <f t="shared" si="49"/>
        <v>3.8181098648509458E-2</v>
      </c>
    </row>
    <row r="107" spans="2:38" s="73" customFormat="1" ht="16.5" customHeight="1">
      <c r="B107" s="557"/>
      <c r="C107" s="573"/>
      <c r="D107" s="193">
        <v>45970</v>
      </c>
      <c r="E107" s="193" t="s">
        <v>116</v>
      </c>
      <c r="F107" s="379">
        <f t="shared" si="31"/>
        <v>236075</v>
      </c>
      <c r="G107" s="567"/>
      <c r="H107" s="567"/>
      <c r="I107" s="362">
        <v>48546</v>
      </c>
      <c r="J107" s="278">
        <f t="shared" si="32"/>
        <v>0.20563803875886899</v>
      </c>
      <c r="K107" s="362">
        <v>64089</v>
      </c>
      <c r="L107" s="278">
        <f t="shared" si="33"/>
        <v>0.27147728476119876</v>
      </c>
      <c r="M107" s="362">
        <f t="shared" si="34"/>
        <v>112635</v>
      </c>
      <c r="N107" s="278">
        <f t="shared" si="35"/>
        <v>0.4771153235200678</v>
      </c>
      <c r="O107" s="362">
        <v>15607</v>
      </c>
      <c r="P107" s="278">
        <f t="shared" si="36"/>
        <v>6.611034628825585E-2</v>
      </c>
      <c r="Q107" s="362">
        <v>6486</v>
      </c>
      <c r="R107" s="278">
        <f t="shared" si="37"/>
        <v>2.7474319601821454E-2</v>
      </c>
      <c r="S107" s="362">
        <f t="shared" si="38"/>
        <v>22093</v>
      </c>
      <c r="T107" s="278">
        <f t="shared" si="39"/>
        <v>9.3584665890077301E-2</v>
      </c>
      <c r="U107" s="362">
        <v>21294</v>
      </c>
      <c r="V107" s="278">
        <f t="shared" si="40"/>
        <v>9.0200148257968862E-2</v>
      </c>
      <c r="W107" s="362">
        <v>0</v>
      </c>
      <c r="X107" s="278">
        <f t="shared" si="41"/>
        <v>0</v>
      </c>
      <c r="Y107" s="362">
        <v>10100</v>
      </c>
      <c r="Z107" s="278">
        <f t="shared" si="42"/>
        <v>4.2783013872709941E-2</v>
      </c>
      <c r="AA107" s="362">
        <v>9381</v>
      </c>
      <c r="AB107" s="278">
        <f t="shared" si="43"/>
        <v>3.9737371598009108E-2</v>
      </c>
      <c r="AC107" s="362">
        <f t="shared" si="44"/>
        <v>19481</v>
      </c>
      <c r="AD107" s="278">
        <f t="shared" si="45"/>
        <v>8.2520385470719049E-2</v>
      </c>
      <c r="AE107" s="362">
        <v>30988</v>
      </c>
      <c r="AF107" s="278">
        <f t="shared" si="46"/>
        <v>0.13126336969183522</v>
      </c>
      <c r="AG107" s="362">
        <v>4868</v>
      </c>
      <c r="AH107" s="278">
        <f t="shared" si="47"/>
        <v>2.0620565498252676E-2</v>
      </c>
      <c r="AI107" s="362">
        <v>16814</v>
      </c>
      <c r="AJ107" s="278">
        <f t="shared" si="48"/>
        <v>7.1223128243143072E-2</v>
      </c>
      <c r="AK107" s="362">
        <v>7902</v>
      </c>
      <c r="AL107" s="278">
        <f t="shared" si="49"/>
        <v>3.347241342793604E-2</v>
      </c>
    </row>
    <row r="108" spans="2:38" s="73" customFormat="1" ht="16.5" customHeight="1">
      <c r="B108" s="558"/>
      <c r="C108" s="573"/>
      <c r="D108" s="193">
        <v>45971</v>
      </c>
      <c r="E108" s="193" t="s">
        <v>117</v>
      </c>
      <c r="F108" s="379">
        <f t="shared" si="31"/>
        <v>234054</v>
      </c>
      <c r="G108" s="568"/>
      <c r="H108" s="567"/>
      <c r="I108" s="362">
        <v>47712</v>
      </c>
      <c r="J108" s="278">
        <f t="shared" si="32"/>
        <v>0.20385039349893613</v>
      </c>
      <c r="K108" s="362">
        <v>63079</v>
      </c>
      <c r="L108" s="278">
        <f t="shared" si="33"/>
        <v>0.26950618233399132</v>
      </c>
      <c r="M108" s="362">
        <f t="shared" si="34"/>
        <v>110791</v>
      </c>
      <c r="N108" s="278">
        <f t="shared" si="35"/>
        <v>0.47335657583292745</v>
      </c>
      <c r="O108" s="362">
        <v>14845</v>
      </c>
      <c r="P108" s="278">
        <f t="shared" si="36"/>
        <v>6.3425534278414381E-2</v>
      </c>
      <c r="Q108" s="362">
        <v>6514</v>
      </c>
      <c r="R108" s="278">
        <f t="shared" si="37"/>
        <v>2.7831184256624539E-2</v>
      </c>
      <c r="S108" s="362">
        <f t="shared" si="38"/>
        <v>21359</v>
      </c>
      <c r="T108" s="278">
        <f t="shared" si="39"/>
        <v>9.1256718535038917E-2</v>
      </c>
      <c r="U108" s="362">
        <v>20840</v>
      </c>
      <c r="V108" s="278">
        <f t="shared" si="40"/>
        <v>8.9039281533321371E-2</v>
      </c>
      <c r="W108" s="362">
        <v>0</v>
      </c>
      <c r="X108" s="278">
        <f t="shared" si="41"/>
        <v>0</v>
      </c>
      <c r="Y108" s="362">
        <v>10033</v>
      </c>
      <c r="Z108" s="278">
        <f t="shared" si="42"/>
        <v>4.2866176181564936E-2</v>
      </c>
      <c r="AA108" s="362">
        <v>12717</v>
      </c>
      <c r="AB108" s="278">
        <f t="shared" si="43"/>
        <v>5.4333615319541645E-2</v>
      </c>
      <c r="AC108" s="362">
        <f t="shared" si="44"/>
        <v>22750</v>
      </c>
      <c r="AD108" s="278">
        <f t="shared" si="45"/>
        <v>9.7199791501106581E-2</v>
      </c>
      <c r="AE108" s="362">
        <v>29388</v>
      </c>
      <c r="AF108" s="278">
        <f t="shared" si="46"/>
        <v>0.12556076802789101</v>
      </c>
      <c r="AG108" s="362">
        <v>4574</v>
      </c>
      <c r="AH108" s="278">
        <f t="shared" si="47"/>
        <v>1.95424987396071E-2</v>
      </c>
      <c r="AI108" s="362">
        <v>16158</v>
      </c>
      <c r="AJ108" s="278">
        <f t="shared" si="48"/>
        <v>6.9035350816478255E-2</v>
      </c>
      <c r="AK108" s="362">
        <v>8194</v>
      </c>
      <c r="AL108" s="278">
        <f t="shared" si="49"/>
        <v>3.5009015013629331E-2</v>
      </c>
    </row>
    <row r="109" spans="2:38" s="73" customFormat="1" ht="16.5" customHeight="1" collapsed="1">
      <c r="B109" s="526">
        <f>B102+7</f>
        <v>45980</v>
      </c>
      <c r="C109" s="573"/>
      <c r="D109" s="193">
        <v>45972</v>
      </c>
      <c r="E109" s="193" t="s">
        <v>118</v>
      </c>
      <c r="F109" s="379">
        <f t="shared" si="31"/>
        <v>251531</v>
      </c>
      <c r="G109" s="551">
        <f t="shared" ref="G109" si="57">SUM(F109:F115)</f>
        <v>1557511</v>
      </c>
      <c r="H109" s="567"/>
      <c r="I109" s="362">
        <v>44180</v>
      </c>
      <c r="J109" s="278">
        <f t="shared" si="32"/>
        <v>0.17564435397624945</v>
      </c>
      <c r="K109" s="362">
        <v>60223</v>
      </c>
      <c r="L109" s="278">
        <f t="shared" si="33"/>
        <v>0.23942575666617633</v>
      </c>
      <c r="M109" s="362">
        <f t="shared" si="34"/>
        <v>104403</v>
      </c>
      <c r="N109" s="278">
        <f t="shared" si="35"/>
        <v>0.41507011064242577</v>
      </c>
      <c r="O109" s="362">
        <v>14190</v>
      </c>
      <c r="P109" s="278">
        <f t="shared" si="36"/>
        <v>5.6414517494861469E-2</v>
      </c>
      <c r="Q109" s="362">
        <v>6508</v>
      </c>
      <c r="R109" s="278">
        <f t="shared" si="37"/>
        <v>2.5873550377488262E-2</v>
      </c>
      <c r="S109" s="362">
        <f t="shared" si="38"/>
        <v>20698</v>
      </c>
      <c r="T109" s="278">
        <f t="shared" si="39"/>
        <v>8.2288067872349727E-2</v>
      </c>
      <c r="U109" s="362">
        <v>34048</v>
      </c>
      <c r="V109" s="278">
        <f t="shared" si="40"/>
        <v>0.13536303676286421</v>
      </c>
      <c r="W109" s="362">
        <v>14073</v>
      </c>
      <c r="X109" s="278">
        <f t="shared" si="41"/>
        <v>5.5949366082113136E-2</v>
      </c>
      <c r="Y109" s="362">
        <v>9620</v>
      </c>
      <c r="Z109" s="278">
        <f t="shared" si="42"/>
        <v>3.824578282597374E-2</v>
      </c>
      <c r="AA109" s="362">
        <v>13339</v>
      </c>
      <c r="AB109" s="278">
        <f t="shared" si="43"/>
        <v>5.3031236706409947E-2</v>
      </c>
      <c r="AC109" s="362">
        <f t="shared" si="44"/>
        <v>22959</v>
      </c>
      <c r="AD109" s="278">
        <f t="shared" si="45"/>
        <v>9.127701953238368E-2</v>
      </c>
      <c r="AE109" s="362">
        <v>27747</v>
      </c>
      <c r="AF109" s="278">
        <f t="shared" si="46"/>
        <v>0.11031244657716147</v>
      </c>
      <c r="AG109" s="362">
        <v>4388</v>
      </c>
      <c r="AH109" s="278">
        <f t="shared" si="47"/>
        <v>1.7445165804612552E-2</v>
      </c>
      <c r="AI109" s="362">
        <v>15213</v>
      </c>
      <c r="AJ109" s="278">
        <f t="shared" si="48"/>
        <v>6.0481610616584039E-2</v>
      </c>
      <c r="AK109" s="362">
        <v>8002</v>
      </c>
      <c r="AL109" s="278">
        <f t="shared" si="49"/>
        <v>3.1813176109505389E-2</v>
      </c>
    </row>
    <row r="110" spans="2:38" s="73" customFormat="1" ht="16.5" customHeight="1">
      <c r="B110" s="527"/>
      <c r="C110" s="573"/>
      <c r="D110" s="193">
        <v>45973</v>
      </c>
      <c r="E110" s="193" t="s">
        <v>112</v>
      </c>
      <c r="F110" s="379">
        <f t="shared" si="31"/>
        <v>244208</v>
      </c>
      <c r="G110" s="551"/>
      <c r="H110" s="567"/>
      <c r="I110" s="362">
        <v>46214</v>
      </c>
      <c r="J110" s="278">
        <f t="shared" si="32"/>
        <v>0.18924031972744546</v>
      </c>
      <c r="K110" s="362">
        <v>59496</v>
      </c>
      <c r="L110" s="278">
        <f t="shared" si="33"/>
        <v>0.24362838236257617</v>
      </c>
      <c r="M110" s="362">
        <f t="shared" si="34"/>
        <v>105710</v>
      </c>
      <c r="N110" s="278">
        <f t="shared" si="35"/>
        <v>0.4328687020900216</v>
      </c>
      <c r="O110" s="362">
        <v>14308</v>
      </c>
      <c r="P110" s="278">
        <f t="shared" si="36"/>
        <v>5.8589399200681389E-2</v>
      </c>
      <c r="Q110" s="362">
        <v>6610</v>
      </c>
      <c r="R110" s="278">
        <f t="shared" si="37"/>
        <v>2.706709034921051E-2</v>
      </c>
      <c r="S110" s="362">
        <f t="shared" si="38"/>
        <v>20918</v>
      </c>
      <c r="T110" s="278">
        <f t="shared" si="39"/>
        <v>8.5656489549891898E-2</v>
      </c>
      <c r="U110" s="362">
        <v>30538</v>
      </c>
      <c r="V110" s="278">
        <f t="shared" si="40"/>
        <v>0.12504913843936316</v>
      </c>
      <c r="W110" s="362">
        <v>9791</v>
      </c>
      <c r="X110" s="278">
        <f t="shared" si="41"/>
        <v>4.0092871650396385E-2</v>
      </c>
      <c r="Y110" s="362">
        <v>9620</v>
      </c>
      <c r="Z110" s="278">
        <f t="shared" si="42"/>
        <v>3.939264888947127E-2</v>
      </c>
      <c r="AA110" s="362">
        <v>12681</v>
      </c>
      <c r="AB110" s="278">
        <f t="shared" si="43"/>
        <v>5.1927045797025485E-2</v>
      </c>
      <c r="AC110" s="362">
        <f t="shared" si="44"/>
        <v>22301</v>
      </c>
      <c r="AD110" s="278">
        <f t="shared" si="45"/>
        <v>9.1319694686496755E-2</v>
      </c>
      <c r="AE110" s="362">
        <v>29094</v>
      </c>
      <c r="AF110" s="278">
        <f t="shared" si="46"/>
        <v>0.11913614623599554</v>
      </c>
      <c r="AG110" s="362">
        <v>4492</v>
      </c>
      <c r="AH110" s="278">
        <f t="shared" si="47"/>
        <v>1.8394155801611741E-2</v>
      </c>
      <c r="AI110" s="362">
        <v>13132</v>
      </c>
      <c r="AJ110" s="278">
        <f t="shared" si="48"/>
        <v>5.3773832143091137E-2</v>
      </c>
      <c r="AK110" s="362">
        <v>8232</v>
      </c>
      <c r="AL110" s="278">
        <f t="shared" si="49"/>
        <v>3.3708969403131755E-2</v>
      </c>
    </row>
    <row r="111" spans="2:38" s="73" customFormat="1" ht="16.5" customHeight="1">
      <c r="B111" s="527"/>
      <c r="C111" s="573"/>
      <c r="D111" s="193">
        <v>45974</v>
      </c>
      <c r="E111" s="193" t="s">
        <v>113</v>
      </c>
      <c r="F111" s="379">
        <f t="shared" si="31"/>
        <v>221698</v>
      </c>
      <c r="G111" s="551"/>
      <c r="H111" s="567"/>
      <c r="I111" s="362">
        <v>44532</v>
      </c>
      <c r="J111" s="278">
        <f t="shared" si="32"/>
        <v>0.20086784725166668</v>
      </c>
      <c r="K111" s="362">
        <v>54197</v>
      </c>
      <c r="L111" s="278">
        <f t="shared" si="33"/>
        <v>0.2444631886620538</v>
      </c>
      <c r="M111" s="362">
        <f t="shared" si="34"/>
        <v>98729</v>
      </c>
      <c r="N111" s="278">
        <f t="shared" si="35"/>
        <v>0.44533103591372047</v>
      </c>
      <c r="O111" s="362">
        <v>13625</v>
      </c>
      <c r="P111" s="278">
        <f t="shared" si="36"/>
        <v>6.145747819105269E-2</v>
      </c>
      <c r="Q111" s="362">
        <v>6495</v>
      </c>
      <c r="R111" s="278">
        <f t="shared" si="37"/>
        <v>2.9296610704652275E-2</v>
      </c>
      <c r="S111" s="362">
        <f t="shared" si="38"/>
        <v>20120</v>
      </c>
      <c r="T111" s="278">
        <f t="shared" si="39"/>
        <v>9.0754088895704965E-2</v>
      </c>
      <c r="U111" s="362">
        <v>28435</v>
      </c>
      <c r="V111" s="278">
        <f t="shared" si="40"/>
        <v>0.12826006549450153</v>
      </c>
      <c r="W111" s="362">
        <v>9328</v>
      </c>
      <c r="X111" s="278">
        <f t="shared" si="41"/>
        <v>4.2075255527790054E-2</v>
      </c>
      <c r="Y111" s="362">
        <v>9459</v>
      </c>
      <c r="Z111" s="278">
        <f t="shared" si="42"/>
        <v>4.2666149446544399E-2</v>
      </c>
      <c r="AA111" s="362">
        <v>9389</v>
      </c>
      <c r="AB111" s="278">
        <f t="shared" si="43"/>
        <v>4.2350404604461926E-2</v>
      </c>
      <c r="AC111" s="362">
        <f t="shared" si="44"/>
        <v>18848</v>
      </c>
      <c r="AD111" s="278">
        <f t="shared" si="45"/>
        <v>8.5016554051006318E-2</v>
      </c>
      <c r="AE111" s="362">
        <v>24555</v>
      </c>
      <c r="AF111" s="278">
        <f t="shared" si="46"/>
        <v>0.11075877996193019</v>
      </c>
      <c r="AG111" s="362">
        <v>3914</v>
      </c>
      <c r="AH111" s="278">
        <f t="shared" si="47"/>
        <v>1.7654647313011394E-2</v>
      </c>
      <c r="AI111" s="362">
        <v>10669</v>
      </c>
      <c r="AJ111" s="278">
        <f t="shared" si="48"/>
        <v>4.8124024573969998E-2</v>
      </c>
      <c r="AK111" s="362">
        <v>7100</v>
      </c>
      <c r="AL111" s="278">
        <f t="shared" si="49"/>
        <v>3.2025548268365074E-2</v>
      </c>
    </row>
    <row r="112" spans="2:38" s="73" customFormat="1" ht="16.5" customHeight="1">
      <c r="B112" s="527"/>
      <c r="C112" s="573"/>
      <c r="D112" s="193">
        <v>45975</v>
      </c>
      <c r="E112" s="193" t="s">
        <v>114</v>
      </c>
      <c r="F112" s="379">
        <f t="shared" si="31"/>
        <v>178176</v>
      </c>
      <c r="G112" s="551"/>
      <c r="H112" s="567"/>
      <c r="I112" s="362">
        <v>32596</v>
      </c>
      <c r="J112" s="278">
        <f t="shared" si="32"/>
        <v>0.18294270833333334</v>
      </c>
      <c r="K112" s="362">
        <v>48813</v>
      </c>
      <c r="L112" s="278">
        <f t="shared" si="33"/>
        <v>0.27395945581896552</v>
      </c>
      <c r="M112" s="362">
        <f t="shared" si="34"/>
        <v>81409</v>
      </c>
      <c r="N112" s="278">
        <f t="shared" si="35"/>
        <v>0.45690216415229884</v>
      </c>
      <c r="O112" s="362">
        <v>10386</v>
      </c>
      <c r="P112" s="278">
        <f t="shared" si="36"/>
        <v>5.8290678879310345E-2</v>
      </c>
      <c r="Q112" s="362">
        <v>5494</v>
      </c>
      <c r="R112" s="278">
        <f t="shared" si="37"/>
        <v>3.0834680316091954E-2</v>
      </c>
      <c r="S112" s="362">
        <f t="shared" si="38"/>
        <v>15880</v>
      </c>
      <c r="T112" s="278">
        <f t="shared" si="39"/>
        <v>8.9125359195402293E-2</v>
      </c>
      <c r="U112" s="362">
        <v>21644</v>
      </c>
      <c r="V112" s="278">
        <f t="shared" si="40"/>
        <v>0.12147539511494253</v>
      </c>
      <c r="W112" s="362">
        <v>5249</v>
      </c>
      <c r="X112" s="278">
        <f t="shared" si="41"/>
        <v>2.9459635416666668E-2</v>
      </c>
      <c r="Y112" s="362">
        <v>7638</v>
      </c>
      <c r="Z112" s="278">
        <f t="shared" si="42"/>
        <v>4.2867726293103446E-2</v>
      </c>
      <c r="AA112" s="362">
        <v>9246</v>
      </c>
      <c r="AB112" s="278">
        <f t="shared" si="43"/>
        <v>5.1892510775862072E-2</v>
      </c>
      <c r="AC112" s="362">
        <f t="shared" si="44"/>
        <v>16884</v>
      </c>
      <c r="AD112" s="278">
        <f t="shared" si="45"/>
        <v>9.4760237068965511E-2</v>
      </c>
      <c r="AE112" s="362">
        <v>18908</v>
      </c>
      <c r="AF112" s="278">
        <f t="shared" si="46"/>
        <v>0.10611979166666667</v>
      </c>
      <c r="AG112" s="362">
        <v>3255</v>
      </c>
      <c r="AH112" s="278">
        <f t="shared" si="47"/>
        <v>1.8268453663793104E-2</v>
      </c>
      <c r="AI112" s="362">
        <v>8663</v>
      </c>
      <c r="AJ112" s="278">
        <f t="shared" si="48"/>
        <v>4.8620465158045974E-2</v>
      </c>
      <c r="AK112" s="362">
        <v>6284</v>
      </c>
      <c r="AL112" s="278">
        <f t="shared" si="49"/>
        <v>3.5268498563218391E-2</v>
      </c>
    </row>
    <row r="113" spans="2:38" s="73" customFormat="1" ht="16.5" customHeight="1">
      <c r="B113" s="527"/>
      <c r="C113" s="573"/>
      <c r="D113" s="193">
        <v>45976</v>
      </c>
      <c r="E113" s="193" t="s">
        <v>115</v>
      </c>
      <c r="F113" s="379">
        <f t="shared" si="31"/>
        <v>187934</v>
      </c>
      <c r="G113" s="551"/>
      <c r="H113" s="567"/>
      <c r="I113" s="362">
        <v>30421</v>
      </c>
      <c r="J113" s="278">
        <f t="shared" si="32"/>
        <v>0.1618706567199123</v>
      </c>
      <c r="K113" s="362">
        <v>55333</v>
      </c>
      <c r="L113" s="278">
        <f t="shared" si="33"/>
        <v>0.29442783104706971</v>
      </c>
      <c r="M113" s="362">
        <f t="shared" si="34"/>
        <v>85754</v>
      </c>
      <c r="N113" s="278">
        <f t="shared" si="35"/>
        <v>0.45629848776698201</v>
      </c>
      <c r="O113" s="362">
        <v>9367</v>
      </c>
      <c r="P113" s="278">
        <f t="shared" si="36"/>
        <v>4.9841965796503025E-2</v>
      </c>
      <c r="Q113" s="362">
        <v>5045</v>
      </c>
      <c r="R113" s="278">
        <f t="shared" si="37"/>
        <v>2.6844530526674258E-2</v>
      </c>
      <c r="S113" s="362">
        <f t="shared" si="38"/>
        <v>14412</v>
      </c>
      <c r="T113" s="278">
        <f t="shared" si="39"/>
        <v>7.6686496323177283E-2</v>
      </c>
      <c r="U113" s="362">
        <v>23466</v>
      </c>
      <c r="V113" s="278">
        <f t="shared" si="40"/>
        <v>0.12486298381346643</v>
      </c>
      <c r="W113" s="362">
        <v>7539</v>
      </c>
      <c r="X113" s="278">
        <f t="shared" si="41"/>
        <v>4.0115146806857724E-2</v>
      </c>
      <c r="Y113" s="362">
        <v>7611</v>
      </c>
      <c r="Z113" s="278">
        <f t="shared" si="42"/>
        <v>4.0498260027456448E-2</v>
      </c>
      <c r="AA113" s="362">
        <v>10202</v>
      </c>
      <c r="AB113" s="278">
        <f t="shared" si="43"/>
        <v>5.4285014952057641E-2</v>
      </c>
      <c r="AC113" s="362">
        <f t="shared" si="44"/>
        <v>17813</v>
      </c>
      <c r="AD113" s="278">
        <f t="shared" si="45"/>
        <v>9.4783274979514082E-2</v>
      </c>
      <c r="AE113" s="362">
        <v>19102</v>
      </c>
      <c r="AF113" s="278">
        <f t="shared" si="46"/>
        <v>0.10164206583162173</v>
      </c>
      <c r="AG113" s="362">
        <v>3064</v>
      </c>
      <c r="AH113" s="278">
        <f t="shared" si="47"/>
        <v>1.6303595943256675E-2</v>
      </c>
      <c r="AI113" s="362">
        <v>10629</v>
      </c>
      <c r="AJ113" s="278">
        <f t="shared" si="48"/>
        <v>5.6557089190886159E-2</v>
      </c>
      <c r="AK113" s="362">
        <v>6155</v>
      </c>
      <c r="AL113" s="278">
        <f t="shared" si="49"/>
        <v>3.2750859344237868E-2</v>
      </c>
    </row>
    <row r="114" spans="2:38" s="73" customFormat="1" ht="16.5" customHeight="1">
      <c r="B114" s="527"/>
      <c r="C114" s="573"/>
      <c r="D114" s="193">
        <v>45977</v>
      </c>
      <c r="E114" s="193" t="s">
        <v>116</v>
      </c>
      <c r="F114" s="379">
        <f t="shared" si="31"/>
        <v>241829</v>
      </c>
      <c r="G114" s="551"/>
      <c r="H114" s="567"/>
      <c r="I114" s="362">
        <v>46468</v>
      </c>
      <c r="J114" s="278">
        <f t="shared" si="32"/>
        <v>0.19215230596826682</v>
      </c>
      <c r="K114" s="362">
        <v>61768</v>
      </c>
      <c r="L114" s="278">
        <f t="shared" si="33"/>
        <v>0.2554201522563464</v>
      </c>
      <c r="M114" s="362">
        <f t="shared" si="34"/>
        <v>108236</v>
      </c>
      <c r="N114" s="278">
        <f t="shared" si="35"/>
        <v>0.44757245822461328</v>
      </c>
      <c r="O114" s="362">
        <v>13948</v>
      </c>
      <c r="P114" s="278">
        <f t="shared" si="36"/>
        <v>5.767711895595648E-2</v>
      </c>
      <c r="Q114" s="362">
        <v>6223</v>
      </c>
      <c r="R114" s="278">
        <f t="shared" si="37"/>
        <v>2.5733059310504531E-2</v>
      </c>
      <c r="S114" s="362">
        <f t="shared" si="38"/>
        <v>20171</v>
      </c>
      <c r="T114" s="278">
        <f t="shared" si="39"/>
        <v>8.3410178266461008E-2</v>
      </c>
      <c r="U114" s="362">
        <v>29834</v>
      </c>
      <c r="V114" s="278">
        <f t="shared" si="40"/>
        <v>0.12336816510840304</v>
      </c>
      <c r="W114" s="362">
        <v>7907</v>
      </c>
      <c r="X114" s="278">
        <f t="shared" si="41"/>
        <v>3.2696657555545447E-2</v>
      </c>
      <c r="Y114" s="362">
        <v>10273</v>
      </c>
      <c r="Z114" s="278">
        <f t="shared" si="42"/>
        <v>4.2480430386760894E-2</v>
      </c>
      <c r="AA114" s="362">
        <v>11067</v>
      </c>
      <c r="AB114" s="278">
        <f t="shared" si="43"/>
        <v>4.576374214837757E-2</v>
      </c>
      <c r="AC114" s="362">
        <f t="shared" si="44"/>
        <v>21340</v>
      </c>
      <c r="AD114" s="278">
        <f t="shared" si="45"/>
        <v>8.8244172535138471E-2</v>
      </c>
      <c r="AE114" s="362">
        <v>30694</v>
      </c>
      <c r="AF114" s="278">
        <f t="shared" si="46"/>
        <v>0.12692439699126243</v>
      </c>
      <c r="AG114" s="362">
        <v>4256</v>
      </c>
      <c r="AH114" s="278">
        <f t="shared" si="47"/>
        <v>1.7599212666801749E-2</v>
      </c>
      <c r="AI114" s="362">
        <v>11825</v>
      </c>
      <c r="AJ114" s="278">
        <f t="shared" si="48"/>
        <v>4.8898188389316415E-2</v>
      </c>
      <c r="AK114" s="362">
        <v>7566</v>
      </c>
      <c r="AL114" s="278">
        <f t="shared" si="49"/>
        <v>3.128657026245818E-2</v>
      </c>
    </row>
    <row r="115" spans="2:38" s="73" customFormat="1" ht="16.5" customHeight="1">
      <c r="B115" s="527"/>
      <c r="C115" s="573"/>
      <c r="D115" s="193">
        <v>45978</v>
      </c>
      <c r="E115" s="193" t="s">
        <v>117</v>
      </c>
      <c r="F115" s="379">
        <f t="shared" si="31"/>
        <v>232135</v>
      </c>
      <c r="G115" s="551"/>
      <c r="H115" s="567"/>
      <c r="I115" s="362">
        <v>45030</v>
      </c>
      <c r="J115" s="278">
        <f t="shared" si="32"/>
        <v>0.19398195015831304</v>
      </c>
      <c r="K115" s="362">
        <v>61153</v>
      </c>
      <c r="L115" s="278">
        <f t="shared" si="33"/>
        <v>0.26343722402912101</v>
      </c>
      <c r="M115" s="362">
        <f t="shared" si="34"/>
        <v>106183</v>
      </c>
      <c r="N115" s="278">
        <f t="shared" si="35"/>
        <v>0.45741917418743405</v>
      </c>
      <c r="O115" s="362">
        <v>13111</v>
      </c>
      <c r="P115" s="278">
        <f t="shared" si="36"/>
        <v>5.6480065479139294E-2</v>
      </c>
      <c r="Q115" s="362">
        <v>6333</v>
      </c>
      <c r="R115" s="278">
        <f t="shared" si="37"/>
        <v>2.7281538759773408E-2</v>
      </c>
      <c r="S115" s="362">
        <f t="shared" si="38"/>
        <v>19444</v>
      </c>
      <c r="T115" s="278">
        <f t="shared" si="39"/>
        <v>8.3761604238912699E-2</v>
      </c>
      <c r="U115" s="362">
        <v>27320</v>
      </c>
      <c r="V115" s="278">
        <f t="shared" si="40"/>
        <v>0.11769013720464384</v>
      </c>
      <c r="W115" s="362">
        <v>5672</v>
      </c>
      <c r="X115" s="278">
        <f t="shared" si="41"/>
        <v>2.4434057768109075E-2</v>
      </c>
      <c r="Y115" s="362">
        <v>9777</v>
      </c>
      <c r="Z115" s="278">
        <f t="shared" si="42"/>
        <v>4.2117733215585755E-2</v>
      </c>
      <c r="AA115" s="362">
        <v>10987</v>
      </c>
      <c r="AB115" s="278">
        <f t="shared" si="43"/>
        <v>4.7330217330432724E-2</v>
      </c>
      <c r="AC115" s="362">
        <f t="shared" si="44"/>
        <v>20764</v>
      </c>
      <c r="AD115" s="278">
        <f t="shared" si="45"/>
        <v>8.9447950546018479E-2</v>
      </c>
      <c r="AE115" s="362">
        <v>29218</v>
      </c>
      <c r="AF115" s="278">
        <f t="shared" si="46"/>
        <v>0.12586641394016412</v>
      </c>
      <c r="AG115" s="362">
        <v>4183</v>
      </c>
      <c r="AH115" s="278">
        <f t="shared" si="47"/>
        <v>1.8019686820169297E-2</v>
      </c>
      <c r="AI115" s="362">
        <v>11595</v>
      </c>
      <c r="AJ115" s="278">
        <f t="shared" si="48"/>
        <v>4.9949382902190538E-2</v>
      </c>
      <c r="AK115" s="362">
        <v>7756</v>
      </c>
      <c r="AL115" s="278">
        <f t="shared" si="49"/>
        <v>3.3411592392357893E-2</v>
      </c>
    </row>
    <row r="116" spans="2:38" s="73" customFormat="1" ht="16.5" customHeight="1" collapsed="1">
      <c r="B116" s="526">
        <f>B109+7</f>
        <v>45987</v>
      </c>
      <c r="C116" s="573"/>
      <c r="D116" s="193">
        <v>45979</v>
      </c>
      <c r="E116" s="193" t="s">
        <v>118</v>
      </c>
      <c r="F116" s="379">
        <f t="shared" si="31"/>
        <v>231646</v>
      </c>
      <c r="G116" s="551">
        <f t="shared" ref="G116" si="58">SUM(F116:F122)</f>
        <v>1470480</v>
      </c>
      <c r="H116" s="567"/>
      <c r="I116" s="362">
        <v>44004</v>
      </c>
      <c r="J116" s="278">
        <f t="shared" si="32"/>
        <v>0.18996227001545463</v>
      </c>
      <c r="K116" s="362">
        <v>59728</v>
      </c>
      <c r="L116" s="278">
        <f t="shared" si="33"/>
        <v>0.25784170674218421</v>
      </c>
      <c r="M116" s="362">
        <f t="shared" si="34"/>
        <v>103732</v>
      </c>
      <c r="N116" s="278">
        <f t="shared" si="35"/>
        <v>0.44780397675763883</v>
      </c>
      <c r="O116" s="362">
        <v>13124</v>
      </c>
      <c r="P116" s="278">
        <f t="shared" si="36"/>
        <v>5.6655413864258396E-2</v>
      </c>
      <c r="Q116" s="362">
        <v>6336</v>
      </c>
      <c r="R116" s="278">
        <f t="shared" si="37"/>
        <v>2.7352080329468242E-2</v>
      </c>
      <c r="S116" s="362">
        <f t="shared" si="38"/>
        <v>19460</v>
      </c>
      <c r="T116" s="278">
        <f t="shared" si="39"/>
        <v>8.4007494193726634E-2</v>
      </c>
      <c r="U116" s="362">
        <v>25200</v>
      </c>
      <c r="V116" s="278">
        <f t="shared" si="40"/>
        <v>0.10878668312856686</v>
      </c>
      <c r="W116" s="362">
        <v>4272</v>
      </c>
      <c r="X116" s="278">
        <f t="shared" si="41"/>
        <v>1.8441932949414191E-2</v>
      </c>
      <c r="Y116" s="362">
        <v>9564</v>
      </c>
      <c r="Z116" s="278">
        <f t="shared" si="42"/>
        <v>4.1287136406413232E-2</v>
      </c>
      <c r="AA116" s="362">
        <v>10968</v>
      </c>
      <c r="AB116" s="278">
        <f t="shared" si="43"/>
        <v>4.734810875214767E-2</v>
      </c>
      <c r="AC116" s="362">
        <f t="shared" si="44"/>
        <v>20532</v>
      </c>
      <c r="AD116" s="278">
        <f t="shared" si="45"/>
        <v>8.8635245158560902E-2</v>
      </c>
      <c r="AE116" s="362">
        <v>32516</v>
      </c>
      <c r="AF116" s="278">
        <f t="shared" si="46"/>
        <v>0.14036935669081271</v>
      </c>
      <c r="AG116" s="362">
        <v>3824</v>
      </c>
      <c r="AH116" s="278">
        <f t="shared" si="47"/>
        <v>1.6507947471573005E-2</v>
      </c>
      <c r="AI116" s="362">
        <v>14818</v>
      </c>
      <c r="AJ116" s="278">
        <f t="shared" si="48"/>
        <v>6.3968296452345391E-2</v>
      </c>
      <c r="AK116" s="362">
        <v>7292</v>
      </c>
      <c r="AL116" s="278">
        <f t="shared" si="49"/>
        <v>3.1479067197361495E-2</v>
      </c>
    </row>
    <row r="117" spans="2:38" s="73" customFormat="1" ht="16.5" customHeight="1">
      <c r="B117" s="527"/>
      <c r="C117" s="573"/>
      <c r="D117" s="193">
        <v>45980</v>
      </c>
      <c r="E117" s="193" t="s">
        <v>112</v>
      </c>
      <c r="F117" s="379">
        <f t="shared" si="31"/>
        <v>223503</v>
      </c>
      <c r="G117" s="551"/>
      <c r="H117" s="567"/>
      <c r="I117" s="362">
        <v>44020</v>
      </c>
      <c r="J117" s="278">
        <f t="shared" si="32"/>
        <v>0.19695485071788746</v>
      </c>
      <c r="K117" s="362">
        <v>58088</v>
      </c>
      <c r="L117" s="278">
        <f t="shared" si="33"/>
        <v>0.25989807743072801</v>
      </c>
      <c r="M117" s="362">
        <f t="shared" si="34"/>
        <v>102108</v>
      </c>
      <c r="N117" s="278">
        <f t="shared" si="35"/>
        <v>0.45685292814861544</v>
      </c>
      <c r="O117" s="362">
        <v>12819</v>
      </c>
      <c r="P117" s="278">
        <f t="shared" si="36"/>
        <v>5.735493483308949E-2</v>
      </c>
      <c r="Q117" s="362">
        <v>6321</v>
      </c>
      <c r="R117" s="278">
        <f t="shared" si="37"/>
        <v>2.8281499577186883E-2</v>
      </c>
      <c r="S117" s="362">
        <f t="shared" si="38"/>
        <v>19140</v>
      </c>
      <c r="T117" s="278">
        <f t="shared" si="39"/>
        <v>8.5636434410276366E-2</v>
      </c>
      <c r="U117" s="362">
        <v>25309</v>
      </c>
      <c r="V117" s="278">
        <f t="shared" si="40"/>
        <v>0.11323785363060003</v>
      </c>
      <c r="W117" s="362">
        <v>4426</v>
      </c>
      <c r="X117" s="278">
        <f t="shared" si="41"/>
        <v>1.980286618076715E-2</v>
      </c>
      <c r="Y117" s="362">
        <v>9469</v>
      </c>
      <c r="Z117" s="278">
        <f t="shared" si="42"/>
        <v>4.2366321704854076E-2</v>
      </c>
      <c r="AA117" s="362">
        <v>9924</v>
      </c>
      <c r="AB117" s="278">
        <f t="shared" si="43"/>
        <v>4.4402088562569629E-2</v>
      </c>
      <c r="AC117" s="362">
        <f t="shared" si="44"/>
        <v>19393</v>
      </c>
      <c r="AD117" s="278">
        <f t="shared" si="45"/>
        <v>8.6768410267423698E-2</v>
      </c>
      <c r="AE117" s="362">
        <v>29439</v>
      </c>
      <c r="AF117" s="278">
        <f t="shared" si="46"/>
        <v>0.13171635280063354</v>
      </c>
      <c r="AG117" s="362">
        <v>3711</v>
      </c>
      <c r="AH117" s="278">
        <f t="shared" si="47"/>
        <v>1.660380397578556E-2</v>
      </c>
      <c r="AI117" s="362">
        <v>12365</v>
      </c>
      <c r="AJ117" s="278">
        <f t="shared" si="48"/>
        <v>5.5323642188248034E-2</v>
      </c>
      <c r="AK117" s="362">
        <v>7612</v>
      </c>
      <c r="AL117" s="278">
        <f t="shared" si="49"/>
        <v>3.4057708397650141E-2</v>
      </c>
    </row>
    <row r="118" spans="2:38" s="73" customFormat="1" ht="16.5" customHeight="1">
      <c r="B118" s="527"/>
      <c r="C118" s="573"/>
      <c r="D118" s="193">
        <v>45981</v>
      </c>
      <c r="E118" s="193" t="s">
        <v>113</v>
      </c>
      <c r="F118" s="379">
        <f t="shared" si="31"/>
        <v>209035</v>
      </c>
      <c r="G118" s="551"/>
      <c r="H118" s="567"/>
      <c r="I118" s="362">
        <v>42548</v>
      </c>
      <c r="J118" s="278">
        <f t="shared" si="32"/>
        <v>0.2035448609084603</v>
      </c>
      <c r="K118" s="362">
        <v>51997</v>
      </c>
      <c r="L118" s="278">
        <f t="shared" si="33"/>
        <v>0.24874781735116128</v>
      </c>
      <c r="M118" s="362">
        <f t="shared" si="34"/>
        <v>94545</v>
      </c>
      <c r="N118" s="278">
        <f t="shared" si="35"/>
        <v>0.45229267825962161</v>
      </c>
      <c r="O118" s="362">
        <v>12383</v>
      </c>
      <c r="P118" s="278">
        <f t="shared" si="36"/>
        <v>5.9238883440572154E-2</v>
      </c>
      <c r="Q118" s="362">
        <v>6050</v>
      </c>
      <c r="R118" s="278">
        <f t="shared" si="37"/>
        <v>2.8942521587293994E-2</v>
      </c>
      <c r="S118" s="362">
        <f t="shared" si="38"/>
        <v>18433</v>
      </c>
      <c r="T118" s="278">
        <f t="shared" si="39"/>
        <v>8.8181405027866144E-2</v>
      </c>
      <c r="U118" s="362">
        <v>24199</v>
      </c>
      <c r="V118" s="278">
        <f t="shared" si="40"/>
        <v>0.11576530246131031</v>
      </c>
      <c r="W118" s="362">
        <v>6531</v>
      </c>
      <c r="X118" s="278">
        <f t="shared" si="41"/>
        <v>3.1243571650680507E-2</v>
      </c>
      <c r="Y118" s="362">
        <v>8754</v>
      </c>
      <c r="Z118" s="278">
        <f t="shared" si="42"/>
        <v>4.1878154376061426E-2</v>
      </c>
      <c r="AA118" s="362">
        <v>8359</v>
      </c>
      <c r="AB118" s="278">
        <f t="shared" si="43"/>
        <v>3.9988518669122397E-2</v>
      </c>
      <c r="AC118" s="362">
        <f t="shared" si="44"/>
        <v>17113</v>
      </c>
      <c r="AD118" s="278">
        <f t="shared" si="45"/>
        <v>8.1866673045183816E-2</v>
      </c>
      <c r="AE118" s="362">
        <v>25529</v>
      </c>
      <c r="AF118" s="278">
        <f t="shared" si="46"/>
        <v>0.12212787332264932</v>
      </c>
      <c r="AG118" s="362">
        <v>3156</v>
      </c>
      <c r="AH118" s="278">
        <f t="shared" si="47"/>
        <v>1.5097950104049561E-2</v>
      </c>
      <c r="AI118" s="362">
        <v>12391</v>
      </c>
      <c r="AJ118" s="278">
        <f t="shared" si="48"/>
        <v>5.9277154543497503E-2</v>
      </c>
      <c r="AK118" s="362">
        <v>7138</v>
      </c>
      <c r="AL118" s="278">
        <f t="shared" si="49"/>
        <v>3.4147391585141247E-2</v>
      </c>
    </row>
    <row r="119" spans="2:38" s="73" customFormat="1" ht="16.5" customHeight="1">
      <c r="B119" s="527"/>
      <c r="C119" s="573"/>
      <c r="D119" s="193">
        <v>45982</v>
      </c>
      <c r="E119" s="193" t="s">
        <v>114</v>
      </c>
      <c r="F119" s="379">
        <f t="shared" si="31"/>
        <v>171606</v>
      </c>
      <c r="G119" s="551"/>
      <c r="H119" s="567"/>
      <c r="I119" s="362">
        <v>31698</v>
      </c>
      <c r="J119" s="278">
        <f t="shared" si="32"/>
        <v>0.1847138211950631</v>
      </c>
      <c r="K119" s="362">
        <v>48240</v>
      </c>
      <c r="L119" s="278">
        <f t="shared" si="33"/>
        <v>0.28110905213104437</v>
      </c>
      <c r="M119" s="362">
        <f t="shared" si="34"/>
        <v>79938</v>
      </c>
      <c r="N119" s="278">
        <f t="shared" si="35"/>
        <v>0.4658228733261075</v>
      </c>
      <c r="O119" s="362">
        <v>9667</v>
      </c>
      <c r="P119" s="278">
        <f t="shared" si="36"/>
        <v>5.6332529165646891E-2</v>
      </c>
      <c r="Q119" s="362">
        <v>5354</v>
      </c>
      <c r="R119" s="278">
        <f t="shared" si="37"/>
        <v>3.1199375313217488E-2</v>
      </c>
      <c r="S119" s="362">
        <f t="shared" si="38"/>
        <v>15021</v>
      </c>
      <c r="T119" s="278">
        <f t="shared" si="39"/>
        <v>8.7531904478864372E-2</v>
      </c>
      <c r="U119" s="362">
        <v>20752</v>
      </c>
      <c r="V119" s="278">
        <f t="shared" si="40"/>
        <v>0.1209281726746151</v>
      </c>
      <c r="W119" s="362">
        <v>4196</v>
      </c>
      <c r="X119" s="278">
        <f t="shared" si="41"/>
        <v>2.4451359509574257E-2</v>
      </c>
      <c r="Y119" s="362">
        <v>6447</v>
      </c>
      <c r="Z119" s="278">
        <f t="shared" si="42"/>
        <v>3.7568616481941187E-2</v>
      </c>
      <c r="AA119" s="362">
        <v>8184</v>
      </c>
      <c r="AB119" s="278">
        <f t="shared" si="43"/>
        <v>4.7690640187406035E-2</v>
      </c>
      <c r="AC119" s="362">
        <f t="shared" si="44"/>
        <v>14631</v>
      </c>
      <c r="AD119" s="278">
        <f t="shared" si="45"/>
        <v>8.5259256669347222E-2</v>
      </c>
      <c r="AE119" s="362">
        <v>17985</v>
      </c>
      <c r="AF119" s="278">
        <f t="shared" si="46"/>
        <v>0.10480402783119472</v>
      </c>
      <c r="AG119" s="362">
        <v>2677</v>
      </c>
      <c r="AH119" s="278">
        <f t="shared" si="47"/>
        <v>1.5599687656608744E-2</v>
      </c>
      <c r="AI119" s="362">
        <v>10036</v>
      </c>
      <c r="AJ119" s="278">
        <f t="shared" si="48"/>
        <v>5.8482803631574654E-2</v>
      </c>
      <c r="AK119" s="362">
        <v>6370</v>
      </c>
      <c r="AL119" s="278">
        <f t="shared" si="49"/>
        <v>3.7119914222113443E-2</v>
      </c>
    </row>
    <row r="120" spans="2:38" s="73" customFormat="1" ht="16.5" customHeight="1">
      <c r="B120" s="527"/>
      <c r="C120" s="573"/>
      <c r="D120" s="193">
        <v>45983</v>
      </c>
      <c r="E120" s="193" t="s">
        <v>115</v>
      </c>
      <c r="F120" s="379">
        <f t="shared" si="31"/>
        <v>176430</v>
      </c>
      <c r="G120" s="551"/>
      <c r="H120" s="567"/>
      <c r="I120" s="362">
        <v>28917</v>
      </c>
      <c r="J120" s="278">
        <f t="shared" si="32"/>
        <v>0.16390069716034689</v>
      </c>
      <c r="K120" s="362">
        <v>54453</v>
      </c>
      <c r="L120" s="278">
        <f t="shared" si="33"/>
        <v>0.30863798673694948</v>
      </c>
      <c r="M120" s="362">
        <f t="shared" si="34"/>
        <v>83370</v>
      </c>
      <c r="N120" s="278">
        <f t="shared" si="35"/>
        <v>0.47253868389729636</v>
      </c>
      <c r="O120" s="362">
        <v>8767</v>
      </c>
      <c r="P120" s="278">
        <f t="shared" si="36"/>
        <v>4.9691095618658955E-2</v>
      </c>
      <c r="Q120" s="362">
        <v>5078</v>
      </c>
      <c r="R120" s="278">
        <f t="shared" si="37"/>
        <v>2.8781953182565323E-2</v>
      </c>
      <c r="S120" s="362">
        <f t="shared" si="38"/>
        <v>13845</v>
      </c>
      <c r="T120" s="278">
        <f t="shared" si="39"/>
        <v>7.8473048801224285E-2</v>
      </c>
      <c r="U120" s="362">
        <v>20585</v>
      </c>
      <c r="V120" s="278">
        <f t="shared" si="40"/>
        <v>0.11667516862211642</v>
      </c>
      <c r="W120" s="362">
        <v>4044</v>
      </c>
      <c r="X120" s="278">
        <f t="shared" si="41"/>
        <v>2.2921271892535282E-2</v>
      </c>
      <c r="Y120" s="362">
        <v>6943</v>
      </c>
      <c r="Z120" s="278">
        <f t="shared" si="42"/>
        <v>3.9352717791758772E-2</v>
      </c>
      <c r="AA120" s="362">
        <v>9494</v>
      </c>
      <c r="AB120" s="278">
        <f t="shared" si="43"/>
        <v>5.381171002663946E-2</v>
      </c>
      <c r="AC120" s="362">
        <f t="shared" si="44"/>
        <v>16437</v>
      </c>
      <c r="AD120" s="278">
        <f t="shared" si="45"/>
        <v>9.3164427818398232E-2</v>
      </c>
      <c r="AE120" s="362">
        <v>17838</v>
      </c>
      <c r="AF120" s="278">
        <f t="shared" si="46"/>
        <v>0.10110525420846794</v>
      </c>
      <c r="AG120" s="362">
        <v>2740</v>
      </c>
      <c r="AH120" s="278">
        <f t="shared" si="47"/>
        <v>1.5530238621549623E-2</v>
      </c>
      <c r="AI120" s="362">
        <v>11256</v>
      </c>
      <c r="AJ120" s="278">
        <f t="shared" si="48"/>
        <v>6.3798673694949834E-2</v>
      </c>
      <c r="AK120" s="362">
        <v>6315</v>
      </c>
      <c r="AL120" s="278">
        <f t="shared" si="49"/>
        <v>3.5793232443461998E-2</v>
      </c>
    </row>
    <row r="121" spans="2:38" s="73" customFormat="1" ht="16.5" customHeight="1">
      <c r="B121" s="527"/>
      <c r="C121" s="573"/>
      <c r="D121" s="193">
        <v>45984</v>
      </c>
      <c r="E121" s="193" t="s">
        <v>116</v>
      </c>
      <c r="F121" s="379">
        <f t="shared" si="31"/>
        <v>230335</v>
      </c>
      <c r="G121" s="551"/>
      <c r="H121" s="567"/>
      <c r="I121" s="362">
        <v>43964</v>
      </c>
      <c r="J121" s="278">
        <f t="shared" si="32"/>
        <v>0.19086982004471748</v>
      </c>
      <c r="K121" s="362">
        <v>60313</v>
      </c>
      <c r="L121" s="278">
        <f t="shared" si="33"/>
        <v>0.26184904595480496</v>
      </c>
      <c r="M121" s="362">
        <f t="shared" si="34"/>
        <v>104277</v>
      </c>
      <c r="N121" s="278">
        <f t="shared" si="35"/>
        <v>0.45271886599952244</v>
      </c>
      <c r="O121" s="362">
        <v>13043</v>
      </c>
      <c r="P121" s="278">
        <f t="shared" si="36"/>
        <v>5.6626218334165451E-2</v>
      </c>
      <c r="Q121" s="362">
        <v>6073</v>
      </c>
      <c r="R121" s="278">
        <f t="shared" si="37"/>
        <v>2.6365945253652288E-2</v>
      </c>
      <c r="S121" s="362">
        <f t="shared" si="38"/>
        <v>19116</v>
      </c>
      <c r="T121" s="278">
        <f t="shared" si="39"/>
        <v>8.2992163587817747E-2</v>
      </c>
      <c r="U121" s="362">
        <v>26074</v>
      </c>
      <c r="V121" s="278">
        <f t="shared" si="40"/>
        <v>0.11320033863720233</v>
      </c>
      <c r="W121" s="362">
        <v>4520</v>
      </c>
      <c r="X121" s="278">
        <f t="shared" si="41"/>
        <v>1.9623591725096055E-2</v>
      </c>
      <c r="Y121" s="362">
        <v>9131</v>
      </c>
      <c r="Z121" s="278">
        <f t="shared" si="42"/>
        <v>3.9642260186250458E-2</v>
      </c>
      <c r="AA121" s="362">
        <v>11109</v>
      </c>
      <c r="AB121" s="278">
        <f t="shared" si="43"/>
        <v>4.8229752317277011E-2</v>
      </c>
      <c r="AC121" s="362">
        <f t="shared" si="44"/>
        <v>20240</v>
      </c>
      <c r="AD121" s="278">
        <f t="shared" si="45"/>
        <v>8.7872012503527469E-2</v>
      </c>
      <c r="AE121" s="362">
        <v>31434</v>
      </c>
      <c r="AF121" s="278">
        <f t="shared" si="46"/>
        <v>0.13647079254129854</v>
      </c>
      <c r="AG121" s="362">
        <v>3783</v>
      </c>
      <c r="AH121" s="278">
        <f t="shared" si="47"/>
        <v>1.6423904313282826E-2</v>
      </c>
      <c r="AI121" s="362">
        <v>13806</v>
      </c>
      <c r="AJ121" s="278">
        <f t="shared" si="48"/>
        <v>5.9938784813423927E-2</v>
      </c>
      <c r="AK121" s="362">
        <v>7085</v>
      </c>
      <c r="AL121" s="278">
        <f t="shared" si="49"/>
        <v>3.0759545878828662E-2</v>
      </c>
    </row>
    <row r="122" spans="2:38" s="73" customFormat="1" ht="16.5" customHeight="1">
      <c r="B122" s="527"/>
      <c r="C122" s="573"/>
      <c r="D122" s="193">
        <v>45985</v>
      </c>
      <c r="E122" s="193" t="s">
        <v>117</v>
      </c>
      <c r="F122" s="379">
        <f t="shared" si="31"/>
        <v>227925</v>
      </c>
      <c r="G122" s="551"/>
      <c r="H122" s="567"/>
      <c r="I122" s="362">
        <v>42598</v>
      </c>
      <c r="J122" s="278">
        <f t="shared" si="32"/>
        <v>0.18689481188987606</v>
      </c>
      <c r="K122" s="362">
        <v>64157</v>
      </c>
      <c r="L122" s="278">
        <f t="shared" si="33"/>
        <v>0.28148294395086104</v>
      </c>
      <c r="M122" s="362">
        <f t="shared" si="34"/>
        <v>106755</v>
      </c>
      <c r="N122" s="278">
        <f t="shared" si="35"/>
        <v>0.4683777558407371</v>
      </c>
      <c r="O122" s="362">
        <v>12125</v>
      </c>
      <c r="P122" s="278">
        <f t="shared" si="36"/>
        <v>5.3197323681035427E-2</v>
      </c>
      <c r="Q122" s="362">
        <v>6103</v>
      </c>
      <c r="R122" s="278">
        <f t="shared" si="37"/>
        <v>2.677635187013272E-2</v>
      </c>
      <c r="S122" s="362">
        <f t="shared" si="38"/>
        <v>18228</v>
      </c>
      <c r="T122" s="278">
        <f t="shared" si="39"/>
        <v>7.9973675551168147E-2</v>
      </c>
      <c r="U122" s="362">
        <v>26138</v>
      </c>
      <c r="V122" s="278">
        <f t="shared" si="40"/>
        <v>0.11467807392782714</v>
      </c>
      <c r="W122" s="362">
        <v>4465</v>
      </c>
      <c r="X122" s="278">
        <f t="shared" si="41"/>
        <v>1.9589777339036964E-2</v>
      </c>
      <c r="Y122" s="362">
        <v>9245</v>
      </c>
      <c r="Z122" s="278">
        <f t="shared" si="42"/>
        <v>4.0561588241746188E-2</v>
      </c>
      <c r="AA122" s="362">
        <v>10518</v>
      </c>
      <c r="AB122" s="278">
        <f t="shared" si="43"/>
        <v>4.6146758802237578E-2</v>
      </c>
      <c r="AC122" s="362">
        <f t="shared" si="44"/>
        <v>19763</v>
      </c>
      <c r="AD122" s="278">
        <f t="shared" si="45"/>
        <v>8.6708347043983766E-2</v>
      </c>
      <c r="AE122" s="362">
        <v>28662</v>
      </c>
      <c r="AF122" s="278">
        <f t="shared" si="46"/>
        <v>0.12575189206975979</v>
      </c>
      <c r="AG122" s="362">
        <v>3704</v>
      </c>
      <c r="AH122" s="278">
        <f t="shared" si="47"/>
        <v>1.6250959745530327E-2</v>
      </c>
      <c r="AI122" s="362">
        <v>13223</v>
      </c>
      <c r="AJ122" s="278">
        <f t="shared" si="48"/>
        <v>5.8014697817264448E-2</v>
      </c>
      <c r="AK122" s="362">
        <v>6987</v>
      </c>
      <c r="AL122" s="278">
        <f t="shared" si="49"/>
        <v>3.0654820664692332E-2</v>
      </c>
    </row>
    <row r="123" spans="2:38" s="73" customFormat="1" ht="16.5" customHeight="1" collapsed="1">
      <c r="B123" s="526">
        <f>B116+7</f>
        <v>45994</v>
      </c>
      <c r="C123" s="573"/>
      <c r="D123" s="193">
        <v>45986</v>
      </c>
      <c r="E123" s="193" t="s">
        <v>118</v>
      </c>
      <c r="F123" s="379">
        <f t="shared" si="31"/>
        <v>255556</v>
      </c>
      <c r="G123" s="551">
        <f t="shared" ref="G123" si="59">SUM(F123:F129)</f>
        <v>1516857</v>
      </c>
      <c r="H123" s="567"/>
      <c r="I123" s="362">
        <v>41821</v>
      </c>
      <c r="J123" s="278">
        <f t="shared" si="32"/>
        <v>0.163647106700684</v>
      </c>
      <c r="K123" s="362">
        <v>62874</v>
      </c>
      <c r="L123" s="278">
        <f t="shared" si="33"/>
        <v>0.2460282677769256</v>
      </c>
      <c r="M123" s="362">
        <f t="shared" si="34"/>
        <v>104695</v>
      </c>
      <c r="N123" s="278">
        <f t="shared" si="35"/>
        <v>0.4096753744776096</v>
      </c>
      <c r="O123" s="362">
        <v>12160</v>
      </c>
      <c r="P123" s="278">
        <f t="shared" si="36"/>
        <v>4.7582525943433145E-2</v>
      </c>
      <c r="Q123" s="362">
        <v>6382</v>
      </c>
      <c r="R123" s="278">
        <f t="shared" si="37"/>
        <v>2.4973000046956441E-2</v>
      </c>
      <c r="S123" s="362">
        <f t="shared" si="38"/>
        <v>18542</v>
      </c>
      <c r="T123" s="278">
        <f t="shared" si="39"/>
        <v>7.2555525990389586E-2</v>
      </c>
      <c r="U123" s="362">
        <v>30246</v>
      </c>
      <c r="V123" s="278">
        <f t="shared" si="40"/>
        <v>0.11835370721094399</v>
      </c>
      <c r="W123" s="362">
        <v>3812</v>
      </c>
      <c r="X123" s="278">
        <f t="shared" si="41"/>
        <v>1.4916495797398613E-2</v>
      </c>
      <c r="Y123" s="362">
        <v>8960</v>
      </c>
      <c r="Z123" s="278">
        <f t="shared" si="42"/>
        <v>3.5060808589898101E-2</v>
      </c>
      <c r="AA123" s="362">
        <v>10566</v>
      </c>
      <c r="AB123" s="278">
        <f t="shared" si="43"/>
        <v>4.1345145486703504E-2</v>
      </c>
      <c r="AC123" s="362">
        <f t="shared" si="44"/>
        <v>19526</v>
      </c>
      <c r="AD123" s="278">
        <f t="shared" si="45"/>
        <v>7.6405954076601612E-2</v>
      </c>
      <c r="AE123" s="362">
        <v>35718</v>
      </c>
      <c r="AF123" s="278">
        <f t="shared" si="46"/>
        <v>0.13976584388548891</v>
      </c>
      <c r="AG123" s="362">
        <v>8954</v>
      </c>
      <c r="AH123" s="278">
        <f t="shared" si="47"/>
        <v>3.5037330369860224E-2</v>
      </c>
      <c r="AI123" s="362">
        <v>27188</v>
      </c>
      <c r="AJ123" s="278">
        <f t="shared" si="48"/>
        <v>0.10638764106497206</v>
      </c>
      <c r="AK123" s="362">
        <v>6875</v>
      </c>
      <c r="AL123" s="278">
        <f t="shared" si="49"/>
        <v>2.6902127126735433E-2</v>
      </c>
    </row>
    <row r="124" spans="2:38" s="73" customFormat="1" ht="16.5" customHeight="1">
      <c r="B124" s="527"/>
      <c r="C124" s="573"/>
      <c r="D124" s="193">
        <v>45987</v>
      </c>
      <c r="E124" s="193" t="s">
        <v>112</v>
      </c>
      <c r="F124" s="379">
        <f t="shared" si="31"/>
        <v>236530</v>
      </c>
      <c r="G124" s="551"/>
      <c r="H124" s="567"/>
      <c r="I124" s="362">
        <v>41893</v>
      </c>
      <c r="J124" s="278">
        <f t="shared" si="32"/>
        <v>0.17711495370566102</v>
      </c>
      <c r="K124" s="362">
        <v>61367</v>
      </c>
      <c r="L124" s="278">
        <f t="shared" si="33"/>
        <v>0.25944700460829495</v>
      </c>
      <c r="M124" s="362">
        <f t="shared" si="34"/>
        <v>103260</v>
      </c>
      <c r="N124" s="278">
        <f t="shared" si="35"/>
        <v>0.43656195831395594</v>
      </c>
      <c r="O124" s="362">
        <v>12116</v>
      </c>
      <c r="P124" s="278">
        <f t="shared" si="36"/>
        <v>5.1223946222466496E-2</v>
      </c>
      <c r="Q124" s="362">
        <v>6440</v>
      </c>
      <c r="R124" s="278">
        <f t="shared" si="37"/>
        <v>2.7226990233796981E-2</v>
      </c>
      <c r="S124" s="362">
        <f t="shared" si="38"/>
        <v>18556</v>
      </c>
      <c r="T124" s="278">
        <f t="shared" si="39"/>
        <v>7.845093645626347E-2</v>
      </c>
      <c r="U124" s="362">
        <v>28173</v>
      </c>
      <c r="V124" s="278">
        <f t="shared" si="40"/>
        <v>0.11910962668583266</v>
      </c>
      <c r="W124" s="362">
        <v>4396</v>
      </c>
      <c r="X124" s="278">
        <f t="shared" si="41"/>
        <v>1.8585380290026637E-2</v>
      </c>
      <c r="Y124" s="362">
        <v>8359</v>
      </c>
      <c r="Z124" s="278">
        <f t="shared" si="42"/>
        <v>3.5340125988246734E-2</v>
      </c>
      <c r="AA124" s="362">
        <v>8470</v>
      </c>
      <c r="AB124" s="278">
        <f t="shared" si="43"/>
        <v>3.5809411068363418E-2</v>
      </c>
      <c r="AC124" s="362">
        <f t="shared" si="44"/>
        <v>16829</v>
      </c>
      <c r="AD124" s="278">
        <f t="shared" si="45"/>
        <v>7.114953705661016E-2</v>
      </c>
      <c r="AE124" s="362">
        <v>30708</v>
      </c>
      <c r="AF124" s="278">
        <f t="shared" si="46"/>
        <v>0.1298270832452543</v>
      </c>
      <c r="AG124" s="362">
        <v>8309</v>
      </c>
      <c r="AH124" s="278">
        <f t="shared" si="47"/>
        <v>3.5128736312518498E-2</v>
      </c>
      <c r="AI124" s="362">
        <v>19528</v>
      </c>
      <c r="AJ124" s="278">
        <f t="shared" si="48"/>
        <v>8.2560351752420408E-2</v>
      </c>
      <c r="AK124" s="362">
        <v>6771</v>
      </c>
      <c r="AL124" s="278">
        <f t="shared" si="49"/>
        <v>2.8626389887117912E-2</v>
      </c>
    </row>
    <row r="125" spans="2:38" s="73" customFormat="1" ht="16.5" customHeight="1">
      <c r="B125" s="527"/>
      <c r="C125" s="573"/>
      <c r="D125" s="193">
        <v>45988</v>
      </c>
      <c r="E125" s="193" t="s">
        <v>113</v>
      </c>
      <c r="F125" s="379">
        <f t="shared" si="31"/>
        <v>209546</v>
      </c>
      <c r="G125" s="551"/>
      <c r="H125" s="567"/>
      <c r="I125" s="362">
        <v>39799</v>
      </c>
      <c r="J125" s="278">
        <f t="shared" si="32"/>
        <v>0.18992965744991552</v>
      </c>
      <c r="K125" s="362">
        <v>54366</v>
      </c>
      <c r="L125" s="278">
        <f t="shared" si="33"/>
        <v>0.25944661315415229</v>
      </c>
      <c r="M125" s="362">
        <f t="shared" si="34"/>
        <v>94165</v>
      </c>
      <c r="N125" s="278">
        <f t="shared" si="35"/>
        <v>0.44937627060406782</v>
      </c>
      <c r="O125" s="362">
        <v>11886</v>
      </c>
      <c r="P125" s="278">
        <f t="shared" si="36"/>
        <v>5.6722628921573308E-2</v>
      </c>
      <c r="Q125" s="362">
        <v>6234</v>
      </c>
      <c r="R125" s="278">
        <f t="shared" si="37"/>
        <v>2.9750031019442031E-2</v>
      </c>
      <c r="S125" s="362">
        <f t="shared" si="38"/>
        <v>18120</v>
      </c>
      <c r="T125" s="278">
        <f t="shared" si="39"/>
        <v>8.6472659941015342E-2</v>
      </c>
      <c r="U125" s="362">
        <v>24698</v>
      </c>
      <c r="V125" s="278">
        <f t="shared" si="40"/>
        <v>0.11786433527721837</v>
      </c>
      <c r="W125" s="362">
        <v>3316</v>
      </c>
      <c r="X125" s="278">
        <f t="shared" si="41"/>
        <v>1.5824687658079848E-2</v>
      </c>
      <c r="Y125" s="362">
        <v>7417</v>
      </c>
      <c r="Z125" s="278">
        <f t="shared" si="42"/>
        <v>3.5395569469233487E-2</v>
      </c>
      <c r="AA125" s="362">
        <v>7312</v>
      </c>
      <c r="AB125" s="278">
        <f t="shared" si="43"/>
        <v>3.4894486174873299E-2</v>
      </c>
      <c r="AC125" s="362">
        <f t="shared" si="44"/>
        <v>14729</v>
      </c>
      <c r="AD125" s="278">
        <f t="shared" si="45"/>
        <v>7.0290055644106786E-2</v>
      </c>
      <c r="AE125" s="362">
        <v>26427</v>
      </c>
      <c r="AF125" s="278">
        <f t="shared" si="46"/>
        <v>0.1261155068576828</v>
      </c>
      <c r="AG125" s="362">
        <v>5715</v>
      </c>
      <c r="AH125" s="278">
        <f t="shared" si="47"/>
        <v>2.7273247878747388E-2</v>
      </c>
      <c r="AI125" s="362">
        <v>16192</v>
      </c>
      <c r="AJ125" s="278">
        <f t="shared" si="48"/>
        <v>7.7271816212192077E-2</v>
      </c>
      <c r="AK125" s="362">
        <v>6184</v>
      </c>
      <c r="AL125" s="278">
        <f t="shared" si="49"/>
        <v>2.9511419926889562E-2</v>
      </c>
    </row>
    <row r="126" spans="2:38" s="73" customFormat="1" ht="16.5" customHeight="1">
      <c r="B126" s="527"/>
      <c r="C126" s="573"/>
      <c r="D126" s="193">
        <v>45989</v>
      </c>
      <c r="E126" s="193" t="s">
        <v>114</v>
      </c>
      <c r="F126" s="379">
        <f t="shared" si="31"/>
        <v>171414</v>
      </c>
      <c r="G126" s="551"/>
      <c r="H126" s="567"/>
      <c r="I126" s="362">
        <v>30421</v>
      </c>
      <c r="J126" s="278">
        <f t="shared" si="32"/>
        <v>0.17747091836139406</v>
      </c>
      <c r="K126" s="362">
        <v>50804</v>
      </c>
      <c r="L126" s="278">
        <f t="shared" si="33"/>
        <v>0.29638185912469228</v>
      </c>
      <c r="M126" s="362">
        <f t="shared" si="34"/>
        <v>81225</v>
      </c>
      <c r="N126" s="278">
        <f t="shared" si="35"/>
        <v>0.47385277748608634</v>
      </c>
      <c r="O126" s="362">
        <v>9037</v>
      </c>
      <c r="P126" s="278">
        <f t="shared" si="36"/>
        <v>5.2720314560070938E-2</v>
      </c>
      <c r="Q126" s="362">
        <v>5207</v>
      </c>
      <c r="R126" s="278">
        <f t="shared" si="37"/>
        <v>3.0376748690305343E-2</v>
      </c>
      <c r="S126" s="362">
        <f t="shared" si="38"/>
        <v>14244</v>
      </c>
      <c r="T126" s="278">
        <f t="shared" si="39"/>
        <v>8.3097063250376288E-2</v>
      </c>
      <c r="U126" s="362">
        <v>19498</v>
      </c>
      <c r="V126" s="278">
        <f t="shared" si="40"/>
        <v>0.11374800191349597</v>
      </c>
      <c r="W126" s="362">
        <v>2724</v>
      </c>
      <c r="X126" s="278">
        <f t="shared" si="41"/>
        <v>1.5891350764815008E-2</v>
      </c>
      <c r="Y126" s="362">
        <v>6232</v>
      </c>
      <c r="Z126" s="278">
        <f t="shared" si="42"/>
        <v>3.6356423629341827E-2</v>
      </c>
      <c r="AA126" s="362">
        <v>7363</v>
      </c>
      <c r="AB126" s="278">
        <f t="shared" si="43"/>
        <v>4.2954484464512818E-2</v>
      </c>
      <c r="AC126" s="362">
        <f t="shared" si="44"/>
        <v>13595</v>
      </c>
      <c r="AD126" s="278">
        <f t="shared" si="45"/>
        <v>7.9310908093854646E-2</v>
      </c>
      <c r="AE126" s="362">
        <v>19476</v>
      </c>
      <c r="AF126" s="278">
        <f t="shared" si="46"/>
        <v>0.11361965767090203</v>
      </c>
      <c r="AG126" s="362">
        <v>4191</v>
      </c>
      <c r="AH126" s="278">
        <f t="shared" si="47"/>
        <v>2.4449578214148202E-2</v>
      </c>
      <c r="AI126" s="362">
        <v>11095</v>
      </c>
      <c r="AJ126" s="278">
        <f t="shared" si="48"/>
        <v>6.4726335071814439E-2</v>
      </c>
      <c r="AK126" s="362">
        <v>5366</v>
      </c>
      <c r="AL126" s="278">
        <f t="shared" si="49"/>
        <v>3.1304327534507098E-2</v>
      </c>
    </row>
    <row r="127" spans="2:38" s="73" customFormat="1" ht="16.5" customHeight="1">
      <c r="B127" s="527"/>
      <c r="C127" s="573"/>
      <c r="D127" s="193">
        <v>45990</v>
      </c>
      <c r="E127" s="193" t="s">
        <v>115</v>
      </c>
      <c r="F127" s="379">
        <f t="shared" si="31"/>
        <v>178370</v>
      </c>
      <c r="G127" s="551"/>
      <c r="H127" s="567"/>
      <c r="I127" s="362">
        <v>28209</v>
      </c>
      <c r="J127" s="278">
        <f t="shared" si="32"/>
        <v>0.15814879183719235</v>
      </c>
      <c r="K127" s="362">
        <v>55907</v>
      </c>
      <c r="L127" s="278">
        <f t="shared" si="33"/>
        <v>0.3134327521444189</v>
      </c>
      <c r="M127" s="362">
        <f t="shared" si="34"/>
        <v>84116</v>
      </c>
      <c r="N127" s="278">
        <f t="shared" si="35"/>
        <v>0.47158154398161128</v>
      </c>
      <c r="O127" s="362">
        <v>7742</v>
      </c>
      <c r="P127" s="278">
        <f t="shared" si="36"/>
        <v>4.3404159892358581E-2</v>
      </c>
      <c r="Q127" s="362">
        <v>4835</v>
      </c>
      <c r="R127" s="278">
        <f t="shared" si="37"/>
        <v>2.7106576217973875E-2</v>
      </c>
      <c r="S127" s="362">
        <f t="shared" si="38"/>
        <v>12577</v>
      </c>
      <c r="T127" s="278">
        <f t="shared" si="39"/>
        <v>7.0510736110332456E-2</v>
      </c>
      <c r="U127" s="362">
        <v>19642</v>
      </c>
      <c r="V127" s="278">
        <f t="shared" si="40"/>
        <v>0.11011941469978136</v>
      </c>
      <c r="W127" s="362">
        <v>2467</v>
      </c>
      <c r="X127" s="278">
        <f t="shared" si="41"/>
        <v>1.3830801143690083E-2</v>
      </c>
      <c r="Y127" s="362">
        <v>6991</v>
      </c>
      <c r="Z127" s="278">
        <f t="shared" si="42"/>
        <v>3.9193810618377532E-2</v>
      </c>
      <c r="AA127" s="362">
        <v>8570</v>
      </c>
      <c r="AB127" s="278">
        <f t="shared" si="43"/>
        <v>4.8046196109211188E-2</v>
      </c>
      <c r="AC127" s="362">
        <f t="shared" si="44"/>
        <v>15561</v>
      </c>
      <c r="AD127" s="278">
        <f t="shared" si="45"/>
        <v>8.724000672758872E-2</v>
      </c>
      <c r="AE127" s="362">
        <v>22132</v>
      </c>
      <c r="AF127" s="278">
        <f t="shared" si="46"/>
        <v>0.12407916129393956</v>
      </c>
      <c r="AG127" s="362">
        <v>4037</v>
      </c>
      <c r="AH127" s="278">
        <f t="shared" si="47"/>
        <v>2.2632729719123171E-2</v>
      </c>
      <c r="AI127" s="362">
        <v>12588</v>
      </c>
      <c r="AJ127" s="278">
        <f t="shared" si="48"/>
        <v>7.057240567359982E-2</v>
      </c>
      <c r="AK127" s="362">
        <v>5250</v>
      </c>
      <c r="AL127" s="278">
        <f t="shared" si="49"/>
        <v>2.9433200650333575E-2</v>
      </c>
    </row>
    <row r="128" spans="2:38" s="73" customFormat="1" ht="16.5" customHeight="1">
      <c r="B128" s="527"/>
      <c r="C128" s="573"/>
      <c r="D128" s="193">
        <v>45991</v>
      </c>
      <c r="E128" s="193" t="s">
        <v>116</v>
      </c>
      <c r="F128" s="379">
        <f t="shared" si="31"/>
        <v>237755</v>
      </c>
      <c r="G128" s="551"/>
      <c r="H128" s="567"/>
      <c r="I128" s="362">
        <v>42848</v>
      </c>
      <c r="J128" s="278">
        <f t="shared" si="32"/>
        <v>0.18021913314125887</v>
      </c>
      <c r="K128" s="362">
        <v>61563</v>
      </c>
      <c r="L128" s="278">
        <f t="shared" si="33"/>
        <v>0.25893461756850539</v>
      </c>
      <c r="M128" s="362">
        <f t="shared" si="34"/>
        <v>104411</v>
      </c>
      <c r="N128" s="278">
        <f t="shared" si="35"/>
        <v>0.43915375070976426</v>
      </c>
      <c r="O128" s="362">
        <v>11967</v>
      </c>
      <c r="P128" s="278">
        <f t="shared" si="36"/>
        <v>5.0333326323316017E-2</v>
      </c>
      <c r="Q128" s="362">
        <v>5902</v>
      </c>
      <c r="R128" s="278">
        <f t="shared" si="37"/>
        <v>2.4823873314967087E-2</v>
      </c>
      <c r="S128" s="362">
        <f t="shared" si="38"/>
        <v>17869</v>
      </c>
      <c r="T128" s="278">
        <f t="shared" si="39"/>
        <v>7.5157199638283101E-2</v>
      </c>
      <c r="U128" s="362">
        <v>27378</v>
      </c>
      <c r="V128" s="278">
        <f t="shared" si="40"/>
        <v>0.11515215242581649</v>
      </c>
      <c r="W128" s="362">
        <v>2738</v>
      </c>
      <c r="X128" s="278">
        <f t="shared" si="41"/>
        <v>1.1516056444659419E-2</v>
      </c>
      <c r="Y128" s="362">
        <v>8670</v>
      </c>
      <c r="Z128" s="278">
        <f t="shared" si="42"/>
        <v>3.6466110071291878E-2</v>
      </c>
      <c r="AA128" s="362">
        <v>10123</v>
      </c>
      <c r="AB128" s="278">
        <f t="shared" si="43"/>
        <v>4.2577443166284618E-2</v>
      </c>
      <c r="AC128" s="362">
        <f t="shared" si="44"/>
        <v>18793</v>
      </c>
      <c r="AD128" s="278">
        <f t="shared" si="45"/>
        <v>7.9043553237576503E-2</v>
      </c>
      <c r="AE128" s="362">
        <v>35071</v>
      </c>
      <c r="AF128" s="278">
        <f t="shared" si="46"/>
        <v>0.14750899034720616</v>
      </c>
      <c r="AG128" s="362">
        <v>6846</v>
      </c>
      <c r="AH128" s="278">
        <f t="shared" si="47"/>
        <v>2.8794347122037392E-2</v>
      </c>
      <c r="AI128" s="362">
        <v>18446</v>
      </c>
      <c r="AJ128" s="278">
        <f t="shared" si="48"/>
        <v>7.7584067632647052E-2</v>
      </c>
      <c r="AK128" s="362">
        <v>6203</v>
      </c>
      <c r="AL128" s="278">
        <f t="shared" si="49"/>
        <v>2.6089882442009632E-2</v>
      </c>
    </row>
    <row r="129" spans="2:38" s="73" customFormat="1" ht="14.25">
      <c r="B129" s="527"/>
      <c r="C129" s="552" t="s">
        <v>775</v>
      </c>
      <c r="D129" s="193">
        <v>45992</v>
      </c>
      <c r="E129" s="193" t="s">
        <v>117</v>
      </c>
      <c r="F129" s="379">
        <f t="shared" si="31"/>
        <v>227686</v>
      </c>
      <c r="G129" s="551"/>
      <c r="H129" s="566">
        <f>SUM(F129:F159)</f>
        <v>5518274</v>
      </c>
      <c r="I129" s="362">
        <v>41086</v>
      </c>
      <c r="J129" s="278">
        <f t="shared" si="32"/>
        <v>0.18045026923043139</v>
      </c>
      <c r="K129" s="362">
        <v>61084</v>
      </c>
      <c r="L129" s="278">
        <f t="shared" si="33"/>
        <v>0.26828175645406394</v>
      </c>
      <c r="M129" s="362">
        <f t="shared" si="34"/>
        <v>102170</v>
      </c>
      <c r="N129" s="278">
        <f t="shared" si="35"/>
        <v>0.44873202568449533</v>
      </c>
      <c r="O129" s="362">
        <v>11286</v>
      </c>
      <c r="P129" s="278">
        <f t="shared" si="36"/>
        <v>4.9568265066802529E-2</v>
      </c>
      <c r="Q129" s="362">
        <v>6068</v>
      </c>
      <c r="R129" s="278">
        <f t="shared" si="37"/>
        <v>2.6650738297479864E-2</v>
      </c>
      <c r="S129" s="362">
        <f t="shared" si="38"/>
        <v>17354</v>
      </c>
      <c r="T129" s="278">
        <f t="shared" si="39"/>
        <v>7.6219003364282389E-2</v>
      </c>
      <c r="U129" s="362">
        <v>26117</v>
      </c>
      <c r="V129" s="278">
        <f t="shared" si="40"/>
        <v>0.11470621821280184</v>
      </c>
      <c r="W129" s="362">
        <v>3070</v>
      </c>
      <c r="X129" s="278">
        <f t="shared" si="41"/>
        <v>1.3483481636991295E-2</v>
      </c>
      <c r="Y129" s="362">
        <v>8859</v>
      </c>
      <c r="Z129" s="278">
        <f t="shared" si="42"/>
        <v>3.890884815052309E-2</v>
      </c>
      <c r="AA129" s="362">
        <v>9842</v>
      </c>
      <c r="AB129" s="278">
        <f t="shared" si="43"/>
        <v>4.3226197482497827E-2</v>
      </c>
      <c r="AC129" s="362">
        <f t="shared" si="44"/>
        <v>18701</v>
      </c>
      <c r="AD129" s="278">
        <f t="shared" si="45"/>
        <v>8.2135045633020917E-2</v>
      </c>
      <c r="AE129" s="362">
        <v>31091</v>
      </c>
      <c r="AF129" s="278">
        <f t="shared" si="46"/>
        <v>0.13655209367286525</v>
      </c>
      <c r="AG129" s="362">
        <v>5391</v>
      </c>
      <c r="AH129" s="278">
        <f t="shared" si="47"/>
        <v>2.3677345115641717E-2</v>
      </c>
      <c r="AI129" s="362">
        <v>17201</v>
      </c>
      <c r="AJ129" s="278">
        <f t="shared" si="48"/>
        <v>7.5547025289214087E-2</v>
      </c>
      <c r="AK129" s="362">
        <v>6591</v>
      </c>
      <c r="AL129" s="278">
        <f t="shared" si="49"/>
        <v>2.8947761390687176E-2</v>
      </c>
    </row>
    <row r="130" spans="2:38" s="73" customFormat="1" ht="14.25" collapsed="1">
      <c r="B130" s="526">
        <f t="shared" ref="B130" si="60">D138</f>
        <v>46001</v>
      </c>
      <c r="C130" s="553"/>
      <c r="D130" s="193">
        <v>45993</v>
      </c>
      <c r="E130" s="193" t="s">
        <v>118</v>
      </c>
      <c r="F130" s="379">
        <f t="shared" si="31"/>
        <v>218629</v>
      </c>
      <c r="G130" s="551">
        <f>SUM(F130:F136)</f>
        <v>1427178</v>
      </c>
      <c r="H130" s="567"/>
      <c r="I130" s="362">
        <v>40440</v>
      </c>
      <c r="J130" s="278">
        <f t="shared" si="32"/>
        <v>0.18497088675335843</v>
      </c>
      <c r="K130" s="362">
        <v>59315</v>
      </c>
      <c r="L130" s="278">
        <f t="shared" si="33"/>
        <v>0.27130435578079759</v>
      </c>
      <c r="M130" s="362">
        <f t="shared" si="34"/>
        <v>99755</v>
      </c>
      <c r="N130" s="278">
        <f t="shared" si="35"/>
        <v>0.45627524253415602</v>
      </c>
      <c r="O130" s="362">
        <v>11197</v>
      </c>
      <c r="P130" s="278">
        <f t="shared" si="36"/>
        <v>5.1214614712595308E-2</v>
      </c>
      <c r="Q130" s="362">
        <v>6040</v>
      </c>
      <c r="R130" s="278">
        <f t="shared" si="37"/>
        <v>2.7626710088780537E-2</v>
      </c>
      <c r="S130" s="362">
        <f t="shared" si="38"/>
        <v>17237</v>
      </c>
      <c r="T130" s="278">
        <f t="shared" si="39"/>
        <v>7.8841324801375845E-2</v>
      </c>
      <c r="U130" s="362">
        <v>24588</v>
      </c>
      <c r="V130" s="278">
        <f t="shared" si="40"/>
        <v>0.11246449464618143</v>
      </c>
      <c r="W130" s="362">
        <v>2687</v>
      </c>
      <c r="X130" s="278">
        <f t="shared" si="41"/>
        <v>1.2290226822608163E-2</v>
      </c>
      <c r="Y130" s="362">
        <v>8639</v>
      </c>
      <c r="Z130" s="278">
        <f t="shared" si="42"/>
        <v>3.9514428552479317E-2</v>
      </c>
      <c r="AA130" s="362">
        <v>9839</v>
      </c>
      <c r="AB130" s="278">
        <f t="shared" si="43"/>
        <v>4.5003178901243661E-2</v>
      </c>
      <c r="AC130" s="362">
        <f t="shared" si="44"/>
        <v>18478</v>
      </c>
      <c r="AD130" s="278">
        <f t="shared" si="45"/>
        <v>8.451760745372297E-2</v>
      </c>
      <c r="AE130" s="362">
        <v>28717</v>
      </c>
      <c r="AF130" s="278">
        <f t="shared" si="46"/>
        <v>0.13135036980455475</v>
      </c>
      <c r="AG130" s="362">
        <v>5129</v>
      </c>
      <c r="AH130" s="278">
        <f t="shared" si="47"/>
        <v>2.3459833782343606E-2</v>
      </c>
      <c r="AI130" s="362">
        <v>15614</v>
      </c>
      <c r="AJ130" s="278">
        <f t="shared" si="48"/>
        <v>7.1417789954672073E-2</v>
      </c>
      <c r="AK130" s="362">
        <v>6424</v>
      </c>
      <c r="AL130" s="278">
        <f t="shared" si="49"/>
        <v>2.9383110200385126E-2</v>
      </c>
    </row>
    <row r="131" spans="2:38" s="73" customFormat="1" ht="14.25">
      <c r="B131" s="527"/>
      <c r="C131" s="553"/>
      <c r="D131" s="193">
        <v>45994</v>
      </c>
      <c r="E131" s="193" t="s">
        <v>112</v>
      </c>
      <c r="F131" s="379">
        <f t="shared" si="31"/>
        <v>209470</v>
      </c>
      <c r="G131" s="551"/>
      <c r="H131" s="567"/>
      <c r="I131" s="362">
        <v>40011</v>
      </c>
      <c r="J131" s="278">
        <f t="shared" si="32"/>
        <v>0.19101064591588293</v>
      </c>
      <c r="K131" s="362">
        <v>56675</v>
      </c>
      <c r="L131" s="278">
        <f t="shared" si="33"/>
        <v>0.27056380388599799</v>
      </c>
      <c r="M131" s="362">
        <f t="shared" si="34"/>
        <v>96686</v>
      </c>
      <c r="N131" s="278">
        <f t="shared" si="35"/>
        <v>0.46157444980188095</v>
      </c>
      <c r="O131" s="362">
        <v>11361</v>
      </c>
      <c r="P131" s="278">
        <f t="shared" si="36"/>
        <v>5.423688356327875E-2</v>
      </c>
      <c r="Q131" s="362">
        <v>6183</v>
      </c>
      <c r="R131" s="278">
        <f t="shared" si="37"/>
        <v>2.9517353320284528E-2</v>
      </c>
      <c r="S131" s="362">
        <f t="shared" si="38"/>
        <v>17544</v>
      </c>
      <c r="T131" s="278">
        <f t="shared" si="39"/>
        <v>8.3754236883563274E-2</v>
      </c>
      <c r="U131" s="362">
        <v>23036</v>
      </c>
      <c r="V131" s="278">
        <f t="shared" si="40"/>
        <v>0.1099727884661288</v>
      </c>
      <c r="W131" s="362">
        <v>2874</v>
      </c>
      <c r="X131" s="278">
        <f t="shared" si="41"/>
        <v>1.3720341815057048E-2</v>
      </c>
      <c r="Y131" s="362">
        <v>7832</v>
      </c>
      <c r="Z131" s="278">
        <f t="shared" si="42"/>
        <v>3.7389602329689214E-2</v>
      </c>
      <c r="AA131" s="362">
        <v>8746</v>
      </c>
      <c r="AB131" s="278">
        <f t="shared" si="43"/>
        <v>4.1752995655702486E-2</v>
      </c>
      <c r="AC131" s="362">
        <f t="shared" si="44"/>
        <v>16578</v>
      </c>
      <c r="AD131" s="278">
        <f t="shared" si="45"/>
        <v>7.9142597985391708E-2</v>
      </c>
      <c r="AE131" s="362">
        <v>27443</v>
      </c>
      <c r="AF131" s="278">
        <f t="shared" si="46"/>
        <v>0.13101160070654508</v>
      </c>
      <c r="AG131" s="362">
        <v>4851</v>
      </c>
      <c r="AH131" s="278">
        <f t="shared" si="47"/>
        <v>2.3158447510383349E-2</v>
      </c>
      <c r="AI131" s="362">
        <v>14191</v>
      </c>
      <c r="AJ131" s="278">
        <f t="shared" si="48"/>
        <v>6.7747171432663386E-2</v>
      </c>
      <c r="AK131" s="362">
        <v>6267</v>
      </c>
      <c r="AL131" s="278">
        <f t="shared" si="49"/>
        <v>2.9918365398386403E-2</v>
      </c>
    </row>
    <row r="132" spans="2:38" s="73" customFormat="1" ht="14.25">
      <c r="B132" s="527"/>
      <c r="C132" s="553"/>
      <c r="D132" s="193">
        <v>45995</v>
      </c>
      <c r="E132" s="193" t="s">
        <v>113</v>
      </c>
      <c r="F132" s="379">
        <f t="shared" si="31"/>
        <v>198095</v>
      </c>
      <c r="G132" s="551"/>
      <c r="H132" s="567"/>
      <c r="I132" s="362">
        <v>38887</v>
      </c>
      <c r="J132" s="278">
        <f t="shared" si="32"/>
        <v>0.19630480325096544</v>
      </c>
      <c r="K132" s="362">
        <v>52300</v>
      </c>
      <c r="L132" s="278">
        <f t="shared" si="33"/>
        <v>0.26401474040233219</v>
      </c>
      <c r="M132" s="362">
        <f t="shared" si="34"/>
        <v>91187</v>
      </c>
      <c r="N132" s="278">
        <f t="shared" si="35"/>
        <v>0.46031954365329764</v>
      </c>
      <c r="O132" s="362">
        <v>11305</v>
      </c>
      <c r="P132" s="278">
        <f t="shared" si="36"/>
        <v>5.7068578207425731E-2</v>
      </c>
      <c r="Q132" s="362">
        <v>6044</v>
      </c>
      <c r="R132" s="278">
        <f t="shared" si="37"/>
        <v>3.0510613594487493E-2</v>
      </c>
      <c r="S132" s="362">
        <f t="shared" si="38"/>
        <v>17349</v>
      </c>
      <c r="T132" s="278">
        <f t="shared" si="39"/>
        <v>8.7579191801913217E-2</v>
      </c>
      <c r="U132" s="362">
        <v>23100</v>
      </c>
      <c r="V132" s="278">
        <f t="shared" si="40"/>
        <v>0.1166107170801888</v>
      </c>
      <c r="W132" s="362">
        <v>2897</v>
      </c>
      <c r="X132" s="278">
        <f t="shared" si="41"/>
        <v>1.4624296423433202E-2</v>
      </c>
      <c r="Y132" s="362">
        <v>7207</v>
      </c>
      <c r="Z132" s="278">
        <f t="shared" si="42"/>
        <v>3.6381534112420809E-2</v>
      </c>
      <c r="AA132" s="362">
        <v>6898</v>
      </c>
      <c r="AB132" s="278">
        <f t="shared" si="43"/>
        <v>3.4821676468361137E-2</v>
      </c>
      <c r="AC132" s="362">
        <f t="shared" si="44"/>
        <v>14105</v>
      </c>
      <c r="AD132" s="278">
        <f t="shared" si="45"/>
        <v>7.1203210580781953E-2</v>
      </c>
      <c r="AE132" s="362">
        <v>24947</v>
      </c>
      <c r="AF132" s="278">
        <f t="shared" si="46"/>
        <v>0.12593452636361341</v>
      </c>
      <c r="AG132" s="362">
        <v>4611</v>
      </c>
      <c r="AH132" s="278">
        <f t="shared" si="47"/>
        <v>2.3276710669123402E-2</v>
      </c>
      <c r="AI132" s="362">
        <v>13793</v>
      </c>
      <c r="AJ132" s="278">
        <f t="shared" si="48"/>
        <v>6.9628208687750826E-2</v>
      </c>
      <c r="AK132" s="362">
        <v>6106</v>
      </c>
      <c r="AL132" s="278">
        <f t="shared" si="49"/>
        <v>3.0823594739897524E-2</v>
      </c>
    </row>
    <row r="133" spans="2:38" s="73" customFormat="1" ht="14.25">
      <c r="B133" s="527"/>
      <c r="C133" s="553"/>
      <c r="D133" s="193">
        <v>45996</v>
      </c>
      <c r="E133" s="193" t="s">
        <v>114</v>
      </c>
      <c r="F133" s="379">
        <f t="shared" si="31"/>
        <v>171020</v>
      </c>
      <c r="G133" s="551"/>
      <c r="H133" s="567"/>
      <c r="I133" s="362">
        <v>30094</v>
      </c>
      <c r="J133" s="278">
        <f t="shared" si="32"/>
        <v>0.17596772307332476</v>
      </c>
      <c r="K133" s="362">
        <v>48868</v>
      </c>
      <c r="L133" s="278">
        <f t="shared" si="33"/>
        <v>0.28574435738510118</v>
      </c>
      <c r="M133" s="362">
        <f t="shared" si="34"/>
        <v>78962</v>
      </c>
      <c r="N133" s="278">
        <f t="shared" si="35"/>
        <v>0.46171208045842593</v>
      </c>
      <c r="O133" s="362">
        <v>7897</v>
      </c>
      <c r="P133" s="278">
        <f t="shared" si="36"/>
        <v>4.6175885861302772E-2</v>
      </c>
      <c r="Q133" s="362">
        <v>4946</v>
      </c>
      <c r="R133" s="278">
        <f t="shared" si="37"/>
        <v>2.8920594082563443E-2</v>
      </c>
      <c r="S133" s="362">
        <f t="shared" si="38"/>
        <v>12843</v>
      </c>
      <c r="T133" s="278">
        <f t="shared" si="39"/>
        <v>7.5096479943866215E-2</v>
      </c>
      <c r="U133" s="362">
        <v>20615</v>
      </c>
      <c r="V133" s="278">
        <f t="shared" si="40"/>
        <v>0.12054145713951585</v>
      </c>
      <c r="W133" s="362">
        <v>1969</v>
      </c>
      <c r="X133" s="278">
        <f t="shared" si="41"/>
        <v>1.1513273301368261E-2</v>
      </c>
      <c r="Y133" s="362">
        <v>6414</v>
      </c>
      <c r="Z133" s="278">
        <f t="shared" si="42"/>
        <v>3.7504385451993916E-2</v>
      </c>
      <c r="AA133" s="362">
        <v>7261</v>
      </c>
      <c r="AB133" s="278">
        <f t="shared" si="43"/>
        <v>4.2457022570459593E-2</v>
      </c>
      <c r="AC133" s="362">
        <f t="shared" si="44"/>
        <v>13675</v>
      </c>
      <c r="AD133" s="278">
        <f t="shared" si="45"/>
        <v>7.9961408022453509E-2</v>
      </c>
      <c r="AE133" s="362">
        <v>20994</v>
      </c>
      <c r="AF133" s="278">
        <f t="shared" si="46"/>
        <v>0.12275757221377617</v>
      </c>
      <c r="AG133" s="362">
        <v>4529</v>
      </c>
      <c r="AH133" s="278">
        <f t="shared" si="47"/>
        <v>2.6482282773944568E-2</v>
      </c>
      <c r="AI133" s="362">
        <v>12161</v>
      </c>
      <c r="AJ133" s="278">
        <f t="shared" si="48"/>
        <v>7.1108642264062688E-2</v>
      </c>
      <c r="AK133" s="362">
        <v>5272</v>
      </c>
      <c r="AL133" s="278">
        <f t="shared" si="49"/>
        <v>3.0826803882586833E-2</v>
      </c>
    </row>
    <row r="134" spans="2:38" s="73" customFormat="1" ht="14.25">
      <c r="B134" s="527"/>
      <c r="C134" s="553"/>
      <c r="D134" s="193">
        <v>45997</v>
      </c>
      <c r="E134" s="193" t="s">
        <v>115</v>
      </c>
      <c r="F134" s="379">
        <f t="shared" si="31"/>
        <v>176384</v>
      </c>
      <c r="G134" s="551"/>
      <c r="H134" s="567"/>
      <c r="I134" s="362">
        <v>28174</v>
      </c>
      <c r="J134" s="278">
        <f t="shared" si="32"/>
        <v>0.15973104136429608</v>
      </c>
      <c r="K134" s="362">
        <v>54623</v>
      </c>
      <c r="L134" s="278">
        <f t="shared" si="33"/>
        <v>0.30968228410740201</v>
      </c>
      <c r="M134" s="362">
        <f t="shared" si="34"/>
        <v>82797</v>
      </c>
      <c r="N134" s="278">
        <f t="shared" si="35"/>
        <v>0.46941332547169812</v>
      </c>
      <c r="O134" s="362">
        <v>7308</v>
      </c>
      <c r="P134" s="278">
        <f t="shared" si="36"/>
        <v>4.1432329462989838E-2</v>
      </c>
      <c r="Q134" s="362">
        <v>4799</v>
      </c>
      <c r="R134" s="278">
        <f t="shared" si="37"/>
        <v>2.7207683236574746E-2</v>
      </c>
      <c r="S134" s="362">
        <f t="shared" si="38"/>
        <v>12107</v>
      </c>
      <c r="T134" s="278">
        <f t="shared" si="39"/>
        <v>6.8640012699564587E-2</v>
      </c>
      <c r="U134" s="362">
        <v>21353</v>
      </c>
      <c r="V134" s="278">
        <f t="shared" si="40"/>
        <v>0.12105973330914369</v>
      </c>
      <c r="W134" s="362">
        <v>2161</v>
      </c>
      <c r="X134" s="278">
        <f t="shared" si="41"/>
        <v>1.2251678156748911E-2</v>
      </c>
      <c r="Y134" s="362">
        <v>6943</v>
      </c>
      <c r="Z134" s="278">
        <f t="shared" si="42"/>
        <v>3.9362980769230768E-2</v>
      </c>
      <c r="AA134" s="362">
        <v>8396</v>
      </c>
      <c r="AB134" s="278">
        <f t="shared" si="43"/>
        <v>4.7600689404934685E-2</v>
      </c>
      <c r="AC134" s="362">
        <f t="shared" si="44"/>
        <v>15339</v>
      </c>
      <c r="AD134" s="278">
        <f t="shared" si="45"/>
        <v>8.6963670174165453E-2</v>
      </c>
      <c r="AE134" s="362">
        <v>21147</v>
      </c>
      <c r="AF134" s="278">
        <f t="shared" si="46"/>
        <v>0.11989182692307693</v>
      </c>
      <c r="AG134" s="362">
        <v>4297</v>
      </c>
      <c r="AH134" s="278">
        <f t="shared" si="47"/>
        <v>2.4361620101596516E-2</v>
      </c>
      <c r="AI134" s="362">
        <v>11780</v>
      </c>
      <c r="AJ134" s="278">
        <f t="shared" si="48"/>
        <v>6.6786103047895506E-2</v>
      </c>
      <c r="AK134" s="362">
        <v>5403</v>
      </c>
      <c r="AL134" s="278">
        <f t="shared" si="49"/>
        <v>3.0632030116110306E-2</v>
      </c>
    </row>
    <row r="135" spans="2:38" s="73" customFormat="1" ht="14.25">
      <c r="B135" s="527"/>
      <c r="C135" s="553"/>
      <c r="D135" s="193">
        <v>45998</v>
      </c>
      <c r="E135" s="193" t="s">
        <v>116</v>
      </c>
      <c r="F135" s="379">
        <f t="shared" si="31"/>
        <v>228437</v>
      </c>
      <c r="G135" s="551"/>
      <c r="H135" s="567"/>
      <c r="I135" s="362">
        <v>42703</v>
      </c>
      <c r="J135" s="278">
        <f t="shared" si="32"/>
        <v>0.18693556648003606</v>
      </c>
      <c r="K135" s="362">
        <v>60360</v>
      </c>
      <c r="L135" s="278">
        <f t="shared" si="33"/>
        <v>0.26423040050429658</v>
      </c>
      <c r="M135" s="362">
        <f t="shared" si="34"/>
        <v>103063</v>
      </c>
      <c r="N135" s="278">
        <f t="shared" si="35"/>
        <v>0.45116596698433264</v>
      </c>
      <c r="O135" s="362">
        <v>11567</v>
      </c>
      <c r="P135" s="278">
        <f t="shared" si="36"/>
        <v>5.0635404947534768E-2</v>
      </c>
      <c r="Q135" s="362">
        <v>5823</v>
      </c>
      <c r="R135" s="278">
        <f t="shared" si="37"/>
        <v>2.5490616668928413E-2</v>
      </c>
      <c r="S135" s="362">
        <f t="shared" si="38"/>
        <v>17390</v>
      </c>
      <c r="T135" s="278">
        <f t="shared" si="39"/>
        <v>7.6126021616463188E-2</v>
      </c>
      <c r="U135" s="362">
        <v>28110</v>
      </c>
      <c r="V135" s="278">
        <f t="shared" si="40"/>
        <v>0.12305362091079816</v>
      </c>
      <c r="W135" s="362">
        <v>2342</v>
      </c>
      <c r="X135" s="278">
        <f t="shared" si="41"/>
        <v>1.0252279621952661E-2</v>
      </c>
      <c r="Y135" s="362">
        <v>8856</v>
      </c>
      <c r="Z135" s="278">
        <f t="shared" si="42"/>
        <v>3.8767800312558824E-2</v>
      </c>
      <c r="AA135" s="362">
        <v>9865</v>
      </c>
      <c r="AB135" s="278">
        <f t="shared" si="43"/>
        <v>4.3184773044646886E-2</v>
      </c>
      <c r="AC135" s="362">
        <f t="shared" si="44"/>
        <v>18721</v>
      </c>
      <c r="AD135" s="278">
        <f t="shared" si="45"/>
        <v>8.195257335720571E-2</v>
      </c>
      <c r="AE135" s="362">
        <v>33693</v>
      </c>
      <c r="AF135" s="278">
        <f t="shared" si="46"/>
        <v>0.14749361968507729</v>
      </c>
      <c r="AG135" s="362">
        <v>5356</v>
      </c>
      <c r="AH135" s="278">
        <f t="shared" si="47"/>
        <v>2.3446289348923337E-2</v>
      </c>
      <c r="AI135" s="362">
        <v>13788</v>
      </c>
      <c r="AJ135" s="278">
        <f t="shared" si="48"/>
        <v>6.0357998047601745E-2</v>
      </c>
      <c r="AK135" s="362">
        <v>5974</v>
      </c>
      <c r="AL135" s="278">
        <f t="shared" si="49"/>
        <v>2.6151630427645258E-2</v>
      </c>
    </row>
    <row r="136" spans="2:38" s="73" customFormat="1" ht="14.25">
      <c r="B136" s="527"/>
      <c r="C136" s="553"/>
      <c r="D136" s="193">
        <v>45999</v>
      </c>
      <c r="E136" s="193" t="s">
        <v>117</v>
      </c>
      <c r="F136" s="379">
        <f t="shared" ref="F136:F157" si="61">SUM(M136,S136,U136,W136,AC136,AE136,AG136,AI136,AK136)</f>
        <v>225143</v>
      </c>
      <c r="G136" s="551"/>
      <c r="H136" s="567"/>
      <c r="I136" s="362">
        <v>41438</v>
      </c>
      <c r="J136" s="278">
        <f t="shared" ref="J136:J157" si="62">I136/$F136</f>
        <v>0.18405191367264362</v>
      </c>
      <c r="K136" s="362">
        <v>59874</v>
      </c>
      <c r="L136" s="278">
        <f t="shared" ref="L136:L157" si="63">K136/$F136</f>
        <v>0.26593764851672047</v>
      </c>
      <c r="M136" s="362">
        <f t="shared" ref="M136:M157" si="64">I136+K136</f>
        <v>101312</v>
      </c>
      <c r="N136" s="278">
        <f t="shared" ref="N136:N157" si="65">M136/$F136</f>
        <v>0.44998956218936409</v>
      </c>
      <c r="O136" s="362">
        <v>10974</v>
      </c>
      <c r="P136" s="278">
        <f t="shared" ref="P136:P157" si="66">O136/$F136</f>
        <v>4.8742354858911895E-2</v>
      </c>
      <c r="Q136" s="362">
        <v>6089</v>
      </c>
      <c r="R136" s="278">
        <f t="shared" ref="R136:R157" si="67">Q136/$F136</f>
        <v>2.7045033600867005E-2</v>
      </c>
      <c r="S136" s="362">
        <f t="shared" ref="S136:S157" si="68">O136+Q136</f>
        <v>17063</v>
      </c>
      <c r="T136" s="278">
        <f t="shared" ref="T136:T157" si="69">S136/$F136</f>
        <v>7.5787388459778893E-2</v>
      </c>
      <c r="U136" s="362">
        <v>26241</v>
      </c>
      <c r="V136" s="278">
        <f t="shared" ref="V136:V157" si="70">U136/$F136</f>
        <v>0.11655259101992956</v>
      </c>
      <c r="W136" s="362">
        <v>2640</v>
      </c>
      <c r="X136" s="278">
        <f t="shared" ref="X136:X157" si="71">W136/$F136</f>
        <v>1.1725880884593348E-2</v>
      </c>
      <c r="Y136" s="362">
        <v>8502</v>
      </c>
      <c r="Z136" s="278">
        <f t="shared" ref="Z136:Z157" si="72">Y136/$F136</f>
        <v>3.7762666394247212E-2</v>
      </c>
      <c r="AA136" s="362">
        <v>14870</v>
      </c>
      <c r="AB136" s="278">
        <f t="shared" ref="AB136:AB157" si="73">AA136/$F136</f>
        <v>6.6046912406781469E-2</v>
      </c>
      <c r="AC136" s="362">
        <f t="shared" ref="AC136:AC157" si="74">Y136+AA136</f>
        <v>23372</v>
      </c>
      <c r="AD136" s="278">
        <f t="shared" ref="AD136:AD157" si="75">AC136/$F136</f>
        <v>0.10380957880102867</v>
      </c>
      <c r="AE136" s="362">
        <v>29585</v>
      </c>
      <c r="AF136" s="278">
        <f t="shared" ref="AF136:AF157" si="76">AE136/$F136</f>
        <v>0.13140537347374778</v>
      </c>
      <c r="AG136" s="362">
        <v>5082</v>
      </c>
      <c r="AH136" s="278">
        <f t="shared" ref="AH136:AH157" si="77">AG136/$F136</f>
        <v>2.2572320702842194E-2</v>
      </c>
      <c r="AI136" s="362">
        <v>13516</v>
      </c>
      <c r="AJ136" s="278">
        <f t="shared" ref="AJ136:AJ157" si="78">AI136/$F136</f>
        <v>6.0032956831880181E-2</v>
      </c>
      <c r="AK136" s="362">
        <v>6332</v>
      </c>
      <c r="AL136" s="278">
        <f t="shared" ref="AL136:AL157" si="79">AK136/$F136</f>
        <v>2.8124347636835256E-2</v>
      </c>
    </row>
    <row r="137" spans="2:38" s="73" customFormat="1" ht="14.25" collapsed="1">
      <c r="B137" s="526">
        <f t="shared" ref="B137" si="80">D145</f>
        <v>46008</v>
      </c>
      <c r="C137" s="553"/>
      <c r="D137" s="193">
        <v>46000</v>
      </c>
      <c r="E137" s="193" t="s">
        <v>118</v>
      </c>
      <c r="F137" s="379">
        <f t="shared" si="61"/>
        <v>218752</v>
      </c>
      <c r="G137" s="551">
        <f>SUM(F137:F143)</f>
        <v>1345482</v>
      </c>
      <c r="H137" s="567"/>
      <c r="I137" s="362">
        <v>41150</v>
      </c>
      <c r="J137" s="278">
        <f t="shared" si="62"/>
        <v>0.18811256582796956</v>
      </c>
      <c r="K137" s="362">
        <v>59142</v>
      </c>
      <c r="L137" s="278">
        <f t="shared" si="63"/>
        <v>0.27036095669982446</v>
      </c>
      <c r="M137" s="362">
        <f t="shared" si="64"/>
        <v>100292</v>
      </c>
      <c r="N137" s="278">
        <f t="shared" si="65"/>
        <v>0.45847352252779405</v>
      </c>
      <c r="O137" s="362">
        <v>10858</v>
      </c>
      <c r="P137" s="278">
        <f t="shared" si="66"/>
        <v>4.9636117612638968E-2</v>
      </c>
      <c r="Q137" s="362">
        <v>6192</v>
      </c>
      <c r="R137" s="278">
        <f t="shared" si="67"/>
        <v>2.8306026916325337E-2</v>
      </c>
      <c r="S137" s="362">
        <f t="shared" si="68"/>
        <v>17050</v>
      </c>
      <c r="T137" s="278">
        <f t="shared" si="69"/>
        <v>7.7942144528964308E-2</v>
      </c>
      <c r="U137" s="362">
        <v>24598</v>
      </c>
      <c r="V137" s="278">
        <f t="shared" si="70"/>
        <v>0.11244697191339965</v>
      </c>
      <c r="W137" s="362">
        <v>2255</v>
      </c>
      <c r="X137" s="278">
        <f t="shared" si="71"/>
        <v>1.0308477179637215E-2</v>
      </c>
      <c r="Y137" s="362">
        <v>8044</v>
      </c>
      <c r="Z137" s="278">
        <f t="shared" si="72"/>
        <v>3.6772235225277942E-2</v>
      </c>
      <c r="AA137" s="362">
        <v>16085</v>
      </c>
      <c r="AB137" s="278">
        <f t="shared" si="73"/>
        <v>7.3530756290228205E-2</v>
      </c>
      <c r="AC137" s="362">
        <f t="shared" si="74"/>
        <v>24129</v>
      </c>
      <c r="AD137" s="278">
        <f t="shared" si="75"/>
        <v>0.11030299151550614</v>
      </c>
      <c r="AE137" s="362">
        <v>27014</v>
      </c>
      <c r="AF137" s="278">
        <f t="shared" si="76"/>
        <v>0.12349144236395553</v>
      </c>
      <c r="AG137" s="362">
        <v>4481</v>
      </c>
      <c r="AH137" s="278">
        <f t="shared" si="77"/>
        <v>2.0484384142773551E-2</v>
      </c>
      <c r="AI137" s="362">
        <v>13000</v>
      </c>
      <c r="AJ137" s="278">
        <f t="shared" si="78"/>
        <v>5.9428028086600353E-2</v>
      </c>
      <c r="AK137" s="362">
        <v>5933</v>
      </c>
      <c r="AL137" s="278">
        <f t="shared" si="79"/>
        <v>2.7122037741369221E-2</v>
      </c>
    </row>
    <row r="138" spans="2:38" s="73" customFormat="1" ht="14.25">
      <c r="B138" s="527"/>
      <c r="C138" s="553"/>
      <c r="D138" s="193">
        <v>46001</v>
      </c>
      <c r="E138" s="193" t="s">
        <v>112</v>
      </c>
      <c r="F138" s="379">
        <f t="shared" si="61"/>
        <v>208370</v>
      </c>
      <c r="G138" s="551"/>
      <c r="H138" s="567"/>
      <c r="I138" s="362">
        <v>40074</v>
      </c>
      <c r="J138" s="278">
        <f t="shared" si="62"/>
        <v>0.19232135144214618</v>
      </c>
      <c r="K138" s="362">
        <v>56079</v>
      </c>
      <c r="L138" s="278">
        <f t="shared" si="63"/>
        <v>0.26913183279742764</v>
      </c>
      <c r="M138" s="362">
        <f t="shared" si="64"/>
        <v>96153</v>
      </c>
      <c r="N138" s="278">
        <f t="shared" si="65"/>
        <v>0.46145318423957382</v>
      </c>
      <c r="O138" s="362">
        <v>11301</v>
      </c>
      <c r="P138" s="278">
        <f t="shared" si="66"/>
        <v>5.4235254595191247E-2</v>
      </c>
      <c r="Q138" s="362">
        <v>6294</v>
      </c>
      <c r="R138" s="278">
        <f t="shared" si="67"/>
        <v>3.0205883764457455E-2</v>
      </c>
      <c r="S138" s="362">
        <f t="shared" si="68"/>
        <v>17595</v>
      </c>
      <c r="T138" s="278">
        <f t="shared" si="69"/>
        <v>8.4441138359648699E-2</v>
      </c>
      <c r="U138" s="362">
        <v>22929</v>
      </c>
      <c r="V138" s="278">
        <f t="shared" si="70"/>
        <v>0.11003983298939386</v>
      </c>
      <c r="W138" s="362">
        <v>1089</v>
      </c>
      <c r="X138" s="278">
        <f t="shared" si="71"/>
        <v>5.2262801746892551E-3</v>
      </c>
      <c r="Y138" s="362">
        <v>7570</v>
      </c>
      <c r="Z138" s="278">
        <f t="shared" si="72"/>
        <v>3.6329605989345877E-2</v>
      </c>
      <c r="AA138" s="362">
        <v>13158</v>
      </c>
      <c r="AB138" s="278">
        <f t="shared" si="73"/>
        <v>6.3147286077650328E-2</v>
      </c>
      <c r="AC138" s="362">
        <f t="shared" si="74"/>
        <v>20728</v>
      </c>
      <c r="AD138" s="278">
        <f t="shared" si="75"/>
        <v>9.9476892066996211E-2</v>
      </c>
      <c r="AE138" s="362">
        <v>26698</v>
      </c>
      <c r="AF138" s="278">
        <f t="shared" si="76"/>
        <v>0.12812784949848827</v>
      </c>
      <c r="AG138" s="362">
        <v>4649</v>
      </c>
      <c r="AH138" s="278">
        <f t="shared" si="77"/>
        <v>2.2311273215913998E-2</v>
      </c>
      <c r="AI138" s="362">
        <v>12430</v>
      </c>
      <c r="AJ138" s="278">
        <f t="shared" si="78"/>
        <v>5.9653500983826845E-2</v>
      </c>
      <c r="AK138" s="362">
        <v>6099</v>
      </c>
      <c r="AL138" s="278">
        <f t="shared" si="79"/>
        <v>2.927004847146902E-2</v>
      </c>
    </row>
    <row r="139" spans="2:38" s="73" customFormat="1" ht="14.25">
      <c r="B139" s="527"/>
      <c r="C139" s="553"/>
      <c r="D139" s="193">
        <v>46002</v>
      </c>
      <c r="E139" s="193" t="s">
        <v>113</v>
      </c>
      <c r="F139" s="379">
        <f t="shared" si="61"/>
        <v>190852</v>
      </c>
      <c r="G139" s="551"/>
      <c r="H139" s="567"/>
      <c r="I139" s="362">
        <v>39101</v>
      </c>
      <c r="J139" s="278">
        <f t="shared" si="62"/>
        <v>0.20487602959361181</v>
      </c>
      <c r="K139" s="362">
        <v>51190</v>
      </c>
      <c r="L139" s="278">
        <f t="shared" si="63"/>
        <v>0.2682183052836753</v>
      </c>
      <c r="M139" s="362">
        <f t="shared" si="64"/>
        <v>90291</v>
      </c>
      <c r="N139" s="278">
        <f t="shared" si="65"/>
        <v>0.47309433487728714</v>
      </c>
      <c r="O139" s="362">
        <v>10976</v>
      </c>
      <c r="P139" s="278">
        <f t="shared" si="66"/>
        <v>5.7510531720914637E-2</v>
      </c>
      <c r="Q139" s="362">
        <v>6077</v>
      </c>
      <c r="R139" s="278">
        <f t="shared" si="67"/>
        <v>3.1841426864795755E-2</v>
      </c>
      <c r="S139" s="362">
        <f t="shared" si="68"/>
        <v>17053</v>
      </c>
      <c r="T139" s="278">
        <f t="shared" si="69"/>
        <v>8.9351958585710392E-2</v>
      </c>
      <c r="U139" s="362">
        <v>21913</v>
      </c>
      <c r="V139" s="278">
        <f t="shared" si="70"/>
        <v>0.11481671661811246</v>
      </c>
      <c r="W139" s="362">
        <v>0</v>
      </c>
      <c r="X139" s="278">
        <f t="shared" si="71"/>
        <v>0</v>
      </c>
      <c r="Y139" s="362">
        <v>7025</v>
      </c>
      <c r="Z139" s="278">
        <f t="shared" si="72"/>
        <v>3.6808626579758134E-2</v>
      </c>
      <c r="AA139" s="362">
        <v>10160</v>
      </c>
      <c r="AB139" s="278">
        <f t="shared" si="73"/>
        <v>5.3234967409301448E-2</v>
      </c>
      <c r="AC139" s="362">
        <f t="shared" si="74"/>
        <v>17185</v>
      </c>
      <c r="AD139" s="278">
        <f t="shared" si="75"/>
        <v>9.0043593989059589E-2</v>
      </c>
      <c r="AE139" s="362">
        <v>24215</v>
      </c>
      <c r="AF139" s="278">
        <f t="shared" si="76"/>
        <v>0.12687841887955065</v>
      </c>
      <c r="AG139" s="362">
        <v>4107</v>
      </c>
      <c r="AH139" s="278">
        <f t="shared" si="77"/>
        <v>2.1519292436023726E-2</v>
      </c>
      <c r="AI139" s="362">
        <v>10250</v>
      </c>
      <c r="AJ139" s="278">
        <f t="shared" si="78"/>
        <v>5.370653700249408E-2</v>
      </c>
      <c r="AK139" s="362">
        <v>5838</v>
      </c>
      <c r="AL139" s="278">
        <f t="shared" si="79"/>
        <v>3.0589147611761992E-2</v>
      </c>
    </row>
    <row r="140" spans="2:38" s="73" customFormat="1" ht="14.25">
      <c r="B140" s="527"/>
      <c r="C140" s="553"/>
      <c r="D140" s="193">
        <v>46003</v>
      </c>
      <c r="E140" s="193" t="s">
        <v>114</v>
      </c>
      <c r="F140" s="379">
        <f t="shared" si="61"/>
        <v>152488</v>
      </c>
      <c r="G140" s="551"/>
      <c r="H140" s="567"/>
      <c r="I140" s="362">
        <v>30048</v>
      </c>
      <c r="J140" s="278">
        <f t="shared" si="62"/>
        <v>0.197051571271182</v>
      </c>
      <c r="K140" s="362">
        <v>48323</v>
      </c>
      <c r="L140" s="278">
        <f t="shared" si="63"/>
        <v>0.31689706731021455</v>
      </c>
      <c r="M140" s="362">
        <f t="shared" si="64"/>
        <v>78371</v>
      </c>
      <c r="N140" s="278">
        <f t="shared" si="65"/>
        <v>0.51394863858139661</v>
      </c>
      <c r="O140" s="362">
        <v>7775</v>
      </c>
      <c r="P140" s="278">
        <f t="shared" si="66"/>
        <v>5.0987618697864751E-2</v>
      </c>
      <c r="Q140" s="362">
        <v>4905</v>
      </c>
      <c r="R140" s="278">
        <f t="shared" si="67"/>
        <v>3.2166465557945542E-2</v>
      </c>
      <c r="S140" s="362">
        <f t="shared" si="68"/>
        <v>12680</v>
      </c>
      <c r="T140" s="278">
        <f t="shared" si="69"/>
        <v>8.3154084255810293E-2</v>
      </c>
      <c r="U140" s="362">
        <v>15629</v>
      </c>
      <c r="V140" s="278">
        <f t="shared" si="70"/>
        <v>0.10249331094905828</v>
      </c>
      <c r="W140" s="362">
        <v>0</v>
      </c>
      <c r="X140" s="278">
        <f t="shared" si="71"/>
        <v>0</v>
      </c>
      <c r="Y140" s="362">
        <v>6382</v>
      </c>
      <c r="Z140" s="278">
        <f t="shared" si="72"/>
        <v>4.1852473637269821E-2</v>
      </c>
      <c r="AA140" s="362">
        <v>9405</v>
      </c>
      <c r="AB140" s="278">
        <f t="shared" si="73"/>
        <v>6.1676984418446039E-2</v>
      </c>
      <c r="AC140" s="362">
        <f t="shared" si="74"/>
        <v>15787</v>
      </c>
      <c r="AD140" s="278">
        <f t="shared" si="75"/>
        <v>0.10352945805571585</v>
      </c>
      <c r="AE140" s="362">
        <v>17705</v>
      </c>
      <c r="AF140" s="278">
        <f t="shared" si="76"/>
        <v>0.11610749698336918</v>
      </c>
      <c r="AG140" s="362">
        <v>3569</v>
      </c>
      <c r="AH140" s="278">
        <f t="shared" si="77"/>
        <v>2.3405120402916951E-2</v>
      </c>
      <c r="AI140" s="362">
        <v>3633</v>
      </c>
      <c r="AJ140" s="278">
        <f t="shared" si="78"/>
        <v>2.3824825560044068E-2</v>
      </c>
      <c r="AK140" s="362">
        <v>5114</v>
      </c>
      <c r="AL140" s="278">
        <f t="shared" si="79"/>
        <v>3.3537065211688789E-2</v>
      </c>
    </row>
    <row r="141" spans="2:38" s="73" customFormat="1" ht="14.25">
      <c r="B141" s="527"/>
      <c r="C141" s="553"/>
      <c r="D141" s="193">
        <v>46004</v>
      </c>
      <c r="E141" s="193" t="s">
        <v>115</v>
      </c>
      <c r="F141" s="379">
        <f t="shared" si="61"/>
        <v>160979</v>
      </c>
      <c r="G141" s="551"/>
      <c r="H141" s="567"/>
      <c r="I141" s="362">
        <v>28155</v>
      </c>
      <c r="J141" s="278">
        <f t="shared" si="62"/>
        <v>0.17489858925698382</v>
      </c>
      <c r="K141" s="362">
        <v>53931</v>
      </c>
      <c r="L141" s="278">
        <f t="shared" si="63"/>
        <v>0.33501885339081494</v>
      </c>
      <c r="M141" s="362">
        <f t="shared" si="64"/>
        <v>82086</v>
      </c>
      <c r="N141" s="278">
        <f t="shared" si="65"/>
        <v>0.50991744264779881</v>
      </c>
      <c r="O141" s="362">
        <v>7225</v>
      </c>
      <c r="P141" s="278">
        <f t="shared" si="66"/>
        <v>4.4881630523235953E-2</v>
      </c>
      <c r="Q141" s="362">
        <v>4725</v>
      </c>
      <c r="R141" s="278">
        <f t="shared" si="67"/>
        <v>2.9351654563638734E-2</v>
      </c>
      <c r="S141" s="362">
        <f t="shared" si="68"/>
        <v>11950</v>
      </c>
      <c r="T141" s="278">
        <f t="shared" si="69"/>
        <v>7.4233285086874684E-2</v>
      </c>
      <c r="U141" s="362">
        <v>18436</v>
      </c>
      <c r="V141" s="278">
        <f t="shared" si="70"/>
        <v>0.11452425471645369</v>
      </c>
      <c r="W141" s="362">
        <v>0</v>
      </c>
      <c r="X141" s="278">
        <f t="shared" si="71"/>
        <v>0</v>
      </c>
      <c r="Y141" s="362">
        <v>6828</v>
      </c>
      <c r="Z141" s="278">
        <f t="shared" si="72"/>
        <v>4.2415470340851913E-2</v>
      </c>
      <c r="AA141" s="362">
        <v>10856</v>
      </c>
      <c r="AB141" s="278">
        <f t="shared" si="73"/>
        <v>6.7437367606954943E-2</v>
      </c>
      <c r="AC141" s="362">
        <f t="shared" si="74"/>
        <v>17684</v>
      </c>
      <c r="AD141" s="278">
        <f t="shared" si="75"/>
        <v>0.10985283794780686</v>
      </c>
      <c r="AE141" s="362">
        <v>19445</v>
      </c>
      <c r="AF141" s="278">
        <f t="shared" si="76"/>
        <v>0.12079215301374714</v>
      </c>
      <c r="AG141" s="362">
        <v>3654</v>
      </c>
      <c r="AH141" s="278">
        <f t="shared" si="77"/>
        <v>2.269861286254729E-2</v>
      </c>
      <c r="AI141" s="362">
        <v>2526</v>
      </c>
      <c r="AJ141" s="278">
        <f t="shared" si="78"/>
        <v>1.5691487709577026E-2</v>
      </c>
      <c r="AK141" s="362">
        <v>5198</v>
      </c>
      <c r="AL141" s="278">
        <f t="shared" si="79"/>
        <v>3.228992601519453E-2</v>
      </c>
    </row>
    <row r="142" spans="2:38" s="73" customFormat="1" ht="14.25">
      <c r="B142" s="527"/>
      <c r="C142" s="553"/>
      <c r="D142" s="193">
        <v>46005</v>
      </c>
      <c r="E142" s="193" t="s">
        <v>116</v>
      </c>
      <c r="F142" s="379">
        <f t="shared" si="61"/>
        <v>208126</v>
      </c>
      <c r="G142" s="551"/>
      <c r="H142" s="567"/>
      <c r="I142" s="362">
        <v>42093</v>
      </c>
      <c r="J142" s="278">
        <f t="shared" si="62"/>
        <v>0.20224767688803896</v>
      </c>
      <c r="K142" s="362">
        <v>59133</v>
      </c>
      <c r="L142" s="278">
        <f t="shared" si="63"/>
        <v>0.28412115737582044</v>
      </c>
      <c r="M142" s="362">
        <f t="shared" si="64"/>
        <v>101226</v>
      </c>
      <c r="N142" s="278">
        <f t="shared" si="65"/>
        <v>0.48636883426385941</v>
      </c>
      <c r="O142" s="362">
        <v>10728</v>
      </c>
      <c r="P142" s="278">
        <f t="shared" si="66"/>
        <v>5.1545698278927188E-2</v>
      </c>
      <c r="Q142" s="362">
        <v>5832</v>
      </c>
      <c r="R142" s="278">
        <f t="shared" si="67"/>
        <v>2.8021486983846326E-2</v>
      </c>
      <c r="S142" s="362">
        <f t="shared" si="68"/>
        <v>16560</v>
      </c>
      <c r="T142" s="278">
        <f t="shared" si="69"/>
        <v>7.956718526277351E-2</v>
      </c>
      <c r="U142" s="362">
        <v>24730</v>
      </c>
      <c r="V142" s="278">
        <f t="shared" si="70"/>
        <v>0.11882225190509595</v>
      </c>
      <c r="W142" s="362">
        <v>0</v>
      </c>
      <c r="X142" s="278">
        <f t="shared" si="71"/>
        <v>0</v>
      </c>
      <c r="Y142" s="362">
        <v>8457</v>
      </c>
      <c r="Z142" s="278">
        <f t="shared" si="72"/>
        <v>4.0634038995608426E-2</v>
      </c>
      <c r="AA142" s="362">
        <v>13521</v>
      </c>
      <c r="AB142" s="278">
        <f t="shared" si="73"/>
        <v>6.4965453619442073E-2</v>
      </c>
      <c r="AC142" s="362">
        <f t="shared" si="74"/>
        <v>21978</v>
      </c>
      <c r="AD142" s="278">
        <f t="shared" si="75"/>
        <v>0.1055994926150505</v>
      </c>
      <c r="AE142" s="362">
        <v>30310</v>
      </c>
      <c r="AF142" s="278">
        <f t="shared" si="76"/>
        <v>0.14563293389581311</v>
      </c>
      <c r="AG142" s="362">
        <v>4586</v>
      </c>
      <c r="AH142" s="278">
        <f t="shared" si="77"/>
        <v>2.2034728962263245E-2</v>
      </c>
      <c r="AI142" s="362">
        <v>2913</v>
      </c>
      <c r="AJ142" s="278">
        <f t="shared" si="78"/>
        <v>1.3996329146766863E-2</v>
      </c>
      <c r="AK142" s="362">
        <v>5823</v>
      </c>
      <c r="AL142" s="278">
        <f t="shared" si="79"/>
        <v>2.7978243948377425E-2</v>
      </c>
    </row>
    <row r="143" spans="2:38" s="73" customFormat="1" ht="14.25">
      <c r="B143" s="527"/>
      <c r="C143" s="553"/>
      <c r="D143" s="193">
        <v>46006</v>
      </c>
      <c r="E143" s="193" t="s">
        <v>117</v>
      </c>
      <c r="F143" s="379">
        <f t="shared" si="61"/>
        <v>205915</v>
      </c>
      <c r="G143" s="551"/>
      <c r="H143" s="567"/>
      <c r="I143" s="362">
        <v>41232</v>
      </c>
      <c r="J143" s="278">
        <f t="shared" si="62"/>
        <v>0.20023796226598353</v>
      </c>
      <c r="K143" s="362">
        <v>63185</v>
      </c>
      <c r="L143" s="278">
        <f t="shared" si="63"/>
        <v>0.30684991379938326</v>
      </c>
      <c r="M143" s="362">
        <f t="shared" si="64"/>
        <v>104417</v>
      </c>
      <c r="N143" s="278">
        <f t="shared" si="65"/>
        <v>0.50708787606536676</v>
      </c>
      <c r="O143" s="362">
        <v>10025</v>
      </c>
      <c r="P143" s="278">
        <f t="shared" si="66"/>
        <v>4.8685137071121577E-2</v>
      </c>
      <c r="Q143" s="362">
        <v>5948</v>
      </c>
      <c r="R143" s="278">
        <f t="shared" si="67"/>
        <v>2.8885705266736273E-2</v>
      </c>
      <c r="S143" s="362">
        <f t="shared" si="68"/>
        <v>15973</v>
      </c>
      <c r="T143" s="278">
        <f t="shared" si="69"/>
        <v>7.7570842337857854E-2</v>
      </c>
      <c r="U143" s="362">
        <v>23748</v>
      </c>
      <c r="V143" s="278">
        <f t="shared" si="70"/>
        <v>0.11532914066483743</v>
      </c>
      <c r="W143" s="362">
        <v>0</v>
      </c>
      <c r="X143" s="278">
        <f t="shared" si="71"/>
        <v>0</v>
      </c>
      <c r="Y143" s="362">
        <v>8394</v>
      </c>
      <c r="Z143" s="278">
        <f t="shared" si="72"/>
        <v>4.0764393074812423E-2</v>
      </c>
      <c r="AA143" s="362">
        <v>12885</v>
      </c>
      <c r="AB143" s="278">
        <f t="shared" si="73"/>
        <v>6.2574363208119849E-2</v>
      </c>
      <c r="AC143" s="362">
        <f t="shared" si="74"/>
        <v>21279</v>
      </c>
      <c r="AD143" s="278">
        <f t="shared" si="75"/>
        <v>0.10333875628293228</v>
      </c>
      <c r="AE143" s="362">
        <v>26891</v>
      </c>
      <c r="AF143" s="278">
        <f t="shared" si="76"/>
        <v>0.13059272029721</v>
      </c>
      <c r="AG143" s="362">
        <v>4431</v>
      </c>
      <c r="AH143" s="278">
        <f t="shared" si="77"/>
        <v>2.1518587766796979E-2</v>
      </c>
      <c r="AI143" s="362">
        <v>3115</v>
      </c>
      <c r="AJ143" s="278">
        <f t="shared" si="78"/>
        <v>1.5127601194667703E-2</v>
      </c>
      <c r="AK143" s="362">
        <v>6061</v>
      </c>
      <c r="AL143" s="278">
        <f t="shared" si="79"/>
        <v>2.943447539033096E-2</v>
      </c>
    </row>
    <row r="144" spans="2:38" s="73" customFormat="1" ht="14.25" collapsed="1">
      <c r="B144" s="526">
        <f t="shared" ref="B144" si="81">D152</f>
        <v>46015</v>
      </c>
      <c r="C144" s="553"/>
      <c r="D144" s="193">
        <v>46007</v>
      </c>
      <c r="E144" s="193" t="s">
        <v>118</v>
      </c>
      <c r="F144" s="379">
        <f t="shared" si="61"/>
        <v>178366</v>
      </c>
      <c r="G144" s="551">
        <f t="shared" ref="G144" si="82">SUM(F144:F150)</f>
        <v>1151124</v>
      </c>
      <c r="H144" s="567"/>
      <c r="I144" s="362">
        <v>40074</v>
      </c>
      <c r="J144" s="278">
        <f t="shared" si="62"/>
        <v>0.22467286366235717</v>
      </c>
      <c r="K144" s="362">
        <v>60715</v>
      </c>
      <c r="L144" s="278">
        <f t="shared" si="63"/>
        <v>0.34039559108798761</v>
      </c>
      <c r="M144" s="362">
        <f t="shared" si="64"/>
        <v>100789</v>
      </c>
      <c r="N144" s="278">
        <f t="shared" si="65"/>
        <v>0.56506845475034484</v>
      </c>
      <c r="O144" s="362">
        <v>9606</v>
      </c>
      <c r="P144" s="278">
        <f t="shared" si="66"/>
        <v>5.3855555430967789E-2</v>
      </c>
      <c r="Q144" s="362">
        <v>6008</v>
      </c>
      <c r="R144" s="278">
        <f t="shared" si="67"/>
        <v>3.3683549555408539E-2</v>
      </c>
      <c r="S144" s="362">
        <f t="shared" si="68"/>
        <v>15614</v>
      </c>
      <c r="T144" s="278">
        <f t="shared" si="69"/>
        <v>8.753910498637632E-2</v>
      </c>
      <c r="U144" s="362">
        <v>5758</v>
      </c>
      <c r="V144" s="278">
        <f t="shared" si="70"/>
        <v>3.2281937140486418E-2</v>
      </c>
      <c r="W144" s="362">
        <v>0</v>
      </c>
      <c r="X144" s="278">
        <f t="shared" si="71"/>
        <v>0</v>
      </c>
      <c r="Y144" s="362">
        <v>4148</v>
      </c>
      <c r="Z144" s="278">
        <f t="shared" si="72"/>
        <v>2.3255553188387922E-2</v>
      </c>
      <c r="AA144" s="362">
        <v>13047</v>
      </c>
      <c r="AB144" s="278">
        <f t="shared" si="73"/>
        <v>7.3147348709955928E-2</v>
      </c>
      <c r="AC144" s="362">
        <f t="shared" si="74"/>
        <v>17195</v>
      </c>
      <c r="AD144" s="278">
        <f t="shared" si="75"/>
        <v>9.6402901898343857E-2</v>
      </c>
      <c r="AE144" s="362">
        <v>25818</v>
      </c>
      <c r="AF144" s="278">
        <f t="shared" si="76"/>
        <v>0.14474731731383783</v>
      </c>
      <c r="AG144" s="362">
        <v>4215</v>
      </c>
      <c r="AH144" s="278">
        <f t="shared" si="77"/>
        <v>2.3631185315587052E-2</v>
      </c>
      <c r="AI144" s="362">
        <v>2824</v>
      </c>
      <c r="AJ144" s="278">
        <f t="shared" si="78"/>
        <v>1.5832613838960341E-2</v>
      </c>
      <c r="AK144" s="362">
        <v>6153</v>
      </c>
      <c r="AL144" s="278">
        <f t="shared" si="79"/>
        <v>3.4496484756063373E-2</v>
      </c>
    </row>
    <row r="145" spans="2:38" s="73" customFormat="1" ht="14.25">
      <c r="B145" s="527"/>
      <c r="C145" s="553"/>
      <c r="D145" s="193">
        <v>46008</v>
      </c>
      <c r="E145" s="193" t="s">
        <v>112</v>
      </c>
      <c r="F145" s="379">
        <f t="shared" si="61"/>
        <v>171639</v>
      </c>
      <c r="G145" s="551"/>
      <c r="H145" s="567"/>
      <c r="I145" s="362">
        <v>39268</v>
      </c>
      <c r="J145" s="278">
        <f t="shared" si="62"/>
        <v>0.22878250281113266</v>
      </c>
      <c r="K145" s="362">
        <v>57613</v>
      </c>
      <c r="L145" s="278">
        <f t="shared" si="63"/>
        <v>0.33566380601145429</v>
      </c>
      <c r="M145" s="362">
        <f t="shared" si="64"/>
        <v>96881</v>
      </c>
      <c r="N145" s="278">
        <f t="shared" si="65"/>
        <v>0.56444630882258695</v>
      </c>
      <c r="O145" s="362">
        <v>10112</v>
      </c>
      <c r="P145" s="278">
        <f t="shared" si="66"/>
        <v>5.8914349302897358E-2</v>
      </c>
      <c r="Q145" s="362">
        <v>6105</v>
      </c>
      <c r="R145" s="278">
        <f t="shared" si="67"/>
        <v>3.5568839249820842E-2</v>
      </c>
      <c r="S145" s="362">
        <f t="shared" si="68"/>
        <v>16217</v>
      </c>
      <c r="T145" s="278">
        <f t="shared" si="69"/>
        <v>9.44831885527182E-2</v>
      </c>
      <c r="U145" s="362">
        <v>5518</v>
      </c>
      <c r="V145" s="278">
        <f t="shared" si="70"/>
        <v>3.2148870594678365E-2</v>
      </c>
      <c r="W145" s="362">
        <v>0</v>
      </c>
      <c r="X145" s="278">
        <f t="shared" si="71"/>
        <v>0</v>
      </c>
      <c r="Y145" s="362">
        <v>3805</v>
      </c>
      <c r="Z145" s="278">
        <f t="shared" si="72"/>
        <v>2.2168621350625441E-2</v>
      </c>
      <c r="AA145" s="362">
        <v>12124</v>
      </c>
      <c r="AB145" s="278">
        <f t="shared" si="73"/>
        <v>7.0636626873845684E-2</v>
      </c>
      <c r="AC145" s="362">
        <f t="shared" si="74"/>
        <v>15929</v>
      </c>
      <c r="AD145" s="278">
        <f t="shared" si="75"/>
        <v>9.2805248224471129E-2</v>
      </c>
      <c r="AE145" s="362">
        <v>24147</v>
      </c>
      <c r="AF145" s="278">
        <f t="shared" si="76"/>
        <v>0.14068480939646583</v>
      </c>
      <c r="AG145" s="362">
        <v>4081</v>
      </c>
      <c r="AH145" s="278">
        <f t="shared" si="77"/>
        <v>2.377664749852889E-2</v>
      </c>
      <c r="AI145" s="362">
        <v>2787</v>
      </c>
      <c r="AJ145" s="278">
        <f t="shared" si="78"/>
        <v>1.6237568384807648E-2</v>
      </c>
      <c r="AK145" s="362">
        <v>6079</v>
      </c>
      <c r="AL145" s="278">
        <f t="shared" si="79"/>
        <v>3.5417358525742987E-2</v>
      </c>
    </row>
    <row r="146" spans="2:38" s="73" customFormat="1" ht="14.25">
      <c r="B146" s="527"/>
      <c r="C146" s="553"/>
      <c r="D146" s="193">
        <v>46009</v>
      </c>
      <c r="E146" s="193" t="s">
        <v>113</v>
      </c>
      <c r="F146" s="379">
        <f t="shared" si="61"/>
        <v>159617</v>
      </c>
      <c r="G146" s="551"/>
      <c r="H146" s="567"/>
      <c r="I146" s="362">
        <v>38493</v>
      </c>
      <c r="J146" s="278">
        <f t="shared" si="62"/>
        <v>0.24115852321494577</v>
      </c>
      <c r="K146" s="362">
        <v>53130</v>
      </c>
      <c r="L146" s="278">
        <f t="shared" si="63"/>
        <v>0.33285928190606262</v>
      </c>
      <c r="M146" s="362">
        <f t="shared" si="64"/>
        <v>91623</v>
      </c>
      <c r="N146" s="278">
        <f t="shared" si="65"/>
        <v>0.57401780512100842</v>
      </c>
      <c r="O146" s="362">
        <v>9979</v>
      </c>
      <c r="P146" s="278">
        <f t="shared" si="66"/>
        <v>6.2518403428206262E-2</v>
      </c>
      <c r="Q146" s="362">
        <v>5930</v>
      </c>
      <c r="R146" s="278">
        <f t="shared" si="67"/>
        <v>3.7151431238527224E-2</v>
      </c>
      <c r="S146" s="362">
        <f t="shared" si="68"/>
        <v>15909</v>
      </c>
      <c r="T146" s="278">
        <f t="shared" si="69"/>
        <v>9.9669834666733487E-2</v>
      </c>
      <c r="U146" s="362">
        <v>5270</v>
      </c>
      <c r="V146" s="278">
        <f t="shared" si="70"/>
        <v>3.3016533326650672E-2</v>
      </c>
      <c r="W146" s="362">
        <v>0</v>
      </c>
      <c r="X146" s="278">
        <f t="shared" si="71"/>
        <v>0</v>
      </c>
      <c r="Y146" s="362">
        <v>3588</v>
      </c>
      <c r="Z146" s="278">
        <f t="shared" si="72"/>
        <v>2.2478808648201634E-2</v>
      </c>
      <c r="AA146" s="362">
        <v>10305</v>
      </c>
      <c r="AB146" s="278">
        <f t="shared" si="73"/>
        <v>6.4560792396799835E-2</v>
      </c>
      <c r="AC146" s="362">
        <f t="shared" si="74"/>
        <v>13893</v>
      </c>
      <c r="AD146" s="278">
        <f t="shared" si="75"/>
        <v>8.7039601045001469E-2</v>
      </c>
      <c r="AE146" s="362">
        <v>20693</v>
      </c>
      <c r="AF146" s="278">
        <f t="shared" si="76"/>
        <v>0.12964157953100233</v>
      </c>
      <c r="AG146" s="362">
        <v>3836</v>
      </c>
      <c r="AH146" s="278">
        <f t="shared" si="77"/>
        <v>2.4032527863573429E-2</v>
      </c>
      <c r="AI146" s="362">
        <v>2689</v>
      </c>
      <c r="AJ146" s="278">
        <f t="shared" si="78"/>
        <v>1.6846576492478872E-2</v>
      </c>
      <c r="AK146" s="362">
        <v>5704</v>
      </c>
      <c r="AL146" s="278">
        <f t="shared" si="79"/>
        <v>3.5735541953551317E-2</v>
      </c>
    </row>
    <row r="147" spans="2:38" s="73" customFormat="1" ht="14.25">
      <c r="B147" s="527"/>
      <c r="C147" s="553"/>
      <c r="D147" s="193">
        <v>46010</v>
      </c>
      <c r="E147" s="193" t="s">
        <v>114</v>
      </c>
      <c r="F147" s="379">
        <f t="shared" si="61"/>
        <v>136395</v>
      </c>
      <c r="G147" s="551"/>
      <c r="H147" s="567"/>
      <c r="I147" s="362">
        <v>29406</v>
      </c>
      <c r="J147" s="278">
        <f t="shared" si="62"/>
        <v>0.21559441328494447</v>
      </c>
      <c r="K147" s="362">
        <v>50445</v>
      </c>
      <c r="L147" s="278">
        <f t="shared" si="63"/>
        <v>0.36984493566479709</v>
      </c>
      <c r="M147" s="362">
        <f t="shared" si="64"/>
        <v>79851</v>
      </c>
      <c r="N147" s="278">
        <f t="shared" si="65"/>
        <v>0.58543934894974159</v>
      </c>
      <c r="O147" s="362">
        <v>6953</v>
      </c>
      <c r="P147" s="278">
        <f t="shared" si="66"/>
        <v>5.097694197001356E-2</v>
      </c>
      <c r="Q147" s="362">
        <v>4880</v>
      </c>
      <c r="R147" s="278">
        <f t="shared" si="67"/>
        <v>3.5778437626012682E-2</v>
      </c>
      <c r="S147" s="362">
        <f t="shared" si="68"/>
        <v>11833</v>
      </c>
      <c r="T147" s="278">
        <f t="shared" si="69"/>
        <v>8.675537959602625E-2</v>
      </c>
      <c r="U147" s="362">
        <v>4123</v>
      </c>
      <c r="V147" s="278">
        <f t="shared" si="70"/>
        <v>3.0228380805748013E-2</v>
      </c>
      <c r="W147" s="362">
        <v>0</v>
      </c>
      <c r="X147" s="278">
        <f t="shared" si="71"/>
        <v>0</v>
      </c>
      <c r="Y147" s="362">
        <v>3454</v>
      </c>
      <c r="Z147" s="278">
        <f t="shared" si="72"/>
        <v>2.532350892628029E-2</v>
      </c>
      <c r="AA147" s="362">
        <v>10200</v>
      </c>
      <c r="AB147" s="278">
        <f t="shared" si="73"/>
        <v>7.4782799956010115E-2</v>
      </c>
      <c r="AC147" s="362">
        <f t="shared" si="74"/>
        <v>13654</v>
      </c>
      <c r="AD147" s="278">
        <f t="shared" si="75"/>
        <v>0.10010630888229041</v>
      </c>
      <c r="AE147" s="362">
        <v>16818</v>
      </c>
      <c r="AF147" s="278">
        <f t="shared" si="76"/>
        <v>0.12330364016276256</v>
      </c>
      <c r="AG147" s="362">
        <v>3352</v>
      </c>
      <c r="AH147" s="278">
        <f t="shared" si="77"/>
        <v>2.4575680926720189E-2</v>
      </c>
      <c r="AI147" s="362">
        <v>1948</v>
      </c>
      <c r="AJ147" s="278">
        <f t="shared" si="78"/>
        <v>1.428204846218703E-2</v>
      </c>
      <c r="AK147" s="362">
        <v>4816</v>
      </c>
      <c r="AL147" s="278">
        <f t="shared" si="79"/>
        <v>3.5309212214523995E-2</v>
      </c>
    </row>
    <row r="148" spans="2:38" s="73" customFormat="1" ht="14.25">
      <c r="B148" s="527"/>
      <c r="C148" s="553"/>
      <c r="D148" s="193">
        <v>46011</v>
      </c>
      <c r="E148" s="193" t="s">
        <v>115</v>
      </c>
      <c r="F148" s="379">
        <f t="shared" si="61"/>
        <v>142646</v>
      </c>
      <c r="G148" s="551"/>
      <c r="H148" s="567"/>
      <c r="I148" s="362">
        <v>27831</v>
      </c>
      <c r="J148" s="278">
        <f t="shared" si="62"/>
        <v>0.19510536573054976</v>
      </c>
      <c r="K148" s="362">
        <v>55416</v>
      </c>
      <c r="L148" s="278">
        <f t="shared" si="63"/>
        <v>0.38848618257785006</v>
      </c>
      <c r="M148" s="362">
        <f t="shared" si="64"/>
        <v>83247</v>
      </c>
      <c r="N148" s="278">
        <f t="shared" si="65"/>
        <v>0.58359154830839977</v>
      </c>
      <c r="O148" s="362">
        <v>6331</v>
      </c>
      <c r="P148" s="278">
        <f t="shared" si="66"/>
        <v>4.4382597479074075E-2</v>
      </c>
      <c r="Q148" s="362">
        <v>4545</v>
      </c>
      <c r="R148" s="278">
        <f t="shared" si="67"/>
        <v>3.1862092172230558E-2</v>
      </c>
      <c r="S148" s="362">
        <f t="shared" si="68"/>
        <v>10876</v>
      </c>
      <c r="T148" s="278">
        <f t="shared" si="69"/>
        <v>7.6244689651304626E-2</v>
      </c>
      <c r="U148" s="362">
        <v>4518</v>
      </c>
      <c r="V148" s="278">
        <f t="shared" si="70"/>
        <v>3.1672812416751961E-2</v>
      </c>
      <c r="W148" s="362">
        <v>0</v>
      </c>
      <c r="X148" s="278">
        <f t="shared" si="71"/>
        <v>0</v>
      </c>
      <c r="Y148" s="362">
        <v>3681</v>
      </c>
      <c r="Z148" s="278">
        <f t="shared" si="72"/>
        <v>2.580513999691544E-2</v>
      </c>
      <c r="AA148" s="362">
        <v>10834</v>
      </c>
      <c r="AB148" s="278">
        <f t="shared" si="73"/>
        <v>7.5950254476115697E-2</v>
      </c>
      <c r="AC148" s="362">
        <f t="shared" si="74"/>
        <v>14515</v>
      </c>
      <c r="AD148" s="278">
        <f t="shared" si="75"/>
        <v>0.10175539447303114</v>
      </c>
      <c r="AE148" s="362">
        <v>18829</v>
      </c>
      <c r="AF148" s="278">
        <f t="shared" si="76"/>
        <v>0.13199809318172259</v>
      </c>
      <c r="AG148" s="362">
        <v>3413</v>
      </c>
      <c r="AH148" s="278">
        <f t="shared" si="77"/>
        <v>2.3926363164757512E-2</v>
      </c>
      <c r="AI148" s="362">
        <v>2357</v>
      </c>
      <c r="AJ148" s="278">
        <f t="shared" si="78"/>
        <v>1.6523421617150147E-2</v>
      </c>
      <c r="AK148" s="362">
        <v>4891</v>
      </c>
      <c r="AL148" s="278">
        <f t="shared" si="79"/>
        <v>3.4287677186882214E-2</v>
      </c>
    </row>
    <row r="149" spans="2:38" s="73" customFormat="1" ht="14.25">
      <c r="B149" s="527"/>
      <c r="C149" s="553"/>
      <c r="D149" s="193">
        <v>46012</v>
      </c>
      <c r="E149" s="193" t="s">
        <v>116</v>
      </c>
      <c r="F149" s="379">
        <f t="shared" si="61"/>
        <v>182119</v>
      </c>
      <c r="G149" s="551"/>
      <c r="H149" s="567"/>
      <c r="I149" s="362">
        <v>41057</v>
      </c>
      <c r="J149" s="278">
        <f t="shared" si="62"/>
        <v>0.2254405086783916</v>
      </c>
      <c r="K149" s="362">
        <v>61331</v>
      </c>
      <c r="L149" s="278">
        <f t="shared" si="63"/>
        <v>0.33676332507865736</v>
      </c>
      <c r="M149" s="362">
        <f t="shared" si="64"/>
        <v>102388</v>
      </c>
      <c r="N149" s="278">
        <f t="shared" si="65"/>
        <v>0.56220383375704897</v>
      </c>
      <c r="O149" s="362">
        <v>10361</v>
      </c>
      <c r="P149" s="278">
        <f t="shared" si="66"/>
        <v>5.6891373223002542E-2</v>
      </c>
      <c r="Q149" s="362">
        <v>5627</v>
      </c>
      <c r="R149" s="278">
        <f t="shared" si="67"/>
        <v>3.0897380284319594E-2</v>
      </c>
      <c r="S149" s="362">
        <f t="shared" si="68"/>
        <v>15988</v>
      </c>
      <c r="T149" s="278">
        <f t="shared" si="69"/>
        <v>8.778875350732214E-2</v>
      </c>
      <c r="U149" s="362">
        <v>5635</v>
      </c>
      <c r="V149" s="278">
        <f t="shared" si="70"/>
        <v>3.0941307606564938E-2</v>
      </c>
      <c r="W149" s="362">
        <v>0</v>
      </c>
      <c r="X149" s="278">
        <f t="shared" si="71"/>
        <v>0</v>
      </c>
      <c r="Y149" s="362">
        <v>4431</v>
      </c>
      <c r="Z149" s="278">
        <f t="shared" si="72"/>
        <v>2.4330245608640503E-2</v>
      </c>
      <c r="AA149" s="362">
        <v>13319</v>
      </c>
      <c r="AB149" s="278">
        <f t="shared" si="73"/>
        <v>7.3133500623218883E-2</v>
      </c>
      <c r="AC149" s="362">
        <f t="shared" si="74"/>
        <v>17750</v>
      </c>
      <c r="AD149" s="278">
        <f t="shared" si="75"/>
        <v>9.7463746231859383E-2</v>
      </c>
      <c r="AE149" s="362">
        <v>28527</v>
      </c>
      <c r="AF149" s="278">
        <f t="shared" si="76"/>
        <v>0.15663934021161988</v>
      </c>
      <c r="AG149" s="362">
        <v>4277</v>
      </c>
      <c r="AH149" s="278">
        <f t="shared" si="77"/>
        <v>2.3484644655417612E-2</v>
      </c>
      <c r="AI149" s="362">
        <v>2319</v>
      </c>
      <c r="AJ149" s="278">
        <f t="shared" si="78"/>
        <v>1.2733432535869404E-2</v>
      </c>
      <c r="AK149" s="362">
        <v>5235</v>
      </c>
      <c r="AL149" s="278">
        <f t="shared" si="79"/>
        <v>2.8744941494297686E-2</v>
      </c>
    </row>
    <row r="150" spans="2:38" s="73" customFormat="1" ht="14.25">
      <c r="B150" s="527"/>
      <c r="C150" s="553"/>
      <c r="D150" s="193">
        <v>46013</v>
      </c>
      <c r="E150" s="193" t="s">
        <v>117</v>
      </c>
      <c r="F150" s="379">
        <f t="shared" si="61"/>
        <v>180342</v>
      </c>
      <c r="G150" s="551"/>
      <c r="H150" s="567"/>
      <c r="I150" s="362">
        <v>39916</v>
      </c>
      <c r="J150" s="278">
        <f t="shared" si="62"/>
        <v>0.22133501901941866</v>
      </c>
      <c r="K150" s="362">
        <v>60368</v>
      </c>
      <c r="L150" s="278">
        <f t="shared" si="63"/>
        <v>0.33474176841778397</v>
      </c>
      <c r="M150" s="362">
        <f t="shared" si="64"/>
        <v>100284</v>
      </c>
      <c r="N150" s="278">
        <f t="shared" si="65"/>
        <v>0.55607678743720268</v>
      </c>
      <c r="O150" s="362">
        <v>9691</v>
      </c>
      <c r="P150" s="278">
        <f t="shared" si="66"/>
        <v>5.373678898980825E-2</v>
      </c>
      <c r="Q150" s="362">
        <v>5757</v>
      </c>
      <c r="R150" s="278">
        <f t="shared" si="67"/>
        <v>3.1922680240875669E-2</v>
      </c>
      <c r="S150" s="362">
        <f t="shared" si="68"/>
        <v>15448</v>
      </c>
      <c r="T150" s="278">
        <f t="shared" si="69"/>
        <v>8.5659469230683918E-2</v>
      </c>
      <c r="U150" s="362">
        <v>5469</v>
      </c>
      <c r="V150" s="278">
        <f t="shared" si="70"/>
        <v>3.0325714475829258E-2</v>
      </c>
      <c r="W150" s="362">
        <v>0</v>
      </c>
      <c r="X150" s="278">
        <f t="shared" si="71"/>
        <v>0</v>
      </c>
      <c r="Y150" s="362">
        <v>4188</v>
      </c>
      <c r="Z150" s="278">
        <f t="shared" si="72"/>
        <v>2.3222543833383239E-2</v>
      </c>
      <c r="AA150" s="362">
        <v>17594</v>
      </c>
      <c r="AB150" s="278">
        <f t="shared" si="73"/>
        <v>9.7559082188286697E-2</v>
      </c>
      <c r="AC150" s="362">
        <f t="shared" si="74"/>
        <v>21782</v>
      </c>
      <c r="AD150" s="278">
        <f t="shared" si="75"/>
        <v>0.12078162602166993</v>
      </c>
      <c r="AE150" s="362">
        <v>24764</v>
      </c>
      <c r="AF150" s="278">
        <f t="shared" si="76"/>
        <v>0.13731687571392132</v>
      </c>
      <c r="AG150" s="362">
        <v>4028</v>
      </c>
      <c r="AH150" s="278">
        <f t="shared" si="77"/>
        <v>2.2335340630579677E-2</v>
      </c>
      <c r="AI150" s="362">
        <v>2576</v>
      </c>
      <c r="AJ150" s="278">
        <f t="shared" si="78"/>
        <v>1.428397156513735E-2</v>
      </c>
      <c r="AK150" s="362">
        <v>5991</v>
      </c>
      <c r="AL150" s="278">
        <f t="shared" si="79"/>
        <v>3.3220214924975879E-2</v>
      </c>
    </row>
    <row r="151" spans="2:38" s="73" customFormat="1" ht="14.25" collapsed="1">
      <c r="B151" s="526">
        <f t="shared" ref="B151" si="83">D159</f>
        <v>46022</v>
      </c>
      <c r="C151" s="553"/>
      <c r="D151" s="193">
        <v>46014</v>
      </c>
      <c r="E151" s="193" t="s">
        <v>118</v>
      </c>
      <c r="F151" s="379">
        <f t="shared" si="61"/>
        <v>170997</v>
      </c>
      <c r="G151" s="551">
        <f t="shared" ref="G151" si="84">SUM(F151:F157)</f>
        <v>1077779</v>
      </c>
      <c r="H151" s="567"/>
      <c r="I151" s="362">
        <v>39090</v>
      </c>
      <c r="J151" s="278">
        <f t="shared" si="62"/>
        <v>0.22860050176318883</v>
      </c>
      <c r="K151" s="362">
        <v>52158</v>
      </c>
      <c r="L151" s="278">
        <f t="shared" si="63"/>
        <v>0.30502289513851122</v>
      </c>
      <c r="M151" s="362">
        <f t="shared" si="64"/>
        <v>91248</v>
      </c>
      <c r="N151" s="278">
        <f t="shared" si="65"/>
        <v>0.53362339690170002</v>
      </c>
      <c r="O151" s="362">
        <v>13657</v>
      </c>
      <c r="P151" s="278">
        <f t="shared" si="66"/>
        <v>7.9866898249676896E-2</v>
      </c>
      <c r="Q151" s="362">
        <v>5786</v>
      </c>
      <c r="R151" s="278">
        <f t="shared" si="67"/>
        <v>3.3836850938905358E-2</v>
      </c>
      <c r="S151" s="362">
        <f t="shared" si="68"/>
        <v>19443</v>
      </c>
      <c r="T151" s="278">
        <f t="shared" si="69"/>
        <v>0.11370374918858225</v>
      </c>
      <c r="U151" s="362">
        <v>5012</v>
      </c>
      <c r="V151" s="278">
        <f t="shared" si="70"/>
        <v>2.9310455738989574E-2</v>
      </c>
      <c r="W151" s="362">
        <v>0</v>
      </c>
      <c r="X151" s="278">
        <f t="shared" si="71"/>
        <v>0</v>
      </c>
      <c r="Y151" s="362">
        <v>4010</v>
      </c>
      <c r="Z151" s="278">
        <f t="shared" si="72"/>
        <v>2.3450703813517198E-2</v>
      </c>
      <c r="AA151" s="362">
        <v>14726</v>
      </c>
      <c r="AB151" s="278">
        <f t="shared" si="73"/>
        <v>8.6118469914676865E-2</v>
      </c>
      <c r="AC151" s="362">
        <f t="shared" si="74"/>
        <v>18736</v>
      </c>
      <c r="AD151" s="278">
        <f t="shared" si="75"/>
        <v>0.10956917372819407</v>
      </c>
      <c r="AE151" s="362">
        <v>22961</v>
      </c>
      <c r="AF151" s="278">
        <f t="shared" si="76"/>
        <v>0.13427720954168787</v>
      </c>
      <c r="AG151" s="362">
        <v>6314</v>
      </c>
      <c r="AH151" s="278">
        <f t="shared" si="77"/>
        <v>3.6924624408615353E-2</v>
      </c>
      <c r="AI151" s="362">
        <v>2210</v>
      </c>
      <c r="AJ151" s="278">
        <f t="shared" si="78"/>
        <v>1.292420334859676E-2</v>
      </c>
      <c r="AK151" s="362">
        <v>5073</v>
      </c>
      <c r="AL151" s="278">
        <f t="shared" si="79"/>
        <v>2.9667187143634099E-2</v>
      </c>
    </row>
    <row r="152" spans="2:38" s="73" customFormat="1" ht="14.25">
      <c r="B152" s="527"/>
      <c r="C152" s="553"/>
      <c r="D152" s="193">
        <v>46015</v>
      </c>
      <c r="E152" s="193" t="s">
        <v>112</v>
      </c>
      <c r="F152" s="379">
        <f t="shared" si="61"/>
        <v>138445</v>
      </c>
      <c r="G152" s="551"/>
      <c r="H152" s="567"/>
      <c r="I152" s="362">
        <v>27783</v>
      </c>
      <c r="J152" s="278">
        <f t="shared" si="62"/>
        <v>0.20067896998808191</v>
      </c>
      <c r="K152" s="362">
        <v>49402</v>
      </c>
      <c r="L152" s="278">
        <f t="shared" si="63"/>
        <v>0.35683484416194156</v>
      </c>
      <c r="M152" s="362">
        <f t="shared" si="64"/>
        <v>77185</v>
      </c>
      <c r="N152" s="278">
        <f t="shared" si="65"/>
        <v>0.55751381415002343</v>
      </c>
      <c r="O152" s="362">
        <v>10147</v>
      </c>
      <c r="P152" s="278">
        <f t="shared" si="66"/>
        <v>7.3292643287948281E-2</v>
      </c>
      <c r="Q152" s="362">
        <v>5055</v>
      </c>
      <c r="R152" s="278">
        <f t="shared" si="67"/>
        <v>3.6512694571851641E-2</v>
      </c>
      <c r="S152" s="362">
        <f t="shared" si="68"/>
        <v>15202</v>
      </c>
      <c r="T152" s="278">
        <f t="shared" si="69"/>
        <v>0.10980533785979991</v>
      </c>
      <c r="U152" s="362">
        <v>3999</v>
      </c>
      <c r="V152" s="278">
        <f t="shared" si="70"/>
        <v>2.8885116833399546E-2</v>
      </c>
      <c r="W152" s="362">
        <v>0</v>
      </c>
      <c r="X152" s="278">
        <f t="shared" si="71"/>
        <v>0</v>
      </c>
      <c r="Y152" s="362">
        <v>3502</v>
      </c>
      <c r="Z152" s="278">
        <f t="shared" si="72"/>
        <v>2.5295243598540938E-2</v>
      </c>
      <c r="AA152" s="362">
        <v>13727</v>
      </c>
      <c r="AB152" s="278">
        <f t="shared" si="73"/>
        <v>9.9151287514897615E-2</v>
      </c>
      <c r="AC152" s="362">
        <f t="shared" si="74"/>
        <v>17229</v>
      </c>
      <c r="AD152" s="278">
        <f t="shared" si="75"/>
        <v>0.12444653111343855</v>
      </c>
      <c r="AE152" s="362">
        <v>15822</v>
      </c>
      <c r="AF152" s="278">
        <f t="shared" si="76"/>
        <v>0.11428365054714869</v>
      </c>
      <c r="AG152" s="362">
        <v>2848</v>
      </c>
      <c r="AH152" s="278">
        <f t="shared" si="77"/>
        <v>2.0571346021885949E-2</v>
      </c>
      <c r="AI152" s="362">
        <v>1547</v>
      </c>
      <c r="AJ152" s="278">
        <f t="shared" si="78"/>
        <v>1.1174112463433132E-2</v>
      </c>
      <c r="AK152" s="362">
        <v>4613</v>
      </c>
      <c r="AL152" s="278">
        <f t="shared" si="79"/>
        <v>3.3320091010870745E-2</v>
      </c>
    </row>
    <row r="153" spans="2:38" s="73" customFormat="1" ht="14.25">
      <c r="B153" s="527"/>
      <c r="C153" s="553"/>
      <c r="D153" s="193">
        <v>46016</v>
      </c>
      <c r="E153" s="193" t="s">
        <v>113</v>
      </c>
      <c r="F153" s="379">
        <f t="shared" si="61"/>
        <v>155507</v>
      </c>
      <c r="G153" s="551"/>
      <c r="H153" s="567"/>
      <c r="I153" s="362">
        <v>37105</v>
      </c>
      <c r="J153" s="278">
        <f t="shared" si="62"/>
        <v>0.23860662220993267</v>
      </c>
      <c r="K153" s="362">
        <v>50712</v>
      </c>
      <c r="L153" s="278">
        <f t="shared" si="63"/>
        <v>0.32610750641450226</v>
      </c>
      <c r="M153" s="362">
        <f t="shared" si="64"/>
        <v>87817</v>
      </c>
      <c r="N153" s="278">
        <f t="shared" si="65"/>
        <v>0.56471412862443493</v>
      </c>
      <c r="O153" s="362">
        <v>11659</v>
      </c>
      <c r="P153" s="278">
        <f t="shared" si="66"/>
        <v>7.4974116920781694E-2</v>
      </c>
      <c r="Q153" s="362">
        <v>5902</v>
      </c>
      <c r="R153" s="278">
        <f t="shared" si="67"/>
        <v>3.7953275415254617E-2</v>
      </c>
      <c r="S153" s="362">
        <f t="shared" si="68"/>
        <v>17561</v>
      </c>
      <c r="T153" s="278">
        <f t="shared" si="69"/>
        <v>0.11292739233603633</v>
      </c>
      <c r="U153" s="362">
        <v>4319</v>
      </c>
      <c r="V153" s="278">
        <f t="shared" si="70"/>
        <v>2.7773669352505033E-2</v>
      </c>
      <c r="W153" s="362">
        <v>0</v>
      </c>
      <c r="X153" s="278">
        <f t="shared" si="71"/>
        <v>0</v>
      </c>
      <c r="Y153" s="362">
        <v>3528</v>
      </c>
      <c r="Z153" s="278">
        <f t="shared" si="72"/>
        <v>2.2687081610474127E-2</v>
      </c>
      <c r="AA153" s="362">
        <v>11483</v>
      </c>
      <c r="AB153" s="278">
        <f t="shared" si="73"/>
        <v>7.3842335071733101E-2</v>
      </c>
      <c r="AC153" s="362">
        <f t="shared" si="74"/>
        <v>15011</v>
      </c>
      <c r="AD153" s="278">
        <f t="shared" si="75"/>
        <v>9.6529416682207228E-2</v>
      </c>
      <c r="AE153" s="362">
        <v>20447</v>
      </c>
      <c r="AF153" s="278">
        <f t="shared" si="76"/>
        <v>0.13148604242895817</v>
      </c>
      <c r="AG153" s="362">
        <v>2960</v>
      </c>
      <c r="AH153" s="278">
        <f t="shared" si="77"/>
        <v>1.9034512915817293E-2</v>
      </c>
      <c r="AI153" s="362">
        <v>2321</v>
      </c>
      <c r="AJ153" s="278">
        <f t="shared" si="78"/>
        <v>1.4925373134328358E-2</v>
      </c>
      <c r="AK153" s="362">
        <v>5071</v>
      </c>
      <c r="AL153" s="278">
        <f t="shared" si="79"/>
        <v>3.2609464525712666E-2</v>
      </c>
    </row>
    <row r="154" spans="2:38" s="73" customFormat="1" ht="14.25">
      <c r="B154" s="527"/>
      <c r="C154" s="553"/>
      <c r="D154" s="193">
        <v>46017</v>
      </c>
      <c r="E154" s="193" t="s">
        <v>114</v>
      </c>
      <c r="F154" s="379">
        <f t="shared" si="61"/>
        <v>131807</v>
      </c>
      <c r="G154" s="551"/>
      <c r="H154" s="567"/>
      <c r="I154" s="362">
        <v>28632</v>
      </c>
      <c r="J154" s="278">
        <f t="shared" si="62"/>
        <v>0.21722670267891689</v>
      </c>
      <c r="K154" s="362">
        <v>47115</v>
      </c>
      <c r="L154" s="278">
        <f t="shared" si="63"/>
        <v>0.35745445993004926</v>
      </c>
      <c r="M154" s="362">
        <f t="shared" si="64"/>
        <v>75747</v>
      </c>
      <c r="N154" s="278">
        <f t="shared" si="65"/>
        <v>0.57468116260896618</v>
      </c>
      <c r="O154" s="362">
        <v>8613</v>
      </c>
      <c r="P154" s="278">
        <f t="shared" si="66"/>
        <v>6.5345543104690956E-2</v>
      </c>
      <c r="Q154" s="362">
        <v>4659</v>
      </c>
      <c r="R154" s="278">
        <f t="shared" si="67"/>
        <v>3.5347136343289808E-2</v>
      </c>
      <c r="S154" s="362">
        <f t="shared" si="68"/>
        <v>13272</v>
      </c>
      <c r="T154" s="278">
        <f t="shared" si="69"/>
        <v>0.10069267944798076</v>
      </c>
      <c r="U154" s="362">
        <v>3422</v>
      </c>
      <c r="V154" s="278">
        <f t="shared" si="70"/>
        <v>2.5962202310954655E-2</v>
      </c>
      <c r="W154" s="362">
        <v>0</v>
      </c>
      <c r="X154" s="278">
        <f t="shared" si="71"/>
        <v>0</v>
      </c>
      <c r="Y154" s="362">
        <v>3352</v>
      </c>
      <c r="Z154" s="278">
        <f t="shared" si="72"/>
        <v>2.5431122778001167E-2</v>
      </c>
      <c r="AA154" s="362">
        <v>11013</v>
      </c>
      <c r="AB154" s="278">
        <f t="shared" si="73"/>
        <v>8.3553984234524717E-2</v>
      </c>
      <c r="AC154" s="362">
        <f t="shared" si="74"/>
        <v>14365</v>
      </c>
      <c r="AD154" s="278">
        <f t="shared" si="75"/>
        <v>0.10898510701252589</v>
      </c>
      <c r="AE154" s="362">
        <v>15753</v>
      </c>
      <c r="AF154" s="278">
        <f t="shared" si="76"/>
        <v>0.11951565546594642</v>
      </c>
      <c r="AG154" s="362">
        <v>3147</v>
      </c>
      <c r="AH154" s="278">
        <f t="shared" si="77"/>
        <v>2.3875818431494535E-2</v>
      </c>
      <c r="AI154" s="362">
        <v>1553</v>
      </c>
      <c r="AJ154" s="278">
        <f t="shared" si="78"/>
        <v>1.1782378781096604E-2</v>
      </c>
      <c r="AK154" s="362">
        <v>4548</v>
      </c>
      <c r="AL154" s="278">
        <f t="shared" si="79"/>
        <v>3.4504995941034997E-2</v>
      </c>
    </row>
    <row r="155" spans="2:38" s="73" customFormat="1" ht="14.25">
      <c r="B155" s="527"/>
      <c r="C155" s="553"/>
      <c r="D155" s="193">
        <v>46018</v>
      </c>
      <c r="E155" s="193" t="s">
        <v>115</v>
      </c>
      <c r="F155" s="379">
        <f t="shared" si="61"/>
        <v>137114</v>
      </c>
      <c r="G155" s="551"/>
      <c r="H155" s="567"/>
      <c r="I155" s="362">
        <v>26288</v>
      </c>
      <c r="J155" s="278">
        <f t="shared" si="62"/>
        <v>0.1917236751899879</v>
      </c>
      <c r="K155" s="362">
        <v>51628</v>
      </c>
      <c r="L155" s="278">
        <f t="shared" si="63"/>
        <v>0.3765333955686509</v>
      </c>
      <c r="M155" s="362">
        <f t="shared" si="64"/>
        <v>77916</v>
      </c>
      <c r="N155" s="278">
        <f t="shared" si="65"/>
        <v>0.56825707075863885</v>
      </c>
      <c r="O155" s="362">
        <v>7795</v>
      </c>
      <c r="P155" s="278">
        <f t="shared" si="66"/>
        <v>5.6850503960208291E-2</v>
      </c>
      <c r="Q155" s="362">
        <v>4267</v>
      </c>
      <c r="R155" s="278">
        <f t="shared" si="67"/>
        <v>3.1120089852239741E-2</v>
      </c>
      <c r="S155" s="362">
        <f t="shared" si="68"/>
        <v>12062</v>
      </c>
      <c r="T155" s="278">
        <f t="shared" si="69"/>
        <v>8.7970593812448039E-2</v>
      </c>
      <c r="U155" s="362">
        <v>3923</v>
      </c>
      <c r="V155" s="278">
        <f t="shared" si="70"/>
        <v>2.8611228612687254E-2</v>
      </c>
      <c r="W155" s="362">
        <v>0</v>
      </c>
      <c r="X155" s="278">
        <f t="shared" si="71"/>
        <v>0</v>
      </c>
      <c r="Y155" s="362">
        <v>3448</v>
      </c>
      <c r="Z155" s="278">
        <f t="shared" si="72"/>
        <v>2.5146958005747042E-2</v>
      </c>
      <c r="AA155" s="362">
        <v>12357</v>
      </c>
      <c r="AB155" s="278">
        <f t="shared" si="73"/>
        <v>9.0122088189389854E-2</v>
      </c>
      <c r="AC155" s="362">
        <f t="shared" si="74"/>
        <v>15805</v>
      </c>
      <c r="AD155" s="278">
        <f t="shared" si="75"/>
        <v>0.11526904619513689</v>
      </c>
      <c r="AE155" s="362">
        <v>17328</v>
      </c>
      <c r="AF155" s="278">
        <f t="shared" si="76"/>
        <v>0.12637659174117888</v>
      </c>
      <c r="AG155" s="362">
        <v>3253</v>
      </c>
      <c r="AH155" s="278">
        <f t="shared" si="77"/>
        <v>2.3724783756582116E-2</v>
      </c>
      <c r="AI155" s="362">
        <v>1983</v>
      </c>
      <c r="AJ155" s="278">
        <f t="shared" si="78"/>
        <v>1.4462418133815658E-2</v>
      </c>
      <c r="AK155" s="362">
        <v>4844</v>
      </c>
      <c r="AL155" s="278">
        <f t="shared" si="79"/>
        <v>3.5328266989512379E-2</v>
      </c>
    </row>
    <row r="156" spans="2:38" s="73" customFormat="1" ht="14.25">
      <c r="B156" s="527"/>
      <c r="C156" s="553"/>
      <c r="D156" s="193">
        <v>46019</v>
      </c>
      <c r="E156" s="193" t="s">
        <v>116</v>
      </c>
      <c r="F156" s="379">
        <f t="shared" si="61"/>
        <v>176171</v>
      </c>
      <c r="G156" s="551"/>
      <c r="H156" s="567"/>
      <c r="I156" s="362">
        <v>38649</v>
      </c>
      <c r="J156" s="278">
        <f t="shared" si="62"/>
        <v>0.21938343995322726</v>
      </c>
      <c r="K156" s="362">
        <v>57539</v>
      </c>
      <c r="L156" s="278">
        <f t="shared" si="63"/>
        <v>0.3266088062166872</v>
      </c>
      <c r="M156" s="362">
        <f t="shared" si="64"/>
        <v>96188</v>
      </c>
      <c r="N156" s="278">
        <f t="shared" si="65"/>
        <v>0.54599224616991449</v>
      </c>
      <c r="O156" s="362">
        <v>12333</v>
      </c>
      <c r="P156" s="278">
        <f t="shared" si="66"/>
        <v>7.0005846592231413E-2</v>
      </c>
      <c r="Q156" s="362">
        <v>5297</v>
      </c>
      <c r="R156" s="278">
        <f t="shared" si="67"/>
        <v>3.0067377718239665E-2</v>
      </c>
      <c r="S156" s="362">
        <f t="shared" si="68"/>
        <v>17630</v>
      </c>
      <c r="T156" s="278">
        <f t="shared" si="69"/>
        <v>0.10007322431047108</v>
      </c>
      <c r="U156" s="362">
        <v>5208</v>
      </c>
      <c r="V156" s="278">
        <f t="shared" si="70"/>
        <v>2.9562186739020609E-2</v>
      </c>
      <c r="W156" s="362">
        <v>0</v>
      </c>
      <c r="X156" s="278">
        <f t="shared" si="71"/>
        <v>0</v>
      </c>
      <c r="Y156" s="362">
        <v>4078</v>
      </c>
      <c r="Z156" s="278">
        <f t="shared" si="72"/>
        <v>2.3147964193879812E-2</v>
      </c>
      <c r="AA156" s="362">
        <v>14459</v>
      </c>
      <c r="AB156" s="278">
        <f t="shared" si="73"/>
        <v>8.2073667062115788E-2</v>
      </c>
      <c r="AC156" s="362">
        <f t="shared" si="74"/>
        <v>18537</v>
      </c>
      <c r="AD156" s="278">
        <f t="shared" si="75"/>
        <v>0.1052216312559956</v>
      </c>
      <c r="AE156" s="362">
        <v>27436</v>
      </c>
      <c r="AF156" s="278">
        <f t="shared" si="76"/>
        <v>0.15573505287476372</v>
      </c>
      <c r="AG156" s="362">
        <v>4184</v>
      </c>
      <c r="AH156" s="278">
        <f t="shared" si="77"/>
        <v>2.3749652326432842E-2</v>
      </c>
      <c r="AI156" s="362">
        <v>1879</v>
      </c>
      <c r="AJ156" s="278">
        <f t="shared" si="78"/>
        <v>1.0665773594973066E-2</v>
      </c>
      <c r="AK156" s="362">
        <v>5109</v>
      </c>
      <c r="AL156" s="278">
        <f t="shared" si="79"/>
        <v>2.9000232728428631E-2</v>
      </c>
    </row>
    <row r="157" spans="2:38" s="73" customFormat="1" ht="14.25">
      <c r="B157" s="527"/>
      <c r="C157" s="553"/>
      <c r="D157" s="193">
        <v>46020</v>
      </c>
      <c r="E157" s="193" t="s">
        <v>117</v>
      </c>
      <c r="F157" s="379">
        <f t="shared" si="61"/>
        <v>167738</v>
      </c>
      <c r="G157" s="551"/>
      <c r="H157" s="567"/>
      <c r="I157" s="362">
        <v>37476</v>
      </c>
      <c r="J157" s="278">
        <f t="shared" si="62"/>
        <v>0.22341985715818719</v>
      </c>
      <c r="K157" s="362">
        <v>56128</v>
      </c>
      <c r="L157" s="278">
        <f t="shared" si="63"/>
        <v>0.33461708140075597</v>
      </c>
      <c r="M157" s="362">
        <f t="shared" si="64"/>
        <v>93604</v>
      </c>
      <c r="N157" s="278">
        <f t="shared" si="65"/>
        <v>0.5580369385589431</v>
      </c>
      <c r="O157" s="362">
        <v>10490</v>
      </c>
      <c r="P157" s="278">
        <f t="shared" si="66"/>
        <v>6.2538005699364491E-2</v>
      </c>
      <c r="Q157" s="362">
        <v>5372</v>
      </c>
      <c r="R157" s="278">
        <f t="shared" si="67"/>
        <v>3.2026135997806106E-2</v>
      </c>
      <c r="S157" s="362">
        <f t="shared" si="68"/>
        <v>15862</v>
      </c>
      <c r="T157" s="278">
        <f t="shared" si="69"/>
        <v>9.4564141697170589E-2</v>
      </c>
      <c r="U157" s="362">
        <v>4781</v>
      </c>
      <c r="V157" s="278">
        <f t="shared" si="70"/>
        <v>2.8502784103780897E-2</v>
      </c>
      <c r="W157" s="362">
        <v>0</v>
      </c>
      <c r="X157" s="278">
        <f t="shared" si="71"/>
        <v>0</v>
      </c>
      <c r="Y157" s="362">
        <v>3905</v>
      </c>
      <c r="Z157" s="278">
        <f t="shared" si="72"/>
        <v>2.3280353885225768E-2</v>
      </c>
      <c r="AA157" s="362">
        <v>13875</v>
      </c>
      <c r="AB157" s="278">
        <f t="shared" si="73"/>
        <v>8.2718286852114603E-2</v>
      </c>
      <c r="AC157" s="362">
        <f t="shared" si="74"/>
        <v>17780</v>
      </c>
      <c r="AD157" s="278">
        <f t="shared" si="75"/>
        <v>0.10599864073734037</v>
      </c>
      <c r="AE157" s="362">
        <v>23815</v>
      </c>
      <c r="AF157" s="278">
        <f t="shared" si="76"/>
        <v>0.14197736946905293</v>
      </c>
      <c r="AG157" s="362">
        <v>4019</v>
      </c>
      <c r="AH157" s="278">
        <f t="shared" si="77"/>
        <v>2.3959985215037737E-2</v>
      </c>
      <c r="AI157" s="362">
        <v>2219</v>
      </c>
      <c r="AJ157" s="278">
        <f t="shared" si="78"/>
        <v>1.3228964218006654E-2</v>
      </c>
      <c r="AK157" s="362">
        <v>5658</v>
      </c>
      <c r="AL157" s="278">
        <f t="shared" si="79"/>
        <v>3.3731176000667711E-2</v>
      </c>
    </row>
    <row r="158" spans="2:38" s="73" customFormat="1" ht="14.25" customHeight="1" collapsed="1">
      <c r="B158" s="526">
        <f>B151+7</f>
        <v>46029</v>
      </c>
      <c r="C158" s="553"/>
      <c r="D158" s="193">
        <v>46021</v>
      </c>
      <c r="E158" s="193" t="s">
        <v>118</v>
      </c>
      <c r="F158" s="379">
        <f t="shared" ref="F158:F164" si="85">SUM(M158,S158,U158,W158,AC158,AE158,AG158,AI158,AK158)</f>
        <v>160010</v>
      </c>
      <c r="G158" s="551">
        <f t="shared" ref="G158" si="86">SUM(F158:F164)</f>
        <v>289025</v>
      </c>
      <c r="H158" s="97"/>
      <c r="I158" s="362">
        <v>41135</v>
      </c>
      <c r="J158" s="278">
        <f t="shared" ref="J158:J164" si="87">I158/$F158</f>
        <v>0.25707768264483472</v>
      </c>
      <c r="K158" s="362">
        <v>49025</v>
      </c>
      <c r="L158" s="278">
        <f t="shared" ref="L158:L164" si="88">K158/$F158</f>
        <v>0.30638710080619963</v>
      </c>
      <c r="M158" s="362">
        <f t="shared" ref="M158:M164" si="89">I158+K158</f>
        <v>90160</v>
      </c>
      <c r="N158" s="278">
        <f t="shared" ref="N158:N164" si="90">M158/$F158</f>
        <v>0.56346478345103435</v>
      </c>
      <c r="O158" s="362">
        <v>10414</v>
      </c>
      <c r="P158" s="278">
        <f t="shared" ref="P158:P164" si="91">O158/$F158</f>
        <v>6.5083432285482162E-2</v>
      </c>
      <c r="Q158" s="362">
        <v>5418</v>
      </c>
      <c r="R158" s="278">
        <f t="shared" ref="R158:R164" si="92">Q158/$F158</f>
        <v>3.3860383726017122E-2</v>
      </c>
      <c r="S158" s="362">
        <f t="shared" ref="S158:S164" si="93">O158+Q158</f>
        <v>15832</v>
      </c>
      <c r="T158" s="278">
        <f t="shared" ref="T158:T164" si="94">S158/$F158</f>
        <v>9.8943816011499278E-2</v>
      </c>
      <c r="U158" s="362">
        <v>4682</v>
      </c>
      <c r="V158" s="278">
        <f t="shared" ref="V158:V164" si="95">U158/$F158</f>
        <v>2.9260671208049496E-2</v>
      </c>
      <c r="W158" s="362">
        <v>0</v>
      </c>
      <c r="X158" s="278">
        <f t="shared" ref="X158:X164" si="96">W158/$F158</f>
        <v>0</v>
      </c>
      <c r="Y158" s="362">
        <v>3810</v>
      </c>
      <c r="Z158" s="278">
        <f t="shared" ref="Z158:Z164" si="97">Y158/$F158</f>
        <v>2.3811011811761765E-2</v>
      </c>
      <c r="AA158" s="362">
        <v>12841</v>
      </c>
      <c r="AB158" s="278">
        <f t="shared" ref="AB158:AB164" si="98">AA158/$F158</f>
        <v>8.0251234297856383E-2</v>
      </c>
      <c r="AC158" s="362">
        <f t="shared" ref="AC158:AC164" si="99">Y158+AA158</f>
        <v>16651</v>
      </c>
      <c r="AD158" s="278">
        <f t="shared" ref="AD158:AD164" si="100">AC158/$F158</f>
        <v>0.10406224610961815</v>
      </c>
      <c r="AE158" s="362">
        <v>22032</v>
      </c>
      <c r="AF158" s="278">
        <f t="shared" ref="AF158:AF164" si="101">AE158/$F158</f>
        <v>0.13769139428785701</v>
      </c>
      <c r="AG158" s="362">
        <v>3448</v>
      </c>
      <c r="AH158" s="278">
        <f t="shared" ref="AH158:AH164" si="102">AG158/$F158</f>
        <v>2.1548653209174425E-2</v>
      </c>
      <c r="AI158" s="362">
        <v>1909</v>
      </c>
      <c r="AJ158" s="278">
        <f t="shared" ref="AJ158:AJ164" si="103">AI158/$F158</f>
        <v>1.1930504343478532E-2</v>
      </c>
      <c r="AK158" s="362">
        <v>5296</v>
      </c>
      <c r="AL158" s="278">
        <f t="shared" ref="AL158:AL164" si="104">AK158/$F158</f>
        <v>3.3097931379288792E-2</v>
      </c>
    </row>
    <row r="159" spans="2:38" s="73" customFormat="1" ht="14.25" customHeight="1">
      <c r="B159" s="527"/>
      <c r="C159" s="553"/>
      <c r="D159" s="193">
        <v>46022</v>
      </c>
      <c r="E159" s="193" t="s">
        <v>112</v>
      </c>
      <c r="F159" s="379">
        <f t="shared" si="85"/>
        <v>129015</v>
      </c>
      <c r="G159" s="551"/>
      <c r="H159" s="97"/>
      <c r="I159" s="362">
        <v>27508</v>
      </c>
      <c r="J159" s="278">
        <f t="shared" si="87"/>
        <v>0.21321551757547572</v>
      </c>
      <c r="K159" s="362">
        <v>45667</v>
      </c>
      <c r="L159" s="278">
        <f t="shared" si="88"/>
        <v>0.35396659303181799</v>
      </c>
      <c r="M159" s="362">
        <f t="shared" si="89"/>
        <v>73175</v>
      </c>
      <c r="N159" s="278">
        <f t="shared" si="90"/>
        <v>0.56718211060729373</v>
      </c>
      <c r="O159" s="362">
        <v>7977</v>
      </c>
      <c r="P159" s="278">
        <f t="shared" si="91"/>
        <v>6.1830019765143587E-2</v>
      </c>
      <c r="Q159" s="362">
        <v>4464</v>
      </c>
      <c r="R159" s="278">
        <f t="shared" si="92"/>
        <v>3.4600627833972795E-2</v>
      </c>
      <c r="S159" s="362">
        <f t="shared" si="93"/>
        <v>12441</v>
      </c>
      <c r="T159" s="278">
        <f t="shared" si="94"/>
        <v>9.6430647599116376E-2</v>
      </c>
      <c r="U159" s="362">
        <v>3651</v>
      </c>
      <c r="V159" s="278">
        <f t="shared" si="95"/>
        <v>2.8299034995930707E-2</v>
      </c>
      <c r="W159" s="362">
        <v>0</v>
      </c>
      <c r="X159" s="278">
        <f t="shared" si="96"/>
        <v>0</v>
      </c>
      <c r="Y159" s="362">
        <v>3262</v>
      </c>
      <c r="Z159" s="278">
        <f t="shared" si="97"/>
        <v>2.5283881719179939E-2</v>
      </c>
      <c r="AA159" s="362">
        <v>11681</v>
      </c>
      <c r="AB159" s="278">
        <f t="shared" si="98"/>
        <v>9.0539859706235709E-2</v>
      </c>
      <c r="AC159" s="362">
        <f t="shared" si="99"/>
        <v>14943</v>
      </c>
      <c r="AD159" s="278">
        <f t="shared" si="100"/>
        <v>0.11582374142541565</v>
      </c>
      <c r="AE159" s="362">
        <v>15484</v>
      </c>
      <c r="AF159" s="278">
        <f t="shared" si="101"/>
        <v>0.12001705228074255</v>
      </c>
      <c r="AG159" s="362">
        <v>2891</v>
      </c>
      <c r="AH159" s="278">
        <f t="shared" si="102"/>
        <v>2.2408247103050033E-2</v>
      </c>
      <c r="AI159" s="362">
        <v>1652</v>
      </c>
      <c r="AJ159" s="278">
        <f t="shared" si="103"/>
        <v>1.2804712630314305E-2</v>
      </c>
      <c r="AK159" s="362">
        <v>4778</v>
      </c>
      <c r="AL159" s="278">
        <f t="shared" si="104"/>
        <v>3.7034453358136654E-2</v>
      </c>
    </row>
    <row r="160" spans="2:38" s="73" customFormat="1" ht="14.25" customHeight="1">
      <c r="B160" s="527"/>
      <c r="C160" s="453" t="s">
        <v>117</v>
      </c>
      <c r="D160" s="193">
        <v>46023</v>
      </c>
      <c r="E160" s="193" t="s">
        <v>113</v>
      </c>
      <c r="F160" s="379">
        <f t="shared" si="85"/>
        <v>0</v>
      </c>
      <c r="G160" s="551"/>
      <c r="H160" s="97"/>
      <c r="I160" s="362"/>
      <c r="J160" s="278" t="e">
        <f t="shared" si="87"/>
        <v>#DIV/0!</v>
      </c>
      <c r="K160" s="362"/>
      <c r="L160" s="278" t="e">
        <f t="shared" si="88"/>
        <v>#DIV/0!</v>
      </c>
      <c r="M160" s="362">
        <f t="shared" si="89"/>
        <v>0</v>
      </c>
      <c r="N160" s="278" t="e">
        <f t="shared" si="90"/>
        <v>#DIV/0!</v>
      </c>
      <c r="O160" s="362"/>
      <c r="P160" s="278" t="e">
        <f t="shared" si="91"/>
        <v>#DIV/0!</v>
      </c>
      <c r="Q160" s="362"/>
      <c r="R160" s="278" t="e">
        <f t="shared" si="92"/>
        <v>#DIV/0!</v>
      </c>
      <c r="S160" s="362">
        <f t="shared" si="93"/>
        <v>0</v>
      </c>
      <c r="T160" s="278" t="e">
        <f t="shared" si="94"/>
        <v>#DIV/0!</v>
      </c>
      <c r="U160" s="362"/>
      <c r="V160" s="278" t="e">
        <f t="shared" si="95"/>
        <v>#DIV/0!</v>
      </c>
      <c r="W160" s="362"/>
      <c r="X160" s="278" t="e">
        <f t="shared" si="96"/>
        <v>#DIV/0!</v>
      </c>
      <c r="Y160" s="362"/>
      <c r="Z160" s="278" t="e">
        <f t="shared" si="97"/>
        <v>#DIV/0!</v>
      </c>
      <c r="AA160" s="362"/>
      <c r="AB160" s="278" t="e">
        <f t="shared" si="98"/>
        <v>#DIV/0!</v>
      </c>
      <c r="AC160" s="362">
        <f t="shared" si="99"/>
        <v>0</v>
      </c>
      <c r="AD160" s="278" t="e">
        <f t="shared" si="100"/>
        <v>#DIV/0!</v>
      </c>
      <c r="AE160" s="362"/>
      <c r="AF160" s="278" t="e">
        <f t="shared" si="101"/>
        <v>#DIV/0!</v>
      </c>
      <c r="AG160" s="362"/>
      <c r="AH160" s="278" t="e">
        <f t="shared" si="102"/>
        <v>#DIV/0!</v>
      </c>
      <c r="AI160" s="362"/>
      <c r="AJ160" s="278" t="e">
        <f t="shared" si="103"/>
        <v>#DIV/0!</v>
      </c>
      <c r="AK160" s="362"/>
      <c r="AL160" s="278" t="e">
        <f t="shared" si="104"/>
        <v>#DIV/0!</v>
      </c>
    </row>
    <row r="161" spans="2:38" s="73" customFormat="1" ht="14.25" customHeight="1">
      <c r="B161" s="527"/>
      <c r="C161" s="454"/>
      <c r="D161" s="193">
        <v>46024</v>
      </c>
      <c r="E161" s="193" t="s">
        <v>114</v>
      </c>
      <c r="F161" s="379">
        <f t="shared" si="85"/>
        <v>0</v>
      </c>
      <c r="G161" s="551"/>
      <c r="H161" s="97"/>
      <c r="I161" s="362"/>
      <c r="J161" s="278" t="e">
        <f t="shared" si="87"/>
        <v>#DIV/0!</v>
      </c>
      <c r="K161" s="362"/>
      <c r="L161" s="278" t="e">
        <f t="shared" si="88"/>
        <v>#DIV/0!</v>
      </c>
      <c r="M161" s="362">
        <f t="shared" si="89"/>
        <v>0</v>
      </c>
      <c r="N161" s="278" t="e">
        <f t="shared" si="90"/>
        <v>#DIV/0!</v>
      </c>
      <c r="O161" s="362"/>
      <c r="P161" s="278" t="e">
        <f t="shared" si="91"/>
        <v>#DIV/0!</v>
      </c>
      <c r="Q161" s="362"/>
      <c r="R161" s="278" t="e">
        <f t="shared" si="92"/>
        <v>#DIV/0!</v>
      </c>
      <c r="S161" s="362">
        <f t="shared" si="93"/>
        <v>0</v>
      </c>
      <c r="T161" s="278" t="e">
        <f t="shared" si="94"/>
        <v>#DIV/0!</v>
      </c>
      <c r="U161" s="362"/>
      <c r="V161" s="278" t="e">
        <f t="shared" si="95"/>
        <v>#DIV/0!</v>
      </c>
      <c r="W161" s="362"/>
      <c r="X161" s="278" t="e">
        <f t="shared" si="96"/>
        <v>#DIV/0!</v>
      </c>
      <c r="Y161" s="362"/>
      <c r="Z161" s="278" t="e">
        <f t="shared" si="97"/>
        <v>#DIV/0!</v>
      </c>
      <c r="AA161" s="362"/>
      <c r="AB161" s="278" t="e">
        <f t="shared" si="98"/>
        <v>#DIV/0!</v>
      </c>
      <c r="AC161" s="362">
        <f t="shared" si="99"/>
        <v>0</v>
      </c>
      <c r="AD161" s="278" t="e">
        <f t="shared" si="100"/>
        <v>#DIV/0!</v>
      </c>
      <c r="AE161" s="362"/>
      <c r="AF161" s="278" t="e">
        <f t="shared" si="101"/>
        <v>#DIV/0!</v>
      </c>
      <c r="AG161" s="362"/>
      <c r="AH161" s="278" t="e">
        <f t="shared" si="102"/>
        <v>#DIV/0!</v>
      </c>
      <c r="AI161" s="362"/>
      <c r="AJ161" s="278" t="e">
        <f t="shared" si="103"/>
        <v>#DIV/0!</v>
      </c>
      <c r="AK161" s="362"/>
      <c r="AL161" s="278" t="e">
        <f t="shared" si="104"/>
        <v>#DIV/0!</v>
      </c>
    </row>
    <row r="162" spans="2:38" s="73" customFormat="1" ht="14.25" customHeight="1">
      <c r="B162" s="527"/>
      <c r="C162" s="454"/>
      <c r="D162" s="193">
        <v>46025</v>
      </c>
      <c r="E162" s="193" t="s">
        <v>115</v>
      </c>
      <c r="F162" s="379">
        <f t="shared" si="85"/>
        <v>0</v>
      </c>
      <c r="G162" s="551"/>
      <c r="H162" s="97"/>
      <c r="I162" s="362"/>
      <c r="J162" s="278" t="e">
        <f t="shared" si="87"/>
        <v>#DIV/0!</v>
      </c>
      <c r="K162" s="362"/>
      <c r="L162" s="278" t="e">
        <f t="shared" si="88"/>
        <v>#DIV/0!</v>
      </c>
      <c r="M162" s="362">
        <f t="shared" si="89"/>
        <v>0</v>
      </c>
      <c r="N162" s="278" t="e">
        <f t="shared" si="90"/>
        <v>#DIV/0!</v>
      </c>
      <c r="O162" s="362"/>
      <c r="P162" s="278" t="e">
        <f t="shared" si="91"/>
        <v>#DIV/0!</v>
      </c>
      <c r="Q162" s="362"/>
      <c r="R162" s="278" t="e">
        <f t="shared" si="92"/>
        <v>#DIV/0!</v>
      </c>
      <c r="S162" s="362">
        <f t="shared" si="93"/>
        <v>0</v>
      </c>
      <c r="T162" s="278" t="e">
        <f t="shared" si="94"/>
        <v>#DIV/0!</v>
      </c>
      <c r="U162" s="362"/>
      <c r="V162" s="278" t="e">
        <f t="shared" si="95"/>
        <v>#DIV/0!</v>
      </c>
      <c r="W162" s="362"/>
      <c r="X162" s="278" t="e">
        <f t="shared" si="96"/>
        <v>#DIV/0!</v>
      </c>
      <c r="Y162" s="362"/>
      <c r="Z162" s="278" t="e">
        <f t="shared" si="97"/>
        <v>#DIV/0!</v>
      </c>
      <c r="AA162" s="362"/>
      <c r="AB162" s="278" t="e">
        <f t="shared" si="98"/>
        <v>#DIV/0!</v>
      </c>
      <c r="AC162" s="362">
        <f t="shared" si="99"/>
        <v>0</v>
      </c>
      <c r="AD162" s="278" t="e">
        <f t="shared" si="100"/>
        <v>#DIV/0!</v>
      </c>
      <c r="AE162" s="362"/>
      <c r="AF162" s="278" t="e">
        <f t="shared" si="101"/>
        <v>#DIV/0!</v>
      </c>
      <c r="AG162" s="362"/>
      <c r="AH162" s="278" t="e">
        <f t="shared" si="102"/>
        <v>#DIV/0!</v>
      </c>
      <c r="AI162" s="362"/>
      <c r="AJ162" s="278" t="e">
        <f t="shared" si="103"/>
        <v>#DIV/0!</v>
      </c>
      <c r="AK162" s="362"/>
      <c r="AL162" s="278" t="e">
        <f t="shared" si="104"/>
        <v>#DIV/0!</v>
      </c>
    </row>
    <row r="163" spans="2:38" s="73" customFormat="1" ht="14.25" customHeight="1">
      <c r="B163" s="527"/>
      <c r="C163" s="454"/>
      <c r="D163" s="193">
        <v>46026</v>
      </c>
      <c r="E163" s="193" t="s">
        <v>116</v>
      </c>
      <c r="F163" s="379">
        <f t="shared" si="85"/>
        <v>0</v>
      </c>
      <c r="G163" s="551"/>
      <c r="H163" s="97"/>
      <c r="I163" s="362"/>
      <c r="J163" s="278" t="e">
        <f t="shared" si="87"/>
        <v>#DIV/0!</v>
      </c>
      <c r="K163" s="362"/>
      <c r="L163" s="278" t="e">
        <f t="shared" si="88"/>
        <v>#DIV/0!</v>
      </c>
      <c r="M163" s="362">
        <f t="shared" si="89"/>
        <v>0</v>
      </c>
      <c r="N163" s="278" t="e">
        <f t="shared" si="90"/>
        <v>#DIV/0!</v>
      </c>
      <c r="O163" s="362"/>
      <c r="P163" s="278" t="e">
        <f t="shared" si="91"/>
        <v>#DIV/0!</v>
      </c>
      <c r="Q163" s="362"/>
      <c r="R163" s="278" t="e">
        <f t="shared" si="92"/>
        <v>#DIV/0!</v>
      </c>
      <c r="S163" s="362">
        <f t="shared" si="93"/>
        <v>0</v>
      </c>
      <c r="T163" s="278" t="e">
        <f t="shared" si="94"/>
        <v>#DIV/0!</v>
      </c>
      <c r="U163" s="362"/>
      <c r="V163" s="278" t="e">
        <f t="shared" si="95"/>
        <v>#DIV/0!</v>
      </c>
      <c r="W163" s="362"/>
      <c r="X163" s="278" t="e">
        <f t="shared" si="96"/>
        <v>#DIV/0!</v>
      </c>
      <c r="Y163" s="362"/>
      <c r="Z163" s="278" t="e">
        <f t="shared" si="97"/>
        <v>#DIV/0!</v>
      </c>
      <c r="AA163" s="362"/>
      <c r="AB163" s="278" t="e">
        <f t="shared" si="98"/>
        <v>#DIV/0!</v>
      </c>
      <c r="AC163" s="362">
        <f t="shared" si="99"/>
        <v>0</v>
      </c>
      <c r="AD163" s="278" t="e">
        <f t="shared" si="100"/>
        <v>#DIV/0!</v>
      </c>
      <c r="AE163" s="362"/>
      <c r="AF163" s="278" t="e">
        <f t="shared" si="101"/>
        <v>#DIV/0!</v>
      </c>
      <c r="AG163" s="362"/>
      <c r="AH163" s="278" t="e">
        <f t="shared" si="102"/>
        <v>#DIV/0!</v>
      </c>
      <c r="AI163" s="362"/>
      <c r="AJ163" s="278" t="e">
        <f t="shared" si="103"/>
        <v>#DIV/0!</v>
      </c>
      <c r="AK163" s="362"/>
      <c r="AL163" s="278" t="e">
        <f t="shared" si="104"/>
        <v>#DIV/0!</v>
      </c>
    </row>
    <row r="164" spans="2:38" s="73" customFormat="1" ht="14.25" customHeight="1">
      <c r="B164" s="527"/>
      <c r="C164" s="455"/>
      <c r="D164" s="193">
        <v>46027</v>
      </c>
      <c r="E164" s="193" t="s">
        <v>117</v>
      </c>
      <c r="F164" s="379">
        <f t="shared" si="85"/>
        <v>0</v>
      </c>
      <c r="G164" s="551"/>
      <c r="H164" s="444"/>
      <c r="I164" s="362"/>
      <c r="J164" s="278" t="e">
        <f t="shared" si="87"/>
        <v>#DIV/0!</v>
      </c>
      <c r="K164" s="362"/>
      <c r="L164" s="278" t="e">
        <f t="shared" si="88"/>
        <v>#DIV/0!</v>
      </c>
      <c r="M164" s="362">
        <f t="shared" si="89"/>
        <v>0</v>
      </c>
      <c r="N164" s="278" t="e">
        <f t="shared" si="90"/>
        <v>#DIV/0!</v>
      </c>
      <c r="O164" s="362"/>
      <c r="P164" s="278" t="e">
        <f t="shared" si="91"/>
        <v>#DIV/0!</v>
      </c>
      <c r="Q164" s="362"/>
      <c r="R164" s="278" t="e">
        <f t="shared" si="92"/>
        <v>#DIV/0!</v>
      </c>
      <c r="S164" s="362">
        <f t="shared" si="93"/>
        <v>0</v>
      </c>
      <c r="T164" s="278" t="e">
        <f t="shared" si="94"/>
        <v>#DIV/0!</v>
      </c>
      <c r="U164" s="362"/>
      <c r="V164" s="278" t="e">
        <f t="shared" si="95"/>
        <v>#DIV/0!</v>
      </c>
      <c r="W164" s="362"/>
      <c r="X164" s="278" t="e">
        <f t="shared" si="96"/>
        <v>#DIV/0!</v>
      </c>
      <c r="Y164" s="362"/>
      <c r="Z164" s="278" t="e">
        <f t="shared" si="97"/>
        <v>#DIV/0!</v>
      </c>
      <c r="AA164" s="362"/>
      <c r="AB164" s="278" t="e">
        <f t="shared" si="98"/>
        <v>#DIV/0!</v>
      </c>
      <c r="AC164" s="362">
        <f t="shared" si="99"/>
        <v>0</v>
      </c>
      <c r="AD164" s="278" t="e">
        <f t="shared" si="100"/>
        <v>#DIV/0!</v>
      </c>
      <c r="AE164" s="362"/>
      <c r="AF164" s="278" t="e">
        <f t="shared" si="101"/>
        <v>#DIV/0!</v>
      </c>
      <c r="AG164" s="362"/>
      <c r="AH164" s="278" t="e">
        <f t="shared" si="102"/>
        <v>#DIV/0!</v>
      </c>
      <c r="AI164" s="362"/>
      <c r="AJ164" s="278" t="e">
        <f t="shared" si="103"/>
        <v>#DIV/0!</v>
      </c>
      <c r="AK164" s="362"/>
      <c r="AL164" s="278" t="e">
        <f t="shared" si="104"/>
        <v>#DIV/0!</v>
      </c>
    </row>
  </sheetData>
  <mergeCells count="88">
    <mergeCell ref="H129:H157"/>
    <mergeCell ref="H38:H68"/>
    <mergeCell ref="B7:B17"/>
    <mergeCell ref="B18:B24"/>
    <mergeCell ref="G39:G45"/>
    <mergeCell ref="B109:B115"/>
    <mergeCell ref="G109:G115"/>
    <mergeCell ref="B102:B108"/>
    <mergeCell ref="G102:G108"/>
    <mergeCell ref="G95:G101"/>
    <mergeCell ref="G81:G87"/>
    <mergeCell ref="H100:H128"/>
    <mergeCell ref="B123:B129"/>
    <mergeCell ref="G123:G129"/>
    <mergeCell ref="C99:C128"/>
    <mergeCell ref="B116:B122"/>
    <mergeCell ref="G116:G122"/>
    <mergeCell ref="G5:G6"/>
    <mergeCell ref="M5:N5"/>
    <mergeCell ref="H5:H6"/>
    <mergeCell ref="G7:G10"/>
    <mergeCell ref="G74:G80"/>
    <mergeCell ref="H7:H37"/>
    <mergeCell ref="G11:G17"/>
    <mergeCell ref="G18:G24"/>
    <mergeCell ref="G25:G31"/>
    <mergeCell ref="G32:G38"/>
    <mergeCell ref="H69:H99"/>
    <mergeCell ref="G46:G52"/>
    <mergeCell ref="G53:G59"/>
    <mergeCell ref="G60:G66"/>
    <mergeCell ref="G67:G73"/>
    <mergeCell ref="G88:G94"/>
    <mergeCell ref="I3:AL3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I4:N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3:B6"/>
    <mergeCell ref="C3:C6"/>
    <mergeCell ref="F5:F6"/>
    <mergeCell ref="B95:B101"/>
    <mergeCell ref="B39:B45"/>
    <mergeCell ref="B46:B52"/>
    <mergeCell ref="B74:B80"/>
    <mergeCell ref="B32:B38"/>
    <mergeCell ref="D3:E6"/>
    <mergeCell ref="B53:B59"/>
    <mergeCell ref="B60:B66"/>
    <mergeCell ref="B67:B73"/>
    <mergeCell ref="C38:C67"/>
    <mergeCell ref="C68:C98"/>
    <mergeCell ref="B81:B87"/>
    <mergeCell ref="B88:B94"/>
    <mergeCell ref="B25:B31"/>
    <mergeCell ref="C7:C37"/>
    <mergeCell ref="B151:B157"/>
    <mergeCell ref="G151:G157"/>
    <mergeCell ref="B158:B164"/>
    <mergeCell ref="G158:G164"/>
    <mergeCell ref="C129:C159"/>
    <mergeCell ref="B130:B136"/>
    <mergeCell ref="G130:G136"/>
    <mergeCell ref="B137:B143"/>
    <mergeCell ref="G137:G143"/>
    <mergeCell ref="B144:B150"/>
    <mergeCell ref="G144:G150"/>
  </mergeCells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856"/>
  <sheetViews>
    <sheetView zoomScale="85" zoomScaleNormal="85" workbookViewId="0">
      <pane xSplit="13" ySplit="3" topLeftCell="N818" activePane="bottomRight" state="frozen"/>
      <selection activeCell="E31" sqref="E31"/>
      <selection pane="topRight" activeCell="E31" sqref="E31"/>
      <selection pane="bottomLeft" activeCell="E31" sqref="E31"/>
      <selection pane="bottomRight" activeCell="N821" sqref="N821:N856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9.5703125" style="201" bestFit="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16" t="s">
        <v>834</v>
      </c>
      <c r="C1" s="198">
        <f>AVERAGE(L672,L710,L748,L786,L824)</f>
        <v>768.37274860130015</v>
      </c>
    </row>
    <row r="2" spans="1:50" ht="14.25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585" t="s">
        <v>444</v>
      </c>
      <c r="O2" s="585" t="s">
        <v>105</v>
      </c>
      <c r="P2" s="587"/>
      <c r="Q2" s="588"/>
      <c r="R2" s="588"/>
      <c r="S2" s="588"/>
      <c r="T2" s="588"/>
      <c r="U2" s="589"/>
      <c r="V2" s="590"/>
      <c r="W2" s="590"/>
      <c r="X2" s="590"/>
      <c r="Y2" s="590"/>
      <c r="Z2" s="587"/>
      <c r="AA2" s="588"/>
      <c r="AB2" s="588"/>
      <c r="AC2" s="588"/>
      <c r="AD2" s="588"/>
      <c r="AE2" s="589">
        <v>45870</v>
      </c>
      <c r="AF2" s="590"/>
      <c r="AG2" s="590"/>
      <c r="AH2" s="590"/>
      <c r="AI2" s="590"/>
      <c r="AJ2" s="595">
        <v>45871</v>
      </c>
      <c r="AK2" s="596"/>
      <c r="AL2" s="596"/>
      <c r="AM2" s="596"/>
      <c r="AN2" s="597"/>
      <c r="AO2" s="589">
        <v>45872</v>
      </c>
      <c r="AP2" s="590"/>
      <c r="AQ2" s="590"/>
      <c r="AR2" s="590"/>
      <c r="AS2" s="590"/>
      <c r="AT2" s="595">
        <v>45873</v>
      </c>
      <c r="AU2" s="596"/>
      <c r="AV2" s="596"/>
      <c r="AW2" s="596"/>
      <c r="AX2" s="597"/>
    </row>
    <row r="3" spans="1:50" ht="14.25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586"/>
      <c r="O3" s="586"/>
      <c r="P3" s="587" t="s">
        <v>118</v>
      </c>
      <c r="Q3" s="588"/>
      <c r="R3" s="588"/>
      <c r="S3" s="588"/>
      <c r="T3" s="588"/>
      <c r="U3" s="589" t="s">
        <v>112</v>
      </c>
      <c r="V3" s="590"/>
      <c r="W3" s="590"/>
      <c r="X3" s="590"/>
      <c r="Y3" s="590"/>
      <c r="Z3" s="587" t="s">
        <v>113</v>
      </c>
      <c r="AA3" s="588"/>
      <c r="AB3" s="588"/>
      <c r="AC3" s="588"/>
      <c r="AD3" s="588"/>
      <c r="AE3" s="591">
        <f>AE2</f>
        <v>45870</v>
      </c>
      <c r="AF3" s="591"/>
      <c r="AG3" s="591"/>
      <c r="AH3" s="591"/>
      <c r="AI3" s="591"/>
      <c r="AJ3" s="592">
        <f t="shared" ref="AJ3" si="0">AJ2</f>
        <v>45871</v>
      </c>
      <c r="AK3" s="593"/>
      <c r="AL3" s="593"/>
      <c r="AM3" s="593"/>
      <c r="AN3" s="594"/>
      <c r="AO3" s="591">
        <f t="shared" ref="AO3" si="1">AO2</f>
        <v>45872</v>
      </c>
      <c r="AP3" s="591"/>
      <c r="AQ3" s="591"/>
      <c r="AR3" s="591"/>
      <c r="AS3" s="591"/>
      <c r="AT3" s="592">
        <f t="shared" ref="AT3" si="2">AT2</f>
        <v>45873</v>
      </c>
      <c r="AU3" s="593"/>
      <c r="AV3" s="593"/>
      <c r="AW3" s="593"/>
      <c r="AX3" s="594"/>
    </row>
    <row r="4" spans="1:50" ht="14.25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579"/>
      <c r="O4" s="574" t="s">
        <v>167</v>
      </c>
      <c r="P4" s="574" t="s">
        <v>163</v>
      </c>
      <c r="Q4" s="574"/>
      <c r="R4" s="574"/>
      <c r="S4" s="574"/>
      <c r="T4" s="574" t="s">
        <v>166</v>
      </c>
      <c r="U4" s="574" t="s">
        <v>163</v>
      </c>
      <c r="V4" s="574"/>
      <c r="W4" s="574"/>
      <c r="X4" s="574"/>
      <c r="Y4" s="574" t="s">
        <v>166</v>
      </c>
      <c r="Z4" s="574" t="s">
        <v>163</v>
      </c>
      <c r="AA4" s="574"/>
      <c r="AB4" s="574"/>
      <c r="AC4" s="574"/>
      <c r="AD4" s="574" t="s">
        <v>166</v>
      </c>
      <c r="AE4" s="574" t="s">
        <v>163</v>
      </c>
      <c r="AF4" s="574"/>
      <c r="AG4" s="574"/>
      <c r="AH4" s="574"/>
      <c r="AI4" s="574" t="s">
        <v>166</v>
      </c>
      <c r="AJ4" s="574" t="s">
        <v>163</v>
      </c>
      <c r="AK4" s="574"/>
      <c r="AL4" s="574"/>
      <c r="AM4" s="574"/>
      <c r="AN4" s="574" t="s">
        <v>166</v>
      </c>
      <c r="AO4" s="574" t="s">
        <v>163</v>
      </c>
      <c r="AP4" s="574"/>
      <c r="AQ4" s="574"/>
      <c r="AR4" s="574"/>
      <c r="AS4" s="574" t="s">
        <v>166</v>
      </c>
      <c r="AT4" s="574" t="s">
        <v>163</v>
      </c>
      <c r="AU4" s="574"/>
      <c r="AV4" s="574"/>
      <c r="AW4" s="574"/>
      <c r="AX4" s="574" t="s">
        <v>166</v>
      </c>
    </row>
    <row r="5" spans="1:50" ht="14.25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579"/>
      <c r="O5" s="574"/>
      <c r="P5" s="574" t="s">
        <v>447</v>
      </c>
      <c r="Q5" s="574"/>
      <c r="R5" s="574"/>
      <c r="S5" s="574"/>
      <c r="T5" s="574"/>
      <c r="U5" s="574" t="s">
        <v>447</v>
      </c>
      <c r="V5" s="574"/>
      <c r="W5" s="574"/>
      <c r="X5" s="574"/>
      <c r="Y5" s="574"/>
      <c r="Z5" s="574" t="s">
        <v>447</v>
      </c>
      <c r="AA5" s="574"/>
      <c r="AB5" s="574"/>
      <c r="AC5" s="574"/>
      <c r="AD5" s="574"/>
      <c r="AE5" s="574" t="s">
        <v>447</v>
      </c>
      <c r="AF5" s="574"/>
      <c r="AG5" s="574"/>
      <c r="AH5" s="574"/>
      <c r="AI5" s="574"/>
      <c r="AJ5" s="574" t="s">
        <v>447</v>
      </c>
      <c r="AK5" s="574"/>
      <c r="AL5" s="574"/>
      <c r="AM5" s="574"/>
      <c r="AN5" s="574"/>
      <c r="AO5" s="574" t="s">
        <v>447</v>
      </c>
      <c r="AP5" s="574"/>
      <c r="AQ5" s="574"/>
      <c r="AR5" s="574"/>
      <c r="AS5" s="574"/>
      <c r="AT5" s="574" t="s">
        <v>447</v>
      </c>
      <c r="AU5" s="574"/>
      <c r="AV5" s="574"/>
      <c r="AW5" s="574"/>
      <c r="AX5" s="574"/>
    </row>
    <row r="6" spans="1:50" ht="14.25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579"/>
      <c r="O6" s="574"/>
      <c r="P6" s="205" t="s">
        <v>162</v>
      </c>
      <c r="Q6" s="205" t="s">
        <v>448</v>
      </c>
      <c r="R6" s="205" t="s">
        <v>164</v>
      </c>
      <c r="S6" s="205" t="s">
        <v>168</v>
      </c>
      <c r="T6" s="574"/>
      <c r="U6" s="205" t="s">
        <v>162</v>
      </c>
      <c r="V6" s="205" t="s">
        <v>448</v>
      </c>
      <c r="W6" s="205" t="s">
        <v>164</v>
      </c>
      <c r="X6" s="205" t="s">
        <v>168</v>
      </c>
      <c r="Y6" s="574"/>
      <c r="Z6" s="205" t="s">
        <v>162</v>
      </c>
      <c r="AA6" s="205" t="s">
        <v>448</v>
      </c>
      <c r="AB6" s="205" t="s">
        <v>164</v>
      </c>
      <c r="AC6" s="205" t="s">
        <v>168</v>
      </c>
      <c r="AD6" s="574"/>
      <c r="AE6" s="205" t="s">
        <v>162</v>
      </c>
      <c r="AF6" s="205" t="s">
        <v>448</v>
      </c>
      <c r="AG6" s="205" t="s">
        <v>164</v>
      </c>
      <c r="AH6" s="205" t="s">
        <v>168</v>
      </c>
      <c r="AI6" s="574"/>
      <c r="AJ6" s="205" t="s">
        <v>162</v>
      </c>
      <c r="AK6" s="205" t="s">
        <v>448</v>
      </c>
      <c r="AL6" s="205" t="s">
        <v>164</v>
      </c>
      <c r="AM6" s="205" t="s">
        <v>168</v>
      </c>
      <c r="AN6" s="574"/>
      <c r="AO6" s="205" t="s">
        <v>162</v>
      </c>
      <c r="AP6" s="205" t="s">
        <v>448</v>
      </c>
      <c r="AQ6" s="205" t="s">
        <v>164</v>
      </c>
      <c r="AR6" s="205" t="s">
        <v>168</v>
      </c>
      <c r="AS6" s="574"/>
      <c r="AT6" s="205" t="s">
        <v>162</v>
      </c>
      <c r="AU6" s="205" t="s">
        <v>448</v>
      </c>
      <c r="AV6" s="205" t="s">
        <v>164</v>
      </c>
      <c r="AW6" s="205" t="s">
        <v>168</v>
      </c>
      <c r="AX6" s="574"/>
    </row>
    <row r="7" spans="1:50" ht="14.25" customHeight="1" outlineLevel="1">
      <c r="B7" s="527" t="s">
        <v>449</v>
      </c>
      <c r="C7" s="203">
        <v>1</v>
      </c>
      <c r="D7" s="206" t="s">
        <v>450</v>
      </c>
      <c r="E7" s="207">
        <v>3</v>
      </c>
      <c r="F7" s="203">
        <v>3300</v>
      </c>
      <c r="G7" s="208">
        <f>F7/E7</f>
        <v>1100</v>
      </c>
      <c r="H7" s="576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77">
        <f>IFERROR(AVERAGE(K7:K36),"-")</f>
        <v>726.50479514607912</v>
      </c>
      <c r="M7" s="209">
        <f>RANK(K7, K$7:$K$36)</f>
        <v>7</v>
      </c>
      <c r="N7" s="579"/>
      <c r="O7" s="574"/>
      <c r="P7" s="211"/>
      <c r="Q7" s="211"/>
      <c r="R7" s="212"/>
      <c r="S7" s="205"/>
      <c r="T7" s="578"/>
      <c r="U7" s="211"/>
      <c r="V7" s="211"/>
      <c r="W7" s="212"/>
      <c r="X7" s="205"/>
      <c r="Y7" s="578"/>
      <c r="Z7" s="205"/>
      <c r="AA7" s="211"/>
      <c r="AB7" s="212"/>
      <c r="AC7" s="205"/>
      <c r="AD7" s="578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78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78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78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78">
        <f>AVERAGE(AV7:AV36)</f>
        <v>727.23124333552823</v>
      </c>
    </row>
    <row r="8" spans="1:50" ht="14.25" customHeight="1" outlineLevel="1">
      <c r="B8" s="527"/>
      <c r="C8" s="203">
        <v>2</v>
      </c>
      <c r="D8" s="206" t="s">
        <v>451</v>
      </c>
      <c r="E8" s="207">
        <v>4</v>
      </c>
      <c r="F8" s="203">
        <v>3300</v>
      </c>
      <c r="G8" s="208">
        <f t="shared" ref="G8:G33" si="7">F8/E8</f>
        <v>825</v>
      </c>
      <c r="H8" s="576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77"/>
      <c r="M8" s="209">
        <f>RANK(K8, K$7:$K$36)</f>
        <v>14</v>
      </c>
      <c r="N8" s="579"/>
      <c r="O8" s="574"/>
      <c r="P8" s="211"/>
      <c r="Q8" s="211"/>
      <c r="R8" s="212"/>
      <c r="S8" s="205"/>
      <c r="T8" s="578"/>
      <c r="U8" s="211"/>
      <c r="V8" s="211"/>
      <c r="W8" s="212"/>
      <c r="X8" s="205"/>
      <c r="Y8" s="578"/>
      <c r="Z8" s="205"/>
      <c r="AA8" s="211"/>
      <c r="AB8" s="212"/>
      <c r="AC8" s="205"/>
      <c r="AD8" s="578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78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78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78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78"/>
    </row>
    <row r="9" spans="1:50" ht="14.25" customHeight="1" outlineLevel="1">
      <c r="B9" s="527"/>
      <c r="C9" s="203">
        <v>3</v>
      </c>
      <c r="D9" s="206" t="s">
        <v>452</v>
      </c>
      <c r="E9" s="207">
        <v>3</v>
      </c>
      <c r="F9" s="203">
        <v>3600</v>
      </c>
      <c r="G9" s="208">
        <f t="shared" si="7"/>
        <v>1200</v>
      </c>
      <c r="H9" s="576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77"/>
      <c r="M9" s="209">
        <f>RANK(K9, K$7:$K$36)</f>
        <v>5</v>
      </c>
      <c r="N9" s="579"/>
      <c r="O9" s="574"/>
      <c r="P9" s="211"/>
      <c r="Q9" s="211"/>
      <c r="R9" s="212"/>
      <c r="S9" s="205"/>
      <c r="T9" s="578"/>
      <c r="U9" s="211"/>
      <c r="V9" s="211"/>
      <c r="W9" s="212"/>
      <c r="X9" s="205"/>
      <c r="Y9" s="578"/>
      <c r="Z9" s="205"/>
      <c r="AA9" s="211"/>
      <c r="AB9" s="212"/>
      <c r="AC9" s="205"/>
      <c r="AD9" s="578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78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78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78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78"/>
    </row>
    <row r="10" spans="1:50" ht="14.25" customHeight="1" outlineLevel="1">
      <c r="B10" s="527"/>
      <c r="C10" s="203">
        <v>4</v>
      </c>
      <c r="D10" s="206" t="s">
        <v>453</v>
      </c>
      <c r="E10" s="207">
        <v>4</v>
      </c>
      <c r="F10" s="203">
        <v>3000</v>
      </c>
      <c r="G10" s="208">
        <f t="shared" si="7"/>
        <v>750</v>
      </c>
      <c r="H10" s="576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77"/>
      <c r="M10" s="209">
        <f>RANK(K10, K$7:$K$36)</f>
        <v>19</v>
      </c>
      <c r="N10" s="579"/>
      <c r="O10" s="574"/>
      <c r="P10" s="211"/>
      <c r="Q10" s="211"/>
      <c r="R10" s="212"/>
      <c r="S10" s="205"/>
      <c r="T10" s="578"/>
      <c r="U10" s="211"/>
      <c r="V10" s="211"/>
      <c r="W10" s="212"/>
      <c r="X10" s="205"/>
      <c r="Y10" s="578"/>
      <c r="Z10" s="205"/>
      <c r="AA10" s="211"/>
      <c r="AB10" s="212"/>
      <c r="AC10" s="205"/>
      <c r="AD10" s="578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78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78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78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78"/>
    </row>
    <row r="11" spans="1:50" ht="14.25" customHeight="1" outlineLevel="1">
      <c r="B11" s="527"/>
      <c r="C11" s="203">
        <v>5</v>
      </c>
      <c r="D11" s="206" t="s">
        <v>454</v>
      </c>
      <c r="E11" s="207">
        <v>5</v>
      </c>
      <c r="F11" s="203">
        <v>3300</v>
      </c>
      <c r="G11" s="208">
        <f t="shared" si="7"/>
        <v>660</v>
      </c>
      <c r="H11" s="576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77"/>
      <c r="M11" s="209">
        <f>RANK(K11, K$7:$K$36)</f>
        <v>26</v>
      </c>
      <c r="N11" s="579"/>
      <c r="O11" s="574"/>
      <c r="P11" s="211"/>
      <c r="Q11" s="211"/>
      <c r="R11" s="212"/>
      <c r="S11" s="205"/>
      <c r="T11" s="578"/>
      <c r="U11" s="211"/>
      <c r="V11" s="211"/>
      <c r="W11" s="212"/>
      <c r="X11" s="205"/>
      <c r="Y11" s="578"/>
      <c r="Z11" s="205"/>
      <c r="AA11" s="211"/>
      <c r="AB11" s="212"/>
      <c r="AC11" s="205"/>
      <c r="AD11" s="578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78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78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78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78"/>
    </row>
    <row r="12" spans="1:50" ht="14.25" customHeight="1" outlineLevel="1">
      <c r="B12" s="527"/>
      <c r="C12" s="203">
        <v>6</v>
      </c>
      <c r="D12" s="206" t="s">
        <v>455</v>
      </c>
      <c r="E12" s="207">
        <v>4</v>
      </c>
      <c r="F12" s="203">
        <v>2700</v>
      </c>
      <c r="G12" s="208">
        <f t="shared" si="7"/>
        <v>675</v>
      </c>
      <c r="H12" s="576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77"/>
      <c r="M12" s="209">
        <f>RANK(K12, K$7:$K$36)</f>
        <v>24</v>
      </c>
      <c r="N12" s="579"/>
      <c r="O12" s="574"/>
      <c r="P12" s="211"/>
      <c r="Q12" s="211"/>
      <c r="R12" s="212"/>
      <c r="S12" s="205"/>
      <c r="T12" s="578"/>
      <c r="U12" s="211"/>
      <c r="V12" s="211"/>
      <c r="W12" s="212"/>
      <c r="X12" s="205"/>
      <c r="Y12" s="578"/>
      <c r="Z12" s="205"/>
      <c r="AA12" s="211"/>
      <c r="AB12" s="212"/>
      <c r="AC12" s="205"/>
      <c r="AD12" s="578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78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78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78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78"/>
    </row>
    <row r="13" spans="1:50" ht="14.25" customHeight="1" outlineLevel="1">
      <c r="B13" s="527"/>
      <c r="C13" s="203">
        <v>7</v>
      </c>
      <c r="D13" s="206" t="s">
        <v>456</v>
      </c>
      <c r="E13" s="207">
        <v>4</v>
      </c>
      <c r="F13" s="203">
        <v>3300</v>
      </c>
      <c r="G13" s="208">
        <f t="shared" si="7"/>
        <v>825</v>
      </c>
      <c r="H13" s="576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77"/>
      <c r="M13" s="209">
        <f>RANK(K13, K$7:$K$36)</f>
        <v>16</v>
      </c>
      <c r="N13" s="579"/>
      <c r="O13" s="574"/>
      <c r="P13" s="211"/>
      <c r="Q13" s="211"/>
      <c r="R13" s="212"/>
      <c r="S13" s="205"/>
      <c r="T13" s="578"/>
      <c r="U13" s="211"/>
      <c r="V13" s="211"/>
      <c r="W13" s="212"/>
      <c r="X13" s="205"/>
      <c r="Y13" s="578"/>
      <c r="Z13" s="205"/>
      <c r="AA13" s="211"/>
      <c r="AB13" s="212"/>
      <c r="AC13" s="205"/>
      <c r="AD13" s="578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78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78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78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78"/>
    </row>
    <row r="14" spans="1:50" ht="14.25" customHeight="1" outlineLevel="1">
      <c r="B14" s="527"/>
      <c r="C14" s="203">
        <v>8</v>
      </c>
      <c r="D14" s="206" t="s">
        <v>457</v>
      </c>
      <c r="E14" s="207">
        <v>3</v>
      </c>
      <c r="F14" s="203">
        <v>3600</v>
      </c>
      <c r="G14" s="208">
        <f t="shared" si="7"/>
        <v>1200</v>
      </c>
      <c r="H14" s="576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77"/>
      <c r="M14" s="209">
        <f>RANK(K14, K$7:$K$36)</f>
        <v>3</v>
      </c>
      <c r="N14" s="579"/>
      <c r="O14" s="574"/>
      <c r="P14" s="211"/>
      <c r="Q14" s="211"/>
      <c r="R14" s="212"/>
      <c r="S14" s="205"/>
      <c r="T14" s="578"/>
      <c r="U14" s="211"/>
      <c r="V14" s="211"/>
      <c r="W14" s="212"/>
      <c r="X14" s="205"/>
      <c r="Y14" s="578"/>
      <c r="Z14" s="205"/>
      <c r="AA14" s="211"/>
      <c r="AB14" s="212"/>
      <c r="AC14" s="205"/>
      <c r="AD14" s="578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78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78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78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78"/>
    </row>
    <row r="15" spans="1:50" ht="14.25" customHeight="1" outlineLevel="1">
      <c r="B15" s="527"/>
      <c r="C15" s="203">
        <v>9</v>
      </c>
      <c r="D15" s="206" t="s">
        <v>458</v>
      </c>
      <c r="E15" s="207">
        <v>3</v>
      </c>
      <c r="F15" s="203">
        <v>3600</v>
      </c>
      <c r="G15" s="208">
        <f t="shared" si="7"/>
        <v>1200</v>
      </c>
      <c r="H15" s="576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77"/>
      <c r="M15" s="209">
        <f>RANK(K15, K$7:$K$36)</f>
        <v>2</v>
      </c>
      <c r="N15" s="579"/>
      <c r="O15" s="574"/>
      <c r="P15" s="211"/>
      <c r="Q15" s="211"/>
      <c r="R15" s="212"/>
      <c r="S15" s="205"/>
      <c r="T15" s="578"/>
      <c r="U15" s="211"/>
      <c r="V15" s="211"/>
      <c r="W15" s="212"/>
      <c r="X15" s="205"/>
      <c r="Y15" s="578"/>
      <c r="Z15" s="205"/>
      <c r="AA15" s="211"/>
      <c r="AB15" s="212"/>
      <c r="AC15" s="205"/>
      <c r="AD15" s="578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78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78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78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78"/>
    </row>
    <row r="16" spans="1:50" ht="14.25" customHeight="1" outlineLevel="1">
      <c r="B16" s="527"/>
      <c r="C16" s="203">
        <v>10</v>
      </c>
      <c r="D16" s="206" t="s">
        <v>459</v>
      </c>
      <c r="E16" s="207">
        <v>3</v>
      </c>
      <c r="F16" s="203">
        <v>3000</v>
      </c>
      <c r="G16" s="208">
        <f t="shared" si="7"/>
        <v>1000</v>
      </c>
      <c r="H16" s="576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77"/>
      <c r="M16" s="209">
        <f>RANK(K16, K$7:$K$36)</f>
        <v>8</v>
      </c>
      <c r="N16" s="579"/>
      <c r="O16" s="574"/>
      <c r="P16" s="211"/>
      <c r="Q16" s="211"/>
      <c r="R16" s="212"/>
      <c r="S16" s="205"/>
      <c r="T16" s="578"/>
      <c r="U16" s="211"/>
      <c r="V16" s="211"/>
      <c r="W16" s="212"/>
      <c r="X16" s="205"/>
      <c r="Y16" s="578"/>
      <c r="Z16" s="205"/>
      <c r="AA16" s="211"/>
      <c r="AB16" s="212"/>
      <c r="AC16" s="205"/>
      <c r="AD16" s="578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78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78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78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78"/>
    </row>
    <row r="17" spans="2:50" ht="14.25" customHeight="1" outlineLevel="1">
      <c r="B17" s="527"/>
      <c r="C17" s="203">
        <v>11</v>
      </c>
      <c r="D17" s="206" t="s">
        <v>460</v>
      </c>
      <c r="E17" s="207">
        <v>4</v>
      </c>
      <c r="F17" s="203">
        <v>3300</v>
      </c>
      <c r="G17" s="208">
        <f t="shared" si="7"/>
        <v>825</v>
      </c>
      <c r="H17" s="576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77"/>
      <c r="M17" s="209">
        <f>RANK(K17, K$7:$K$36)</f>
        <v>9</v>
      </c>
      <c r="N17" s="579"/>
      <c r="O17" s="574"/>
      <c r="P17" s="205"/>
      <c r="Q17" s="205"/>
      <c r="R17" s="205"/>
      <c r="S17" s="205"/>
      <c r="T17" s="578"/>
      <c r="U17" s="205"/>
      <c r="V17" s="205"/>
      <c r="W17" s="205"/>
      <c r="X17" s="205"/>
      <c r="Y17" s="578"/>
      <c r="Z17" s="205"/>
      <c r="AA17" s="205"/>
      <c r="AB17" s="205"/>
      <c r="AC17" s="205"/>
      <c r="AD17" s="578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78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78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78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78"/>
    </row>
    <row r="18" spans="2:50" ht="14.25" customHeight="1" outlineLevel="1">
      <c r="B18" s="527"/>
      <c r="C18" s="203">
        <v>12</v>
      </c>
      <c r="D18" s="206" t="s">
        <v>461</v>
      </c>
      <c r="E18" s="207">
        <v>4</v>
      </c>
      <c r="F18" s="203">
        <v>3300</v>
      </c>
      <c r="G18" s="208">
        <f t="shared" si="7"/>
        <v>825</v>
      </c>
      <c r="H18" s="576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77"/>
      <c r="M18" s="209">
        <f>RANK(K18, K$7:$K$36)</f>
        <v>13</v>
      </c>
      <c r="N18" s="579"/>
      <c r="O18" s="574"/>
      <c r="P18" s="205"/>
      <c r="Q18" s="205"/>
      <c r="R18" s="205"/>
      <c r="S18" s="205"/>
      <c r="T18" s="578"/>
      <c r="U18" s="205"/>
      <c r="V18" s="205"/>
      <c r="W18" s="205"/>
      <c r="X18" s="205"/>
      <c r="Y18" s="578"/>
      <c r="Z18" s="205"/>
      <c r="AA18" s="205"/>
      <c r="AB18" s="205"/>
      <c r="AC18" s="205"/>
      <c r="AD18" s="578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78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78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78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78"/>
    </row>
    <row r="19" spans="2:50" ht="14.25" customHeight="1" outlineLevel="1">
      <c r="B19" s="527"/>
      <c r="C19" s="203">
        <v>13</v>
      </c>
      <c r="D19" s="206" t="s">
        <v>462</v>
      </c>
      <c r="E19" s="207">
        <v>4</v>
      </c>
      <c r="F19" s="203">
        <v>3000</v>
      </c>
      <c r="G19" s="208">
        <f t="shared" si="7"/>
        <v>750</v>
      </c>
      <c r="H19" s="576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77"/>
      <c r="M19" s="209">
        <f>RANK(K19, K$7:$K$36)</f>
        <v>21</v>
      </c>
      <c r="N19" s="579"/>
      <c r="O19" s="574"/>
      <c r="P19" s="205"/>
      <c r="Q19" s="205"/>
      <c r="R19" s="205"/>
      <c r="S19" s="205"/>
      <c r="T19" s="578"/>
      <c r="U19" s="205"/>
      <c r="V19" s="205"/>
      <c r="W19" s="205"/>
      <c r="X19" s="205"/>
      <c r="Y19" s="578"/>
      <c r="Z19" s="205"/>
      <c r="AA19" s="205"/>
      <c r="AB19" s="205"/>
      <c r="AC19" s="205"/>
      <c r="AD19" s="578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78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78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78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78"/>
    </row>
    <row r="20" spans="2:50" ht="14.25" customHeight="1" outlineLevel="1">
      <c r="B20" s="527"/>
      <c r="C20" s="203">
        <v>14</v>
      </c>
      <c r="D20" s="206" t="s">
        <v>463</v>
      </c>
      <c r="E20" s="207">
        <v>4</v>
      </c>
      <c r="F20" s="203">
        <v>3000</v>
      </c>
      <c r="G20" s="208">
        <f t="shared" si="7"/>
        <v>750</v>
      </c>
      <c r="H20" s="576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77"/>
      <c r="M20" s="209">
        <f>RANK(K20, K$7:$K$36)</f>
        <v>22</v>
      </c>
      <c r="N20" s="579"/>
      <c r="O20" s="574"/>
      <c r="P20" s="205"/>
      <c r="Q20" s="205"/>
      <c r="R20" s="205"/>
      <c r="S20" s="205"/>
      <c r="T20" s="578"/>
      <c r="U20" s="205"/>
      <c r="V20" s="205"/>
      <c r="W20" s="205"/>
      <c r="X20" s="205"/>
      <c r="Y20" s="578"/>
      <c r="Z20" s="205"/>
      <c r="AA20" s="205"/>
      <c r="AB20" s="205"/>
      <c r="AC20" s="205"/>
      <c r="AD20" s="578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78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78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78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78"/>
    </row>
    <row r="21" spans="2:50" ht="14.25" customHeight="1" outlineLevel="1">
      <c r="B21" s="527"/>
      <c r="C21" s="203">
        <v>15</v>
      </c>
      <c r="D21" s="206" t="s">
        <v>464</v>
      </c>
      <c r="E21" s="207">
        <v>4</v>
      </c>
      <c r="F21" s="203">
        <v>3000</v>
      </c>
      <c r="G21" s="208">
        <f t="shared" si="7"/>
        <v>750</v>
      </c>
      <c r="H21" s="576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77"/>
      <c r="M21" s="209">
        <f>RANK(K21, K$7:$K$36)</f>
        <v>20</v>
      </c>
      <c r="N21" s="579"/>
      <c r="O21" s="574"/>
      <c r="P21" s="205"/>
      <c r="Q21" s="205"/>
      <c r="R21" s="205"/>
      <c r="S21" s="205"/>
      <c r="T21" s="578"/>
      <c r="U21" s="205"/>
      <c r="V21" s="205"/>
      <c r="W21" s="205"/>
      <c r="X21" s="205"/>
      <c r="Y21" s="578"/>
      <c r="Z21" s="205"/>
      <c r="AA21" s="205"/>
      <c r="AB21" s="205"/>
      <c r="AC21" s="205"/>
      <c r="AD21" s="578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78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78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78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78"/>
    </row>
    <row r="22" spans="2:50" ht="14.25" customHeight="1" outlineLevel="1">
      <c r="B22" s="527"/>
      <c r="C22" s="203">
        <v>16</v>
      </c>
      <c r="D22" s="206" t="s">
        <v>465</v>
      </c>
      <c r="E22" s="207">
        <v>4</v>
      </c>
      <c r="F22" s="203">
        <v>3300</v>
      </c>
      <c r="G22" s="208">
        <f t="shared" si="7"/>
        <v>825</v>
      </c>
      <c r="H22" s="576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77"/>
      <c r="M22" s="209">
        <f>RANK(K22, K$7:$K$36)</f>
        <v>17</v>
      </c>
      <c r="N22" s="579"/>
      <c r="O22" s="574"/>
      <c r="P22" s="205"/>
      <c r="Q22" s="205"/>
      <c r="R22" s="205"/>
      <c r="S22" s="205"/>
      <c r="T22" s="578"/>
      <c r="U22" s="205"/>
      <c r="V22" s="205"/>
      <c r="W22" s="205"/>
      <c r="X22" s="205"/>
      <c r="Y22" s="578"/>
      <c r="Z22" s="205"/>
      <c r="AA22" s="205"/>
      <c r="AB22" s="205"/>
      <c r="AC22" s="205"/>
      <c r="AD22" s="578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78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78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78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78"/>
    </row>
    <row r="23" spans="2:50" ht="14.25" customHeight="1" outlineLevel="1">
      <c r="B23" s="527"/>
      <c r="C23" s="203">
        <v>17</v>
      </c>
      <c r="D23" s="206" t="s">
        <v>466</v>
      </c>
      <c r="E23" s="207">
        <v>13</v>
      </c>
      <c r="F23" s="203">
        <v>3600</v>
      </c>
      <c r="G23" s="208">
        <f t="shared" si="7"/>
        <v>276.92307692307691</v>
      </c>
      <c r="H23" s="576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77"/>
      <c r="M23" s="209">
        <f>RANK(K23, K$7:$K$36)</f>
        <v>27</v>
      </c>
      <c r="N23" s="579"/>
      <c r="O23" s="574"/>
      <c r="P23" s="205"/>
      <c r="Q23" s="205"/>
      <c r="R23" s="205"/>
      <c r="S23" s="205"/>
      <c r="T23" s="578"/>
      <c r="U23" s="205"/>
      <c r="V23" s="205"/>
      <c r="W23" s="205"/>
      <c r="X23" s="205"/>
      <c r="Y23" s="578"/>
      <c r="Z23" s="205"/>
      <c r="AA23" s="205"/>
      <c r="AB23" s="205"/>
      <c r="AC23" s="205"/>
      <c r="AD23" s="578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78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78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78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78"/>
    </row>
    <row r="24" spans="2:50" ht="14.25" customHeight="1" outlineLevel="1">
      <c r="B24" s="527"/>
      <c r="C24" s="203">
        <v>18</v>
      </c>
      <c r="D24" s="206" t="s">
        <v>467</v>
      </c>
      <c r="E24" s="207">
        <v>3</v>
      </c>
      <c r="F24" s="203">
        <v>3600</v>
      </c>
      <c r="G24" s="208">
        <f t="shared" si="7"/>
        <v>1200</v>
      </c>
      <c r="H24" s="576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77"/>
      <c r="M24" s="209">
        <f>RANK(K24, K$7:$K$36)</f>
        <v>6</v>
      </c>
      <c r="N24" s="579"/>
      <c r="O24" s="574"/>
      <c r="P24" s="205"/>
      <c r="Q24" s="205"/>
      <c r="R24" s="205"/>
      <c r="S24" s="205"/>
      <c r="T24" s="578"/>
      <c r="U24" s="205"/>
      <c r="V24" s="205"/>
      <c r="W24" s="205"/>
      <c r="X24" s="205"/>
      <c r="Y24" s="578"/>
      <c r="Z24" s="205"/>
      <c r="AA24" s="205"/>
      <c r="AB24" s="205"/>
      <c r="AC24" s="205"/>
      <c r="AD24" s="578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78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78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78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78"/>
    </row>
    <row r="25" spans="2:50" ht="14.25" customHeight="1" outlineLevel="1">
      <c r="B25" s="527"/>
      <c r="C25" s="203">
        <v>19</v>
      </c>
      <c r="D25" s="206" t="s">
        <v>468</v>
      </c>
      <c r="E25" s="207">
        <v>4</v>
      </c>
      <c r="F25" s="203">
        <v>3300</v>
      </c>
      <c r="G25" s="208">
        <f t="shared" si="7"/>
        <v>825</v>
      </c>
      <c r="H25" s="576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77"/>
      <c r="M25" s="209">
        <f>RANK(K25, K$7:$K$36)</f>
        <v>11</v>
      </c>
      <c r="N25" s="579"/>
      <c r="O25" s="574"/>
      <c r="P25" s="205"/>
      <c r="Q25" s="205"/>
      <c r="R25" s="205"/>
      <c r="S25" s="205"/>
      <c r="T25" s="578"/>
      <c r="U25" s="205"/>
      <c r="V25" s="205"/>
      <c r="W25" s="205"/>
      <c r="X25" s="205"/>
      <c r="Y25" s="578"/>
      <c r="Z25" s="205"/>
      <c r="AA25" s="205"/>
      <c r="AB25" s="205"/>
      <c r="AC25" s="205"/>
      <c r="AD25" s="578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78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78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78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78"/>
    </row>
    <row r="26" spans="2:50" ht="14.25" customHeight="1" outlineLevel="1">
      <c r="B26" s="527"/>
      <c r="C26" s="203">
        <v>20</v>
      </c>
      <c r="D26" s="206" t="s">
        <v>469</v>
      </c>
      <c r="E26" s="207">
        <v>4</v>
      </c>
      <c r="F26" s="203">
        <v>3000</v>
      </c>
      <c r="G26" s="208">
        <f t="shared" si="7"/>
        <v>750</v>
      </c>
      <c r="H26" s="576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77"/>
      <c r="M26" s="209">
        <f>RANK(K26, K$7:$K$36)</f>
        <v>18</v>
      </c>
      <c r="N26" s="579"/>
      <c r="O26" s="574"/>
      <c r="P26" s="205"/>
      <c r="Q26" s="205"/>
      <c r="R26" s="205"/>
      <c r="S26" s="205"/>
      <c r="T26" s="578"/>
      <c r="U26" s="205"/>
      <c r="V26" s="205"/>
      <c r="W26" s="205"/>
      <c r="X26" s="205"/>
      <c r="Y26" s="578"/>
      <c r="Z26" s="205"/>
      <c r="AA26" s="205"/>
      <c r="AB26" s="205"/>
      <c r="AC26" s="205"/>
      <c r="AD26" s="578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78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78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78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78"/>
    </row>
    <row r="27" spans="2:50" ht="14.25" customHeight="1" outlineLevel="1">
      <c r="B27" s="527"/>
      <c r="C27" s="203">
        <v>21</v>
      </c>
      <c r="D27" s="206" t="s">
        <v>470</v>
      </c>
      <c r="E27" s="207">
        <v>5</v>
      </c>
      <c r="F27" s="203">
        <v>3300</v>
      </c>
      <c r="G27" s="208">
        <f t="shared" si="7"/>
        <v>660</v>
      </c>
      <c r="H27" s="576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77"/>
      <c r="M27" s="209">
        <f>RANK(K27, K$7:$K$36)</f>
        <v>25</v>
      </c>
      <c r="N27" s="579"/>
      <c r="O27" s="574"/>
      <c r="P27" s="205"/>
      <c r="Q27" s="205"/>
      <c r="R27" s="205"/>
      <c r="S27" s="205"/>
      <c r="T27" s="578"/>
      <c r="U27" s="205"/>
      <c r="V27" s="205"/>
      <c r="W27" s="205"/>
      <c r="X27" s="205"/>
      <c r="Y27" s="578"/>
      <c r="Z27" s="205"/>
      <c r="AA27" s="205"/>
      <c r="AB27" s="205"/>
      <c r="AC27" s="205"/>
      <c r="AD27" s="578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78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78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78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78"/>
    </row>
    <row r="28" spans="2:50" ht="14.25" customHeight="1" outlineLevel="1">
      <c r="B28" s="527"/>
      <c r="C28" s="203">
        <v>22</v>
      </c>
      <c r="D28" s="206" t="s">
        <v>471</v>
      </c>
      <c r="E28" s="207">
        <v>4</v>
      </c>
      <c r="F28" s="203">
        <v>2700</v>
      </c>
      <c r="G28" s="208">
        <f t="shared" si="7"/>
        <v>675</v>
      </c>
      <c r="H28" s="576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77"/>
      <c r="M28" s="209">
        <f>RANK(K28, K$7:$K$36)</f>
        <v>23</v>
      </c>
      <c r="N28" s="579"/>
      <c r="O28" s="574"/>
      <c r="P28" s="205"/>
      <c r="Q28" s="205"/>
      <c r="R28" s="205"/>
      <c r="S28" s="205"/>
      <c r="T28" s="578"/>
      <c r="U28" s="205"/>
      <c r="V28" s="205"/>
      <c r="W28" s="205"/>
      <c r="X28" s="205"/>
      <c r="Y28" s="578"/>
      <c r="Z28" s="205"/>
      <c r="AA28" s="205"/>
      <c r="AB28" s="205"/>
      <c r="AC28" s="205"/>
      <c r="AD28" s="578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78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78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78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78"/>
    </row>
    <row r="29" spans="2:50" ht="14.25" customHeight="1" outlineLevel="1">
      <c r="B29" s="527"/>
      <c r="C29" s="203">
        <v>23</v>
      </c>
      <c r="D29" s="206" t="s">
        <v>472</v>
      </c>
      <c r="E29" s="207">
        <v>4</v>
      </c>
      <c r="F29" s="203">
        <v>3300</v>
      </c>
      <c r="G29" s="208">
        <f t="shared" si="7"/>
        <v>825</v>
      </c>
      <c r="H29" s="576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77"/>
      <c r="M29" s="209">
        <f>RANK(K29, K$7:$K$36)</f>
        <v>15</v>
      </c>
      <c r="N29" s="579"/>
      <c r="O29" s="574"/>
      <c r="P29" s="205"/>
      <c r="Q29" s="205"/>
      <c r="R29" s="205"/>
      <c r="S29" s="205"/>
      <c r="T29" s="578"/>
      <c r="U29" s="205"/>
      <c r="V29" s="205"/>
      <c r="W29" s="205"/>
      <c r="X29" s="205"/>
      <c r="Y29" s="578"/>
      <c r="Z29" s="205"/>
      <c r="AA29" s="205"/>
      <c r="AB29" s="205"/>
      <c r="AC29" s="205"/>
      <c r="AD29" s="578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78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78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78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78"/>
    </row>
    <row r="30" spans="2:50" ht="14.25" customHeight="1" outlineLevel="1">
      <c r="B30" s="527"/>
      <c r="C30" s="203">
        <v>24</v>
      </c>
      <c r="D30" s="206" t="s">
        <v>473</v>
      </c>
      <c r="E30" s="207">
        <v>3</v>
      </c>
      <c r="F30" s="203">
        <v>3600</v>
      </c>
      <c r="G30" s="208">
        <f t="shared" si="7"/>
        <v>1200</v>
      </c>
      <c r="H30" s="576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77"/>
      <c r="M30" s="209">
        <f>RANK(K30, K$7:$K$36)</f>
        <v>4</v>
      </c>
      <c r="N30" s="579"/>
      <c r="O30" s="574"/>
      <c r="P30" s="205"/>
      <c r="Q30" s="205"/>
      <c r="R30" s="205"/>
      <c r="S30" s="205"/>
      <c r="T30" s="578"/>
      <c r="U30" s="205"/>
      <c r="V30" s="205"/>
      <c r="W30" s="205"/>
      <c r="X30" s="205"/>
      <c r="Y30" s="578"/>
      <c r="Z30" s="205"/>
      <c r="AA30" s="205"/>
      <c r="AB30" s="205"/>
      <c r="AC30" s="205"/>
      <c r="AD30" s="578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78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78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78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78"/>
    </row>
    <row r="31" spans="2:50" ht="14.25" customHeight="1" outlineLevel="1">
      <c r="B31" s="527"/>
      <c r="C31" s="203">
        <v>25</v>
      </c>
      <c r="D31" s="206" t="s">
        <v>474</v>
      </c>
      <c r="E31" s="207">
        <v>3</v>
      </c>
      <c r="F31" s="203">
        <v>3600</v>
      </c>
      <c r="G31" s="208">
        <f t="shared" si="7"/>
        <v>1200</v>
      </c>
      <c r="H31" s="576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77"/>
      <c r="M31" s="209">
        <f>RANK(K31, K$7:$K$36)</f>
        <v>1</v>
      </c>
      <c r="N31" s="579"/>
      <c r="O31" s="574"/>
      <c r="P31" s="205"/>
      <c r="Q31" s="205"/>
      <c r="R31" s="205"/>
      <c r="S31" s="205"/>
      <c r="T31" s="578"/>
      <c r="U31" s="205"/>
      <c r="V31" s="205"/>
      <c r="W31" s="205"/>
      <c r="X31" s="205"/>
      <c r="Y31" s="578"/>
      <c r="Z31" s="205"/>
      <c r="AA31" s="205"/>
      <c r="AB31" s="205"/>
      <c r="AC31" s="205"/>
      <c r="AD31" s="578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78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78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78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78"/>
    </row>
    <row r="32" spans="2:50" ht="14.25" customHeight="1" outlineLevel="1">
      <c r="B32" s="527"/>
      <c r="C32" s="203">
        <v>26</v>
      </c>
      <c r="D32" s="206" t="s">
        <v>475</v>
      </c>
      <c r="E32" s="207">
        <v>4</v>
      </c>
      <c r="F32" s="203">
        <v>3300</v>
      </c>
      <c r="G32" s="208">
        <f t="shared" si="7"/>
        <v>825</v>
      </c>
      <c r="H32" s="576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77"/>
      <c r="M32" s="209">
        <f>RANK(K32, K$7:$K$36)</f>
        <v>12</v>
      </c>
      <c r="N32" s="579"/>
      <c r="O32" s="574"/>
      <c r="P32" s="205"/>
      <c r="Q32" s="205"/>
      <c r="R32" s="205"/>
      <c r="S32" s="205"/>
      <c r="T32" s="578"/>
      <c r="U32" s="205"/>
      <c r="V32" s="205"/>
      <c r="W32" s="205"/>
      <c r="X32" s="205"/>
      <c r="Y32" s="578"/>
      <c r="Z32" s="205"/>
      <c r="AA32" s="205"/>
      <c r="AB32" s="205"/>
      <c r="AC32" s="205"/>
      <c r="AD32" s="578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78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78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78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78"/>
    </row>
    <row r="33" spans="1:50" ht="14.25" customHeight="1" outlineLevel="1">
      <c r="B33" s="527"/>
      <c r="C33" s="203">
        <v>27</v>
      </c>
      <c r="D33" s="206" t="s">
        <v>476</v>
      </c>
      <c r="E33" s="207">
        <v>4</v>
      </c>
      <c r="F33" s="203">
        <v>3300</v>
      </c>
      <c r="G33" s="208">
        <f t="shared" si="7"/>
        <v>825</v>
      </c>
      <c r="H33" s="576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77"/>
      <c r="M33" s="209">
        <f>RANK(K33, K$7:$K$36)</f>
        <v>10</v>
      </c>
      <c r="N33" s="579"/>
      <c r="O33" s="574"/>
      <c r="P33" s="205"/>
      <c r="Q33" s="205"/>
      <c r="R33" s="205"/>
      <c r="S33" s="205"/>
      <c r="T33" s="578"/>
      <c r="U33" s="205"/>
      <c r="V33" s="205"/>
      <c r="W33" s="205"/>
      <c r="X33" s="205"/>
      <c r="Y33" s="578"/>
      <c r="Z33" s="205"/>
      <c r="AA33" s="205"/>
      <c r="AB33" s="205"/>
      <c r="AC33" s="205"/>
      <c r="AD33" s="578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78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78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78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78"/>
    </row>
    <row r="34" spans="1:50" ht="14.25" customHeight="1" outlineLevel="1">
      <c r="B34" s="527"/>
      <c r="C34" s="203">
        <v>28</v>
      </c>
      <c r="D34" s="206"/>
      <c r="E34" s="203"/>
      <c r="F34" s="203"/>
      <c r="G34" s="203"/>
      <c r="H34" s="576"/>
      <c r="I34" s="209"/>
      <c r="J34" s="209"/>
      <c r="K34" s="210"/>
      <c r="L34" s="577"/>
      <c r="M34" s="209"/>
      <c r="N34" s="579"/>
      <c r="O34" s="574"/>
      <c r="P34" s="205"/>
      <c r="Q34" s="205"/>
      <c r="R34" s="205"/>
      <c r="S34" s="205"/>
      <c r="T34" s="578"/>
      <c r="U34" s="205"/>
      <c r="V34" s="205"/>
      <c r="W34" s="205"/>
      <c r="X34" s="205"/>
      <c r="Y34" s="578"/>
      <c r="Z34" s="205"/>
      <c r="AA34" s="205"/>
      <c r="AB34" s="205"/>
      <c r="AC34" s="205"/>
      <c r="AD34" s="578"/>
      <c r="AE34" s="205"/>
      <c r="AF34" s="205"/>
      <c r="AG34" s="205"/>
      <c r="AH34" s="205"/>
      <c r="AI34" s="578"/>
      <c r="AJ34" s="205"/>
      <c r="AK34" s="205"/>
      <c r="AL34" s="205"/>
      <c r="AM34" s="205"/>
      <c r="AN34" s="578"/>
      <c r="AO34" s="205"/>
      <c r="AP34" s="211"/>
      <c r="AQ34" s="212"/>
      <c r="AR34" s="205"/>
      <c r="AS34" s="578"/>
      <c r="AT34" s="205"/>
      <c r="AU34" s="211"/>
      <c r="AV34" s="212"/>
      <c r="AW34" s="205"/>
      <c r="AX34" s="578"/>
    </row>
    <row r="35" spans="1:50" ht="14.25" customHeight="1" outlineLevel="1">
      <c r="B35" s="527"/>
      <c r="C35" s="203">
        <v>29</v>
      </c>
      <c r="D35" s="206"/>
      <c r="E35" s="203"/>
      <c r="F35" s="203"/>
      <c r="G35" s="203"/>
      <c r="H35" s="576"/>
      <c r="I35" s="209"/>
      <c r="J35" s="209"/>
      <c r="K35" s="210"/>
      <c r="L35" s="577"/>
      <c r="M35" s="209"/>
      <c r="N35" s="579"/>
      <c r="O35" s="574"/>
      <c r="P35" s="205"/>
      <c r="Q35" s="205"/>
      <c r="R35" s="205"/>
      <c r="S35" s="205"/>
      <c r="T35" s="578"/>
      <c r="U35" s="205"/>
      <c r="V35" s="205"/>
      <c r="W35" s="205"/>
      <c r="X35" s="205"/>
      <c r="Y35" s="578"/>
      <c r="Z35" s="205"/>
      <c r="AA35" s="205"/>
      <c r="AB35" s="205"/>
      <c r="AC35" s="205"/>
      <c r="AD35" s="578"/>
      <c r="AE35" s="205"/>
      <c r="AF35" s="205"/>
      <c r="AG35" s="205"/>
      <c r="AH35" s="205"/>
      <c r="AI35" s="578"/>
      <c r="AJ35" s="205"/>
      <c r="AK35" s="205"/>
      <c r="AL35" s="205"/>
      <c r="AM35" s="205"/>
      <c r="AN35" s="578"/>
      <c r="AO35" s="205"/>
      <c r="AP35" s="211"/>
      <c r="AQ35" s="212"/>
      <c r="AR35" s="205"/>
      <c r="AS35" s="578"/>
      <c r="AT35" s="205"/>
      <c r="AU35" s="211"/>
      <c r="AV35" s="212"/>
      <c r="AW35" s="205"/>
      <c r="AX35" s="578"/>
    </row>
    <row r="36" spans="1:50" ht="14.25" customHeight="1" outlineLevel="1">
      <c r="B36" s="527"/>
      <c r="C36" s="203">
        <v>30</v>
      </c>
      <c r="D36" s="206"/>
      <c r="E36" s="203"/>
      <c r="F36" s="203"/>
      <c r="G36" s="203"/>
      <c r="H36" s="576"/>
      <c r="I36" s="209"/>
      <c r="J36" s="209"/>
      <c r="K36" s="210"/>
      <c r="L36" s="577"/>
      <c r="M36" s="209"/>
      <c r="N36" s="579"/>
      <c r="O36" s="574"/>
      <c r="P36" s="205"/>
      <c r="Q36" s="205"/>
      <c r="R36" s="205"/>
      <c r="S36" s="205"/>
      <c r="T36" s="578"/>
      <c r="U36" s="205"/>
      <c r="V36" s="205"/>
      <c r="W36" s="205"/>
      <c r="X36" s="205"/>
      <c r="Y36" s="578"/>
      <c r="Z36" s="205"/>
      <c r="AA36" s="205"/>
      <c r="AB36" s="205"/>
      <c r="AC36" s="205"/>
      <c r="AD36" s="578"/>
      <c r="AE36" s="205"/>
      <c r="AF36" s="205"/>
      <c r="AG36" s="205"/>
      <c r="AH36" s="205"/>
      <c r="AI36" s="578"/>
      <c r="AJ36" s="205"/>
      <c r="AK36" s="205"/>
      <c r="AL36" s="205"/>
      <c r="AM36" s="205"/>
      <c r="AN36" s="578"/>
      <c r="AO36" s="205"/>
      <c r="AP36" s="211"/>
      <c r="AQ36" s="212"/>
      <c r="AR36" s="205"/>
      <c r="AS36" s="578"/>
      <c r="AT36" s="205"/>
      <c r="AU36" s="211"/>
      <c r="AV36" s="212"/>
      <c r="AW36" s="205"/>
      <c r="AX36" s="578"/>
    </row>
    <row r="37" spans="1:50" ht="14.25" customHeight="1" outlineLevel="1" collapsed="1">
      <c r="B37" s="580" t="s">
        <v>605</v>
      </c>
      <c r="C37" s="581"/>
      <c r="D37" s="581"/>
      <c r="E37" s="581"/>
      <c r="F37" s="581"/>
      <c r="G37" s="581"/>
      <c r="H37" s="581"/>
      <c r="I37" s="190"/>
      <c r="J37" s="190"/>
      <c r="K37" s="190"/>
      <c r="L37" s="190"/>
      <c r="M37" s="213"/>
      <c r="N37" s="574" t="s">
        <v>444</v>
      </c>
      <c r="O37" s="574" t="s">
        <v>105</v>
      </c>
      <c r="P37" s="587">
        <f>AT2+1</f>
        <v>45874</v>
      </c>
      <c r="Q37" s="588"/>
      <c r="R37" s="588"/>
      <c r="S37" s="588"/>
      <c r="T37" s="588"/>
      <c r="U37" s="589">
        <f>P37+1</f>
        <v>45875</v>
      </c>
      <c r="V37" s="590"/>
      <c r="W37" s="590"/>
      <c r="X37" s="590"/>
      <c r="Y37" s="590"/>
      <c r="Z37" s="587">
        <f t="shared" ref="Z37" si="14">U37+1</f>
        <v>45876</v>
      </c>
      <c r="AA37" s="588"/>
      <c r="AB37" s="588"/>
      <c r="AC37" s="588"/>
      <c r="AD37" s="588"/>
      <c r="AE37" s="589">
        <f t="shared" ref="AE37" si="15">Z37+1</f>
        <v>45877</v>
      </c>
      <c r="AF37" s="590"/>
      <c r="AG37" s="590"/>
      <c r="AH37" s="590"/>
      <c r="AI37" s="590"/>
      <c r="AJ37" s="587">
        <f t="shared" ref="AJ37" si="16">AE37+1</f>
        <v>45878</v>
      </c>
      <c r="AK37" s="587"/>
      <c r="AL37" s="587"/>
      <c r="AM37" s="587"/>
      <c r="AN37" s="587"/>
      <c r="AO37" s="589">
        <f t="shared" ref="AO37" si="17">AJ37+1</f>
        <v>45879</v>
      </c>
      <c r="AP37" s="590"/>
      <c r="AQ37" s="590"/>
      <c r="AR37" s="590"/>
      <c r="AS37" s="590"/>
      <c r="AT37" s="587">
        <f t="shared" ref="AT37" si="18">AO37+1</f>
        <v>45880</v>
      </c>
      <c r="AU37" s="587"/>
      <c r="AV37" s="587"/>
      <c r="AW37" s="587"/>
      <c r="AX37" s="587"/>
    </row>
    <row r="38" spans="1:50" ht="14.25" customHeight="1" outlineLevel="1">
      <c r="B38" s="583"/>
      <c r="C38" s="583"/>
      <c r="D38" s="583"/>
      <c r="E38" s="583"/>
      <c r="F38" s="583"/>
      <c r="G38" s="583"/>
      <c r="H38" s="583"/>
      <c r="I38" s="192"/>
      <c r="J38" s="192"/>
      <c r="K38" s="192"/>
      <c r="L38" s="192"/>
      <c r="M38" s="214"/>
      <c r="N38" s="574"/>
      <c r="O38" s="574"/>
      <c r="P38" s="598">
        <f>P37</f>
        <v>45874</v>
      </c>
      <c r="Q38" s="598"/>
      <c r="R38" s="598"/>
      <c r="S38" s="598"/>
      <c r="T38" s="598"/>
      <c r="U38" s="591">
        <f>U37</f>
        <v>45875</v>
      </c>
      <c r="V38" s="591"/>
      <c r="W38" s="591"/>
      <c r="X38" s="591"/>
      <c r="Y38" s="591"/>
      <c r="Z38" s="598">
        <f t="shared" ref="Z38" si="19">Z37</f>
        <v>45876</v>
      </c>
      <c r="AA38" s="598"/>
      <c r="AB38" s="598"/>
      <c r="AC38" s="598"/>
      <c r="AD38" s="598"/>
      <c r="AE38" s="591">
        <f t="shared" ref="AE38" si="20">AE37</f>
        <v>45877</v>
      </c>
      <c r="AF38" s="591"/>
      <c r="AG38" s="591"/>
      <c r="AH38" s="591"/>
      <c r="AI38" s="591"/>
      <c r="AJ38" s="598">
        <f t="shared" ref="AJ38" si="21">AJ37</f>
        <v>45878</v>
      </c>
      <c r="AK38" s="598"/>
      <c r="AL38" s="598"/>
      <c r="AM38" s="598"/>
      <c r="AN38" s="598"/>
      <c r="AO38" s="591">
        <f t="shared" ref="AO38" si="22">AO37</f>
        <v>45879</v>
      </c>
      <c r="AP38" s="591"/>
      <c r="AQ38" s="591"/>
      <c r="AR38" s="591"/>
      <c r="AS38" s="591"/>
      <c r="AT38" s="598">
        <f t="shared" ref="AT38" si="23">AT37</f>
        <v>45880</v>
      </c>
      <c r="AU38" s="598"/>
      <c r="AV38" s="598"/>
      <c r="AW38" s="598"/>
      <c r="AX38" s="598"/>
    </row>
    <row r="39" spans="1:50" ht="14.25" customHeight="1" outlineLevel="1">
      <c r="B39" s="527" t="s">
        <v>165</v>
      </c>
      <c r="C39" s="527" t="s">
        <v>160</v>
      </c>
      <c r="D39" s="527"/>
      <c r="E39" s="527" t="s">
        <v>161</v>
      </c>
      <c r="F39" s="527"/>
      <c r="G39" s="527"/>
      <c r="H39" s="527" t="s">
        <v>166</v>
      </c>
      <c r="I39" s="575" t="s">
        <v>445</v>
      </c>
      <c r="J39" s="575"/>
      <c r="K39" s="575"/>
      <c r="L39" s="575" t="s">
        <v>166</v>
      </c>
      <c r="M39" s="575" t="s">
        <v>168</v>
      </c>
      <c r="N39" s="579"/>
      <c r="O39" s="574" t="s">
        <v>167</v>
      </c>
      <c r="P39" s="574" t="s">
        <v>163</v>
      </c>
      <c r="Q39" s="574"/>
      <c r="R39" s="574"/>
      <c r="S39" s="574"/>
      <c r="T39" s="574" t="s">
        <v>166</v>
      </c>
      <c r="U39" s="574" t="s">
        <v>163</v>
      </c>
      <c r="V39" s="574"/>
      <c r="W39" s="574"/>
      <c r="X39" s="574"/>
      <c r="Y39" s="574" t="s">
        <v>166</v>
      </c>
      <c r="Z39" s="574" t="s">
        <v>163</v>
      </c>
      <c r="AA39" s="574"/>
      <c r="AB39" s="574"/>
      <c r="AC39" s="574"/>
      <c r="AD39" s="574" t="s">
        <v>166</v>
      </c>
      <c r="AE39" s="574" t="s">
        <v>163</v>
      </c>
      <c r="AF39" s="574"/>
      <c r="AG39" s="574"/>
      <c r="AH39" s="574"/>
      <c r="AI39" s="574" t="s">
        <v>166</v>
      </c>
      <c r="AJ39" s="574" t="s">
        <v>163</v>
      </c>
      <c r="AK39" s="574"/>
      <c r="AL39" s="574"/>
      <c r="AM39" s="574"/>
      <c r="AN39" s="574" t="s">
        <v>166</v>
      </c>
      <c r="AO39" s="574" t="s">
        <v>163</v>
      </c>
      <c r="AP39" s="574"/>
      <c r="AQ39" s="574"/>
      <c r="AR39" s="574"/>
      <c r="AS39" s="574" t="s">
        <v>166</v>
      </c>
      <c r="AT39" s="574" t="s">
        <v>163</v>
      </c>
      <c r="AU39" s="574"/>
      <c r="AV39" s="574"/>
      <c r="AW39" s="574"/>
      <c r="AX39" s="574" t="s">
        <v>166</v>
      </c>
    </row>
    <row r="40" spans="1:50" ht="14.25" customHeight="1" outlineLevel="1">
      <c r="B40" s="527"/>
      <c r="C40" s="527"/>
      <c r="D40" s="527"/>
      <c r="E40" s="527" t="s">
        <v>446</v>
      </c>
      <c r="F40" s="527"/>
      <c r="G40" s="527"/>
      <c r="H40" s="527"/>
      <c r="I40" s="575" t="s">
        <v>446</v>
      </c>
      <c r="J40" s="575"/>
      <c r="K40" s="575"/>
      <c r="L40" s="575"/>
      <c r="M40" s="575"/>
      <c r="N40" s="579"/>
      <c r="O40" s="574"/>
      <c r="P40" s="574" t="s">
        <v>447</v>
      </c>
      <c r="Q40" s="574"/>
      <c r="R40" s="574"/>
      <c r="S40" s="574"/>
      <c r="T40" s="574"/>
      <c r="U40" s="574" t="s">
        <v>447</v>
      </c>
      <c r="V40" s="574"/>
      <c r="W40" s="574"/>
      <c r="X40" s="574"/>
      <c r="Y40" s="574"/>
      <c r="Z40" s="574" t="s">
        <v>447</v>
      </c>
      <c r="AA40" s="574"/>
      <c r="AB40" s="574"/>
      <c r="AC40" s="574"/>
      <c r="AD40" s="574"/>
      <c r="AE40" s="574" t="s">
        <v>447</v>
      </c>
      <c r="AF40" s="574"/>
      <c r="AG40" s="574"/>
      <c r="AH40" s="574"/>
      <c r="AI40" s="574"/>
      <c r="AJ40" s="574" t="s">
        <v>447</v>
      </c>
      <c r="AK40" s="574"/>
      <c r="AL40" s="574"/>
      <c r="AM40" s="574"/>
      <c r="AN40" s="574"/>
      <c r="AO40" s="574" t="s">
        <v>447</v>
      </c>
      <c r="AP40" s="574"/>
      <c r="AQ40" s="574"/>
      <c r="AR40" s="574"/>
      <c r="AS40" s="574"/>
      <c r="AT40" s="574" t="s">
        <v>447</v>
      </c>
      <c r="AU40" s="574"/>
      <c r="AV40" s="574"/>
      <c r="AW40" s="574"/>
      <c r="AX40" s="574"/>
    </row>
    <row r="41" spans="1:50" ht="14.25" customHeight="1" outlineLevel="1">
      <c r="A41" s="200"/>
      <c r="B41" s="527"/>
      <c r="C41" s="527"/>
      <c r="D41" s="527"/>
      <c r="E41" s="203" t="s">
        <v>162</v>
      </c>
      <c r="F41" s="203" t="s">
        <v>448</v>
      </c>
      <c r="G41" s="203" t="s">
        <v>164</v>
      </c>
      <c r="H41" s="527"/>
      <c r="I41" s="204" t="s">
        <v>162</v>
      </c>
      <c r="J41" s="204" t="s">
        <v>448</v>
      </c>
      <c r="K41" s="204" t="s">
        <v>164</v>
      </c>
      <c r="L41" s="575"/>
      <c r="M41" s="575"/>
      <c r="N41" s="579"/>
      <c r="O41" s="574"/>
      <c r="P41" s="205" t="s">
        <v>162</v>
      </c>
      <c r="Q41" s="205" t="s">
        <v>448</v>
      </c>
      <c r="R41" s="205" t="s">
        <v>164</v>
      </c>
      <c r="S41" s="205" t="s">
        <v>168</v>
      </c>
      <c r="T41" s="574"/>
      <c r="U41" s="205" t="s">
        <v>162</v>
      </c>
      <c r="V41" s="205" t="s">
        <v>448</v>
      </c>
      <c r="W41" s="205" t="s">
        <v>164</v>
      </c>
      <c r="X41" s="205" t="s">
        <v>168</v>
      </c>
      <c r="Y41" s="574"/>
      <c r="Z41" s="205" t="s">
        <v>162</v>
      </c>
      <c r="AA41" s="205" t="s">
        <v>448</v>
      </c>
      <c r="AB41" s="205" t="s">
        <v>164</v>
      </c>
      <c r="AC41" s="205" t="s">
        <v>168</v>
      </c>
      <c r="AD41" s="574"/>
      <c r="AE41" s="205" t="s">
        <v>162</v>
      </c>
      <c r="AF41" s="205" t="s">
        <v>448</v>
      </c>
      <c r="AG41" s="205" t="s">
        <v>164</v>
      </c>
      <c r="AH41" s="205" t="s">
        <v>168</v>
      </c>
      <c r="AI41" s="574"/>
      <c r="AJ41" s="205" t="s">
        <v>162</v>
      </c>
      <c r="AK41" s="205" t="s">
        <v>448</v>
      </c>
      <c r="AL41" s="205" t="s">
        <v>164</v>
      </c>
      <c r="AM41" s="205" t="s">
        <v>168</v>
      </c>
      <c r="AN41" s="574"/>
      <c r="AO41" s="205" t="s">
        <v>162</v>
      </c>
      <c r="AP41" s="205" t="s">
        <v>448</v>
      </c>
      <c r="AQ41" s="205" t="s">
        <v>164</v>
      </c>
      <c r="AR41" s="205" t="s">
        <v>168</v>
      </c>
      <c r="AS41" s="574"/>
      <c r="AT41" s="205" t="s">
        <v>162</v>
      </c>
      <c r="AU41" s="205" t="s">
        <v>448</v>
      </c>
      <c r="AV41" s="205" t="s">
        <v>164</v>
      </c>
      <c r="AW41" s="205" t="s">
        <v>168</v>
      </c>
      <c r="AX41" s="574"/>
    </row>
    <row r="42" spans="1:50" ht="14.25" customHeight="1" outlineLevel="1">
      <c r="B42" s="527" t="s">
        <v>449</v>
      </c>
      <c r="C42" s="203">
        <v>1</v>
      </c>
      <c r="D42" s="206" t="s">
        <v>536</v>
      </c>
      <c r="E42" s="207">
        <v>3</v>
      </c>
      <c r="F42" s="203">
        <v>3300</v>
      </c>
      <c r="G42" s="208">
        <f t="shared" ref="G42:G68" si="24">F42/E42</f>
        <v>1100</v>
      </c>
      <c r="H42" s="576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77">
        <f>IFERROR(AVERAGE(K42:K71),"-")</f>
        <v>727.64191160600978</v>
      </c>
      <c r="M42" s="209">
        <f>RANK(K42, K$42:$K$71)</f>
        <v>7</v>
      </c>
      <c r="N42" s="579"/>
      <c r="O42" s="574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78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78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78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78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78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78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78">
        <f>AVERAGE(AV42:AV71)</f>
        <v>731.89461369336163</v>
      </c>
    </row>
    <row r="43" spans="1:50" ht="14.25" customHeight="1" outlineLevel="1">
      <c r="B43" s="527"/>
      <c r="C43" s="203">
        <v>2</v>
      </c>
      <c r="D43" s="206" t="s">
        <v>537</v>
      </c>
      <c r="E43" s="207">
        <v>4</v>
      </c>
      <c r="F43" s="203">
        <v>3300</v>
      </c>
      <c r="G43" s="208">
        <f t="shared" si="24"/>
        <v>825</v>
      </c>
      <c r="H43" s="576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77"/>
      <c r="M43" s="209">
        <f>RANK(K43, K$42:$K$71)</f>
        <v>15</v>
      </c>
      <c r="N43" s="579"/>
      <c r="O43" s="574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78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78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78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78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78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78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78"/>
    </row>
    <row r="44" spans="1:50" ht="14.25" customHeight="1" outlineLevel="1">
      <c r="B44" s="527"/>
      <c r="C44" s="203">
        <v>3</v>
      </c>
      <c r="D44" s="206" t="s">
        <v>538</v>
      </c>
      <c r="E44" s="207">
        <v>3</v>
      </c>
      <c r="F44" s="203">
        <v>3600</v>
      </c>
      <c r="G44" s="208">
        <f t="shared" si="24"/>
        <v>1200</v>
      </c>
      <c r="H44" s="576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77"/>
      <c r="M44" s="209">
        <f>RANK(K44, K$42:$K$71)</f>
        <v>4</v>
      </c>
      <c r="N44" s="579"/>
      <c r="O44" s="574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78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78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78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78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78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78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78"/>
    </row>
    <row r="45" spans="1:50" ht="14.25" customHeight="1" outlineLevel="1">
      <c r="B45" s="527"/>
      <c r="C45" s="203">
        <v>4</v>
      </c>
      <c r="D45" s="206" t="s">
        <v>539</v>
      </c>
      <c r="E45" s="207">
        <v>4</v>
      </c>
      <c r="F45" s="203">
        <v>3000</v>
      </c>
      <c r="G45" s="208">
        <f t="shared" si="24"/>
        <v>750</v>
      </c>
      <c r="H45" s="576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77"/>
      <c r="M45" s="209">
        <f>RANK(K45, K$42:$K$71)</f>
        <v>18</v>
      </c>
      <c r="N45" s="579"/>
      <c r="O45" s="574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78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78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78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78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78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78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78"/>
    </row>
    <row r="46" spans="1:50" ht="14.25" customHeight="1" outlineLevel="1">
      <c r="B46" s="527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76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77"/>
      <c r="M46" s="209">
        <f>RANK(K46, K$42:$K$71)</f>
        <v>26</v>
      </c>
      <c r="N46" s="579"/>
      <c r="O46" s="574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78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78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78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78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78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78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78"/>
    </row>
    <row r="47" spans="1:50" ht="14.25" customHeight="1" outlineLevel="1">
      <c r="B47" s="527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76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77"/>
      <c r="M47" s="209">
        <f>RANK(K47, K$42:$K$71)</f>
        <v>24</v>
      </c>
      <c r="N47" s="579"/>
      <c r="O47" s="574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78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78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78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78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78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78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78"/>
    </row>
    <row r="48" spans="1:50" ht="14.25" customHeight="1" outlineLevel="1">
      <c r="B48" s="527"/>
      <c r="C48" s="203">
        <v>7</v>
      </c>
      <c r="D48" s="206" t="s">
        <v>540</v>
      </c>
      <c r="E48" s="207">
        <v>4</v>
      </c>
      <c r="F48" s="203">
        <v>3300</v>
      </c>
      <c r="G48" s="208">
        <f t="shared" si="24"/>
        <v>825</v>
      </c>
      <c r="H48" s="576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77"/>
      <c r="M48" s="209">
        <f>RANK(K48, K$42:$K$71)</f>
        <v>16</v>
      </c>
      <c r="N48" s="579"/>
      <c r="O48" s="574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78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78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78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78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78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78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78"/>
    </row>
    <row r="49" spans="2:50" ht="14.25" customHeight="1" outlineLevel="1">
      <c r="B49" s="527"/>
      <c r="C49" s="203">
        <v>8</v>
      </c>
      <c r="D49" s="206" t="s">
        <v>541</v>
      </c>
      <c r="E49" s="207">
        <v>3</v>
      </c>
      <c r="F49" s="203">
        <v>3600</v>
      </c>
      <c r="G49" s="208">
        <f t="shared" si="24"/>
        <v>1200</v>
      </c>
      <c r="H49" s="576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77"/>
      <c r="M49" s="209">
        <f>RANK(K49, K$42:$K$71)</f>
        <v>3</v>
      </c>
      <c r="N49" s="579"/>
      <c r="O49" s="574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78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78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78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78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78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78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78"/>
    </row>
    <row r="50" spans="2:50" ht="14.25" customHeight="1" outlineLevel="1">
      <c r="B50" s="527"/>
      <c r="C50" s="203">
        <v>9</v>
      </c>
      <c r="D50" s="206" t="s">
        <v>542</v>
      </c>
      <c r="E50" s="207">
        <v>3</v>
      </c>
      <c r="F50" s="203">
        <v>3600</v>
      </c>
      <c r="G50" s="208">
        <f t="shared" si="24"/>
        <v>1200</v>
      </c>
      <c r="H50" s="576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77"/>
      <c r="M50" s="209">
        <f>RANK(K50, K$42:$K$71)</f>
        <v>1</v>
      </c>
      <c r="N50" s="579"/>
      <c r="O50" s="574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78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78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78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78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78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78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78"/>
    </row>
    <row r="51" spans="2:50" ht="14.25" customHeight="1" outlineLevel="1">
      <c r="B51" s="527"/>
      <c r="C51" s="203">
        <v>10</v>
      </c>
      <c r="D51" s="206" t="s">
        <v>369</v>
      </c>
      <c r="E51" s="207">
        <v>3</v>
      </c>
      <c r="F51" s="203">
        <v>3000</v>
      </c>
      <c r="G51" s="208">
        <f t="shared" si="24"/>
        <v>1000</v>
      </c>
      <c r="H51" s="576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77"/>
      <c r="M51" s="209">
        <f>RANK(K51, K$42:$K$71)</f>
        <v>8</v>
      </c>
      <c r="N51" s="579"/>
      <c r="O51" s="574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78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78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78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78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78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78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78"/>
    </row>
    <row r="52" spans="2:50" ht="14.25" customHeight="1" outlineLevel="1">
      <c r="B52" s="527"/>
      <c r="C52" s="203">
        <v>11</v>
      </c>
      <c r="D52" s="206" t="s">
        <v>543</v>
      </c>
      <c r="E52" s="207">
        <v>4</v>
      </c>
      <c r="F52" s="203">
        <v>3300</v>
      </c>
      <c r="G52" s="208">
        <f t="shared" si="24"/>
        <v>825</v>
      </c>
      <c r="H52" s="576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77"/>
      <c r="M52" s="209">
        <f>RANK(K52, K$42:$K$71)</f>
        <v>10</v>
      </c>
      <c r="N52" s="579"/>
      <c r="O52" s="574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78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78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78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78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78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78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78"/>
    </row>
    <row r="53" spans="2:50" ht="14.25" customHeight="1" outlineLevel="1">
      <c r="B53" s="527"/>
      <c r="C53" s="203">
        <v>12</v>
      </c>
      <c r="D53" s="206" t="s">
        <v>544</v>
      </c>
      <c r="E53" s="207">
        <v>4</v>
      </c>
      <c r="F53" s="203">
        <v>3300</v>
      </c>
      <c r="G53" s="208">
        <f t="shared" si="24"/>
        <v>825</v>
      </c>
      <c r="H53" s="576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77"/>
      <c r="M53" s="209">
        <f>RANK(K53, K$42:$K$71)</f>
        <v>13</v>
      </c>
      <c r="N53" s="579"/>
      <c r="O53" s="574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78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78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78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78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78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78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78"/>
    </row>
    <row r="54" spans="2:50" ht="14.25" customHeight="1" outlineLevel="1">
      <c r="B54" s="527"/>
      <c r="C54" s="203">
        <v>13</v>
      </c>
      <c r="D54" s="206" t="s">
        <v>384</v>
      </c>
      <c r="E54" s="207">
        <v>4</v>
      </c>
      <c r="F54" s="203">
        <v>3000</v>
      </c>
      <c r="G54" s="208">
        <f t="shared" si="24"/>
        <v>750</v>
      </c>
      <c r="H54" s="576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77"/>
      <c r="M54" s="209">
        <f>RANK(K54, K$42:$K$71)</f>
        <v>21</v>
      </c>
      <c r="N54" s="579"/>
      <c r="O54" s="574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78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78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78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78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78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78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78"/>
    </row>
    <row r="55" spans="2:50" ht="14.25" customHeight="1" outlineLevel="1">
      <c r="B55" s="527"/>
      <c r="C55" s="203">
        <v>14</v>
      </c>
      <c r="D55" s="206" t="s">
        <v>545</v>
      </c>
      <c r="E55" s="207">
        <v>4</v>
      </c>
      <c r="F55" s="203">
        <v>3000</v>
      </c>
      <c r="G55" s="208">
        <f t="shared" si="24"/>
        <v>750</v>
      </c>
      <c r="H55" s="576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77"/>
      <c r="M55" s="209">
        <f>RANK(K55, K$42:$K$71)</f>
        <v>22</v>
      </c>
      <c r="N55" s="579"/>
      <c r="O55" s="574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78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78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78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78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78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78"/>
      <c r="AT55" s="205"/>
      <c r="AU55" s="211"/>
      <c r="AV55" s="208"/>
      <c r="AW55" s="205"/>
      <c r="AX55" s="578"/>
    </row>
    <row r="56" spans="2:50" ht="14.25" customHeight="1" outlineLevel="1">
      <c r="B56" s="527"/>
      <c r="C56" s="203">
        <v>15</v>
      </c>
      <c r="D56" s="206" t="s">
        <v>376</v>
      </c>
      <c r="E56" s="207">
        <v>4</v>
      </c>
      <c r="F56" s="203">
        <v>3000</v>
      </c>
      <c r="G56" s="208">
        <f t="shared" si="24"/>
        <v>750</v>
      </c>
      <c r="H56" s="576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77"/>
      <c r="M56" s="209">
        <f>RANK(K56, K$42:$K$71)</f>
        <v>20</v>
      </c>
      <c r="N56" s="579"/>
      <c r="O56" s="574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78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78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78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78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78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78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78"/>
    </row>
    <row r="57" spans="2:50" ht="14.25" customHeight="1" outlineLevel="1">
      <c r="B57" s="527"/>
      <c r="C57" s="203">
        <v>16</v>
      </c>
      <c r="D57" s="206" t="s">
        <v>546</v>
      </c>
      <c r="E57" s="207">
        <v>4</v>
      </c>
      <c r="F57" s="203">
        <v>3300</v>
      </c>
      <c r="G57" s="208">
        <f t="shared" si="24"/>
        <v>825</v>
      </c>
      <c r="H57" s="576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77"/>
      <c r="M57" s="209">
        <f>RANK(K57, K$42:$K$71)</f>
        <v>14</v>
      </c>
      <c r="N57" s="579"/>
      <c r="O57" s="574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78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78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78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78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78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78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78"/>
    </row>
    <row r="58" spans="2:50" ht="14.25" customHeight="1" outlineLevel="1">
      <c r="B58" s="527"/>
      <c r="C58" s="203">
        <v>17</v>
      </c>
      <c r="D58" s="206" t="s">
        <v>385</v>
      </c>
      <c r="E58" s="207">
        <v>13</v>
      </c>
      <c r="F58" s="203">
        <v>3600</v>
      </c>
      <c r="G58" s="208">
        <f t="shared" si="24"/>
        <v>276.92307692307691</v>
      </c>
      <c r="H58" s="576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77"/>
      <c r="M58" s="209">
        <f>RANK(K58, K$42:$K$71)</f>
        <v>27</v>
      </c>
      <c r="N58" s="579"/>
      <c r="O58" s="574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78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78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78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78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78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78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78"/>
    </row>
    <row r="59" spans="2:50" ht="14.25" customHeight="1" outlineLevel="1">
      <c r="B59" s="527"/>
      <c r="C59" s="203">
        <v>18</v>
      </c>
      <c r="D59" s="206" t="s">
        <v>547</v>
      </c>
      <c r="E59" s="207">
        <v>3</v>
      </c>
      <c r="F59" s="203">
        <v>3600</v>
      </c>
      <c r="G59" s="208">
        <f t="shared" si="24"/>
        <v>1200</v>
      </c>
      <c r="H59" s="576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77"/>
      <c r="M59" s="209">
        <f>RANK(K59, K$42:$K$71)</f>
        <v>6</v>
      </c>
      <c r="N59" s="579"/>
      <c r="O59" s="574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78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78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78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78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78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78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78"/>
    </row>
    <row r="60" spans="2:50" ht="14.25" customHeight="1" outlineLevel="1">
      <c r="B60" s="527"/>
      <c r="C60" s="203">
        <v>19</v>
      </c>
      <c r="D60" s="206" t="s">
        <v>548</v>
      </c>
      <c r="E60" s="207">
        <v>4</v>
      </c>
      <c r="F60" s="203">
        <v>3300</v>
      </c>
      <c r="G60" s="208">
        <f t="shared" si="24"/>
        <v>825</v>
      </c>
      <c r="H60" s="576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77"/>
      <c r="M60" s="209">
        <f>RANK(K60, K$42:$K$71)</f>
        <v>11</v>
      </c>
      <c r="N60" s="579"/>
      <c r="O60" s="574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78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78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78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78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78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78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78"/>
    </row>
    <row r="61" spans="2:50" ht="14.25" customHeight="1" outlineLevel="1">
      <c r="B61" s="527"/>
      <c r="C61" s="203">
        <v>20</v>
      </c>
      <c r="D61" s="206" t="s">
        <v>549</v>
      </c>
      <c r="E61" s="207">
        <v>4</v>
      </c>
      <c r="F61" s="203">
        <v>3000</v>
      </c>
      <c r="G61" s="208">
        <f t="shared" si="24"/>
        <v>750</v>
      </c>
      <c r="H61" s="576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77"/>
      <c r="M61" s="209">
        <f>RANK(K61, K$42:$K$71)</f>
        <v>19</v>
      </c>
      <c r="N61" s="579"/>
      <c r="O61" s="574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78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78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78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78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78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78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78"/>
    </row>
    <row r="62" spans="2:50" ht="14.25" customHeight="1" outlineLevel="1">
      <c r="B62" s="527"/>
      <c r="C62" s="203">
        <v>21</v>
      </c>
      <c r="D62" s="206" t="s">
        <v>386</v>
      </c>
      <c r="E62" s="207">
        <v>5</v>
      </c>
      <c r="F62" s="203">
        <v>3300</v>
      </c>
      <c r="G62" s="208">
        <f t="shared" si="24"/>
        <v>660</v>
      </c>
      <c r="H62" s="576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77"/>
      <c r="M62" s="209">
        <f>RANK(K62, K$42:$K$71)</f>
        <v>25</v>
      </c>
      <c r="N62" s="579"/>
      <c r="O62" s="574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78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78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78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78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78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78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78"/>
    </row>
    <row r="63" spans="2:50" ht="14.25" customHeight="1" outlineLevel="1">
      <c r="B63" s="527"/>
      <c r="C63" s="203">
        <v>22</v>
      </c>
      <c r="D63" s="206" t="s">
        <v>387</v>
      </c>
      <c r="E63" s="207">
        <v>4</v>
      </c>
      <c r="F63" s="203">
        <v>2700</v>
      </c>
      <c r="G63" s="208">
        <f t="shared" si="24"/>
        <v>675</v>
      </c>
      <c r="H63" s="576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77"/>
      <c r="M63" s="209">
        <f>RANK(K63, K$42:$K$71)</f>
        <v>23</v>
      </c>
      <c r="N63" s="579"/>
      <c r="O63" s="574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78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78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78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78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78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78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78"/>
    </row>
    <row r="64" spans="2:50" ht="14.25" customHeight="1" outlineLevel="1">
      <c r="B64" s="527"/>
      <c r="C64" s="203">
        <v>23</v>
      </c>
      <c r="D64" s="206" t="s">
        <v>550</v>
      </c>
      <c r="E64" s="207">
        <v>4</v>
      </c>
      <c r="F64" s="203">
        <v>3300</v>
      </c>
      <c r="G64" s="208">
        <f t="shared" si="24"/>
        <v>825</v>
      </c>
      <c r="H64" s="576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77"/>
      <c r="M64" s="209">
        <f>RANK(K64, K$42:$K$71)</f>
        <v>17</v>
      </c>
      <c r="N64" s="579"/>
      <c r="O64" s="574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78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78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78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78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78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78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78"/>
    </row>
    <row r="65" spans="1:50" ht="14.25" customHeight="1" outlineLevel="1">
      <c r="B65" s="527"/>
      <c r="C65" s="203">
        <v>24</v>
      </c>
      <c r="D65" s="206" t="s">
        <v>551</v>
      </c>
      <c r="E65" s="207">
        <v>3</v>
      </c>
      <c r="F65" s="203">
        <v>3600</v>
      </c>
      <c r="G65" s="208">
        <f t="shared" si="24"/>
        <v>1200</v>
      </c>
      <c r="H65" s="576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77"/>
      <c r="M65" s="209">
        <f>RANK(K65, K$42:$K$71)</f>
        <v>5</v>
      </c>
      <c r="N65" s="579"/>
      <c r="O65" s="574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78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78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78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78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78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78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78"/>
    </row>
    <row r="66" spans="1:50" ht="14.25" customHeight="1" outlineLevel="1">
      <c r="B66" s="527"/>
      <c r="C66" s="203">
        <v>25</v>
      </c>
      <c r="D66" s="206" t="s">
        <v>552</v>
      </c>
      <c r="E66" s="207">
        <v>3</v>
      </c>
      <c r="F66" s="203">
        <v>3600</v>
      </c>
      <c r="G66" s="208">
        <f t="shared" si="24"/>
        <v>1200</v>
      </c>
      <c r="H66" s="576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77"/>
      <c r="M66" s="209">
        <f>RANK(K66, K$42:$K$71)</f>
        <v>2</v>
      </c>
      <c r="N66" s="579"/>
      <c r="O66" s="574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78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78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78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78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78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78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78"/>
    </row>
    <row r="67" spans="1:50" ht="14.25" customHeight="1" outlineLevel="1">
      <c r="B67" s="527"/>
      <c r="C67" s="203">
        <v>26</v>
      </c>
      <c r="D67" s="206" t="s">
        <v>553</v>
      </c>
      <c r="E67" s="207">
        <v>4</v>
      </c>
      <c r="F67" s="203">
        <v>3300</v>
      </c>
      <c r="G67" s="208">
        <f t="shared" si="24"/>
        <v>825</v>
      </c>
      <c r="H67" s="576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77"/>
      <c r="M67" s="209">
        <f>RANK(K67, K$42:$K$71)</f>
        <v>12</v>
      </c>
      <c r="N67" s="579"/>
      <c r="O67" s="574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78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78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78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78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78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78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78"/>
    </row>
    <row r="68" spans="1:50" ht="14.25" customHeight="1" outlineLevel="1">
      <c r="B68" s="527"/>
      <c r="C68" s="203">
        <v>27</v>
      </c>
      <c r="D68" s="206" t="s">
        <v>554</v>
      </c>
      <c r="E68" s="207">
        <v>4</v>
      </c>
      <c r="F68" s="203">
        <v>3300</v>
      </c>
      <c r="G68" s="208">
        <f t="shared" si="24"/>
        <v>825</v>
      </c>
      <c r="H68" s="576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77"/>
      <c r="M68" s="209">
        <f>RANK(K68, K$42:$K$71)</f>
        <v>9</v>
      </c>
      <c r="N68" s="579"/>
      <c r="O68" s="574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78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78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78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78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78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78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78"/>
    </row>
    <row r="69" spans="1:50" ht="14.25" customHeight="1" outlineLevel="1">
      <c r="B69" s="527"/>
      <c r="C69" s="203">
        <v>28</v>
      </c>
      <c r="D69" s="206"/>
      <c r="E69" s="203"/>
      <c r="F69" s="203"/>
      <c r="G69" s="203"/>
      <c r="H69" s="576"/>
      <c r="I69" s="209"/>
      <c r="J69" s="209"/>
      <c r="K69" s="210"/>
      <c r="L69" s="577"/>
      <c r="M69" s="209"/>
      <c r="N69" s="579"/>
      <c r="O69" s="574"/>
      <c r="P69" s="205"/>
      <c r="Q69" s="211"/>
      <c r="R69" s="212"/>
      <c r="S69" s="205"/>
      <c r="T69" s="578"/>
      <c r="U69" s="205"/>
      <c r="V69" s="211"/>
      <c r="W69" s="208"/>
      <c r="X69" s="205"/>
      <c r="Y69" s="578"/>
      <c r="Z69" s="205"/>
      <c r="AA69" s="211"/>
      <c r="AB69" s="208"/>
      <c r="AC69" s="205"/>
      <c r="AD69" s="578"/>
      <c r="AE69" s="205"/>
      <c r="AF69" s="211"/>
      <c r="AG69" s="208"/>
      <c r="AH69" s="205"/>
      <c r="AI69" s="578"/>
      <c r="AJ69" s="205"/>
      <c r="AK69" s="211"/>
      <c r="AL69" s="208"/>
      <c r="AM69" s="205"/>
      <c r="AN69" s="578"/>
      <c r="AO69" s="205"/>
      <c r="AP69" s="211"/>
      <c r="AQ69" s="208"/>
      <c r="AR69" s="205"/>
      <c r="AS69" s="578"/>
      <c r="AT69" s="205"/>
      <c r="AU69" s="211"/>
      <c r="AV69" s="208"/>
      <c r="AW69" s="205"/>
      <c r="AX69" s="578"/>
    </row>
    <row r="70" spans="1:50" ht="14.25" customHeight="1" outlineLevel="1">
      <c r="B70" s="527"/>
      <c r="C70" s="203">
        <v>29</v>
      </c>
      <c r="D70" s="206"/>
      <c r="E70" s="203"/>
      <c r="F70" s="203"/>
      <c r="G70" s="203"/>
      <c r="H70" s="576"/>
      <c r="I70" s="209"/>
      <c r="J70" s="209"/>
      <c r="K70" s="210"/>
      <c r="L70" s="577"/>
      <c r="M70" s="209"/>
      <c r="N70" s="579"/>
      <c r="O70" s="574"/>
      <c r="P70" s="205"/>
      <c r="Q70" s="211"/>
      <c r="R70" s="212"/>
      <c r="S70" s="205"/>
      <c r="T70" s="578"/>
      <c r="U70" s="205"/>
      <c r="V70" s="211"/>
      <c r="W70" s="208"/>
      <c r="X70" s="205"/>
      <c r="Y70" s="578"/>
      <c r="Z70" s="205"/>
      <c r="AA70" s="211"/>
      <c r="AB70" s="208"/>
      <c r="AC70" s="205"/>
      <c r="AD70" s="578"/>
      <c r="AE70" s="205"/>
      <c r="AF70" s="211"/>
      <c r="AG70" s="208"/>
      <c r="AH70" s="205"/>
      <c r="AI70" s="578"/>
      <c r="AJ70" s="205"/>
      <c r="AK70" s="211"/>
      <c r="AL70" s="208"/>
      <c r="AM70" s="205"/>
      <c r="AN70" s="578"/>
      <c r="AO70" s="205"/>
      <c r="AP70" s="211"/>
      <c r="AQ70" s="208"/>
      <c r="AR70" s="205"/>
      <c r="AS70" s="578"/>
      <c r="AT70" s="205"/>
      <c r="AU70" s="211"/>
      <c r="AV70" s="208"/>
      <c r="AW70" s="205"/>
      <c r="AX70" s="578"/>
    </row>
    <row r="71" spans="1:50" ht="14.25" customHeight="1" outlineLevel="1">
      <c r="B71" s="527"/>
      <c r="C71" s="203">
        <v>30</v>
      </c>
      <c r="D71" s="206"/>
      <c r="E71" s="203"/>
      <c r="F71" s="203"/>
      <c r="G71" s="203"/>
      <c r="H71" s="576"/>
      <c r="I71" s="209"/>
      <c r="J71" s="209"/>
      <c r="K71" s="210"/>
      <c r="L71" s="577"/>
      <c r="M71" s="209"/>
      <c r="N71" s="579"/>
      <c r="O71" s="574"/>
      <c r="P71" s="205"/>
      <c r="Q71" s="211"/>
      <c r="R71" s="212"/>
      <c r="S71" s="205"/>
      <c r="T71" s="578"/>
      <c r="U71" s="205"/>
      <c r="V71" s="211"/>
      <c r="W71" s="208"/>
      <c r="X71" s="205"/>
      <c r="Y71" s="578"/>
      <c r="Z71" s="205"/>
      <c r="AA71" s="211"/>
      <c r="AB71" s="208"/>
      <c r="AC71" s="205"/>
      <c r="AD71" s="578"/>
      <c r="AE71" s="205"/>
      <c r="AF71" s="211"/>
      <c r="AG71" s="208"/>
      <c r="AH71" s="205"/>
      <c r="AI71" s="578"/>
      <c r="AJ71" s="205"/>
      <c r="AK71" s="211"/>
      <c r="AL71" s="208"/>
      <c r="AM71" s="205"/>
      <c r="AN71" s="578"/>
      <c r="AO71" s="205"/>
      <c r="AP71" s="211"/>
      <c r="AQ71" s="208"/>
      <c r="AR71" s="205"/>
      <c r="AS71" s="578"/>
      <c r="AT71" s="205"/>
      <c r="AU71" s="211"/>
      <c r="AV71" s="208"/>
      <c r="AW71" s="205"/>
      <c r="AX71" s="578"/>
    </row>
    <row r="72" spans="1:50" ht="14.25" customHeight="1" outlineLevel="1" collapsed="1">
      <c r="B72" s="580" t="s">
        <v>604</v>
      </c>
      <c r="C72" s="581"/>
      <c r="D72" s="581"/>
      <c r="E72" s="581"/>
      <c r="F72" s="581"/>
      <c r="G72" s="581"/>
      <c r="H72" s="581"/>
      <c r="I72" s="581"/>
      <c r="J72" s="581"/>
      <c r="K72" s="581"/>
      <c r="L72" s="581"/>
      <c r="M72" s="582"/>
      <c r="N72" s="585" t="s">
        <v>444</v>
      </c>
      <c r="O72" s="585" t="s">
        <v>105</v>
      </c>
      <c r="P72" s="587">
        <v>45881</v>
      </c>
      <c r="Q72" s="588"/>
      <c r="R72" s="588"/>
      <c r="S72" s="588"/>
      <c r="T72" s="588"/>
      <c r="U72" s="589">
        <f>P72+1</f>
        <v>45882</v>
      </c>
      <c r="V72" s="590"/>
      <c r="W72" s="590"/>
      <c r="X72" s="590"/>
      <c r="Y72" s="590"/>
      <c r="Z72" s="587">
        <f t="shared" ref="Z72" si="40">U72+1</f>
        <v>45883</v>
      </c>
      <c r="AA72" s="588"/>
      <c r="AB72" s="588"/>
      <c r="AC72" s="588"/>
      <c r="AD72" s="588"/>
      <c r="AE72" s="589">
        <f t="shared" ref="AE72" si="41">Z72+1</f>
        <v>45884</v>
      </c>
      <c r="AF72" s="590"/>
      <c r="AG72" s="590"/>
      <c r="AH72" s="590"/>
      <c r="AI72" s="590"/>
      <c r="AJ72" s="595">
        <f t="shared" ref="AJ72" si="42">AE72+1</f>
        <v>45885</v>
      </c>
      <c r="AK72" s="596"/>
      <c r="AL72" s="596"/>
      <c r="AM72" s="596"/>
      <c r="AN72" s="597"/>
      <c r="AO72" s="589">
        <f t="shared" ref="AO72" si="43">AJ72+1</f>
        <v>45886</v>
      </c>
      <c r="AP72" s="590"/>
      <c r="AQ72" s="590"/>
      <c r="AR72" s="590"/>
      <c r="AS72" s="590"/>
      <c r="AT72" s="595">
        <f t="shared" ref="AT72" si="44">AO72+1</f>
        <v>45887</v>
      </c>
      <c r="AU72" s="596"/>
      <c r="AV72" s="596"/>
      <c r="AW72" s="596"/>
      <c r="AX72" s="597"/>
    </row>
    <row r="73" spans="1:50" ht="14.25" customHeight="1" outlineLevel="1">
      <c r="B73" s="583"/>
      <c r="C73" s="583"/>
      <c r="D73" s="583"/>
      <c r="E73" s="583"/>
      <c r="F73" s="583"/>
      <c r="G73" s="583"/>
      <c r="H73" s="583"/>
      <c r="I73" s="583"/>
      <c r="J73" s="583"/>
      <c r="K73" s="583"/>
      <c r="L73" s="583"/>
      <c r="M73" s="584"/>
      <c r="N73" s="586"/>
      <c r="O73" s="586"/>
      <c r="P73" s="598">
        <f>P72</f>
        <v>45881</v>
      </c>
      <c r="Q73" s="598"/>
      <c r="R73" s="598"/>
      <c r="S73" s="598"/>
      <c r="T73" s="598"/>
      <c r="U73" s="591">
        <f>U72</f>
        <v>45882</v>
      </c>
      <c r="V73" s="591"/>
      <c r="W73" s="591"/>
      <c r="X73" s="591"/>
      <c r="Y73" s="591"/>
      <c r="Z73" s="598">
        <f t="shared" ref="Z73" si="45">Z72</f>
        <v>45883</v>
      </c>
      <c r="AA73" s="598"/>
      <c r="AB73" s="598"/>
      <c r="AC73" s="598"/>
      <c r="AD73" s="598"/>
      <c r="AE73" s="591">
        <f t="shared" ref="AE73" si="46">AE72</f>
        <v>45884</v>
      </c>
      <c r="AF73" s="591"/>
      <c r="AG73" s="591"/>
      <c r="AH73" s="591"/>
      <c r="AI73" s="591"/>
      <c r="AJ73" s="592">
        <f t="shared" ref="AJ73" si="47">AJ72</f>
        <v>45885</v>
      </c>
      <c r="AK73" s="593"/>
      <c r="AL73" s="593"/>
      <c r="AM73" s="593"/>
      <c r="AN73" s="594"/>
      <c r="AO73" s="591">
        <f t="shared" ref="AO73" si="48">AO72</f>
        <v>45886</v>
      </c>
      <c r="AP73" s="591"/>
      <c r="AQ73" s="591"/>
      <c r="AR73" s="591"/>
      <c r="AS73" s="591"/>
      <c r="AT73" s="592">
        <f t="shared" ref="AT73" si="49">AT72</f>
        <v>45887</v>
      </c>
      <c r="AU73" s="593"/>
      <c r="AV73" s="593"/>
      <c r="AW73" s="593"/>
      <c r="AX73" s="594"/>
    </row>
    <row r="74" spans="1:50" ht="14.25" customHeight="1" outlineLevel="1">
      <c r="B74" s="527" t="s">
        <v>165</v>
      </c>
      <c r="C74" s="527" t="s">
        <v>160</v>
      </c>
      <c r="D74" s="527"/>
      <c r="E74" s="527" t="s">
        <v>161</v>
      </c>
      <c r="F74" s="527"/>
      <c r="G74" s="527"/>
      <c r="H74" s="527" t="s">
        <v>166</v>
      </c>
      <c r="I74" s="575" t="s">
        <v>445</v>
      </c>
      <c r="J74" s="575"/>
      <c r="K74" s="575"/>
      <c r="L74" s="575" t="s">
        <v>166</v>
      </c>
      <c r="M74" s="575" t="s">
        <v>168</v>
      </c>
      <c r="N74" s="579"/>
      <c r="O74" s="574" t="s">
        <v>167</v>
      </c>
      <c r="P74" s="574" t="s">
        <v>163</v>
      </c>
      <c r="Q74" s="574"/>
      <c r="R74" s="574"/>
      <c r="S74" s="574"/>
      <c r="T74" s="574" t="s">
        <v>166</v>
      </c>
      <c r="U74" s="574" t="s">
        <v>163</v>
      </c>
      <c r="V74" s="574"/>
      <c r="W74" s="574"/>
      <c r="X74" s="574"/>
      <c r="Y74" s="574" t="s">
        <v>166</v>
      </c>
      <c r="Z74" s="574" t="s">
        <v>163</v>
      </c>
      <c r="AA74" s="574"/>
      <c r="AB74" s="574"/>
      <c r="AC74" s="574"/>
      <c r="AD74" s="574" t="s">
        <v>166</v>
      </c>
      <c r="AE74" s="574" t="s">
        <v>163</v>
      </c>
      <c r="AF74" s="574"/>
      <c r="AG74" s="574"/>
      <c r="AH74" s="574"/>
      <c r="AI74" s="574" t="s">
        <v>166</v>
      </c>
      <c r="AJ74" s="574" t="s">
        <v>163</v>
      </c>
      <c r="AK74" s="574"/>
      <c r="AL74" s="574"/>
      <c r="AM74" s="574"/>
      <c r="AN74" s="574" t="s">
        <v>166</v>
      </c>
      <c r="AO74" s="574" t="s">
        <v>163</v>
      </c>
      <c r="AP74" s="574"/>
      <c r="AQ74" s="574"/>
      <c r="AR74" s="574"/>
      <c r="AS74" s="574" t="s">
        <v>166</v>
      </c>
      <c r="AT74" s="574" t="s">
        <v>163</v>
      </c>
      <c r="AU74" s="574"/>
      <c r="AV74" s="574"/>
      <c r="AW74" s="574"/>
      <c r="AX74" s="574" t="s">
        <v>166</v>
      </c>
    </row>
    <row r="75" spans="1:50" ht="14.25" customHeight="1" outlineLevel="1">
      <c r="B75" s="527"/>
      <c r="C75" s="527"/>
      <c r="D75" s="527"/>
      <c r="E75" s="527" t="s">
        <v>446</v>
      </c>
      <c r="F75" s="527"/>
      <c r="G75" s="527"/>
      <c r="H75" s="527"/>
      <c r="I75" s="575" t="s">
        <v>446</v>
      </c>
      <c r="J75" s="575"/>
      <c r="K75" s="575"/>
      <c r="L75" s="575"/>
      <c r="M75" s="575"/>
      <c r="N75" s="579"/>
      <c r="O75" s="574"/>
      <c r="P75" s="574" t="s">
        <v>447</v>
      </c>
      <c r="Q75" s="574"/>
      <c r="R75" s="574"/>
      <c r="S75" s="574"/>
      <c r="T75" s="574"/>
      <c r="U75" s="574" t="s">
        <v>447</v>
      </c>
      <c r="V75" s="574"/>
      <c r="W75" s="574"/>
      <c r="X75" s="574"/>
      <c r="Y75" s="574"/>
      <c r="Z75" s="574" t="s">
        <v>447</v>
      </c>
      <c r="AA75" s="574"/>
      <c r="AB75" s="574"/>
      <c r="AC75" s="574"/>
      <c r="AD75" s="574"/>
      <c r="AE75" s="574" t="s">
        <v>447</v>
      </c>
      <c r="AF75" s="574"/>
      <c r="AG75" s="574"/>
      <c r="AH75" s="574"/>
      <c r="AI75" s="574"/>
      <c r="AJ75" s="574" t="s">
        <v>447</v>
      </c>
      <c r="AK75" s="574"/>
      <c r="AL75" s="574"/>
      <c r="AM75" s="574"/>
      <c r="AN75" s="574"/>
      <c r="AO75" s="574" t="s">
        <v>447</v>
      </c>
      <c r="AP75" s="574"/>
      <c r="AQ75" s="574"/>
      <c r="AR75" s="574"/>
      <c r="AS75" s="574"/>
      <c r="AT75" s="574" t="s">
        <v>447</v>
      </c>
      <c r="AU75" s="574"/>
      <c r="AV75" s="574"/>
      <c r="AW75" s="574"/>
      <c r="AX75" s="574"/>
    </row>
    <row r="76" spans="1:50" ht="14.25" customHeight="1" outlineLevel="1">
      <c r="A76" s="200"/>
      <c r="B76" s="527"/>
      <c r="C76" s="527"/>
      <c r="D76" s="527"/>
      <c r="E76" s="203" t="s">
        <v>162</v>
      </c>
      <c r="F76" s="203" t="s">
        <v>448</v>
      </c>
      <c r="G76" s="203" t="s">
        <v>164</v>
      </c>
      <c r="H76" s="527"/>
      <c r="I76" s="204" t="s">
        <v>162</v>
      </c>
      <c r="J76" s="204" t="s">
        <v>448</v>
      </c>
      <c r="K76" s="204" t="s">
        <v>164</v>
      </c>
      <c r="L76" s="575"/>
      <c r="M76" s="575"/>
      <c r="N76" s="579"/>
      <c r="O76" s="574"/>
      <c r="P76" s="205" t="s">
        <v>162</v>
      </c>
      <c r="Q76" s="205" t="s">
        <v>448</v>
      </c>
      <c r="R76" s="205" t="s">
        <v>164</v>
      </c>
      <c r="S76" s="205" t="s">
        <v>168</v>
      </c>
      <c r="T76" s="574"/>
      <c r="U76" s="205" t="s">
        <v>162</v>
      </c>
      <c r="V76" s="205" t="s">
        <v>448</v>
      </c>
      <c r="W76" s="205" t="s">
        <v>164</v>
      </c>
      <c r="X76" s="205" t="s">
        <v>168</v>
      </c>
      <c r="Y76" s="574"/>
      <c r="Z76" s="205" t="s">
        <v>162</v>
      </c>
      <c r="AA76" s="205" t="s">
        <v>448</v>
      </c>
      <c r="AB76" s="205" t="s">
        <v>164</v>
      </c>
      <c r="AC76" s="205" t="s">
        <v>168</v>
      </c>
      <c r="AD76" s="574"/>
      <c r="AE76" s="205" t="s">
        <v>162</v>
      </c>
      <c r="AF76" s="205" t="s">
        <v>448</v>
      </c>
      <c r="AG76" s="205" t="s">
        <v>164</v>
      </c>
      <c r="AH76" s="205" t="s">
        <v>168</v>
      </c>
      <c r="AI76" s="574"/>
      <c r="AJ76" s="205" t="s">
        <v>162</v>
      </c>
      <c r="AK76" s="205" t="s">
        <v>448</v>
      </c>
      <c r="AL76" s="205" t="s">
        <v>164</v>
      </c>
      <c r="AM76" s="205" t="s">
        <v>168</v>
      </c>
      <c r="AN76" s="574"/>
      <c r="AO76" s="205" t="s">
        <v>162</v>
      </c>
      <c r="AP76" s="205" t="s">
        <v>448</v>
      </c>
      <c r="AQ76" s="205" t="s">
        <v>164</v>
      </c>
      <c r="AR76" s="205" t="s">
        <v>168</v>
      </c>
      <c r="AS76" s="574"/>
      <c r="AT76" s="205" t="s">
        <v>162</v>
      </c>
      <c r="AU76" s="205" t="s">
        <v>448</v>
      </c>
      <c r="AV76" s="205" t="s">
        <v>164</v>
      </c>
      <c r="AW76" s="205" t="s">
        <v>168</v>
      </c>
      <c r="AX76" s="574"/>
    </row>
    <row r="77" spans="1:50" ht="14.25" customHeight="1" outlineLevel="1">
      <c r="A77" s="279"/>
      <c r="B77" s="527" t="s">
        <v>449</v>
      </c>
      <c r="C77" s="203">
        <v>1</v>
      </c>
      <c r="D77" s="206" t="s">
        <v>544</v>
      </c>
      <c r="E77" s="207">
        <v>4</v>
      </c>
      <c r="F77" s="203">
        <v>3300</v>
      </c>
      <c r="G77" s="208">
        <f t="shared" ref="G77:G103" si="50">F77/E77</f>
        <v>825</v>
      </c>
      <c r="H77" s="576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77">
        <f>IFERROR(AVERAGE(K77:K106),"-")</f>
        <v>739.14976971144381</v>
      </c>
      <c r="M77" s="209">
        <f>RANK(K77, K$77:$K$106)</f>
        <v>14</v>
      </c>
      <c r="N77" s="579"/>
      <c r="O77" s="574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78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78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78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78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78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78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78">
        <f>AVERAGE(AV77:AV106)</f>
        <v>740.62902699903725</v>
      </c>
    </row>
    <row r="78" spans="1:50" ht="14.25" customHeight="1" outlineLevel="1">
      <c r="A78" s="279"/>
      <c r="B78" s="527"/>
      <c r="C78" s="203">
        <v>2</v>
      </c>
      <c r="D78" s="206" t="s">
        <v>542</v>
      </c>
      <c r="E78" s="207">
        <v>3</v>
      </c>
      <c r="F78" s="203">
        <v>3600</v>
      </c>
      <c r="G78" s="208">
        <f t="shared" si="50"/>
        <v>1200</v>
      </c>
      <c r="H78" s="576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77"/>
      <c r="M78" s="209">
        <f>RANK(K78, K$77:$K$106)</f>
        <v>1</v>
      </c>
      <c r="N78" s="579"/>
      <c r="O78" s="574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78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78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78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78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78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78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78"/>
    </row>
    <row r="79" spans="1:50" ht="14.25" customHeight="1" outlineLevel="1">
      <c r="A79" s="279"/>
      <c r="B79" s="527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76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77"/>
      <c r="M79" s="209">
        <f>RANK(K79, K$77:$K$106)</f>
        <v>24</v>
      </c>
      <c r="N79" s="579"/>
      <c r="O79" s="574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78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78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78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78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78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78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78"/>
    </row>
    <row r="80" spans="1:50" ht="14.25" customHeight="1" outlineLevel="1">
      <c r="A80" s="279"/>
      <c r="B80" s="527"/>
      <c r="C80" s="203">
        <v>4</v>
      </c>
      <c r="D80" s="206" t="s">
        <v>543</v>
      </c>
      <c r="E80" s="207">
        <v>4</v>
      </c>
      <c r="F80" s="203">
        <v>3300</v>
      </c>
      <c r="G80" s="208">
        <f t="shared" si="50"/>
        <v>825</v>
      </c>
      <c r="H80" s="576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77"/>
      <c r="M80" s="209">
        <f>RANK(K80, K$77:$K$106)</f>
        <v>11</v>
      </c>
      <c r="N80" s="579"/>
      <c r="O80" s="574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78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78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78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78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78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78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78"/>
    </row>
    <row r="81" spans="1:50" ht="14.25" customHeight="1" outlineLevel="1">
      <c r="A81" s="279"/>
      <c r="B81" s="527"/>
      <c r="C81" s="203">
        <v>5</v>
      </c>
      <c r="D81" s="206" t="s">
        <v>540</v>
      </c>
      <c r="E81" s="207">
        <v>4</v>
      </c>
      <c r="F81" s="203">
        <v>3300</v>
      </c>
      <c r="G81" s="208">
        <f t="shared" si="50"/>
        <v>825</v>
      </c>
      <c r="H81" s="576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77"/>
      <c r="M81" s="209">
        <f>RANK(K81, K$77:$K$106)</f>
        <v>18</v>
      </c>
      <c r="N81" s="579"/>
      <c r="O81" s="574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78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78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78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78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78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78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78"/>
    </row>
    <row r="82" spans="1:50" ht="14.25" customHeight="1" outlineLevel="1">
      <c r="A82" s="279"/>
      <c r="B82" s="527"/>
      <c r="C82" s="203">
        <v>6</v>
      </c>
      <c r="D82" s="206" t="s">
        <v>537</v>
      </c>
      <c r="E82" s="207">
        <v>4</v>
      </c>
      <c r="F82" s="203">
        <v>3300</v>
      </c>
      <c r="G82" s="208">
        <f t="shared" si="50"/>
        <v>825</v>
      </c>
      <c r="H82" s="576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77"/>
      <c r="M82" s="209">
        <f>RANK(K82, K$77:$K$106)</f>
        <v>15</v>
      </c>
      <c r="N82" s="579"/>
      <c r="O82" s="574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78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78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78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78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78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78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78"/>
    </row>
    <row r="83" spans="1:50" ht="14.25" customHeight="1" outlineLevel="1">
      <c r="A83" s="279"/>
      <c r="B83" s="527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76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77"/>
      <c r="M83" s="209">
        <f>RANK(K83, K$77:$K$106)</f>
        <v>26</v>
      </c>
      <c r="N83" s="579"/>
      <c r="O83" s="574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78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78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78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78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78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78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78"/>
    </row>
    <row r="84" spans="1:50" ht="14.25" customHeight="1" outlineLevel="1">
      <c r="A84" s="279"/>
      <c r="B84" s="527"/>
      <c r="C84" s="203">
        <v>8</v>
      </c>
      <c r="D84" s="206" t="s">
        <v>538</v>
      </c>
      <c r="E84" s="207">
        <v>3</v>
      </c>
      <c r="F84" s="203">
        <v>3600</v>
      </c>
      <c r="G84" s="208">
        <f t="shared" si="50"/>
        <v>1200</v>
      </c>
      <c r="H84" s="576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77"/>
      <c r="M84" s="209">
        <f>RANK(K84, K$77:$K$106)</f>
        <v>4</v>
      </c>
      <c r="N84" s="579"/>
      <c r="O84" s="574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78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78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78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78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78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78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78"/>
    </row>
    <row r="85" spans="1:50" ht="14.25" customHeight="1" outlineLevel="1">
      <c r="A85" s="279"/>
      <c r="B85" s="527"/>
      <c r="C85" s="203">
        <v>9</v>
      </c>
      <c r="D85" s="206" t="s">
        <v>369</v>
      </c>
      <c r="E85" s="207">
        <v>3</v>
      </c>
      <c r="F85" s="203">
        <v>3000</v>
      </c>
      <c r="G85" s="208">
        <f t="shared" si="50"/>
        <v>1000</v>
      </c>
      <c r="H85" s="576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77"/>
      <c r="M85" s="209">
        <f>RANK(K85, K$77:$K$106)</f>
        <v>9</v>
      </c>
      <c r="N85" s="579"/>
      <c r="O85" s="574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78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78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78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78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78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78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78"/>
    </row>
    <row r="86" spans="1:50" ht="14.25" customHeight="1" outlineLevel="1">
      <c r="A86" s="279"/>
      <c r="B86" s="527"/>
      <c r="C86" s="203">
        <v>10</v>
      </c>
      <c r="D86" s="206" t="s">
        <v>539</v>
      </c>
      <c r="E86" s="207">
        <v>4</v>
      </c>
      <c r="F86" s="203">
        <v>3000</v>
      </c>
      <c r="G86" s="208">
        <f t="shared" si="50"/>
        <v>750</v>
      </c>
      <c r="H86" s="576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77"/>
      <c r="M86" s="209">
        <f>RANK(K86, K$77:$K$106)</f>
        <v>19</v>
      </c>
      <c r="N86" s="579"/>
      <c r="O86" s="574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78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78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78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78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78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78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78"/>
    </row>
    <row r="87" spans="1:50" ht="14.25" customHeight="1" outlineLevel="1">
      <c r="A87" s="279"/>
      <c r="B87" s="527"/>
      <c r="C87" s="203">
        <v>11</v>
      </c>
      <c r="D87" s="206" t="s">
        <v>536</v>
      </c>
      <c r="E87" s="207">
        <v>3</v>
      </c>
      <c r="F87" s="203">
        <v>3300</v>
      </c>
      <c r="G87" s="208">
        <f t="shared" si="50"/>
        <v>1100</v>
      </c>
      <c r="H87" s="576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77"/>
      <c r="M87" s="209">
        <f>RANK(K87, K$77:$K$106)</f>
        <v>7</v>
      </c>
      <c r="N87" s="579"/>
      <c r="O87" s="574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78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78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78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78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78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78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78"/>
    </row>
    <row r="88" spans="1:50" ht="14.25" customHeight="1" outlineLevel="1">
      <c r="A88" s="279"/>
      <c r="B88" s="527"/>
      <c r="C88" s="203">
        <v>12</v>
      </c>
      <c r="D88" s="206" t="s">
        <v>541</v>
      </c>
      <c r="E88" s="207">
        <v>3</v>
      </c>
      <c r="F88" s="203">
        <v>3600</v>
      </c>
      <c r="G88" s="208">
        <f t="shared" si="50"/>
        <v>1200</v>
      </c>
      <c r="H88" s="576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77"/>
      <c r="M88" s="209">
        <f>RANK(K88, K$77:$K$106)</f>
        <v>5</v>
      </c>
      <c r="N88" s="579"/>
      <c r="O88" s="574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78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78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78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78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78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78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78"/>
    </row>
    <row r="89" spans="1:50" ht="14.25" customHeight="1" outlineLevel="1">
      <c r="A89" s="279"/>
      <c r="B89" s="527"/>
      <c r="C89" s="203">
        <v>13</v>
      </c>
      <c r="D89" s="206" t="s">
        <v>553</v>
      </c>
      <c r="E89" s="207">
        <v>4</v>
      </c>
      <c r="F89" s="203">
        <v>3300</v>
      </c>
      <c r="G89" s="208">
        <f t="shared" si="50"/>
        <v>825</v>
      </c>
      <c r="H89" s="576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77"/>
      <c r="M89" s="209">
        <f>RANK(K89, K$77:$K$106)</f>
        <v>12</v>
      </c>
      <c r="N89" s="579"/>
      <c r="O89" s="574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78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78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78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78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78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78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78"/>
    </row>
    <row r="90" spans="1:50" ht="14.25" customHeight="1" outlineLevel="1">
      <c r="A90" s="279"/>
      <c r="B90" s="527"/>
      <c r="C90" s="203">
        <v>14</v>
      </c>
      <c r="D90" s="206" t="s">
        <v>552</v>
      </c>
      <c r="E90" s="207">
        <v>3</v>
      </c>
      <c r="F90" s="203">
        <v>3600</v>
      </c>
      <c r="G90" s="208">
        <f t="shared" si="50"/>
        <v>1200</v>
      </c>
      <c r="H90" s="576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77"/>
      <c r="M90" s="209">
        <f>RANK(K90, K$77:$K$106)</f>
        <v>2</v>
      </c>
      <c r="N90" s="579"/>
      <c r="O90" s="574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78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78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78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78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78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78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78"/>
    </row>
    <row r="91" spans="1:50" ht="14.25" customHeight="1" outlineLevel="1">
      <c r="A91" s="279"/>
      <c r="B91" s="527"/>
      <c r="C91" s="203">
        <v>15</v>
      </c>
      <c r="D91" s="206" t="s">
        <v>387</v>
      </c>
      <c r="E91" s="207">
        <v>4</v>
      </c>
      <c r="F91" s="203">
        <v>2700</v>
      </c>
      <c r="G91" s="208">
        <f t="shared" si="50"/>
        <v>675</v>
      </c>
      <c r="H91" s="576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77"/>
      <c r="M91" s="209">
        <f>RANK(K91, K$77:$K$106)</f>
        <v>23</v>
      </c>
      <c r="N91" s="579"/>
      <c r="O91" s="574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78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78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78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78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78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78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78"/>
    </row>
    <row r="92" spans="1:50" ht="14.25" customHeight="1" outlineLevel="1">
      <c r="A92" s="279"/>
      <c r="B92" s="527"/>
      <c r="C92" s="203">
        <v>16</v>
      </c>
      <c r="D92" s="206" t="s">
        <v>546</v>
      </c>
      <c r="E92" s="207">
        <v>4</v>
      </c>
      <c r="F92" s="203">
        <v>3300</v>
      </c>
      <c r="G92" s="208">
        <f t="shared" si="50"/>
        <v>825</v>
      </c>
      <c r="H92" s="576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77"/>
      <c r="M92" s="209">
        <f>RANK(K92, K$77:$K$106)</f>
        <v>17</v>
      </c>
      <c r="N92" s="579"/>
      <c r="O92" s="574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78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78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78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78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78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78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78"/>
    </row>
    <row r="93" spans="1:50" ht="14.25" customHeight="1" outlineLevel="1">
      <c r="A93" s="279"/>
      <c r="B93" s="527"/>
      <c r="C93" s="203">
        <v>17</v>
      </c>
      <c r="D93" s="206" t="s">
        <v>550</v>
      </c>
      <c r="E93" s="207">
        <v>4</v>
      </c>
      <c r="F93" s="203">
        <v>3300</v>
      </c>
      <c r="G93" s="208">
        <f t="shared" si="50"/>
        <v>825</v>
      </c>
      <c r="H93" s="576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77"/>
      <c r="M93" s="209">
        <f>RANK(K93, K$77:$K$106)</f>
        <v>16</v>
      </c>
      <c r="N93" s="579"/>
      <c r="O93" s="574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78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78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78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78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78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78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78"/>
    </row>
    <row r="94" spans="1:50" ht="14.25" customHeight="1" outlineLevel="1">
      <c r="A94" s="279"/>
      <c r="B94" s="527"/>
      <c r="C94" s="203">
        <v>18</v>
      </c>
      <c r="D94" s="206" t="s">
        <v>554</v>
      </c>
      <c r="E94" s="207">
        <v>4</v>
      </c>
      <c r="F94" s="203">
        <v>3300</v>
      </c>
      <c r="G94" s="208">
        <f t="shared" si="50"/>
        <v>825</v>
      </c>
      <c r="H94" s="576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77"/>
      <c r="M94" s="209">
        <f>RANK(K94, K$77:$K$106)</f>
        <v>10</v>
      </c>
      <c r="N94" s="579"/>
      <c r="O94" s="574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78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78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78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78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78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78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78"/>
    </row>
    <row r="95" spans="1:50" ht="14.25" customHeight="1" outlineLevel="1">
      <c r="A95" s="279"/>
      <c r="B95" s="527"/>
      <c r="C95" s="203">
        <v>19</v>
      </c>
      <c r="D95" s="206" t="s">
        <v>386</v>
      </c>
      <c r="E95" s="207">
        <v>5</v>
      </c>
      <c r="F95" s="203">
        <v>3300</v>
      </c>
      <c r="G95" s="208">
        <f t="shared" si="50"/>
        <v>660</v>
      </c>
      <c r="H95" s="576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77"/>
      <c r="M95" s="209">
        <f>RANK(K95, K$77:$K$106)</f>
        <v>25</v>
      </c>
      <c r="N95" s="579"/>
      <c r="O95" s="574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78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78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78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78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78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78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78"/>
    </row>
    <row r="96" spans="1:50" ht="14.25" customHeight="1" outlineLevel="1">
      <c r="A96" s="279"/>
      <c r="B96" s="527"/>
      <c r="C96" s="203">
        <v>20</v>
      </c>
      <c r="D96" s="206" t="s">
        <v>547</v>
      </c>
      <c r="E96" s="207">
        <v>3</v>
      </c>
      <c r="F96" s="203">
        <v>3600</v>
      </c>
      <c r="G96" s="208">
        <f t="shared" si="50"/>
        <v>1200</v>
      </c>
      <c r="H96" s="576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77"/>
      <c r="M96" s="209">
        <f>RANK(K96, K$77:$K$106)</f>
        <v>6</v>
      </c>
      <c r="N96" s="579"/>
      <c r="O96" s="574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78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78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78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78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78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78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78"/>
    </row>
    <row r="97" spans="1:50" ht="14.25" customHeight="1" outlineLevel="1">
      <c r="A97" s="279"/>
      <c r="B97" s="527"/>
      <c r="C97" s="203">
        <v>21</v>
      </c>
      <c r="D97" s="206" t="s">
        <v>551</v>
      </c>
      <c r="E97" s="207">
        <v>3</v>
      </c>
      <c r="F97" s="203">
        <v>3600</v>
      </c>
      <c r="G97" s="208">
        <f t="shared" si="50"/>
        <v>1200</v>
      </c>
      <c r="H97" s="576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77"/>
      <c r="M97" s="209">
        <f>RANK(K97, K$77:$K$106)</f>
        <v>3</v>
      </c>
      <c r="N97" s="579"/>
      <c r="O97" s="574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78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78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78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78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78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78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78"/>
    </row>
    <row r="98" spans="1:50" ht="14.25" customHeight="1" outlineLevel="1">
      <c r="A98" s="279"/>
      <c r="B98" s="527"/>
      <c r="C98" s="203">
        <v>22</v>
      </c>
      <c r="D98" s="206" t="s">
        <v>549</v>
      </c>
      <c r="E98" s="207">
        <v>4</v>
      </c>
      <c r="F98" s="203">
        <v>3000</v>
      </c>
      <c r="G98" s="208">
        <f t="shared" si="50"/>
        <v>750</v>
      </c>
      <c r="H98" s="576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77"/>
      <c r="M98" s="209">
        <f>RANK(K98, K$77:$K$106)</f>
        <v>20</v>
      </c>
      <c r="N98" s="579"/>
      <c r="O98" s="574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78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78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78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78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78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78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78"/>
    </row>
    <row r="99" spans="1:50" ht="14.25" customHeight="1" outlineLevel="1">
      <c r="A99" s="279"/>
      <c r="B99" s="527"/>
      <c r="C99" s="203">
        <v>23</v>
      </c>
      <c r="D99" s="206" t="s">
        <v>385</v>
      </c>
      <c r="E99" s="207">
        <v>13</v>
      </c>
      <c r="F99" s="203">
        <v>3600</v>
      </c>
      <c r="G99" s="208">
        <f t="shared" si="50"/>
        <v>276.92307692307691</v>
      </c>
      <c r="H99" s="576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77"/>
      <c r="M99" s="209">
        <f>RANK(K99, K$77:$K$106)</f>
        <v>27</v>
      </c>
      <c r="N99" s="579"/>
      <c r="O99" s="574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78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78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78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78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78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78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78"/>
    </row>
    <row r="100" spans="1:50" ht="14.25" customHeight="1" outlineLevel="1">
      <c r="A100" s="279"/>
      <c r="B100" s="527"/>
      <c r="C100" s="203">
        <v>24</v>
      </c>
      <c r="D100" s="206" t="s">
        <v>384</v>
      </c>
      <c r="E100" s="207">
        <v>4</v>
      </c>
      <c r="F100" s="203">
        <v>3000</v>
      </c>
      <c r="G100" s="208">
        <f t="shared" si="50"/>
        <v>750</v>
      </c>
      <c r="H100" s="576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77"/>
      <c r="M100" s="209">
        <f>RANK(K100, K$77:$K$106)</f>
        <v>22</v>
      </c>
      <c r="N100" s="579"/>
      <c r="O100" s="574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78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78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78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78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78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78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78"/>
    </row>
    <row r="101" spans="1:50" ht="14.25" customHeight="1" outlineLevel="1">
      <c r="A101" s="279"/>
      <c r="B101" s="527"/>
      <c r="C101" s="203">
        <v>25</v>
      </c>
      <c r="D101" s="206" t="s">
        <v>376</v>
      </c>
      <c r="E101" s="207">
        <v>4</v>
      </c>
      <c r="F101" s="203">
        <v>3000</v>
      </c>
      <c r="G101" s="208">
        <f t="shared" si="50"/>
        <v>750</v>
      </c>
      <c r="H101" s="576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77"/>
      <c r="M101" s="209">
        <f>RANK(K101, K$77:$K$106)</f>
        <v>21</v>
      </c>
      <c r="N101" s="579"/>
      <c r="O101" s="574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78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78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78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78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78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78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78"/>
    </row>
    <row r="102" spans="1:50" ht="14.25" customHeight="1" outlineLevel="1">
      <c r="A102" s="279"/>
      <c r="B102" s="527"/>
      <c r="C102" s="203">
        <v>26</v>
      </c>
      <c r="D102" s="206" t="s">
        <v>548</v>
      </c>
      <c r="E102" s="207">
        <v>4</v>
      </c>
      <c r="F102" s="203">
        <v>3300</v>
      </c>
      <c r="G102" s="208">
        <f t="shared" si="50"/>
        <v>825</v>
      </c>
      <c r="H102" s="576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77"/>
      <c r="M102" s="209">
        <f>RANK(K102, K$77:$K$106)</f>
        <v>13</v>
      </c>
      <c r="N102" s="579"/>
      <c r="O102" s="574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78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78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78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78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78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78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78"/>
    </row>
    <row r="103" spans="1:50" ht="14.25" customHeight="1" outlineLevel="1">
      <c r="A103" s="280"/>
      <c r="B103" s="527"/>
      <c r="C103" s="203">
        <v>27</v>
      </c>
      <c r="D103" s="206" t="s">
        <v>603</v>
      </c>
      <c r="E103" s="207">
        <v>3</v>
      </c>
      <c r="F103" s="203">
        <v>3300</v>
      </c>
      <c r="G103" s="208">
        <f t="shared" si="50"/>
        <v>1100</v>
      </c>
      <c r="H103" s="576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77"/>
      <c r="M103" s="209">
        <f>RANK(K103, K$77:$K$106)</f>
        <v>8</v>
      </c>
      <c r="N103" s="579"/>
      <c r="O103" s="574"/>
      <c r="P103" s="205"/>
      <c r="Q103" s="211"/>
      <c r="R103" s="208"/>
      <c r="S103" s="205"/>
      <c r="T103" s="578"/>
      <c r="U103" s="205"/>
      <c r="V103" s="211"/>
      <c r="W103" s="208"/>
      <c r="X103" s="205"/>
      <c r="Y103" s="578"/>
      <c r="Z103" s="205"/>
      <c r="AA103" s="211"/>
      <c r="AB103" s="208"/>
      <c r="AC103" s="205"/>
      <c r="AD103" s="578"/>
      <c r="AE103" s="205"/>
      <c r="AF103" s="211"/>
      <c r="AG103" s="208"/>
      <c r="AH103" s="205"/>
      <c r="AI103" s="578"/>
      <c r="AJ103" s="205"/>
      <c r="AK103" s="211"/>
      <c r="AL103" s="208"/>
      <c r="AM103" s="205"/>
      <c r="AN103" s="578"/>
      <c r="AO103" s="205"/>
      <c r="AP103" s="211"/>
      <c r="AQ103" s="208"/>
      <c r="AR103" s="205"/>
      <c r="AS103" s="578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78"/>
    </row>
    <row r="104" spans="1:50" ht="14.25" customHeight="1" outlineLevel="1">
      <c r="A104" s="280"/>
      <c r="B104" s="527"/>
      <c r="C104" s="203">
        <v>28</v>
      </c>
      <c r="D104" s="206"/>
      <c r="E104" s="203"/>
      <c r="F104" s="203"/>
      <c r="G104" s="203"/>
      <c r="H104" s="576"/>
      <c r="I104" s="209"/>
      <c r="J104" s="209"/>
      <c r="K104" s="210"/>
      <c r="L104" s="577"/>
      <c r="M104" s="209"/>
      <c r="N104" s="579"/>
      <c r="O104" s="574"/>
      <c r="P104" s="205"/>
      <c r="Q104" s="211"/>
      <c r="R104" s="208"/>
      <c r="S104" s="205"/>
      <c r="T104" s="578"/>
      <c r="U104" s="205"/>
      <c r="V104" s="211"/>
      <c r="W104" s="208"/>
      <c r="X104" s="205"/>
      <c r="Y104" s="578"/>
      <c r="Z104" s="205"/>
      <c r="AA104" s="211"/>
      <c r="AB104" s="208"/>
      <c r="AC104" s="205"/>
      <c r="AD104" s="578"/>
      <c r="AE104" s="205"/>
      <c r="AF104" s="211"/>
      <c r="AG104" s="208"/>
      <c r="AH104" s="205"/>
      <c r="AI104" s="578"/>
      <c r="AJ104" s="205"/>
      <c r="AK104" s="211"/>
      <c r="AL104" s="208"/>
      <c r="AM104" s="205"/>
      <c r="AN104" s="578"/>
      <c r="AO104" s="205"/>
      <c r="AP104" s="211"/>
      <c r="AQ104" s="208"/>
      <c r="AR104" s="205"/>
      <c r="AS104" s="578"/>
      <c r="AT104" s="205"/>
      <c r="AU104" s="211"/>
      <c r="AV104" s="208"/>
      <c r="AW104" s="205"/>
      <c r="AX104" s="578"/>
    </row>
    <row r="105" spans="1:50" ht="14.25" customHeight="1" outlineLevel="1">
      <c r="A105" s="280"/>
      <c r="B105" s="527"/>
      <c r="C105" s="203">
        <v>29</v>
      </c>
      <c r="D105" s="206"/>
      <c r="E105" s="203"/>
      <c r="F105" s="203"/>
      <c r="G105" s="203"/>
      <c r="H105" s="576"/>
      <c r="I105" s="209"/>
      <c r="J105" s="209"/>
      <c r="K105" s="210"/>
      <c r="L105" s="577"/>
      <c r="M105" s="209"/>
      <c r="N105" s="579"/>
      <c r="O105" s="574"/>
      <c r="P105" s="205"/>
      <c r="Q105" s="211"/>
      <c r="R105" s="208"/>
      <c r="S105" s="205"/>
      <c r="T105" s="578"/>
      <c r="U105" s="205"/>
      <c r="V105" s="211"/>
      <c r="W105" s="208"/>
      <c r="X105" s="205"/>
      <c r="Y105" s="578"/>
      <c r="Z105" s="205"/>
      <c r="AA105" s="211"/>
      <c r="AB105" s="208"/>
      <c r="AC105" s="205"/>
      <c r="AD105" s="578"/>
      <c r="AE105" s="205"/>
      <c r="AF105" s="211"/>
      <c r="AG105" s="208"/>
      <c r="AH105" s="205"/>
      <c r="AI105" s="578"/>
      <c r="AJ105" s="205"/>
      <c r="AK105" s="211"/>
      <c r="AL105" s="208"/>
      <c r="AM105" s="205"/>
      <c r="AN105" s="578"/>
      <c r="AO105" s="205"/>
      <c r="AP105" s="211"/>
      <c r="AQ105" s="208"/>
      <c r="AR105" s="205"/>
      <c r="AS105" s="578"/>
      <c r="AT105" s="205"/>
      <c r="AU105" s="211"/>
      <c r="AV105" s="208"/>
      <c r="AW105" s="205"/>
      <c r="AX105" s="578"/>
    </row>
    <row r="106" spans="1:50" ht="14.25" customHeight="1" outlineLevel="1">
      <c r="A106" s="280"/>
      <c r="B106" s="527"/>
      <c r="C106" s="203">
        <v>30</v>
      </c>
      <c r="D106" s="206"/>
      <c r="E106" s="203"/>
      <c r="F106" s="203"/>
      <c r="G106" s="203"/>
      <c r="H106" s="576"/>
      <c r="I106" s="209"/>
      <c r="J106" s="209"/>
      <c r="K106" s="210"/>
      <c r="L106" s="577"/>
      <c r="M106" s="209"/>
      <c r="N106" s="579"/>
      <c r="O106" s="574"/>
      <c r="P106" s="205"/>
      <c r="Q106" s="211"/>
      <c r="R106" s="208"/>
      <c r="S106" s="205"/>
      <c r="T106" s="578"/>
      <c r="U106" s="205"/>
      <c r="V106" s="211"/>
      <c r="W106" s="208"/>
      <c r="X106" s="205"/>
      <c r="Y106" s="578"/>
      <c r="Z106" s="205"/>
      <c r="AA106" s="211"/>
      <c r="AB106" s="208"/>
      <c r="AC106" s="205"/>
      <c r="AD106" s="578"/>
      <c r="AE106" s="205"/>
      <c r="AF106" s="211"/>
      <c r="AG106" s="208"/>
      <c r="AH106" s="205"/>
      <c r="AI106" s="578"/>
      <c r="AJ106" s="205"/>
      <c r="AK106" s="211"/>
      <c r="AL106" s="208"/>
      <c r="AM106" s="205"/>
      <c r="AN106" s="578"/>
      <c r="AO106" s="205"/>
      <c r="AP106" s="211"/>
      <c r="AQ106" s="208"/>
      <c r="AR106" s="205"/>
      <c r="AS106" s="578"/>
      <c r="AT106" s="205"/>
      <c r="AU106" s="211"/>
      <c r="AV106" s="208"/>
      <c r="AW106" s="205"/>
      <c r="AX106" s="578"/>
    </row>
    <row r="107" spans="1:50" ht="14.25" customHeight="1" outlineLevel="1" collapsed="1">
      <c r="B107" s="581" t="s">
        <v>610</v>
      </c>
      <c r="C107" s="581"/>
      <c r="D107" s="581"/>
      <c r="E107" s="581"/>
      <c r="F107" s="581"/>
      <c r="G107" s="581"/>
      <c r="H107" s="581"/>
      <c r="I107" s="581"/>
      <c r="J107" s="581"/>
      <c r="K107" s="581"/>
      <c r="L107" s="581"/>
      <c r="M107" s="582"/>
      <c r="N107" s="585" t="s">
        <v>444</v>
      </c>
      <c r="O107" s="585" t="s">
        <v>105</v>
      </c>
      <c r="P107" s="587">
        <v>45888</v>
      </c>
      <c r="Q107" s="588"/>
      <c r="R107" s="588"/>
      <c r="S107" s="588"/>
      <c r="T107" s="588"/>
      <c r="U107" s="589">
        <f>P107+1</f>
        <v>45889</v>
      </c>
      <c r="V107" s="590"/>
      <c r="W107" s="590"/>
      <c r="X107" s="590"/>
      <c r="Y107" s="590"/>
      <c r="Z107" s="587">
        <f t="shared" ref="Z107" si="67">U107+1</f>
        <v>45890</v>
      </c>
      <c r="AA107" s="588"/>
      <c r="AB107" s="588"/>
      <c r="AC107" s="588"/>
      <c r="AD107" s="588"/>
      <c r="AE107" s="589">
        <f t="shared" ref="AE107" si="68">Z107+1</f>
        <v>45891</v>
      </c>
      <c r="AF107" s="590"/>
      <c r="AG107" s="590"/>
      <c r="AH107" s="590"/>
      <c r="AI107" s="590"/>
      <c r="AJ107" s="595">
        <f t="shared" ref="AJ107" si="69">AE107+1</f>
        <v>45892</v>
      </c>
      <c r="AK107" s="596"/>
      <c r="AL107" s="596"/>
      <c r="AM107" s="596"/>
      <c r="AN107" s="597"/>
      <c r="AO107" s="589">
        <f t="shared" ref="AO107" si="70">AJ107+1</f>
        <v>45893</v>
      </c>
      <c r="AP107" s="590"/>
      <c r="AQ107" s="590"/>
      <c r="AR107" s="590"/>
      <c r="AS107" s="590"/>
      <c r="AT107" s="595">
        <f t="shared" ref="AT107" si="71">AO107+1</f>
        <v>45894</v>
      </c>
      <c r="AU107" s="596"/>
      <c r="AV107" s="596"/>
      <c r="AW107" s="596"/>
      <c r="AX107" s="597"/>
    </row>
    <row r="108" spans="1:50" ht="14.25" customHeight="1" outlineLevel="1">
      <c r="B108" s="583"/>
      <c r="C108" s="583"/>
      <c r="D108" s="583"/>
      <c r="E108" s="583"/>
      <c r="F108" s="583"/>
      <c r="G108" s="583"/>
      <c r="H108" s="583"/>
      <c r="I108" s="583"/>
      <c r="J108" s="583"/>
      <c r="K108" s="583"/>
      <c r="L108" s="583"/>
      <c r="M108" s="584"/>
      <c r="N108" s="586"/>
      <c r="O108" s="586"/>
      <c r="P108" s="598">
        <f>P107</f>
        <v>45888</v>
      </c>
      <c r="Q108" s="598"/>
      <c r="R108" s="598"/>
      <c r="S108" s="598"/>
      <c r="T108" s="598"/>
      <c r="U108" s="591">
        <f>U107</f>
        <v>45889</v>
      </c>
      <c r="V108" s="591"/>
      <c r="W108" s="591"/>
      <c r="X108" s="591"/>
      <c r="Y108" s="591"/>
      <c r="Z108" s="598">
        <f t="shared" ref="Z108" si="72">Z107</f>
        <v>45890</v>
      </c>
      <c r="AA108" s="598"/>
      <c r="AB108" s="598"/>
      <c r="AC108" s="598"/>
      <c r="AD108" s="598"/>
      <c r="AE108" s="591">
        <f t="shared" ref="AE108" si="73">AE107</f>
        <v>45891</v>
      </c>
      <c r="AF108" s="591"/>
      <c r="AG108" s="591"/>
      <c r="AH108" s="591"/>
      <c r="AI108" s="591"/>
      <c r="AJ108" s="592">
        <f t="shared" ref="AJ108" si="74">AJ107</f>
        <v>45892</v>
      </c>
      <c r="AK108" s="593"/>
      <c r="AL108" s="593"/>
      <c r="AM108" s="593"/>
      <c r="AN108" s="594"/>
      <c r="AO108" s="591">
        <f t="shared" ref="AO108" si="75">AO107</f>
        <v>45893</v>
      </c>
      <c r="AP108" s="591"/>
      <c r="AQ108" s="591"/>
      <c r="AR108" s="591"/>
      <c r="AS108" s="591"/>
      <c r="AT108" s="592">
        <f t="shared" ref="AT108" si="76">AT107</f>
        <v>45894</v>
      </c>
      <c r="AU108" s="593"/>
      <c r="AV108" s="593"/>
      <c r="AW108" s="593"/>
      <c r="AX108" s="594"/>
    </row>
    <row r="109" spans="1:50" ht="14.25" customHeight="1" outlineLevel="1">
      <c r="B109" s="527" t="s">
        <v>165</v>
      </c>
      <c r="C109" s="527" t="s">
        <v>160</v>
      </c>
      <c r="D109" s="527"/>
      <c r="E109" s="527" t="s">
        <v>161</v>
      </c>
      <c r="F109" s="527"/>
      <c r="G109" s="527"/>
      <c r="H109" s="527" t="s">
        <v>166</v>
      </c>
      <c r="I109" s="575" t="s">
        <v>445</v>
      </c>
      <c r="J109" s="575"/>
      <c r="K109" s="575"/>
      <c r="L109" s="575" t="s">
        <v>166</v>
      </c>
      <c r="M109" s="575" t="s">
        <v>168</v>
      </c>
      <c r="N109" s="579"/>
      <c r="O109" s="574" t="s">
        <v>167</v>
      </c>
      <c r="P109" s="574" t="s">
        <v>163</v>
      </c>
      <c r="Q109" s="574"/>
      <c r="R109" s="574"/>
      <c r="S109" s="574"/>
      <c r="T109" s="574" t="s">
        <v>166</v>
      </c>
      <c r="U109" s="574" t="s">
        <v>163</v>
      </c>
      <c r="V109" s="574"/>
      <c r="W109" s="574"/>
      <c r="X109" s="574"/>
      <c r="Y109" s="574" t="s">
        <v>166</v>
      </c>
      <c r="Z109" s="574" t="s">
        <v>163</v>
      </c>
      <c r="AA109" s="574"/>
      <c r="AB109" s="574"/>
      <c r="AC109" s="574"/>
      <c r="AD109" s="574" t="s">
        <v>166</v>
      </c>
      <c r="AE109" s="574" t="s">
        <v>163</v>
      </c>
      <c r="AF109" s="574"/>
      <c r="AG109" s="574"/>
      <c r="AH109" s="574"/>
      <c r="AI109" s="574" t="s">
        <v>166</v>
      </c>
      <c r="AJ109" s="574" t="s">
        <v>163</v>
      </c>
      <c r="AK109" s="574"/>
      <c r="AL109" s="574"/>
      <c r="AM109" s="574"/>
      <c r="AN109" s="574" t="s">
        <v>166</v>
      </c>
      <c r="AO109" s="574" t="s">
        <v>163</v>
      </c>
      <c r="AP109" s="574"/>
      <c r="AQ109" s="574"/>
      <c r="AR109" s="574"/>
      <c r="AS109" s="574" t="s">
        <v>166</v>
      </c>
      <c r="AT109" s="574" t="s">
        <v>163</v>
      </c>
      <c r="AU109" s="574"/>
      <c r="AV109" s="574"/>
      <c r="AW109" s="574"/>
      <c r="AX109" s="574" t="s">
        <v>166</v>
      </c>
    </row>
    <row r="110" spans="1:50" ht="14.25" customHeight="1" outlineLevel="1">
      <c r="B110" s="527"/>
      <c r="C110" s="527"/>
      <c r="D110" s="527"/>
      <c r="E110" s="527" t="s">
        <v>446</v>
      </c>
      <c r="F110" s="527"/>
      <c r="G110" s="527"/>
      <c r="H110" s="527"/>
      <c r="I110" s="575" t="s">
        <v>446</v>
      </c>
      <c r="J110" s="575"/>
      <c r="K110" s="575"/>
      <c r="L110" s="575"/>
      <c r="M110" s="575"/>
      <c r="N110" s="579"/>
      <c r="O110" s="574"/>
      <c r="P110" s="574" t="s">
        <v>447</v>
      </c>
      <c r="Q110" s="574"/>
      <c r="R110" s="574"/>
      <c r="S110" s="574"/>
      <c r="T110" s="574"/>
      <c r="U110" s="574" t="s">
        <v>447</v>
      </c>
      <c r="V110" s="574"/>
      <c r="W110" s="574"/>
      <c r="X110" s="574"/>
      <c r="Y110" s="574"/>
      <c r="Z110" s="574" t="s">
        <v>447</v>
      </c>
      <c r="AA110" s="574"/>
      <c r="AB110" s="574"/>
      <c r="AC110" s="574"/>
      <c r="AD110" s="574"/>
      <c r="AE110" s="574" t="s">
        <v>447</v>
      </c>
      <c r="AF110" s="574"/>
      <c r="AG110" s="574"/>
      <c r="AH110" s="574"/>
      <c r="AI110" s="574"/>
      <c r="AJ110" s="574" t="s">
        <v>447</v>
      </c>
      <c r="AK110" s="574"/>
      <c r="AL110" s="574"/>
      <c r="AM110" s="574"/>
      <c r="AN110" s="574"/>
      <c r="AO110" s="574" t="s">
        <v>447</v>
      </c>
      <c r="AP110" s="574"/>
      <c r="AQ110" s="574"/>
      <c r="AR110" s="574"/>
      <c r="AS110" s="574"/>
      <c r="AT110" s="574" t="s">
        <v>447</v>
      </c>
      <c r="AU110" s="574"/>
      <c r="AV110" s="574"/>
      <c r="AW110" s="574"/>
      <c r="AX110" s="574"/>
    </row>
    <row r="111" spans="1:50" ht="14.25" customHeight="1" outlineLevel="1">
      <c r="A111" s="200"/>
      <c r="B111" s="527"/>
      <c r="C111" s="527"/>
      <c r="D111" s="527"/>
      <c r="E111" s="203" t="s">
        <v>162</v>
      </c>
      <c r="F111" s="203" t="s">
        <v>448</v>
      </c>
      <c r="G111" s="203" t="s">
        <v>164</v>
      </c>
      <c r="H111" s="527"/>
      <c r="I111" s="204" t="s">
        <v>162</v>
      </c>
      <c r="J111" s="204" t="s">
        <v>448</v>
      </c>
      <c r="K111" s="204" t="s">
        <v>164</v>
      </c>
      <c r="L111" s="575"/>
      <c r="M111" s="575"/>
      <c r="N111" s="579"/>
      <c r="O111" s="574"/>
      <c r="P111" s="205" t="s">
        <v>162</v>
      </c>
      <c r="Q111" s="205" t="s">
        <v>448</v>
      </c>
      <c r="R111" s="205" t="s">
        <v>164</v>
      </c>
      <c r="S111" s="205" t="s">
        <v>168</v>
      </c>
      <c r="T111" s="574"/>
      <c r="U111" s="205" t="s">
        <v>162</v>
      </c>
      <c r="V111" s="205" t="s">
        <v>448</v>
      </c>
      <c r="W111" s="205" t="s">
        <v>164</v>
      </c>
      <c r="X111" s="205" t="s">
        <v>168</v>
      </c>
      <c r="Y111" s="574"/>
      <c r="Z111" s="205" t="s">
        <v>162</v>
      </c>
      <c r="AA111" s="205" t="s">
        <v>448</v>
      </c>
      <c r="AB111" s="205" t="s">
        <v>164</v>
      </c>
      <c r="AC111" s="205" t="s">
        <v>168</v>
      </c>
      <c r="AD111" s="574"/>
      <c r="AE111" s="205" t="s">
        <v>162</v>
      </c>
      <c r="AF111" s="205" t="s">
        <v>448</v>
      </c>
      <c r="AG111" s="205" t="s">
        <v>164</v>
      </c>
      <c r="AH111" s="205" t="s">
        <v>168</v>
      </c>
      <c r="AI111" s="574"/>
      <c r="AJ111" s="205" t="s">
        <v>162</v>
      </c>
      <c r="AK111" s="205" t="s">
        <v>448</v>
      </c>
      <c r="AL111" s="205" t="s">
        <v>164</v>
      </c>
      <c r="AM111" s="205" t="s">
        <v>168</v>
      </c>
      <c r="AN111" s="574"/>
      <c r="AO111" s="205" t="s">
        <v>162</v>
      </c>
      <c r="AP111" s="205" t="s">
        <v>448</v>
      </c>
      <c r="AQ111" s="205" t="s">
        <v>164</v>
      </c>
      <c r="AR111" s="205" t="s">
        <v>168</v>
      </c>
      <c r="AS111" s="574"/>
      <c r="AT111" s="205" t="s">
        <v>162</v>
      </c>
      <c r="AU111" s="205" t="s">
        <v>448</v>
      </c>
      <c r="AV111" s="205" t="s">
        <v>164</v>
      </c>
      <c r="AW111" s="205" t="s">
        <v>168</v>
      </c>
      <c r="AX111" s="574"/>
    </row>
    <row r="112" spans="1:50" ht="14.25" customHeight="1" outlineLevel="1">
      <c r="A112" s="279"/>
      <c r="B112" s="527" t="s">
        <v>449</v>
      </c>
      <c r="C112" s="203">
        <v>1</v>
      </c>
      <c r="D112" s="206" t="s">
        <v>544</v>
      </c>
      <c r="E112" s="207">
        <v>4</v>
      </c>
      <c r="F112" s="203">
        <v>3300</v>
      </c>
      <c r="G112" s="208">
        <f t="shared" ref="G112:G139" si="77">F112/E112</f>
        <v>825</v>
      </c>
      <c r="H112" s="576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77">
        <f>IFERROR(AVERAGE(K112:K141),"-")</f>
        <v>751.19372326403175</v>
      </c>
      <c r="M112" s="209">
        <f>RANK(K112, K$112:$K$141)</f>
        <v>15</v>
      </c>
      <c r="N112" s="579"/>
      <c r="O112" s="574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78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78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78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78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78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78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78">
        <f>AVERAGE(AV112:AV141)</f>
        <v>753.68371281571922</v>
      </c>
    </row>
    <row r="113" spans="1:50" ht="14.25" customHeight="1" outlineLevel="1">
      <c r="A113" s="279"/>
      <c r="B113" s="527"/>
      <c r="C113" s="203">
        <v>2</v>
      </c>
      <c r="D113" s="206" t="s">
        <v>542</v>
      </c>
      <c r="E113" s="207">
        <v>3</v>
      </c>
      <c r="F113" s="203">
        <v>3600</v>
      </c>
      <c r="G113" s="208">
        <f t="shared" si="77"/>
        <v>1200</v>
      </c>
      <c r="H113" s="576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77"/>
      <c r="M113" s="209">
        <f>RANK(K113, K$112:$K$141)</f>
        <v>2</v>
      </c>
      <c r="N113" s="579"/>
      <c r="O113" s="574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78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78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78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78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78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78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78"/>
    </row>
    <row r="114" spans="1:50" ht="14.25" customHeight="1" outlineLevel="1">
      <c r="A114" s="279"/>
      <c r="B114" s="527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76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77"/>
      <c r="M114" s="209">
        <f>RANK(K114, K$112:$K$141)</f>
        <v>25</v>
      </c>
      <c r="N114" s="579"/>
      <c r="O114" s="574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78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78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78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78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78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78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78"/>
    </row>
    <row r="115" spans="1:50" ht="14.25" customHeight="1" outlineLevel="1">
      <c r="A115" s="279"/>
      <c r="B115" s="527"/>
      <c r="C115" s="203">
        <v>4</v>
      </c>
      <c r="D115" s="206" t="s">
        <v>543</v>
      </c>
      <c r="E115" s="207">
        <v>4</v>
      </c>
      <c r="F115" s="203">
        <v>3300</v>
      </c>
      <c r="G115" s="208">
        <f t="shared" si="77"/>
        <v>825</v>
      </c>
      <c r="H115" s="576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77"/>
      <c r="M115" s="209">
        <f>RANK(K115, K$112:$K$141)</f>
        <v>11</v>
      </c>
      <c r="N115" s="579"/>
      <c r="O115" s="574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78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78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78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78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78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78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78"/>
    </row>
    <row r="116" spans="1:50" ht="14.25" customHeight="1" outlineLevel="1">
      <c r="A116" s="279"/>
      <c r="B116" s="527"/>
      <c r="C116" s="203">
        <v>5</v>
      </c>
      <c r="D116" s="206" t="s">
        <v>540</v>
      </c>
      <c r="E116" s="207">
        <v>4</v>
      </c>
      <c r="F116" s="203">
        <v>3300</v>
      </c>
      <c r="G116" s="208">
        <f t="shared" si="77"/>
        <v>825</v>
      </c>
      <c r="H116" s="576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77"/>
      <c r="M116" s="209">
        <f>RANK(K116, K$112:$K$141)</f>
        <v>19</v>
      </c>
      <c r="N116" s="579"/>
      <c r="O116" s="574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78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78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78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78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78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78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78"/>
    </row>
    <row r="117" spans="1:50" ht="14.25" customHeight="1" outlineLevel="1">
      <c r="A117" s="279"/>
      <c r="B117" s="527"/>
      <c r="C117" s="203">
        <v>6</v>
      </c>
      <c r="D117" s="206" t="s">
        <v>537</v>
      </c>
      <c r="E117" s="207">
        <v>4</v>
      </c>
      <c r="F117" s="203">
        <v>3300</v>
      </c>
      <c r="G117" s="208">
        <f t="shared" si="77"/>
        <v>825</v>
      </c>
      <c r="H117" s="576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77"/>
      <c r="M117" s="209">
        <f>RANK(K117, K$112:$K$141)</f>
        <v>16</v>
      </c>
      <c r="N117" s="579"/>
      <c r="O117" s="574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78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78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78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78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78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78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78"/>
    </row>
    <row r="118" spans="1:50" ht="14.25" customHeight="1" outlineLevel="1">
      <c r="A118" s="279"/>
      <c r="B118" s="527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76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77"/>
      <c r="M118" s="209">
        <f>RANK(K118, K$112:$K$141)</f>
        <v>27</v>
      </c>
      <c r="N118" s="579"/>
      <c r="O118" s="574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78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78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78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78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78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78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78"/>
    </row>
    <row r="119" spans="1:50" ht="14.25" customHeight="1" outlineLevel="1">
      <c r="A119" s="279"/>
      <c r="B119" s="527"/>
      <c r="C119" s="203">
        <v>8</v>
      </c>
      <c r="D119" s="206" t="s">
        <v>538</v>
      </c>
      <c r="E119" s="207">
        <v>3</v>
      </c>
      <c r="F119" s="203">
        <v>3600</v>
      </c>
      <c r="G119" s="208">
        <f t="shared" si="77"/>
        <v>1200</v>
      </c>
      <c r="H119" s="576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77"/>
      <c r="M119" s="209">
        <f>RANK(K119, K$112:$K$141)</f>
        <v>4</v>
      </c>
      <c r="N119" s="579"/>
      <c r="O119" s="574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78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78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78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78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78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78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78"/>
    </row>
    <row r="120" spans="1:50" ht="14.25" customHeight="1" outlineLevel="1">
      <c r="A120" s="279"/>
      <c r="B120" s="527"/>
      <c r="C120" s="203">
        <v>9</v>
      </c>
      <c r="D120" s="206" t="s">
        <v>369</v>
      </c>
      <c r="E120" s="207">
        <v>3</v>
      </c>
      <c r="F120" s="203">
        <v>3000</v>
      </c>
      <c r="G120" s="208">
        <f t="shared" si="77"/>
        <v>1000</v>
      </c>
      <c r="H120" s="576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77"/>
      <c r="M120" s="209">
        <f>RANK(K120, K$112:$K$141)</f>
        <v>10</v>
      </c>
      <c r="N120" s="579"/>
      <c r="O120" s="574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78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78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78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78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78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78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78"/>
    </row>
    <row r="121" spans="1:50" ht="14.25" customHeight="1" outlineLevel="1">
      <c r="A121" s="279"/>
      <c r="B121" s="527"/>
      <c r="C121" s="203">
        <v>10</v>
      </c>
      <c r="D121" s="206" t="s">
        <v>539</v>
      </c>
      <c r="E121" s="207">
        <v>4</v>
      </c>
      <c r="F121" s="203">
        <v>3000</v>
      </c>
      <c r="G121" s="208">
        <f t="shared" si="77"/>
        <v>750</v>
      </c>
      <c r="H121" s="576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77"/>
      <c r="M121" s="209">
        <f>RANK(K121, K$112:$K$141)</f>
        <v>21</v>
      </c>
      <c r="N121" s="579"/>
      <c r="O121" s="574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78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78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78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78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78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78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78"/>
    </row>
    <row r="122" spans="1:50" ht="14.25" customHeight="1" outlineLevel="1">
      <c r="A122" s="279"/>
      <c r="B122" s="527"/>
      <c r="C122" s="203">
        <v>11</v>
      </c>
      <c r="D122" s="206" t="s">
        <v>536</v>
      </c>
      <c r="E122" s="207">
        <v>3</v>
      </c>
      <c r="F122" s="203">
        <v>3300</v>
      </c>
      <c r="G122" s="208">
        <f t="shared" si="77"/>
        <v>1100</v>
      </c>
      <c r="H122" s="576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77"/>
      <c r="M122" s="209">
        <f>RANK(K122, K$112:$K$141)</f>
        <v>7</v>
      </c>
      <c r="N122" s="579"/>
      <c r="O122" s="574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78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78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78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78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78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78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78"/>
    </row>
    <row r="123" spans="1:50" ht="14.25" customHeight="1" outlineLevel="1">
      <c r="A123" s="279"/>
      <c r="B123" s="527"/>
      <c r="C123" s="203">
        <v>12</v>
      </c>
      <c r="D123" s="206" t="s">
        <v>541</v>
      </c>
      <c r="E123" s="207">
        <v>3</v>
      </c>
      <c r="F123" s="203">
        <v>3600</v>
      </c>
      <c r="G123" s="208">
        <f t="shared" si="77"/>
        <v>1200</v>
      </c>
      <c r="H123" s="576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77"/>
      <c r="M123" s="209">
        <f>RANK(K123, K$112:$K$141)</f>
        <v>5</v>
      </c>
      <c r="N123" s="579"/>
      <c r="O123" s="574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78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78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78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78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78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78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78"/>
    </row>
    <row r="124" spans="1:50" ht="14.25" customHeight="1" outlineLevel="1">
      <c r="A124" s="279"/>
      <c r="B124" s="527"/>
      <c r="C124" s="203">
        <v>13</v>
      </c>
      <c r="D124" s="206" t="s">
        <v>611</v>
      </c>
      <c r="E124" s="207">
        <v>3</v>
      </c>
      <c r="F124" s="203">
        <v>3300</v>
      </c>
      <c r="G124" s="208">
        <f t="shared" si="77"/>
        <v>1100</v>
      </c>
      <c r="H124" s="576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77"/>
      <c r="M124" s="209">
        <f>RANK(K124, K$112:$K$141)</f>
        <v>9</v>
      </c>
      <c r="N124" s="579"/>
      <c r="O124" s="574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78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78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78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78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78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78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78"/>
    </row>
    <row r="125" spans="1:50" ht="14.25" customHeight="1" outlineLevel="1">
      <c r="A125" s="279"/>
      <c r="B125" s="527"/>
      <c r="C125" s="203">
        <v>14</v>
      </c>
      <c r="D125" s="206" t="s">
        <v>553</v>
      </c>
      <c r="E125" s="207">
        <v>4</v>
      </c>
      <c r="F125" s="203">
        <v>3300</v>
      </c>
      <c r="G125" s="208">
        <f t="shared" si="77"/>
        <v>825</v>
      </c>
      <c r="H125" s="576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77"/>
      <c r="M125" s="209">
        <f>RANK(K125, K$112:$K$141)</f>
        <v>12</v>
      </c>
      <c r="N125" s="579"/>
      <c r="O125" s="574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78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78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78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78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78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78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78"/>
    </row>
    <row r="126" spans="1:50" ht="14.25" customHeight="1" outlineLevel="1">
      <c r="A126" s="279"/>
      <c r="B126" s="527"/>
      <c r="C126" s="203">
        <v>15</v>
      </c>
      <c r="D126" s="206" t="s">
        <v>552</v>
      </c>
      <c r="E126" s="207">
        <v>3</v>
      </c>
      <c r="F126" s="203">
        <v>3600</v>
      </c>
      <c r="G126" s="208">
        <f t="shared" si="77"/>
        <v>1200</v>
      </c>
      <c r="H126" s="576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77"/>
      <c r="M126" s="209">
        <f>RANK(K126, K$112:$K$141)</f>
        <v>1</v>
      </c>
      <c r="N126" s="579"/>
      <c r="O126" s="574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78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78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78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78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78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78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78"/>
    </row>
    <row r="127" spans="1:50" ht="14.25" customHeight="1" outlineLevel="1">
      <c r="A127" s="279"/>
      <c r="B127" s="527"/>
      <c r="C127" s="203">
        <v>16</v>
      </c>
      <c r="D127" s="206" t="s">
        <v>387</v>
      </c>
      <c r="E127" s="207">
        <v>4</v>
      </c>
      <c r="F127" s="203">
        <v>2700</v>
      </c>
      <c r="G127" s="208">
        <f t="shared" si="77"/>
        <v>675</v>
      </c>
      <c r="H127" s="576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77"/>
      <c r="M127" s="209">
        <f>RANK(K127, K$112:$K$141)</f>
        <v>24</v>
      </c>
      <c r="N127" s="579"/>
      <c r="O127" s="574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78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78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78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78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78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78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78"/>
    </row>
    <row r="128" spans="1:50" ht="14.25" customHeight="1" outlineLevel="1">
      <c r="A128" s="279"/>
      <c r="B128" s="527"/>
      <c r="C128" s="203">
        <v>17</v>
      </c>
      <c r="D128" s="206" t="s">
        <v>546</v>
      </c>
      <c r="E128" s="207">
        <v>4</v>
      </c>
      <c r="F128" s="203">
        <v>3300</v>
      </c>
      <c r="G128" s="208">
        <f t="shared" si="77"/>
        <v>825</v>
      </c>
      <c r="H128" s="576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77"/>
      <c r="M128" s="209">
        <f>RANK(K128, K$112:$K$141)</f>
        <v>18</v>
      </c>
      <c r="N128" s="579"/>
      <c r="O128" s="574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78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78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78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78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78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78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78"/>
    </row>
    <row r="129" spans="1:50" ht="14.25" customHeight="1" outlineLevel="1">
      <c r="A129" s="279"/>
      <c r="B129" s="527"/>
      <c r="C129" s="203">
        <v>18</v>
      </c>
      <c r="D129" s="206" t="s">
        <v>550</v>
      </c>
      <c r="E129" s="207">
        <v>4</v>
      </c>
      <c r="F129" s="203">
        <v>3300</v>
      </c>
      <c r="G129" s="208">
        <f t="shared" si="77"/>
        <v>825</v>
      </c>
      <c r="H129" s="576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77"/>
      <c r="M129" s="209">
        <f>RANK(K129, K$112:$K$141)</f>
        <v>17</v>
      </c>
      <c r="N129" s="579"/>
      <c r="O129" s="574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78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78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78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78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78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78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78"/>
    </row>
    <row r="130" spans="1:50" ht="14.25" customHeight="1" outlineLevel="1">
      <c r="A130" s="279"/>
      <c r="B130" s="527"/>
      <c r="C130" s="203">
        <v>19</v>
      </c>
      <c r="D130" s="206" t="s">
        <v>554</v>
      </c>
      <c r="E130" s="207">
        <v>4</v>
      </c>
      <c r="F130" s="203">
        <v>3300</v>
      </c>
      <c r="G130" s="208">
        <f t="shared" si="77"/>
        <v>825</v>
      </c>
      <c r="H130" s="576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77"/>
      <c r="M130" s="209">
        <f>RANK(K130, K$112:$K$141)</f>
        <v>13</v>
      </c>
      <c r="N130" s="579"/>
      <c r="O130" s="574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78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78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78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78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78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78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78"/>
    </row>
    <row r="131" spans="1:50" ht="14.25" customHeight="1" outlineLevel="1">
      <c r="A131" s="279"/>
      <c r="B131" s="527"/>
      <c r="C131" s="203">
        <v>20</v>
      </c>
      <c r="D131" s="206" t="s">
        <v>386</v>
      </c>
      <c r="E131" s="207">
        <v>5</v>
      </c>
      <c r="F131" s="203">
        <v>3300</v>
      </c>
      <c r="G131" s="208">
        <f t="shared" si="77"/>
        <v>660</v>
      </c>
      <c r="H131" s="576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77"/>
      <c r="M131" s="209">
        <f>RANK(K131, K$112:$K$141)</f>
        <v>26</v>
      </c>
      <c r="N131" s="579"/>
      <c r="O131" s="574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78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78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78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78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78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78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78"/>
    </row>
    <row r="132" spans="1:50" ht="14.25" customHeight="1" outlineLevel="1">
      <c r="A132" s="279"/>
      <c r="B132" s="527"/>
      <c r="C132" s="203">
        <v>21</v>
      </c>
      <c r="D132" s="206" t="s">
        <v>547</v>
      </c>
      <c r="E132" s="207">
        <v>3</v>
      </c>
      <c r="F132" s="203">
        <v>3600</v>
      </c>
      <c r="G132" s="208">
        <f t="shared" si="77"/>
        <v>1200</v>
      </c>
      <c r="H132" s="576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77"/>
      <c r="M132" s="209">
        <f>RANK(K132, K$112:$K$141)</f>
        <v>6</v>
      </c>
      <c r="N132" s="579"/>
      <c r="O132" s="574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78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78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78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78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78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78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78"/>
    </row>
    <row r="133" spans="1:50" ht="14.25" customHeight="1" outlineLevel="1">
      <c r="A133" s="279"/>
      <c r="B133" s="527"/>
      <c r="C133" s="203">
        <v>22</v>
      </c>
      <c r="D133" s="206" t="s">
        <v>551</v>
      </c>
      <c r="E133" s="207">
        <v>3</v>
      </c>
      <c r="F133" s="203">
        <v>3600</v>
      </c>
      <c r="G133" s="208">
        <f t="shared" si="77"/>
        <v>1200</v>
      </c>
      <c r="H133" s="576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77"/>
      <c r="M133" s="209">
        <f>RANK(K133, K$112:$K$141)</f>
        <v>3</v>
      </c>
      <c r="N133" s="579"/>
      <c r="O133" s="574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78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78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78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78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78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78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78"/>
    </row>
    <row r="134" spans="1:50" ht="14.25" customHeight="1" outlineLevel="1">
      <c r="A134" s="279"/>
      <c r="B134" s="527"/>
      <c r="C134" s="203">
        <v>23</v>
      </c>
      <c r="D134" s="206" t="s">
        <v>603</v>
      </c>
      <c r="E134" s="207">
        <v>3</v>
      </c>
      <c r="F134" s="203">
        <v>3300</v>
      </c>
      <c r="G134" s="208">
        <f t="shared" si="77"/>
        <v>1100</v>
      </c>
      <c r="H134" s="576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77"/>
      <c r="M134" s="209">
        <f>RANK(K134, K$112:$K$141)</f>
        <v>8</v>
      </c>
      <c r="N134" s="579"/>
      <c r="O134" s="574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78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78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78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78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78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78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78"/>
    </row>
    <row r="135" spans="1:50" ht="14.25" customHeight="1" outlineLevel="1">
      <c r="A135" s="279"/>
      <c r="B135" s="527"/>
      <c r="C135" s="203">
        <v>24</v>
      </c>
      <c r="D135" s="206" t="s">
        <v>549</v>
      </c>
      <c r="E135" s="207">
        <v>4</v>
      </c>
      <c r="F135" s="203">
        <v>3000</v>
      </c>
      <c r="G135" s="208">
        <f t="shared" si="77"/>
        <v>750</v>
      </c>
      <c r="H135" s="576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77"/>
      <c r="M135" s="209">
        <f>RANK(K135, K$112:$K$141)</f>
        <v>20</v>
      </c>
      <c r="N135" s="579"/>
      <c r="O135" s="574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78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78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78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78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78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78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78"/>
    </row>
    <row r="136" spans="1:50" ht="14.25" customHeight="1" outlineLevel="1">
      <c r="A136" s="279"/>
      <c r="B136" s="527"/>
      <c r="C136" s="203">
        <v>25</v>
      </c>
      <c r="D136" s="206" t="s">
        <v>385</v>
      </c>
      <c r="E136" s="207">
        <v>13</v>
      </c>
      <c r="F136" s="203">
        <v>3600</v>
      </c>
      <c r="G136" s="208">
        <f t="shared" si="77"/>
        <v>276.92307692307691</v>
      </c>
      <c r="H136" s="576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77"/>
      <c r="M136" s="209">
        <f>RANK(K136, K$112:$K$141)</f>
        <v>28</v>
      </c>
      <c r="N136" s="579"/>
      <c r="O136" s="574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78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78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78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78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78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78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78"/>
    </row>
    <row r="137" spans="1:50" ht="14.25" customHeight="1" outlineLevel="1">
      <c r="A137" s="279"/>
      <c r="B137" s="527"/>
      <c r="C137" s="203">
        <v>26</v>
      </c>
      <c r="D137" s="206" t="s">
        <v>384</v>
      </c>
      <c r="E137" s="207">
        <v>4</v>
      </c>
      <c r="F137" s="203">
        <v>3000</v>
      </c>
      <c r="G137" s="208">
        <f t="shared" si="77"/>
        <v>750</v>
      </c>
      <c r="H137" s="576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77"/>
      <c r="M137" s="209">
        <f>RANK(K137, K$112:$K$141)</f>
        <v>23</v>
      </c>
      <c r="N137" s="579"/>
      <c r="O137" s="574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78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78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78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78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78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78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78"/>
    </row>
    <row r="138" spans="1:50" ht="14.25" customHeight="1" outlineLevel="1">
      <c r="A138" s="279"/>
      <c r="B138" s="527"/>
      <c r="C138" s="203">
        <v>27</v>
      </c>
      <c r="D138" s="206" t="s">
        <v>376</v>
      </c>
      <c r="E138" s="207">
        <v>4</v>
      </c>
      <c r="F138" s="203">
        <v>3000</v>
      </c>
      <c r="G138" s="208">
        <f t="shared" si="77"/>
        <v>750</v>
      </c>
      <c r="H138" s="576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77"/>
      <c r="M138" s="209">
        <f>RANK(K138, K$112:$K$141)</f>
        <v>22</v>
      </c>
      <c r="N138" s="579"/>
      <c r="O138" s="574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78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78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78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78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78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78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78"/>
    </row>
    <row r="139" spans="1:50" ht="14.25" customHeight="1" outlineLevel="1">
      <c r="A139" s="279"/>
      <c r="B139" s="527"/>
      <c r="C139" s="203">
        <v>28</v>
      </c>
      <c r="D139" s="206" t="s">
        <v>548</v>
      </c>
      <c r="E139" s="203">
        <v>4</v>
      </c>
      <c r="F139" s="203">
        <v>3300</v>
      </c>
      <c r="G139" s="208">
        <f t="shared" si="77"/>
        <v>825</v>
      </c>
      <c r="H139" s="576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77"/>
      <c r="M139" s="209">
        <f>RANK(K139, K$112:$K$141)</f>
        <v>14</v>
      </c>
      <c r="N139" s="579"/>
      <c r="O139" s="574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78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78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78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78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78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78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78"/>
    </row>
    <row r="140" spans="1:50" ht="14.25" customHeight="1" outlineLevel="1">
      <c r="B140" s="527"/>
      <c r="C140" s="203">
        <v>29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79"/>
      <c r="O140" s="574"/>
      <c r="P140" s="205"/>
      <c r="Q140" s="211"/>
      <c r="R140" s="208"/>
      <c r="S140" s="205"/>
      <c r="T140" s="578"/>
      <c r="U140" s="205"/>
      <c r="V140" s="211"/>
      <c r="W140" s="208"/>
      <c r="X140" s="205"/>
      <c r="Y140" s="578"/>
      <c r="Z140" s="205"/>
      <c r="AA140" s="211"/>
      <c r="AB140" s="208"/>
      <c r="AC140" s="205"/>
      <c r="AD140" s="578"/>
      <c r="AE140" s="205"/>
      <c r="AF140" s="211"/>
      <c r="AG140" s="208"/>
      <c r="AH140" s="205"/>
      <c r="AI140" s="578"/>
      <c r="AJ140" s="205"/>
      <c r="AK140" s="211"/>
      <c r="AL140" s="208"/>
      <c r="AM140" s="205"/>
      <c r="AN140" s="578"/>
      <c r="AO140" s="205"/>
      <c r="AP140" s="211"/>
      <c r="AQ140" s="208"/>
      <c r="AR140" s="205"/>
      <c r="AS140" s="578"/>
      <c r="AT140" s="205"/>
      <c r="AU140" s="211"/>
      <c r="AV140" s="208"/>
      <c r="AW140" s="205"/>
      <c r="AX140" s="578"/>
    </row>
    <row r="141" spans="1:50" ht="14.25" customHeight="1" outlineLevel="1">
      <c r="B141" s="527"/>
      <c r="C141" s="203">
        <v>30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79"/>
      <c r="O141" s="574"/>
      <c r="P141" s="205"/>
      <c r="Q141" s="211"/>
      <c r="R141" s="208"/>
      <c r="S141" s="205"/>
      <c r="T141" s="578"/>
      <c r="U141" s="205"/>
      <c r="V141" s="211"/>
      <c r="W141" s="208"/>
      <c r="X141" s="205"/>
      <c r="Y141" s="578"/>
      <c r="Z141" s="205"/>
      <c r="AA141" s="211"/>
      <c r="AB141" s="208"/>
      <c r="AC141" s="205"/>
      <c r="AD141" s="578"/>
      <c r="AE141" s="205"/>
      <c r="AF141" s="211"/>
      <c r="AG141" s="208"/>
      <c r="AH141" s="205"/>
      <c r="AI141" s="578"/>
      <c r="AJ141" s="205"/>
      <c r="AK141" s="211"/>
      <c r="AL141" s="208"/>
      <c r="AM141" s="205"/>
      <c r="AN141" s="578"/>
      <c r="AO141" s="205"/>
      <c r="AP141" s="211"/>
      <c r="AQ141" s="208"/>
      <c r="AR141" s="205"/>
      <c r="AS141" s="578"/>
      <c r="AT141" s="205"/>
      <c r="AU141" s="211"/>
      <c r="AV141" s="208"/>
      <c r="AW141" s="205"/>
      <c r="AX141" s="578"/>
    </row>
    <row r="142" spans="1:50" ht="14.25" customHeight="1" outlineLevel="1" collapsed="1">
      <c r="B142" s="581" t="s">
        <v>617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585" t="s">
        <v>444</v>
      </c>
      <c r="O142" s="585" t="s">
        <v>105</v>
      </c>
      <c r="P142" s="587">
        <f>AT107+1</f>
        <v>45895</v>
      </c>
      <c r="Q142" s="588"/>
      <c r="R142" s="588"/>
      <c r="S142" s="588"/>
      <c r="T142" s="588"/>
      <c r="U142" s="589">
        <f>P142+1</f>
        <v>45896</v>
      </c>
      <c r="V142" s="590"/>
      <c r="W142" s="590"/>
      <c r="X142" s="590"/>
      <c r="Y142" s="590"/>
      <c r="Z142" s="587">
        <f t="shared" ref="Z142" si="93">U142+1</f>
        <v>45897</v>
      </c>
      <c r="AA142" s="588"/>
      <c r="AB142" s="588"/>
      <c r="AC142" s="588"/>
      <c r="AD142" s="588"/>
      <c r="AE142" s="589">
        <f t="shared" ref="AE142" si="94">Z142+1</f>
        <v>45898</v>
      </c>
      <c r="AF142" s="590"/>
      <c r="AG142" s="590"/>
      <c r="AH142" s="590"/>
      <c r="AI142" s="590"/>
      <c r="AJ142" s="595">
        <f t="shared" ref="AJ142" si="95">AE142+1</f>
        <v>45899</v>
      </c>
      <c r="AK142" s="596"/>
      <c r="AL142" s="596"/>
      <c r="AM142" s="596"/>
      <c r="AN142" s="597"/>
      <c r="AO142" s="589">
        <f t="shared" ref="AO142" si="96">AJ142+1</f>
        <v>45900</v>
      </c>
      <c r="AP142" s="590"/>
      <c r="AQ142" s="590"/>
      <c r="AR142" s="590"/>
      <c r="AS142" s="590"/>
      <c r="AT142" s="595">
        <f t="shared" ref="AT142" si="97">AO142+1</f>
        <v>45901</v>
      </c>
      <c r="AU142" s="596"/>
      <c r="AV142" s="596"/>
      <c r="AW142" s="596"/>
      <c r="AX142" s="597"/>
    </row>
    <row r="143" spans="1:50" ht="14.25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586"/>
      <c r="O143" s="586"/>
      <c r="P143" s="598">
        <f>P142</f>
        <v>45895</v>
      </c>
      <c r="Q143" s="598"/>
      <c r="R143" s="598"/>
      <c r="S143" s="598"/>
      <c r="T143" s="598"/>
      <c r="U143" s="591">
        <f>U142</f>
        <v>45896</v>
      </c>
      <c r="V143" s="591"/>
      <c r="W143" s="591"/>
      <c r="X143" s="591"/>
      <c r="Y143" s="591"/>
      <c r="Z143" s="598">
        <f t="shared" ref="Z143" si="98">Z142</f>
        <v>45897</v>
      </c>
      <c r="AA143" s="598"/>
      <c r="AB143" s="598"/>
      <c r="AC143" s="598"/>
      <c r="AD143" s="598"/>
      <c r="AE143" s="591">
        <f t="shared" ref="AE143" si="99">AE142</f>
        <v>45898</v>
      </c>
      <c r="AF143" s="591"/>
      <c r="AG143" s="591"/>
      <c r="AH143" s="591"/>
      <c r="AI143" s="591"/>
      <c r="AJ143" s="592">
        <f t="shared" ref="AJ143" si="100">AJ142</f>
        <v>45899</v>
      </c>
      <c r="AK143" s="593"/>
      <c r="AL143" s="593"/>
      <c r="AM143" s="593"/>
      <c r="AN143" s="594"/>
      <c r="AO143" s="591">
        <f t="shared" ref="AO143" si="101">AO142</f>
        <v>45900</v>
      </c>
      <c r="AP143" s="591"/>
      <c r="AQ143" s="591"/>
      <c r="AR143" s="591"/>
      <c r="AS143" s="591"/>
      <c r="AT143" s="592">
        <f t="shared" ref="AT143" si="102">AT142</f>
        <v>45901</v>
      </c>
      <c r="AU143" s="593"/>
      <c r="AV143" s="593"/>
      <c r="AW143" s="593"/>
      <c r="AX143" s="594"/>
    </row>
    <row r="144" spans="1:50" ht="14.25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79"/>
      <c r="O144" s="574" t="s">
        <v>167</v>
      </c>
      <c r="P144" s="574" t="s">
        <v>163</v>
      </c>
      <c r="Q144" s="574"/>
      <c r="R144" s="574"/>
      <c r="S144" s="574"/>
      <c r="T144" s="574" t="s">
        <v>166</v>
      </c>
      <c r="U144" s="574" t="s">
        <v>163</v>
      </c>
      <c r="V144" s="574"/>
      <c r="W144" s="574"/>
      <c r="X144" s="574"/>
      <c r="Y144" s="574" t="s">
        <v>166</v>
      </c>
      <c r="Z144" s="574" t="s">
        <v>163</v>
      </c>
      <c r="AA144" s="574"/>
      <c r="AB144" s="574"/>
      <c r="AC144" s="574"/>
      <c r="AD144" s="574" t="s">
        <v>166</v>
      </c>
      <c r="AE144" s="574" t="s">
        <v>163</v>
      </c>
      <c r="AF144" s="574"/>
      <c r="AG144" s="574"/>
      <c r="AH144" s="574"/>
      <c r="AI144" s="574" t="s">
        <v>166</v>
      </c>
      <c r="AJ144" s="574" t="s">
        <v>163</v>
      </c>
      <c r="AK144" s="574"/>
      <c r="AL144" s="574"/>
      <c r="AM144" s="574"/>
      <c r="AN144" s="574" t="s">
        <v>166</v>
      </c>
      <c r="AO144" s="574" t="s">
        <v>163</v>
      </c>
      <c r="AP144" s="574"/>
      <c r="AQ144" s="574"/>
      <c r="AR144" s="574"/>
      <c r="AS144" s="574" t="s">
        <v>166</v>
      </c>
      <c r="AT144" s="574" t="s">
        <v>163</v>
      </c>
      <c r="AU144" s="574"/>
      <c r="AV144" s="574"/>
      <c r="AW144" s="574"/>
      <c r="AX144" s="574" t="s">
        <v>166</v>
      </c>
    </row>
    <row r="145" spans="1:50" ht="14.25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79"/>
      <c r="O145" s="574"/>
      <c r="P145" s="574" t="s">
        <v>447</v>
      </c>
      <c r="Q145" s="574"/>
      <c r="R145" s="574"/>
      <c r="S145" s="574"/>
      <c r="T145" s="574"/>
      <c r="U145" s="574" t="s">
        <v>447</v>
      </c>
      <c r="V145" s="574"/>
      <c r="W145" s="574"/>
      <c r="X145" s="574"/>
      <c r="Y145" s="574"/>
      <c r="Z145" s="574" t="s">
        <v>447</v>
      </c>
      <c r="AA145" s="574"/>
      <c r="AB145" s="574"/>
      <c r="AC145" s="574"/>
      <c r="AD145" s="574"/>
      <c r="AE145" s="574" t="s">
        <v>447</v>
      </c>
      <c r="AF145" s="574"/>
      <c r="AG145" s="574"/>
      <c r="AH145" s="574"/>
      <c r="AI145" s="574"/>
      <c r="AJ145" s="574" t="s">
        <v>447</v>
      </c>
      <c r="AK145" s="574"/>
      <c r="AL145" s="574"/>
      <c r="AM145" s="574"/>
      <c r="AN145" s="574"/>
      <c r="AO145" s="574" t="s">
        <v>447</v>
      </c>
      <c r="AP145" s="574"/>
      <c r="AQ145" s="574"/>
      <c r="AR145" s="574"/>
      <c r="AS145" s="574"/>
      <c r="AT145" s="574" t="s">
        <v>447</v>
      </c>
      <c r="AU145" s="574"/>
      <c r="AV145" s="574"/>
      <c r="AW145" s="574"/>
      <c r="AX145" s="574"/>
    </row>
    <row r="146" spans="1:50" ht="14.25" customHeight="1" outlineLevel="1">
      <c r="A146" s="200"/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79"/>
      <c r="O146" s="574"/>
      <c r="P146" s="205" t="s">
        <v>162</v>
      </c>
      <c r="Q146" s="205" t="s">
        <v>448</v>
      </c>
      <c r="R146" s="205" t="s">
        <v>164</v>
      </c>
      <c r="S146" s="205" t="s">
        <v>168</v>
      </c>
      <c r="T146" s="574"/>
      <c r="U146" s="205" t="s">
        <v>162</v>
      </c>
      <c r="V146" s="205" t="s">
        <v>448</v>
      </c>
      <c r="W146" s="205" t="s">
        <v>164</v>
      </c>
      <c r="X146" s="205" t="s">
        <v>168</v>
      </c>
      <c r="Y146" s="574"/>
      <c r="Z146" s="205" t="s">
        <v>162</v>
      </c>
      <c r="AA146" s="205" t="s">
        <v>448</v>
      </c>
      <c r="AB146" s="205" t="s">
        <v>164</v>
      </c>
      <c r="AC146" s="205" t="s">
        <v>168</v>
      </c>
      <c r="AD146" s="574"/>
      <c r="AE146" s="205" t="s">
        <v>162</v>
      </c>
      <c r="AF146" s="205" t="s">
        <v>448</v>
      </c>
      <c r="AG146" s="205" t="s">
        <v>164</v>
      </c>
      <c r="AH146" s="205" t="s">
        <v>168</v>
      </c>
      <c r="AI146" s="574"/>
      <c r="AJ146" s="205" t="s">
        <v>162</v>
      </c>
      <c r="AK146" s="205" t="s">
        <v>448</v>
      </c>
      <c r="AL146" s="205" t="s">
        <v>164</v>
      </c>
      <c r="AM146" s="205" t="s">
        <v>168</v>
      </c>
      <c r="AN146" s="574"/>
      <c r="AO146" s="205" t="s">
        <v>162</v>
      </c>
      <c r="AP146" s="205" t="s">
        <v>448</v>
      </c>
      <c r="AQ146" s="205" t="s">
        <v>164</v>
      </c>
      <c r="AR146" s="205" t="s">
        <v>168</v>
      </c>
      <c r="AS146" s="574"/>
      <c r="AT146" s="205" t="s">
        <v>162</v>
      </c>
      <c r="AU146" s="205" t="s">
        <v>448</v>
      </c>
      <c r="AV146" s="205" t="s">
        <v>164</v>
      </c>
      <c r="AW146" s="205" t="s">
        <v>168</v>
      </c>
      <c r="AX146" s="574"/>
    </row>
    <row r="147" spans="1:50" ht="14.25" customHeight="1" outlineLevel="1">
      <c r="B147" s="527" t="s">
        <v>449</v>
      </c>
      <c r="C147" s="203">
        <v>1</v>
      </c>
      <c r="D147" s="206" t="s">
        <v>544</v>
      </c>
      <c r="E147" s="207">
        <v>4</v>
      </c>
      <c r="F147" s="203">
        <v>3300</v>
      </c>
      <c r="G147" s="208">
        <f t="shared" ref="G147:G174" si="103">F147/E147</f>
        <v>825</v>
      </c>
      <c r="H147" s="576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77">
        <f>IFERROR(AVERAGE(K147:K176),"-")</f>
        <v>756.12066165151975</v>
      </c>
      <c r="M147" s="209">
        <f>RANK(K147, K$147:$K$176)</f>
        <v>14</v>
      </c>
      <c r="N147" s="579"/>
      <c r="O147" s="574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99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99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99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99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99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99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99">
        <f>AVERAGE(AV147:AV176)</f>
        <v>762.28945140201688</v>
      </c>
    </row>
    <row r="148" spans="1:50" ht="14.25" customHeight="1" outlineLevel="1">
      <c r="B148" s="527"/>
      <c r="C148" s="203">
        <v>2</v>
      </c>
      <c r="D148" s="206" t="s">
        <v>542</v>
      </c>
      <c r="E148" s="207">
        <v>3</v>
      </c>
      <c r="F148" s="203">
        <v>3600</v>
      </c>
      <c r="G148" s="208">
        <f t="shared" si="103"/>
        <v>1200</v>
      </c>
      <c r="H148" s="576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77"/>
      <c r="M148" s="209">
        <f>RANK(K148, K$147:$K$176)</f>
        <v>1</v>
      </c>
      <c r="N148" s="579"/>
      <c r="O148" s="574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600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600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600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600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600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600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600"/>
    </row>
    <row r="149" spans="1:50" ht="14.25" customHeight="1" outlineLevel="1">
      <c r="B149" s="527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76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77"/>
      <c r="M149" s="209">
        <f>RANK(K149, K$147:$K$176)</f>
        <v>25</v>
      </c>
      <c r="N149" s="579"/>
      <c r="O149" s="574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600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600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600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600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600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600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600"/>
    </row>
    <row r="150" spans="1:50" ht="14.25" customHeight="1" outlineLevel="1">
      <c r="B150" s="527"/>
      <c r="C150" s="203">
        <v>4</v>
      </c>
      <c r="D150" s="206" t="s">
        <v>543</v>
      </c>
      <c r="E150" s="207">
        <v>4</v>
      </c>
      <c r="F150" s="203">
        <v>3300</v>
      </c>
      <c r="G150" s="208">
        <f t="shared" si="103"/>
        <v>825</v>
      </c>
      <c r="H150" s="576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77"/>
      <c r="M150" s="209">
        <f>RANK(K150, K$147:$K$176)</f>
        <v>12</v>
      </c>
      <c r="N150" s="579"/>
      <c r="O150" s="574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600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600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600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600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600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600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600"/>
    </row>
    <row r="151" spans="1:50" ht="14.25" customHeight="1" outlineLevel="1">
      <c r="B151" s="527"/>
      <c r="C151" s="203">
        <v>5</v>
      </c>
      <c r="D151" s="206" t="s">
        <v>540</v>
      </c>
      <c r="E151" s="207">
        <v>4</v>
      </c>
      <c r="F151" s="203">
        <v>3300</v>
      </c>
      <c r="G151" s="208">
        <f t="shared" si="103"/>
        <v>825</v>
      </c>
      <c r="H151" s="576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77"/>
      <c r="M151" s="209">
        <f>RANK(K151, K$147:$K$176)</f>
        <v>19</v>
      </c>
      <c r="N151" s="579"/>
      <c r="O151" s="574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600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600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600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600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600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600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600"/>
    </row>
    <row r="152" spans="1:50" ht="14.25" customHeight="1" outlineLevel="1">
      <c r="B152" s="527"/>
      <c r="C152" s="203">
        <v>6</v>
      </c>
      <c r="D152" s="206" t="s">
        <v>537</v>
      </c>
      <c r="E152" s="207">
        <v>4</v>
      </c>
      <c r="F152" s="203">
        <v>3300</v>
      </c>
      <c r="G152" s="208">
        <f t="shared" si="103"/>
        <v>825</v>
      </c>
      <c r="H152" s="576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77"/>
      <c r="M152" s="209">
        <f>RANK(K152, K$147:$K$176)</f>
        <v>17</v>
      </c>
      <c r="N152" s="579"/>
      <c r="O152" s="574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600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600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600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600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600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600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600"/>
    </row>
    <row r="153" spans="1:50" ht="14.25" customHeight="1" outlineLevel="1">
      <c r="B153" s="527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76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77"/>
      <c r="M153" s="209">
        <f>RANK(K153, K$147:$K$176)</f>
        <v>27</v>
      </c>
      <c r="N153" s="579"/>
      <c r="O153" s="574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600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600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600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600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600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600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600"/>
    </row>
    <row r="154" spans="1:50" ht="14.25" customHeight="1" outlineLevel="1">
      <c r="B154" s="527"/>
      <c r="C154" s="203">
        <v>8</v>
      </c>
      <c r="D154" s="206" t="s">
        <v>538</v>
      </c>
      <c r="E154" s="207">
        <v>3</v>
      </c>
      <c r="F154" s="203">
        <v>3600</v>
      </c>
      <c r="G154" s="208">
        <f t="shared" si="103"/>
        <v>1200</v>
      </c>
      <c r="H154" s="576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77"/>
      <c r="M154" s="209">
        <f>RANK(K154, K$147:$K$176)</f>
        <v>3</v>
      </c>
      <c r="N154" s="579"/>
      <c r="O154" s="574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600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600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600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600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600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600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600"/>
    </row>
    <row r="155" spans="1:50" ht="14.25" customHeight="1" outlineLevel="1">
      <c r="B155" s="527"/>
      <c r="C155" s="203">
        <v>9</v>
      </c>
      <c r="D155" s="206" t="s">
        <v>369</v>
      </c>
      <c r="E155" s="207">
        <v>3</v>
      </c>
      <c r="F155" s="203">
        <v>3000</v>
      </c>
      <c r="G155" s="208">
        <f t="shared" si="103"/>
        <v>1000</v>
      </c>
      <c r="H155" s="576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77"/>
      <c r="M155" s="209">
        <f>RANK(K155, K$147:$K$176)</f>
        <v>10</v>
      </c>
      <c r="N155" s="579"/>
      <c r="O155" s="574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600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600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600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600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600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600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600"/>
    </row>
    <row r="156" spans="1:50" ht="14.25" customHeight="1" outlineLevel="1">
      <c r="B156" s="527"/>
      <c r="C156" s="203">
        <v>10</v>
      </c>
      <c r="D156" s="206" t="s">
        <v>539</v>
      </c>
      <c r="E156" s="207">
        <v>4</v>
      </c>
      <c r="F156" s="203">
        <v>3000</v>
      </c>
      <c r="G156" s="208">
        <f t="shared" si="103"/>
        <v>750</v>
      </c>
      <c r="H156" s="576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77"/>
      <c r="M156" s="209">
        <f>RANK(K156, K$147:$K$176)</f>
        <v>21</v>
      </c>
      <c r="N156" s="579"/>
      <c r="O156" s="574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600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600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600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600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600"/>
      <c r="AO156" s="211"/>
      <c r="AP156" s="211"/>
      <c r="AQ156" s="208"/>
      <c r="AR156" s="205"/>
      <c r="AS156" s="600"/>
      <c r="AT156" s="211"/>
      <c r="AU156" s="211"/>
      <c r="AV156" s="208"/>
      <c r="AW156" s="205"/>
      <c r="AX156" s="600"/>
    </row>
    <row r="157" spans="1:50" ht="14.25" customHeight="1" outlineLevel="1">
      <c r="B157" s="527"/>
      <c r="C157" s="203">
        <v>11</v>
      </c>
      <c r="D157" s="206" t="s">
        <v>536</v>
      </c>
      <c r="E157" s="207">
        <v>3</v>
      </c>
      <c r="F157" s="203">
        <v>3300</v>
      </c>
      <c r="G157" s="208">
        <f t="shared" si="103"/>
        <v>1100</v>
      </c>
      <c r="H157" s="576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77"/>
      <c r="M157" s="209">
        <f>RANK(K157, K$147:$K$176)</f>
        <v>9</v>
      </c>
      <c r="N157" s="579"/>
      <c r="O157" s="574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600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600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600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600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600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600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600"/>
    </row>
    <row r="158" spans="1:50" ht="14.25" customHeight="1" outlineLevel="1">
      <c r="B158" s="527"/>
      <c r="C158" s="203">
        <v>12</v>
      </c>
      <c r="D158" s="206" t="s">
        <v>541</v>
      </c>
      <c r="E158" s="207">
        <v>3</v>
      </c>
      <c r="F158" s="203">
        <v>3600</v>
      </c>
      <c r="G158" s="208">
        <f t="shared" si="103"/>
        <v>1200</v>
      </c>
      <c r="H158" s="576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77"/>
      <c r="M158" s="209">
        <f>RANK(K158, K$147:$K$176)</f>
        <v>4</v>
      </c>
      <c r="N158" s="579"/>
      <c r="O158" s="574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600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600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600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600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600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600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600"/>
    </row>
    <row r="159" spans="1:50" ht="14.25" customHeight="1" outlineLevel="1">
      <c r="B159" s="527"/>
      <c r="C159" s="203">
        <v>13</v>
      </c>
      <c r="D159" s="206" t="s">
        <v>611</v>
      </c>
      <c r="E159" s="207">
        <v>3</v>
      </c>
      <c r="F159" s="203">
        <v>3300</v>
      </c>
      <c r="G159" s="208">
        <f t="shared" si="103"/>
        <v>1100</v>
      </c>
      <c r="H159" s="576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77"/>
      <c r="M159" s="209">
        <f>RANK(K159, K$147:$K$176)</f>
        <v>7</v>
      </c>
      <c r="N159" s="579"/>
      <c r="O159" s="574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600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600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600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600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600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600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600"/>
    </row>
    <row r="160" spans="1:50" ht="14.25" customHeight="1" outlineLevel="1">
      <c r="B160" s="527"/>
      <c r="C160" s="203">
        <v>14</v>
      </c>
      <c r="D160" s="206" t="s">
        <v>553</v>
      </c>
      <c r="E160" s="207">
        <v>4</v>
      </c>
      <c r="F160" s="203">
        <v>3300</v>
      </c>
      <c r="G160" s="208">
        <f t="shared" si="103"/>
        <v>825</v>
      </c>
      <c r="H160" s="576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77"/>
      <c r="M160" s="209">
        <f>RANK(K160, K$147:$K$176)</f>
        <v>11</v>
      </c>
      <c r="N160" s="579"/>
      <c r="O160" s="574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600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600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600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600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600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600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600"/>
    </row>
    <row r="161" spans="2:50" ht="14.25" customHeight="1" outlineLevel="1">
      <c r="B161" s="527"/>
      <c r="C161" s="203">
        <v>15</v>
      </c>
      <c r="D161" s="206" t="s">
        <v>552</v>
      </c>
      <c r="E161" s="207">
        <v>3</v>
      </c>
      <c r="F161" s="203">
        <v>3600</v>
      </c>
      <c r="G161" s="208">
        <f t="shared" si="103"/>
        <v>1200</v>
      </c>
      <c r="H161" s="576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77"/>
      <c r="M161" s="209">
        <f>RANK(K161, K$147:$K$176)</f>
        <v>2</v>
      </c>
      <c r="N161" s="579"/>
      <c r="O161" s="574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600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600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600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600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600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600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600"/>
    </row>
    <row r="162" spans="2:50" ht="14.25" customHeight="1" outlineLevel="1">
      <c r="B162" s="527"/>
      <c r="C162" s="203">
        <v>16</v>
      </c>
      <c r="D162" s="206" t="s">
        <v>387</v>
      </c>
      <c r="E162" s="207">
        <v>4</v>
      </c>
      <c r="F162" s="203">
        <v>2700</v>
      </c>
      <c r="G162" s="208">
        <f t="shared" si="103"/>
        <v>675</v>
      </c>
      <c r="H162" s="576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77"/>
      <c r="M162" s="209">
        <f>RANK(K162, K$147:$K$176)</f>
        <v>24</v>
      </c>
      <c r="N162" s="579"/>
      <c r="O162" s="574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600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600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600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600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600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600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600"/>
    </row>
    <row r="163" spans="2:50" ht="14.25" customHeight="1" outlineLevel="1">
      <c r="B163" s="527"/>
      <c r="C163" s="203">
        <v>17</v>
      </c>
      <c r="D163" s="206" t="s">
        <v>546</v>
      </c>
      <c r="E163" s="207">
        <v>4</v>
      </c>
      <c r="F163" s="203">
        <v>3300</v>
      </c>
      <c r="G163" s="208">
        <f t="shared" si="103"/>
        <v>825</v>
      </c>
      <c r="H163" s="576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77"/>
      <c r="M163" s="209">
        <f>RANK(K163, K$147:$K$176)</f>
        <v>16</v>
      </c>
      <c r="N163" s="579"/>
      <c r="O163" s="574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600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600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600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600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600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600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600"/>
    </row>
    <row r="164" spans="2:50" ht="14.25" customHeight="1" outlineLevel="1">
      <c r="B164" s="527"/>
      <c r="C164" s="203">
        <v>18</v>
      </c>
      <c r="D164" s="206" t="s">
        <v>550</v>
      </c>
      <c r="E164" s="207">
        <v>4</v>
      </c>
      <c r="F164" s="203">
        <v>3300</v>
      </c>
      <c r="G164" s="208">
        <f t="shared" si="103"/>
        <v>825</v>
      </c>
      <c r="H164" s="576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77"/>
      <c r="M164" s="209">
        <f>RANK(K164, K$147:$K$176)</f>
        <v>18</v>
      </c>
      <c r="N164" s="579"/>
      <c r="O164" s="574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600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600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600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600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600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600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600"/>
    </row>
    <row r="165" spans="2:50" ht="14.25" customHeight="1" outlineLevel="1">
      <c r="B165" s="527"/>
      <c r="C165" s="203">
        <v>19</v>
      </c>
      <c r="D165" s="206" t="s">
        <v>554</v>
      </c>
      <c r="E165" s="207">
        <v>4</v>
      </c>
      <c r="F165" s="203">
        <v>3300</v>
      </c>
      <c r="G165" s="208">
        <f t="shared" si="103"/>
        <v>825</v>
      </c>
      <c r="H165" s="576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77"/>
      <c r="M165" s="209">
        <f>RANK(K165, K$147:$K$176)</f>
        <v>13</v>
      </c>
      <c r="N165" s="579"/>
      <c r="O165" s="574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600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600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600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600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600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600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600"/>
    </row>
    <row r="166" spans="2:50" ht="14.25" customHeight="1" outlineLevel="1">
      <c r="B166" s="527"/>
      <c r="C166" s="203">
        <v>20</v>
      </c>
      <c r="D166" s="206" t="s">
        <v>386</v>
      </c>
      <c r="E166" s="207">
        <v>5</v>
      </c>
      <c r="F166" s="203">
        <v>3300</v>
      </c>
      <c r="G166" s="208">
        <f t="shared" si="103"/>
        <v>660</v>
      </c>
      <c r="H166" s="576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77"/>
      <c r="M166" s="209">
        <f>RANK(K166, K$147:$K$176)</f>
        <v>26</v>
      </c>
      <c r="N166" s="579"/>
      <c r="O166" s="574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600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600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600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600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600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600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600"/>
    </row>
    <row r="167" spans="2:50" ht="14.25" customHeight="1" outlineLevel="1">
      <c r="B167" s="527"/>
      <c r="C167" s="203">
        <v>21</v>
      </c>
      <c r="D167" s="206" t="s">
        <v>547</v>
      </c>
      <c r="E167" s="207">
        <v>3</v>
      </c>
      <c r="F167" s="203">
        <v>3600</v>
      </c>
      <c r="G167" s="208">
        <f t="shared" si="103"/>
        <v>1200</v>
      </c>
      <c r="H167" s="576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77"/>
      <c r="M167" s="209">
        <f>RANK(K167, K$147:$K$176)</f>
        <v>6</v>
      </c>
      <c r="N167" s="579"/>
      <c r="O167" s="574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600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600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600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600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600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600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600"/>
    </row>
    <row r="168" spans="2:50" ht="14.25" customHeight="1" outlineLevel="1">
      <c r="B168" s="527"/>
      <c r="C168" s="203">
        <v>22</v>
      </c>
      <c r="D168" s="206" t="s">
        <v>551</v>
      </c>
      <c r="E168" s="207">
        <v>3</v>
      </c>
      <c r="F168" s="203">
        <v>3600</v>
      </c>
      <c r="G168" s="208">
        <f t="shared" si="103"/>
        <v>1200</v>
      </c>
      <c r="H168" s="576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77"/>
      <c r="M168" s="209">
        <f>RANK(K168, K$147:$K$176)</f>
        <v>5</v>
      </c>
      <c r="N168" s="579"/>
      <c r="O168" s="574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600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600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600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600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600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600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600"/>
    </row>
    <row r="169" spans="2:50" ht="14.25" customHeight="1" outlineLevel="1">
      <c r="B169" s="527"/>
      <c r="C169" s="203">
        <v>23</v>
      </c>
      <c r="D169" s="206" t="s">
        <v>603</v>
      </c>
      <c r="E169" s="207">
        <v>3</v>
      </c>
      <c r="F169" s="203">
        <v>3300</v>
      </c>
      <c r="G169" s="208">
        <f t="shared" si="103"/>
        <v>1100</v>
      </c>
      <c r="H169" s="576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77"/>
      <c r="M169" s="209">
        <f>RANK(K169, K$147:$K$176)</f>
        <v>8</v>
      </c>
      <c r="N169" s="579"/>
      <c r="O169" s="574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600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600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600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600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600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600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600"/>
    </row>
    <row r="170" spans="2:50" ht="14.25" customHeight="1" outlineLevel="1">
      <c r="B170" s="527"/>
      <c r="C170" s="203">
        <v>24</v>
      </c>
      <c r="D170" s="206" t="s">
        <v>549</v>
      </c>
      <c r="E170" s="207">
        <v>4</v>
      </c>
      <c r="F170" s="203">
        <v>3000</v>
      </c>
      <c r="G170" s="208">
        <f t="shared" si="103"/>
        <v>750</v>
      </c>
      <c r="H170" s="576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77"/>
      <c r="M170" s="209">
        <f>RANK(K170, K$147:$K$176)</f>
        <v>20</v>
      </c>
      <c r="N170" s="579"/>
      <c r="O170" s="574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600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600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600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600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600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600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600"/>
    </row>
    <row r="171" spans="2:50" ht="14.25" customHeight="1" outlineLevel="1">
      <c r="B171" s="527"/>
      <c r="C171" s="203">
        <v>25</v>
      </c>
      <c r="D171" s="206" t="s">
        <v>385</v>
      </c>
      <c r="E171" s="207">
        <v>13</v>
      </c>
      <c r="F171" s="203">
        <v>3600</v>
      </c>
      <c r="G171" s="208">
        <f t="shared" si="103"/>
        <v>276.92307692307691</v>
      </c>
      <c r="H171" s="576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77"/>
      <c r="M171" s="209">
        <f>RANK(K171, K$147:$K$176)</f>
        <v>28</v>
      </c>
      <c r="N171" s="579"/>
      <c r="O171" s="574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600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600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600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600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600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600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600"/>
    </row>
    <row r="172" spans="2:50" ht="14.25" customHeight="1" outlineLevel="1">
      <c r="B172" s="527"/>
      <c r="C172" s="203">
        <v>26</v>
      </c>
      <c r="D172" s="206" t="s">
        <v>384</v>
      </c>
      <c r="E172" s="207">
        <v>4</v>
      </c>
      <c r="F172" s="203">
        <v>3000</v>
      </c>
      <c r="G172" s="208">
        <f t="shared" si="103"/>
        <v>750</v>
      </c>
      <c r="H172" s="576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77"/>
      <c r="M172" s="209">
        <f>RANK(K172, K$147:$K$176)</f>
        <v>23</v>
      </c>
      <c r="N172" s="579"/>
      <c r="O172" s="574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600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600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600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600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600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600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600"/>
    </row>
    <row r="173" spans="2:50" ht="14.25" customHeight="1" outlineLevel="1">
      <c r="B173" s="527"/>
      <c r="C173" s="203">
        <v>27</v>
      </c>
      <c r="D173" s="206" t="s">
        <v>376</v>
      </c>
      <c r="E173" s="207">
        <v>4</v>
      </c>
      <c r="F173" s="203">
        <v>3000</v>
      </c>
      <c r="G173" s="208">
        <f t="shared" si="103"/>
        <v>750</v>
      </c>
      <c r="H173" s="576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77"/>
      <c r="M173" s="209">
        <f>RANK(K173, K$147:$K$176)</f>
        <v>22</v>
      </c>
      <c r="N173" s="579"/>
      <c r="O173" s="574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600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600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600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600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600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600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600"/>
    </row>
    <row r="174" spans="2:50" ht="14.25" customHeight="1" outlineLevel="1">
      <c r="B174" s="527"/>
      <c r="C174" s="203">
        <v>28</v>
      </c>
      <c r="D174" s="206" t="s">
        <v>548</v>
      </c>
      <c r="E174" s="203">
        <v>4</v>
      </c>
      <c r="F174" s="203">
        <v>3300</v>
      </c>
      <c r="G174" s="208">
        <f t="shared" si="103"/>
        <v>825</v>
      </c>
      <c r="H174" s="576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77"/>
      <c r="M174" s="209">
        <f>RANK(K174, K$147:$K$176)</f>
        <v>15</v>
      </c>
      <c r="N174" s="579"/>
      <c r="O174" s="574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600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600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600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600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600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600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600"/>
    </row>
    <row r="175" spans="2:50" ht="14.25" customHeight="1" outlineLevel="1">
      <c r="B175" s="527"/>
      <c r="C175" s="203">
        <v>29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79"/>
      <c r="O175" s="574"/>
      <c r="P175" s="211"/>
      <c r="Q175" s="211"/>
      <c r="R175" s="208"/>
      <c r="S175" s="205"/>
      <c r="T175" s="600"/>
      <c r="U175" s="211"/>
      <c r="V175" s="211"/>
      <c r="W175" s="208"/>
      <c r="X175" s="205"/>
      <c r="Y175" s="600"/>
      <c r="Z175" s="211"/>
      <c r="AA175" s="211"/>
      <c r="AB175" s="208"/>
      <c r="AC175" s="205"/>
      <c r="AD175" s="600"/>
      <c r="AE175" s="205"/>
      <c r="AF175" s="205"/>
      <c r="AG175" s="208"/>
      <c r="AH175" s="205"/>
      <c r="AI175" s="600"/>
      <c r="AJ175" s="205"/>
      <c r="AK175" s="205"/>
      <c r="AL175" s="208"/>
      <c r="AM175" s="205"/>
      <c r="AN175" s="600"/>
      <c r="AO175" s="205"/>
      <c r="AP175" s="205"/>
      <c r="AQ175" s="208"/>
      <c r="AR175" s="205"/>
      <c r="AS175" s="600"/>
      <c r="AT175" s="205"/>
      <c r="AU175" s="205"/>
      <c r="AV175" s="208"/>
      <c r="AW175" s="205"/>
      <c r="AX175" s="600"/>
    </row>
    <row r="176" spans="2:50" ht="14.25" customHeight="1" outlineLevel="1">
      <c r="B176" s="527"/>
      <c r="C176" s="203">
        <v>30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79"/>
      <c r="O176" s="574"/>
      <c r="P176" s="205"/>
      <c r="Q176" s="211"/>
      <c r="R176" s="208"/>
      <c r="S176" s="205"/>
      <c r="T176" s="601"/>
      <c r="U176" s="205"/>
      <c r="V176" s="205"/>
      <c r="W176" s="208"/>
      <c r="X176" s="205"/>
      <c r="Y176" s="601"/>
      <c r="Z176" s="205"/>
      <c r="AA176" s="205"/>
      <c r="AB176" s="208"/>
      <c r="AC176" s="205"/>
      <c r="AD176" s="601"/>
      <c r="AE176" s="205"/>
      <c r="AF176" s="205"/>
      <c r="AG176" s="208"/>
      <c r="AH176" s="205"/>
      <c r="AI176" s="601"/>
      <c r="AJ176" s="205"/>
      <c r="AK176" s="205"/>
      <c r="AL176" s="208"/>
      <c r="AM176" s="205"/>
      <c r="AN176" s="601"/>
      <c r="AO176" s="205"/>
      <c r="AP176" s="205"/>
      <c r="AQ176" s="208"/>
      <c r="AR176" s="205"/>
      <c r="AS176" s="601"/>
      <c r="AT176" s="205"/>
      <c r="AU176" s="205"/>
      <c r="AV176" s="208"/>
      <c r="AW176" s="205"/>
      <c r="AX176" s="601"/>
    </row>
    <row r="177" spans="1:50" ht="14.25" customHeight="1" outlineLevel="1" collapsed="1">
      <c r="B177" s="580" t="s">
        <v>620</v>
      </c>
      <c r="C177" s="581"/>
      <c r="D177" s="581"/>
      <c r="E177" s="581"/>
      <c r="F177" s="581"/>
      <c r="G177" s="581"/>
      <c r="H177" s="581"/>
      <c r="I177" s="581"/>
      <c r="J177" s="581"/>
      <c r="K177" s="581"/>
      <c r="L177" s="581"/>
      <c r="M177" s="582"/>
      <c r="N177" s="585" t="s">
        <v>444</v>
      </c>
      <c r="O177" s="585" t="s">
        <v>105</v>
      </c>
      <c r="P177" s="587">
        <f>AT142+1</f>
        <v>45902</v>
      </c>
      <c r="Q177" s="588"/>
      <c r="R177" s="588"/>
      <c r="S177" s="588"/>
      <c r="T177" s="588"/>
      <c r="U177" s="589">
        <f>P177+1</f>
        <v>45903</v>
      </c>
      <c r="V177" s="590"/>
      <c r="W177" s="590"/>
      <c r="X177" s="590"/>
      <c r="Y177" s="590"/>
      <c r="Z177" s="587">
        <f t="shared" ref="Z177" si="119">U177+1</f>
        <v>45904</v>
      </c>
      <c r="AA177" s="588"/>
      <c r="AB177" s="588"/>
      <c r="AC177" s="588"/>
      <c r="AD177" s="588"/>
      <c r="AE177" s="589">
        <f t="shared" ref="AE177" si="120">Z177+1</f>
        <v>45905</v>
      </c>
      <c r="AF177" s="590"/>
      <c r="AG177" s="590"/>
      <c r="AH177" s="590"/>
      <c r="AI177" s="590"/>
      <c r="AJ177" s="595">
        <f t="shared" ref="AJ177" si="121">AE177+1</f>
        <v>45906</v>
      </c>
      <c r="AK177" s="596"/>
      <c r="AL177" s="596"/>
      <c r="AM177" s="596"/>
      <c r="AN177" s="597"/>
      <c r="AO177" s="589">
        <f t="shared" ref="AO177" si="122">AJ177+1</f>
        <v>45907</v>
      </c>
      <c r="AP177" s="590"/>
      <c r="AQ177" s="590"/>
      <c r="AR177" s="590"/>
      <c r="AS177" s="590"/>
      <c r="AT177" s="595">
        <f t="shared" ref="AT177" si="123">AO177+1</f>
        <v>45908</v>
      </c>
      <c r="AU177" s="596"/>
      <c r="AV177" s="596"/>
      <c r="AW177" s="596"/>
      <c r="AX177" s="597"/>
    </row>
    <row r="178" spans="1:50" ht="14.25" customHeight="1" outlineLevel="1">
      <c r="B178" s="583"/>
      <c r="C178" s="583"/>
      <c r="D178" s="583"/>
      <c r="E178" s="583"/>
      <c r="F178" s="583"/>
      <c r="G178" s="583"/>
      <c r="H178" s="583"/>
      <c r="I178" s="583"/>
      <c r="J178" s="583"/>
      <c r="K178" s="583"/>
      <c r="L178" s="583"/>
      <c r="M178" s="584"/>
      <c r="N178" s="586"/>
      <c r="O178" s="586"/>
      <c r="P178" s="598">
        <f>P177</f>
        <v>45902</v>
      </c>
      <c r="Q178" s="598"/>
      <c r="R178" s="598"/>
      <c r="S178" s="598"/>
      <c r="T178" s="598"/>
      <c r="U178" s="591">
        <f>U177</f>
        <v>45903</v>
      </c>
      <c r="V178" s="591"/>
      <c r="W178" s="591"/>
      <c r="X178" s="591"/>
      <c r="Y178" s="591"/>
      <c r="Z178" s="598">
        <f t="shared" ref="Z178" si="124">Z177</f>
        <v>45904</v>
      </c>
      <c r="AA178" s="598"/>
      <c r="AB178" s="598"/>
      <c r="AC178" s="598"/>
      <c r="AD178" s="598"/>
      <c r="AE178" s="591">
        <f t="shared" ref="AE178" si="125">AE177</f>
        <v>45905</v>
      </c>
      <c r="AF178" s="591"/>
      <c r="AG178" s="591"/>
      <c r="AH178" s="591"/>
      <c r="AI178" s="591"/>
      <c r="AJ178" s="592">
        <f t="shared" ref="AJ178" si="126">AJ177</f>
        <v>45906</v>
      </c>
      <c r="AK178" s="593"/>
      <c r="AL178" s="593"/>
      <c r="AM178" s="593"/>
      <c r="AN178" s="594"/>
      <c r="AO178" s="591">
        <f t="shared" ref="AO178" si="127">AO177</f>
        <v>45907</v>
      </c>
      <c r="AP178" s="591"/>
      <c r="AQ178" s="591"/>
      <c r="AR178" s="591"/>
      <c r="AS178" s="591"/>
      <c r="AT178" s="592">
        <f t="shared" ref="AT178" si="128">AT177</f>
        <v>45908</v>
      </c>
      <c r="AU178" s="593"/>
      <c r="AV178" s="593"/>
      <c r="AW178" s="593"/>
      <c r="AX178" s="594"/>
    </row>
    <row r="179" spans="1:50" ht="14.25" customHeight="1" outlineLevel="1">
      <c r="B179" s="527" t="s">
        <v>165</v>
      </c>
      <c r="C179" s="527" t="s">
        <v>160</v>
      </c>
      <c r="D179" s="527"/>
      <c r="E179" s="527" t="s">
        <v>161</v>
      </c>
      <c r="F179" s="527"/>
      <c r="G179" s="527"/>
      <c r="H179" s="527" t="s">
        <v>166</v>
      </c>
      <c r="I179" s="575" t="s">
        <v>445</v>
      </c>
      <c r="J179" s="575"/>
      <c r="K179" s="575"/>
      <c r="L179" s="575" t="s">
        <v>166</v>
      </c>
      <c r="M179" s="575" t="s">
        <v>168</v>
      </c>
      <c r="N179" s="579"/>
      <c r="O179" s="574" t="s">
        <v>167</v>
      </c>
      <c r="P179" s="574" t="s">
        <v>163</v>
      </c>
      <c r="Q179" s="574"/>
      <c r="R179" s="574"/>
      <c r="S179" s="574"/>
      <c r="T179" s="574" t="s">
        <v>166</v>
      </c>
      <c r="U179" s="574" t="s">
        <v>163</v>
      </c>
      <c r="V179" s="574"/>
      <c r="W179" s="574"/>
      <c r="X179" s="574"/>
      <c r="Y179" s="574" t="s">
        <v>166</v>
      </c>
      <c r="Z179" s="574" t="s">
        <v>163</v>
      </c>
      <c r="AA179" s="574"/>
      <c r="AB179" s="574"/>
      <c r="AC179" s="574"/>
      <c r="AD179" s="574" t="s">
        <v>166</v>
      </c>
      <c r="AE179" s="574" t="s">
        <v>163</v>
      </c>
      <c r="AF179" s="574"/>
      <c r="AG179" s="574"/>
      <c r="AH179" s="574"/>
      <c r="AI179" s="574" t="s">
        <v>166</v>
      </c>
      <c r="AJ179" s="574" t="s">
        <v>163</v>
      </c>
      <c r="AK179" s="574"/>
      <c r="AL179" s="574"/>
      <c r="AM179" s="574"/>
      <c r="AN179" s="574" t="s">
        <v>166</v>
      </c>
      <c r="AO179" s="574" t="s">
        <v>163</v>
      </c>
      <c r="AP179" s="574"/>
      <c r="AQ179" s="574"/>
      <c r="AR179" s="574"/>
      <c r="AS179" s="574" t="s">
        <v>166</v>
      </c>
      <c r="AT179" s="574" t="s">
        <v>163</v>
      </c>
      <c r="AU179" s="574"/>
      <c r="AV179" s="574"/>
      <c r="AW179" s="574"/>
      <c r="AX179" s="574" t="s">
        <v>166</v>
      </c>
    </row>
    <row r="180" spans="1:50" ht="14.25" customHeight="1" outlineLevel="1">
      <c r="B180" s="527"/>
      <c r="C180" s="527"/>
      <c r="D180" s="527"/>
      <c r="E180" s="527" t="s">
        <v>446</v>
      </c>
      <c r="F180" s="527"/>
      <c r="G180" s="527"/>
      <c r="H180" s="527"/>
      <c r="I180" s="575" t="s">
        <v>446</v>
      </c>
      <c r="J180" s="575"/>
      <c r="K180" s="575"/>
      <c r="L180" s="575"/>
      <c r="M180" s="575"/>
      <c r="N180" s="579"/>
      <c r="O180" s="574"/>
      <c r="P180" s="574" t="s">
        <v>447</v>
      </c>
      <c r="Q180" s="574"/>
      <c r="R180" s="574"/>
      <c r="S180" s="574"/>
      <c r="T180" s="574"/>
      <c r="U180" s="574" t="s">
        <v>447</v>
      </c>
      <c r="V180" s="574"/>
      <c r="W180" s="574"/>
      <c r="X180" s="574"/>
      <c r="Y180" s="574"/>
      <c r="Z180" s="574" t="s">
        <v>447</v>
      </c>
      <c r="AA180" s="574"/>
      <c r="AB180" s="574"/>
      <c r="AC180" s="574"/>
      <c r="AD180" s="574"/>
      <c r="AE180" s="574" t="s">
        <v>447</v>
      </c>
      <c r="AF180" s="574"/>
      <c r="AG180" s="574"/>
      <c r="AH180" s="574"/>
      <c r="AI180" s="574"/>
      <c r="AJ180" s="574" t="s">
        <v>447</v>
      </c>
      <c r="AK180" s="574"/>
      <c r="AL180" s="574"/>
      <c r="AM180" s="574"/>
      <c r="AN180" s="574"/>
      <c r="AO180" s="574" t="s">
        <v>447</v>
      </c>
      <c r="AP180" s="574"/>
      <c r="AQ180" s="574"/>
      <c r="AR180" s="574"/>
      <c r="AS180" s="574"/>
      <c r="AT180" s="574" t="s">
        <v>447</v>
      </c>
      <c r="AU180" s="574"/>
      <c r="AV180" s="574"/>
      <c r="AW180" s="574"/>
      <c r="AX180" s="574"/>
    </row>
    <row r="181" spans="1:50" ht="14.25" customHeight="1" outlineLevel="1">
      <c r="A181" s="200"/>
      <c r="B181" s="527"/>
      <c r="C181" s="527"/>
      <c r="D181" s="527"/>
      <c r="E181" s="203" t="s">
        <v>162</v>
      </c>
      <c r="F181" s="203" t="s">
        <v>448</v>
      </c>
      <c r="G181" s="203" t="s">
        <v>164</v>
      </c>
      <c r="H181" s="527"/>
      <c r="I181" s="204" t="s">
        <v>162</v>
      </c>
      <c r="J181" s="204" t="s">
        <v>448</v>
      </c>
      <c r="K181" s="204" t="s">
        <v>164</v>
      </c>
      <c r="L181" s="575"/>
      <c r="M181" s="575"/>
      <c r="N181" s="579"/>
      <c r="O181" s="574"/>
      <c r="P181" s="205" t="s">
        <v>162</v>
      </c>
      <c r="Q181" s="205" t="s">
        <v>448</v>
      </c>
      <c r="R181" s="205" t="s">
        <v>164</v>
      </c>
      <c r="S181" s="205" t="s">
        <v>168</v>
      </c>
      <c r="T181" s="574"/>
      <c r="U181" s="205" t="s">
        <v>162</v>
      </c>
      <c r="V181" s="205" t="s">
        <v>448</v>
      </c>
      <c r="W181" s="205" t="s">
        <v>164</v>
      </c>
      <c r="X181" s="205" t="s">
        <v>168</v>
      </c>
      <c r="Y181" s="574"/>
      <c r="Z181" s="205" t="s">
        <v>162</v>
      </c>
      <c r="AA181" s="205" t="s">
        <v>448</v>
      </c>
      <c r="AB181" s="205" t="s">
        <v>164</v>
      </c>
      <c r="AC181" s="205" t="s">
        <v>168</v>
      </c>
      <c r="AD181" s="574"/>
      <c r="AE181" s="205" t="s">
        <v>162</v>
      </c>
      <c r="AF181" s="205" t="s">
        <v>448</v>
      </c>
      <c r="AG181" s="205" t="s">
        <v>164</v>
      </c>
      <c r="AH181" s="205" t="s">
        <v>168</v>
      </c>
      <c r="AI181" s="574"/>
      <c r="AJ181" s="205" t="s">
        <v>162</v>
      </c>
      <c r="AK181" s="205" t="s">
        <v>448</v>
      </c>
      <c r="AL181" s="205" t="s">
        <v>164</v>
      </c>
      <c r="AM181" s="205" t="s">
        <v>168</v>
      </c>
      <c r="AN181" s="574"/>
      <c r="AO181" s="205" t="s">
        <v>162</v>
      </c>
      <c r="AP181" s="205" t="s">
        <v>448</v>
      </c>
      <c r="AQ181" s="205" t="s">
        <v>164</v>
      </c>
      <c r="AR181" s="205" t="s">
        <v>168</v>
      </c>
      <c r="AS181" s="574"/>
      <c r="AT181" s="205" t="s">
        <v>162</v>
      </c>
      <c r="AU181" s="205" t="s">
        <v>448</v>
      </c>
      <c r="AV181" s="205" t="s">
        <v>164</v>
      </c>
      <c r="AW181" s="205" t="s">
        <v>168</v>
      </c>
      <c r="AX181" s="574"/>
    </row>
    <row r="182" spans="1:50" ht="14.25" customHeight="1" outlineLevel="1">
      <c r="B182" s="527" t="s">
        <v>449</v>
      </c>
      <c r="C182" s="203">
        <v>1</v>
      </c>
      <c r="D182" s="206" t="s">
        <v>544</v>
      </c>
      <c r="E182" s="207">
        <v>4</v>
      </c>
      <c r="F182" s="203">
        <v>3300</v>
      </c>
      <c r="G182" s="208">
        <f t="shared" ref="G182:G210" si="129">F182/E182</f>
        <v>825</v>
      </c>
      <c r="H182" s="576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77">
        <f>IFERROR(AVERAGE(K182:K211),"-")</f>
        <v>757.02679306943014</v>
      </c>
      <c r="M182" s="209">
        <f>RANK(K182, K$182:$K$211)</f>
        <v>13</v>
      </c>
      <c r="N182" s="579"/>
      <c r="O182" s="574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78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78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78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78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78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78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78">
        <f>AVERAGE(AV182:AV211)</f>
        <v>758.32091546609456</v>
      </c>
    </row>
    <row r="183" spans="1:50" ht="14.25" customHeight="1" outlineLevel="1">
      <c r="B183" s="527"/>
      <c r="C183" s="203">
        <v>2</v>
      </c>
      <c r="D183" s="206" t="s">
        <v>542</v>
      </c>
      <c r="E183" s="207">
        <v>3</v>
      </c>
      <c r="F183" s="203">
        <v>3600</v>
      </c>
      <c r="G183" s="208">
        <f t="shared" si="129"/>
        <v>1200</v>
      </c>
      <c r="H183" s="576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77"/>
      <c r="M183" s="209">
        <f>RANK(K183, K$182:$K$211)</f>
        <v>1</v>
      </c>
      <c r="N183" s="579"/>
      <c r="O183" s="574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78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78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78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78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78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78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78"/>
    </row>
    <row r="184" spans="1:50" ht="14.25" customHeight="1" outlineLevel="1">
      <c r="B184" s="527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76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77"/>
      <c r="M184" s="209">
        <f>RANK(K184, K$182:$K$211)</f>
        <v>26</v>
      </c>
      <c r="N184" s="579"/>
      <c r="O184" s="574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78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78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78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78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78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78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78"/>
    </row>
    <row r="185" spans="1:50" ht="14.25" customHeight="1" outlineLevel="1">
      <c r="B185" s="527"/>
      <c r="C185" s="203">
        <v>4</v>
      </c>
      <c r="D185" s="206" t="s">
        <v>543</v>
      </c>
      <c r="E185" s="207">
        <v>4</v>
      </c>
      <c r="F185" s="203">
        <v>3300</v>
      </c>
      <c r="G185" s="208">
        <f t="shared" si="129"/>
        <v>825</v>
      </c>
      <c r="H185" s="576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77"/>
      <c r="M185" s="209">
        <f>RANK(K185, K$182:$K$211)</f>
        <v>11</v>
      </c>
      <c r="N185" s="579"/>
      <c r="O185" s="574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78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78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78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78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78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78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78"/>
    </row>
    <row r="186" spans="1:50" ht="14.25" customHeight="1" outlineLevel="1">
      <c r="B186" s="527"/>
      <c r="C186" s="203">
        <v>5</v>
      </c>
      <c r="D186" s="206" t="s">
        <v>537</v>
      </c>
      <c r="E186" s="207">
        <v>4</v>
      </c>
      <c r="F186" s="203">
        <v>3300</v>
      </c>
      <c r="G186" s="208">
        <f t="shared" si="129"/>
        <v>825</v>
      </c>
      <c r="H186" s="576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77"/>
      <c r="M186" s="209">
        <f>RANK(K186, K$182:$K$211)</f>
        <v>16</v>
      </c>
      <c r="N186" s="579"/>
      <c r="O186" s="574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78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78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78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78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78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78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78"/>
    </row>
    <row r="187" spans="1:50" ht="14.25" customHeight="1" outlineLevel="1">
      <c r="B187" s="527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76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77"/>
      <c r="M187" s="209">
        <f>RANK(K187, K$182:$K$211)</f>
        <v>27</v>
      </c>
      <c r="N187" s="579"/>
      <c r="O187" s="574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78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78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78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78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78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78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78"/>
    </row>
    <row r="188" spans="1:50" ht="14.25" customHeight="1" outlineLevel="1">
      <c r="B188" s="527"/>
      <c r="C188" s="203">
        <v>7</v>
      </c>
      <c r="D188" s="206" t="s">
        <v>538</v>
      </c>
      <c r="E188" s="207">
        <v>3</v>
      </c>
      <c r="F188" s="203">
        <v>3600</v>
      </c>
      <c r="G188" s="208">
        <f t="shared" si="129"/>
        <v>1200</v>
      </c>
      <c r="H188" s="576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77"/>
      <c r="M188" s="209">
        <f>RANK(K188, K$182:$K$211)</f>
        <v>4</v>
      </c>
      <c r="N188" s="579"/>
      <c r="O188" s="574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78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78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78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78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78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78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78"/>
    </row>
    <row r="189" spans="1:50" ht="14.25" customHeight="1" outlineLevel="1">
      <c r="B189" s="527"/>
      <c r="C189" s="203">
        <v>8</v>
      </c>
      <c r="D189" s="206" t="s">
        <v>369</v>
      </c>
      <c r="E189" s="207">
        <v>3</v>
      </c>
      <c r="F189" s="203">
        <v>3000</v>
      </c>
      <c r="G189" s="208">
        <f t="shared" si="129"/>
        <v>1000</v>
      </c>
      <c r="H189" s="576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77"/>
      <c r="M189" s="209">
        <f>RANK(K189, K$182:$K$211)</f>
        <v>10</v>
      </c>
      <c r="N189" s="579"/>
      <c r="O189" s="574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78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78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78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78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78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78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78"/>
    </row>
    <row r="190" spans="1:50" ht="14.25" customHeight="1" outlineLevel="1">
      <c r="B190" s="527"/>
      <c r="C190" s="203">
        <v>9</v>
      </c>
      <c r="D190" s="206" t="s">
        <v>536</v>
      </c>
      <c r="E190" s="207">
        <v>3</v>
      </c>
      <c r="F190" s="203">
        <v>3300</v>
      </c>
      <c r="G190" s="208">
        <f t="shared" si="129"/>
        <v>1100</v>
      </c>
      <c r="H190" s="576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77"/>
      <c r="M190" s="209">
        <f>RANK(K190, K$182:$K$211)</f>
        <v>9</v>
      </c>
      <c r="N190" s="579"/>
      <c r="O190" s="574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78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78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78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78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78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78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78"/>
    </row>
    <row r="191" spans="1:50" ht="14.25" customHeight="1" outlineLevel="1">
      <c r="B191" s="527"/>
      <c r="C191" s="203">
        <v>10</v>
      </c>
      <c r="D191" s="206" t="s">
        <v>541</v>
      </c>
      <c r="E191" s="207">
        <v>3</v>
      </c>
      <c r="F191" s="203">
        <v>3600</v>
      </c>
      <c r="G191" s="208">
        <f t="shared" si="129"/>
        <v>1200</v>
      </c>
      <c r="H191" s="576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77"/>
      <c r="M191" s="209">
        <f>RANK(K191, K$182:$K$211)</f>
        <v>6</v>
      </c>
      <c r="N191" s="579"/>
      <c r="O191" s="574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78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78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78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78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78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78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78"/>
    </row>
    <row r="192" spans="1:50" ht="14.25" customHeight="1" outlineLevel="1">
      <c r="B192" s="527"/>
      <c r="C192" s="203">
        <v>11</v>
      </c>
      <c r="D192" s="206" t="s">
        <v>621</v>
      </c>
      <c r="E192" s="207">
        <v>4</v>
      </c>
      <c r="F192" s="203">
        <v>3000</v>
      </c>
      <c r="G192" s="208">
        <f t="shared" si="129"/>
        <v>750</v>
      </c>
      <c r="H192" s="576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77"/>
      <c r="M192" s="209">
        <f>RANK(K192, K$182:$K$211)</f>
        <v>23</v>
      </c>
      <c r="N192" s="579"/>
      <c r="O192" s="574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78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78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78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78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78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78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78"/>
    </row>
    <row r="193" spans="2:50" ht="14.25" customHeight="1" outlineLevel="1">
      <c r="B193" s="527"/>
      <c r="C193" s="203">
        <v>12</v>
      </c>
      <c r="D193" s="206" t="s">
        <v>611</v>
      </c>
      <c r="E193" s="207">
        <v>3</v>
      </c>
      <c r="F193" s="203">
        <v>3300</v>
      </c>
      <c r="G193" s="208">
        <f t="shared" si="129"/>
        <v>1100</v>
      </c>
      <c r="H193" s="576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77"/>
      <c r="M193" s="209">
        <f>RANK(K193, K$182:$K$211)</f>
        <v>7</v>
      </c>
      <c r="N193" s="579"/>
      <c r="O193" s="574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78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78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78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78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78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78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78"/>
    </row>
    <row r="194" spans="2:50" ht="14.25" customHeight="1" outlineLevel="1">
      <c r="B194" s="527"/>
      <c r="C194" s="203">
        <v>13</v>
      </c>
      <c r="D194" s="206" t="s">
        <v>540</v>
      </c>
      <c r="E194" s="207">
        <v>4</v>
      </c>
      <c r="F194" s="203">
        <v>3300</v>
      </c>
      <c r="G194" s="208">
        <f t="shared" si="129"/>
        <v>825</v>
      </c>
      <c r="H194" s="576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77"/>
      <c r="M194" s="209">
        <f>RANK(K194, K$182:$K$211)</f>
        <v>17</v>
      </c>
      <c r="N194" s="579"/>
      <c r="O194" s="574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78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78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78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78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78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78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78"/>
    </row>
    <row r="195" spans="2:50" ht="14.25" customHeight="1" outlineLevel="1">
      <c r="B195" s="527"/>
      <c r="C195" s="203">
        <v>14</v>
      </c>
      <c r="D195" s="206" t="s">
        <v>622</v>
      </c>
      <c r="E195" s="207">
        <v>4</v>
      </c>
      <c r="F195" s="203">
        <v>3300</v>
      </c>
      <c r="G195" s="208">
        <f t="shared" si="129"/>
        <v>825</v>
      </c>
      <c r="H195" s="576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77"/>
      <c r="M195" s="209">
        <f>RANK(K195, K$182:$K$211)</f>
        <v>20</v>
      </c>
      <c r="N195" s="579"/>
      <c r="O195" s="574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78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78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78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78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78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78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78"/>
    </row>
    <row r="196" spans="2:50" ht="14.25" customHeight="1" outlineLevel="1">
      <c r="B196" s="527"/>
      <c r="C196" s="203">
        <v>15</v>
      </c>
      <c r="D196" s="206" t="s">
        <v>553</v>
      </c>
      <c r="E196" s="207">
        <v>4</v>
      </c>
      <c r="F196" s="203">
        <v>3300</v>
      </c>
      <c r="G196" s="208">
        <f t="shared" si="129"/>
        <v>825</v>
      </c>
      <c r="H196" s="576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77"/>
      <c r="M196" s="209">
        <f>RANK(K196, K$182:$K$211)</f>
        <v>12</v>
      </c>
      <c r="N196" s="579"/>
      <c r="O196" s="574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78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78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78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78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78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78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78"/>
    </row>
    <row r="197" spans="2:50" ht="14.25" customHeight="1" outlineLevel="1">
      <c r="B197" s="527"/>
      <c r="C197" s="203">
        <v>16</v>
      </c>
      <c r="D197" s="206" t="s">
        <v>552</v>
      </c>
      <c r="E197" s="207">
        <v>3</v>
      </c>
      <c r="F197" s="203">
        <v>3600</v>
      </c>
      <c r="G197" s="208">
        <f t="shared" si="129"/>
        <v>1200</v>
      </c>
      <c r="H197" s="576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77"/>
      <c r="M197" s="209">
        <f>RANK(K197, K$182:$K$211)</f>
        <v>2</v>
      </c>
      <c r="N197" s="579"/>
      <c r="O197" s="574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78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78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78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78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78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78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78"/>
    </row>
    <row r="198" spans="2:50" ht="14.25" customHeight="1" outlineLevel="1">
      <c r="B198" s="527"/>
      <c r="C198" s="203">
        <v>17</v>
      </c>
      <c r="D198" s="206" t="s">
        <v>387</v>
      </c>
      <c r="E198" s="207">
        <v>4</v>
      </c>
      <c r="F198" s="203">
        <v>2700</v>
      </c>
      <c r="G198" s="208">
        <f t="shared" si="129"/>
        <v>675</v>
      </c>
      <c r="H198" s="576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77"/>
      <c r="M198" s="209">
        <f>RANK(K198, K$182:$K$211)</f>
        <v>25</v>
      </c>
      <c r="N198" s="579"/>
      <c r="O198" s="574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78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78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78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78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78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78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78"/>
    </row>
    <row r="199" spans="2:50" ht="14.25" customHeight="1" outlineLevel="1">
      <c r="B199" s="527"/>
      <c r="C199" s="203">
        <v>18</v>
      </c>
      <c r="D199" s="206" t="s">
        <v>546</v>
      </c>
      <c r="E199" s="207">
        <v>4</v>
      </c>
      <c r="F199" s="203">
        <v>3300</v>
      </c>
      <c r="G199" s="208">
        <f t="shared" si="129"/>
        <v>825</v>
      </c>
      <c r="H199" s="576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77"/>
      <c r="M199" s="209">
        <f>RANK(K199, K$182:$K$211)</f>
        <v>19</v>
      </c>
      <c r="N199" s="579"/>
      <c r="O199" s="574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78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78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78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78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78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78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78"/>
    </row>
    <row r="200" spans="2:50" ht="14.25" customHeight="1" outlineLevel="1">
      <c r="B200" s="527"/>
      <c r="C200" s="203">
        <v>19</v>
      </c>
      <c r="D200" s="206" t="s">
        <v>554</v>
      </c>
      <c r="E200" s="207">
        <v>4</v>
      </c>
      <c r="F200" s="203">
        <v>3300</v>
      </c>
      <c r="G200" s="208">
        <f t="shared" si="129"/>
        <v>825</v>
      </c>
      <c r="H200" s="576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77"/>
      <c r="M200" s="209">
        <f>RANK(K200, K$182:$K$211)</f>
        <v>14</v>
      </c>
      <c r="N200" s="579"/>
      <c r="O200" s="574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78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78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78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78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78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78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78"/>
    </row>
    <row r="201" spans="2:50" ht="14.25" customHeight="1" outlineLevel="1">
      <c r="B201" s="527"/>
      <c r="C201" s="203">
        <v>20</v>
      </c>
      <c r="D201" s="206" t="s">
        <v>386</v>
      </c>
      <c r="E201" s="207">
        <v>5</v>
      </c>
      <c r="F201" s="203">
        <v>3300</v>
      </c>
      <c r="G201" s="208">
        <f t="shared" si="129"/>
        <v>660</v>
      </c>
      <c r="H201" s="576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77"/>
      <c r="M201" s="209">
        <f>RANK(K201, K$182:$K$211)</f>
        <v>28</v>
      </c>
      <c r="N201" s="579"/>
      <c r="O201" s="574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78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78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78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78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78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78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78"/>
    </row>
    <row r="202" spans="2:50" ht="14.25" customHeight="1" outlineLevel="1">
      <c r="B202" s="527"/>
      <c r="C202" s="203">
        <v>21</v>
      </c>
      <c r="D202" s="206" t="s">
        <v>547</v>
      </c>
      <c r="E202" s="207">
        <v>3</v>
      </c>
      <c r="F202" s="203">
        <v>3600</v>
      </c>
      <c r="G202" s="208">
        <f t="shared" si="129"/>
        <v>1200</v>
      </c>
      <c r="H202" s="576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77"/>
      <c r="M202" s="209">
        <f>RANK(K202, K$182:$K$211)</f>
        <v>3</v>
      </c>
      <c r="N202" s="579"/>
      <c r="O202" s="574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78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78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78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78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78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78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78"/>
    </row>
    <row r="203" spans="2:50" ht="14.25" customHeight="1" outlineLevel="1">
      <c r="B203" s="527"/>
      <c r="C203" s="203">
        <v>22</v>
      </c>
      <c r="D203" s="206" t="s">
        <v>551</v>
      </c>
      <c r="E203" s="207">
        <v>3</v>
      </c>
      <c r="F203" s="203">
        <v>3600</v>
      </c>
      <c r="G203" s="208">
        <f t="shared" si="129"/>
        <v>1200</v>
      </c>
      <c r="H203" s="576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77"/>
      <c r="M203" s="209">
        <f>RANK(K203, K$182:$K$211)</f>
        <v>5</v>
      </c>
      <c r="N203" s="579"/>
      <c r="O203" s="574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78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78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78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78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78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78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78"/>
    </row>
    <row r="204" spans="2:50" ht="14.25" customHeight="1" outlineLevel="1">
      <c r="B204" s="527"/>
      <c r="C204" s="203">
        <v>23</v>
      </c>
      <c r="D204" s="206" t="s">
        <v>603</v>
      </c>
      <c r="E204" s="207">
        <v>3</v>
      </c>
      <c r="F204" s="203">
        <v>3300</v>
      </c>
      <c r="G204" s="208">
        <f t="shared" si="129"/>
        <v>1100</v>
      </c>
      <c r="H204" s="576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77"/>
      <c r="M204" s="209">
        <f>RANK(K204, K$182:$K$211)</f>
        <v>8</v>
      </c>
      <c r="N204" s="579"/>
      <c r="O204" s="574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78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78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78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78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78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78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78"/>
    </row>
    <row r="205" spans="2:50" ht="14.25" customHeight="1" outlineLevel="1">
      <c r="B205" s="527"/>
      <c r="C205" s="203">
        <v>24</v>
      </c>
      <c r="D205" s="206" t="s">
        <v>550</v>
      </c>
      <c r="E205" s="207">
        <v>4</v>
      </c>
      <c r="F205" s="203">
        <v>3300</v>
      </c>
      <c r="G205" s="208">
        <f t="shared" si="129"/>
        <v>825</v>
      </c>
      <c r="H205" s="576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77"/>
      <c r="M205" s="209">
        <f>RANK(K205, K$182:$K$211)</f>
        <v>18</v>
      </c>
      <c r="N205" s="579"/>
      <c r="O205" s="574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78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78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78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78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78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78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78"/>
    </row>
    <row r="206" spans="2:50" ht="14.25" customHeight="1" outlineLevel="1">
      <c r="B206" s="527"/>
      <c r="C206" s="203">
        <v>25</v>
      </c>
      <c r="D206" s="206" t="s">
        <v>549</v>
      </c>
      <c r="E206" s="207">
        <v>4</v>
      </c>
      <c r="F206" s="203">
        <v>3000</v>
      </c>
      <c r="G206" s="208">
        <f t="shared" si="129"/>
        <v>750</v>
      </c>
      <c r="H206" s="576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77"/>
      <c r="M206" s="209">
        <f>RANK(K206, K$182:$K$211)</f>
        <v>21</v>
      </c>
      <c r="N206" s="579"/>
      <c r="O206" s="574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78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78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78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78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78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78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78"/>
    </row>
    <row r="207" spans="2:50" ht="14.25" customHeight="1" outlineLevel="1">
      <c r="B207" s="527"/>
      <c r="C207" s="203">
        <v>26</v>
      </c>
      <c r="D207" s="206" t="s">
        <v>385</v>
      </c>
      <c r="E207" s="207">
        <v>13</v>
      </c>
      <c r="F207" s="203">
        <v>3600</v>
      </c>
      <c r="G207" s="208">
        <f t="shared" si="129"/>
        <v>276.92307692307691</v>
      </c>
      <c r="H207" s="576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77"/>
      <c r="M207" s="209">
        <f>RANK(K207, K$182:$K$211)</f>
        <v>29</v>
      </c>
      <c r="N207" s="579"/>
      <c r="O207" s="574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78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78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78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78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78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78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78"/>
    </row>
    <row r="208" spans="2:50" ht="14.25" customHeight="1" outlineLevel="1">
      <c r="B208" s="527"/>
      <c r="C208" s="203">
        <v>27</v>
      </c>
      <c r="D208" s="206" t="s">
        <v>384</v>
      </c>
      <c r="E208" s="207">
        <v>4</v>
      </c>
      <c r="F208" s="203">
        <v>3000</v>
      </c>
      <c r="G208" s="208">
        <f t="shared" si="129"/>
        <v>750</v>
      </c>
      <c r="H208" s="576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77"/>
      <c r="M208" s="209">
        <f>RANK(K208, K$182:$K$211)</f>
        <v>24</v>
      </c>
      <c r="N208" s="579"/>
      <c r="O208" s="574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78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78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78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78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78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78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78"/>
    </row>
    <row r="209" spans="1:50" ht="14.25" customHeight="1" outlineLevel="1">
      <c r="B209" s="527"/>
      <c r="C209" s="203">
        <v>28</v>
      </c>
      <c r="D209" s="206" t="s">
        <v>376</v>
      </c>
      <c r="E209" s="203">
        <v>4</v>
      </c>
      <c r="F209" s="203">
        <v>3000</v>
      </c>
      <c r="G209" s="208">
        <f t="shared" si="129"/>
        <v>750</v>
      </c>
      <c r="H209" s="576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77"/>
      <c r="M209" s="209">
        <f>RANK(K209, K$182:$K$211)</f>
        <v>22</v>
      </c>
      <c r="N209" s="579"/>
      <c r="O209" s="574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78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78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78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78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78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78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78"/>
    </row>
    <row r="210" spans="1:50" ht="14.25" customHeight="1" outlineLevel="1">
      <c r="B210" s="527"/>
      <c r="C210" s="203">
        <v>29</v>
      </c>
      <c r="D210" s="206" t="s">
        <v>548</v>
      </c>
      <c r="E210" s="203">
        <v>4</v>
      </c>
      <c r="F210" s="203">
        <v>3300</v>
      </c>
      <c r="G210" s="208">
        <f t="shared" si="129"/>
        <v>825</v>
      </c>
      <c r="H210" s="576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77"/>
      <c r="M210" s="209">
        <f>RANK(K210, K$182:$K$211)</f>
        <v>15</v>
      </c>
      <c r="N210" s="579"/>
      <c r="O210" s="574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78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78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78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78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78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78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78"/>
    </row>
    <row r="211" spans="1:50" ht="14.25" customHeight="1" outlineLevel="1">
      <c r="B211" s="527"/>
      <c r="C211" s="203">
        <v>30</v>
      </c>
      <c r="D211" s="206"/>
      <c r="E211" s="203"/>
      <c r="F211" s="203"/>
      <c r="G211" s="208"/>
      <c r="H211" s="576"/>
      <c r="I211" s="209"/>
      <c r="J211" s="209"/>
      <c r="K211" s="210"/>
      <c r="L211" s="577"/>
      <c r="M211" s="209"/>
      <c r="N211" s="579"/>
      <c r="O211" s="574"/>
      <c r="P211" s="205"/>
      <c r="Q211" s="211"/>
      <c r="R211" s="208"/>
      <c r="S211" s="205"/>
      <c r="T211" s="578"/>
      <c r="U211" s="205"/>
      <c r="V211" s="211"/>
      <c r="W211" s="208"/>
      <c r="X211" s="205"/>
      <c r="Y211" s="578"/>
      <c r="Z211" s="205"/>
      <c r="AA211" s="211"/>
      <c r="AB211" s="208"/>
      <c r="AC211" s="205"/>
      <c r="AD211" s="578"/>
      <c r="AE211" s="205"/>
      <c r="AF211" s="211"/>
      <c r="AG211" s="208"/>
      <c r="AH211" s="205"/>
      <c r="AI211" s="578"/>
      <c r="AJ211" s="205"/>
      <c r="AK211" s="211"/>
      <c r="AL211" s="208"/>
      <c r="AM211" s="205"/>
      <c r="AN211" s="578"/>
      <c r="AO211" s="205"/>
      <c r="AP211" s="211"/>
      <c r="AQ211" s="208"/>
      <c r="AR211" s="205"/>
      <c r="AS211" s="578"/>
      <c r="AT211" s="205"/>
      <c r="AU211" s="211"/>
      <c r="AV211" s="208"/>
      <c r="AW211" s="205"/>
      <c r="AX211" s="578"/>
    </row>
    <row r="212" spans="1:50" ht="14.25" customHeight="1" outlineLevel="1" collapsed="1">
      <c r="B212" s="580" t="s">
        <v>624</v>
      </c>
      <c r="C212" s="581"/>
      <c r="D212" s="581"/>
      <c r="E212" s="581"/>
      <c r="F212" s="581"/>
      <c r="G212" s="581"/>
      <c r="H212" s="581"/>
      <c r="I212" s="581"/>
      <c r="J212" s="581"/>
      <c r="K212" s="581"/>
      <c r="L212" s="581"/>
      <c r="M212" s="582"/>
      <c r="N212" s="585" t="s">
        <v>444</v>
      </c>
      <c r="O212" s="585" t="s">
        <v>105</v>
      </c>
      <c r="P212" s="587">
        <f>AT177+1</f>
        <v>45909</v>
      </c>
      <c r="Q212" s="588"/>
      <c r="R212" s="588"/>
      <c r="S212" s="588"/>
      <c r="T212" s="588"/>
      <c r="U212" s="589">
        <f>P212+1</f>
        <v>45910</v>
      </c>
      <c r="V212" s="590"/>
      <c r="W212" s="590"/>
      <c r="X212" s="590"/>
      <c r="Y212" s="590"/>
      <c r="Z212" s="587">
        <f t="shared" ref="Z212" si="145">U212+1</f>
        <v>45911</v>
      </c>
      <c r="AA212" s="588"/>
      <c r="AB212" s="588"/>
      <c r="AC212" s="588"/>
      <c r="AD212" s="588"/>
      <c r="AE212" s="589">
        <f t="shared" ref="AE212" si="146">Z212+1</f>
        <v>45912</v>
      </c>
      <c r="AF212" s="590"/>
      <c r="AG212" s="590"/>
      <c r="AH212" s="590"/>
      <c r="AI212" s="590"/>
      <c r="AJ212" s="595">
        <f t="shared" ref="AJ212" si="147">AE212+1</f>
        <v>45913</v>
      </c>
      <c r="AK212" s="596"/>
      <c r="AL212" s="596"/>
      <c r="AM212" s="596"/>
      <c r="AN212" s="597"/>
      <c r="AO212" s="589">
        <f t="shared" ref="AO212" si="148">AJ212+1</f>
        <v>45914</v>
      </c>
      <c r="AP212" s="590"/>
      <c r="AQ212" s="590"/>
      <c r="AR212" s="590"/>
      <c r="AS212" s="590"/>
      <c r="AT212" s="595">
        <f t="shared" ref="AT212" si="149">AO212+1</f>
        <v>45915</v>
      </c>
      <c r="AU212" s="596"/>
      <c r="AV212" s="596"/>
      <c r="AW212" s="596"/>
      <c r="AX212" s="597"/>
    </row>
    <row r="213" spans="1:50" ht="14.25" customHeight="1" outlineLevel="1">
      <c r="B213" s="583"/>
      <c r="C213" s="583"/>
      <c r="D213" s="583"/>
      <c r="E213" s="583"/>
      <c r="F213" s="583"/>
      <c r="G213" s="583"/>
      <c r="H213" s="583"/>
      <c r="I213" s="583"/>
      <c r="J213" s="583"/>
      <c r="K213" s="583"/>
      <c r="L213" s="583"/>
      <c r="M213" s="584"/>
      <c r="N213" s="586"/>
      <c r="O213" s="586"/>
      <c r="P213" s="598">
        <f>P212</f>
        <v>45909</v>
      </c>
      <c r="Q213" s="598"/>
      <c r="R213" s="598"/>
      <c r="S213" s="598"/>
      <c r="T213" s="598"/>
      <c r="U213" s="591">
        <f>U212</f>
        <v>45910</v>
      </c>
      <c r="V213" s="591"/>
      <c r="W213" s="591"/>
      <c r="X213" s="591"/>
      <c r="Y213" s="591"/>
      <c r="Z213" s="598">
        <f t="shared" ref="Z213" si="150">Z212</f>
        <v>45911</v>
      </c>
      <c r="AA213" s="598"/>
      <c r="AB213" s="598"/>
      <c r="AC213" s="598"/>
      <c r="AD213" s="598"/>
      <c r="AE213" s="591">
        <f t="shared" ref="AE213" si="151">AE212</f>
        <v>45912</v>
      </c>
      <c r="AF213" s="591"/>
      <c r="AG213" s="591"/>
      <c r="AH213" s="591"/>
      <c r="AI213" s="591"/>
      <c r="AJ213" s="592">
        <f t="shared" ref="AJ213" si="152">AJ212</f>
        <v>45913</v>
      </c>
      <c r="AK213" s="593"/>
      <c r="AL213" s="593"/>
      <c r="AM213" s="593"/>
      <c r="AN213" s="594"/>
      <c r="AO213" s="591">
        <f t="shared" ref="AO213" si="153">AO212</f>
        <v>45914</v>
      </c>
      <c r="AP213" s="591"/>
      <c r="AQ213" s="591"/>
      <c r="AR213" s="591"/>
      <c r="AS213" s="591"/>
      <c r="AT213" s="592">
        <f t="shared" ref="AT213" si="154">AT212</f>
        <v>45915</v>
      </c>
      <c r="AU213" s="593"/>
      <c r="AV213" s="593"/>
      <c r="AW213" s="593"/>
      <c r="AX213" s="594"/>
    </row>
    <row r="214" spans="1:50" ht="14.25" customHeight="1" outlineLevel="1">
      <c r="B214" s="527" t="s">
        <v>165</v>
      </c>
      <c r="C214" s="527" t="s">
        <v>160</v>
      </c>
      <c r="D214" s="527"/>
      <c r="E214" s="527" t="s">
        <v>161</v>
      </c>
      <c r="F214" s="527"/>
      <c r="G214" s="527"/>
      <c r="H214" s="527" t="s">
        <v>166</v>
      </c>
      <c r="I214" s="575" t="s">
        <v>445</v>
      </c>
      <c r="J214" s="575"/>
      <c r="K214" s="575"/>
      <c r="L214" s="575" t="s">
        <v>166</v>
      </c>
      <c r="M214" s="575" t="s">
        <v>168</v>
      </c>
      <c r="N214" s="609"/>
      <c r="O214" s="585" t="s">
        <v>167</v>
      </c>
      <c r="P214" s="574" t="s">
        <v>163</v>
      </c>
      <c r="Q214" s="574"/>
      <c r="R214" s="574"/>
      <c r="S214" s="574"/>
      <c r="T214" s="574" t="s">
        <v>166</v>
      </c>
      <c r="U214" s="574" t="s">
        <v>163</v>
      </c>
      <c r="V214" s="574"/>
      <c r="W214" s="574"/>
      <c r="X214" s="574"/>
      <c r="Y214" s="574" t="s">
        <v>166</v>
      </c>
      <c r="Z214" s="574" t="s">
        <v>163</v>
      </c>
      <c r="AA214" s="574"/>
      <c r="AB214" s="574"/>
      <c r="AC214" s="574"/>
      <c r="AD214" s="574" t="s">
        <v>166</v>
      </c>
      <c r="AE214" s="574" t="s">
        <v>163</v>
      </c>
      <c r="AF214" s="574"/>
      <c r="AG214" s="574"/>
      <c r="AH214" s="574"/>
      <c r="AI214" s="574" t="s">
        <v>166</v>
      </c>
      <c r="AJ214" s="574" t="s">
        <v>163</v>
      </c>
      <c r="AK214" s="574"/>
      <c r="AL214" s="574"/>
      <c r="AM214" s="574"/>
      <c r="AN214" s="574" t="s">
        <v>166</v>
      </c>
      <c r="AO214" s="574" t="s">
        <v>163</v>
      </c>
      <c r="AP214" s="574"/>
      <c r="AQ214" s="574"/>
      <c r="AR214" s="574"/>
      <c r="AS214" s="574" t="s">
        <v>166</v>
      </c>
      <c r="AT214" s="574" t="s">
        <v>163</v>
      </c>
      <c r="AU214" s="574"/>
      <c r="AV214" s="574"/>
      <c r="AW214" s="574"/>
      <c r="AX214" s="574" t="s">
        <v>166</v>
      </c>
    </row>
    <row r="215" spans="1:50" ht="14.25" customHeight="1" outlineLevel="1">
      <c r="B215" s="527"/>
      <c r="C215" s="527"/>
      <c r="D215" s="527"/>
      <c r="E215" s="527" t="s">
        <v>446</v>
      </c>
      <c r="F215" s="527"/>
      <c r="G215" s="527"/>
      <c r="H215" s="527"/>
      <c r="I215" s="575" t="s">
        <v>446</v>
      </c>
      <c r="J215" s="575"/>
      <c r="K215" s="575"/>
      <c r="L215" s="575"/>
      <c r="M215" s="575"/>
      <c r="N215" s="610"/>
      <c r="O215" s="605"/>
      <c r="P215" s="574" t="s">
        <v>447</v>
      </c>
      <c r="Q215" s="574"/>
      <c r="R215" s="574"/>
      <c r="S215" s="574"/>
      <c r="T215" s="574"/>
      <c r="U215" s="574" t="s">
        <v>447</v>
      </c>
      <c r="V215" s="574"/>
      <c r="W215" s="574"/>
      <c r="X215" s="574"/>
      <c r="Y215" s="574"/>
      <c r="Z215" s="574" t="s">
        <v>447</v>
      </c>
      <c r="AA215" s="574"/>
      <c r="AB215" s="574"/>
      <c r="AC215" s="574"/>
      <c r="AD215" s="574"/>
      <c r="AE215" s="574" t="s">
        <v>447</v>
      </c>
      <c r="AF215" s="574"/>
      <c r="AG215" s="574"/>
      <c r="AH215" s="574"/>
      <c r="AI215" s="574"/>
      <c r="AJ215" s="574" t="s">
        <v>447</v>
      </c>
      <c r="AK215" s="574"/>
      <c r="AL215" s="574"/>
      <c r="AM215" s="574"/>
      <c r="AN215" s="574"/>
      <c r="AO215" s="574" t="s">
        <v>447</v>
      </c>
      <c r="AP215" s="574"/>
      <c r="AQ215" s="574"/>
      <c r="AR215" s="574"/>
      <c r="AS215" s="574"/>
      <c r="AT215" s="574" t="s">
        <v>447</v>
      </c>
      <c r="AU215" s="574"/>
      <c r="AV215" s="574"/>
      <c r="AW215" s="574"/>
      <c r="AX215" s="574"/>
    </row>
    <row r="216" spans="1:50" ht="14.25" customHeight="1" outlineLevel="1">
      <c r="A216" s="200"/>
      <c r="B216" s="527"/>
      <c r="C216" s="527"/>
      <c r="D216" s="527"/>
      <c r="E216" s="203" t="s">
        <v>162</v>
      </c>
      <c r="F216" s="203" t="s">
        <v>448</v>
      </c>
      <c r="G216" s="203" t="s">
        <v>164</v>
      </c>
      <c r="H216" s="527"/>
      <c r="I216" s="204" t="s">
        <v>162</v>
      </c>
      <c r="J216" s="204" t="s">
        <v>448</v>
      </c>
      <c r="K216" s="204" t="s">
        <v>164</v>
      </c>
      <c r="L216" s="575"/>
      <c r="M216" s="575"/>
      <c r="N216" s="610"/>
      <c r="O216" s="605"/>
      <c r="P216" s="205" t="s">
        <v>162</v>
      </c>
      <c r="Q216" s="205" t="s">
        <v>448</v>
      </c>
      <c r="R216" s="205" t="s">
        <v>164</v>
      </c>
      <c r="S216" s="205" t="s">
        <v>168</v>
      </c>
      <c r="T216" s="574"/>
      <c r="U216" s="205" t="s">
        <v>162</v>
      </c>
      <c r="V216" s="205" t="s">
        <v>448</v>
      </c>
      <c r="W216" s="205" t="s">
        <v>164</v>
      </c>
      <c r="X216" s="205" t="s">
        <v>168</v>
      </c>
      <c r="Y216" s="574"/>
      <c r="Z216" s="205" t="s">
        <v>162</v>
      </c>
      <c r="AA216" s="205" t="s">
        <v>448</v>
      </c>
      <c r="AB216" s="205" t="s">
        <v>164</v>
      </c>
      <c r="AC216" s="205" t="s">
        <v>168</v>
      </c>
      <c r="AD216" s="574"/>
      <c r="AE216" s="205" t="s">
        <v>162</v>
      </c>
      <c r="AF216" s="205" t="s">
        <v>448</v>
      </c>
      <c r="AG216" s="205" t="s">
        <v>164</v>
      </c>
      <c r="AH216" s="205" t="s">
        <v>168</v>
      </c>
      <c r="AI216" s="574"/>
      <c r="AJ216" s="205" t="s">
        <v>162</v>
      </c>
      <c r="AK216" s="205" t="s">
        <v>448</v>
      </c>
      <c r="AL216" s="205" t="s">
        <v>164</v>
      </c>
      <c r="AM216" s="205" t="s">
        <v>168</v>
      </c>
      <c r="AN216" s="574"/>
      <c r="AO216" s="205" t="s">
        <v>162</v>
      </c>
      <c r="AP216" s="205" t="s">
        <v>448</v>
      </c>
      <c r="AQ216" s="205" t="s">
        <v>164</v>
      </c>
      <c r="AR216" s="205" t="s">
        <v>168</v>
      </c>
      <c r="AS216" s="574"/>
      <c r="AT216" s="205" t="s">
        <v>162</v>
      </c>
      <c r="AU216" s="205" t="s">
        <v>448</v>
      </c>
      <c r="AV216" s="205" t="s">
        <v>164</v>
      </c>
      <c r="AW216" s="205" t="s">
        <v>168</v>
      </c>
      <c r="AX216" s="574"/>
    </row>
    <row r="217" spans="1:50" ht="14.25" customHeight="1" outlineLevel="1">
      <c r="B217" s="527" t="s">
        <v>449</v>
      </c>
      <c r="C217" s="203">
        <v>1</v>
      </c>
      <c r="D217" s="206" t="s">
        <v>544</v>
      </c>
      <c r="E217" s="207">
        <v>4</v>
      </c>
      <c r="F217" s="203">
        <v>3300</v>
      </c>
      <c r="G217" s="208">
        <f t="shared" ref="G217:G247" si="155">F217/E217</f>
        <v>825</v>
      </c>
      <c r="H217" s="612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615">
        <f>IFERROR(AVERAGE(K217:K249),"-")</f>
        <v>750.00008102670756</v>
      </c>
      <c r="M217" s="209">
        <f>RANK(K217, K$217:$K$249)</f>
        <v>13</v>
      </c>
      <c r="N217" s="610"/>
      <c r="O217" s="605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99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99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99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99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99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99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99">
        <f>AVERAGE(AV217:AV249)</f>
        <v>751.57243355911612</v>
      </c>
    </row>
    <row r="218" spans="1:50" ht="14.25" customHeight="1" outlineLevel="1">
      <c r="B218" s="527"/>
      <c r="C218" s="203">
        <v>2</v>
      </c>
      <c r="D218" s="206" t="s">
        <v>542</v>
      </c>
      <c r="E218" s="207">
        <v>3</v>
      </c>
      <c r="F218" s="203">
        <v>3600</v>
      </c>
      <c r="G218" s="208">
        <f t="shared" si="155"/>
        <v>1200</v>
      </c>
      <c r="H218" s="613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616"/>
      <c r="M218" s="209">
        <f>RANK(K218, K$217:$K$249)</f>
        <v>1</v>
      </c>
      <c r="N218" s="610"/>
      <c r="O218" s="605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600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600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600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600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600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600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600"/>
    </row>
    <row r="219" spans="1:50" ht="14.25" customHeight="1" outlineLevel="1">
      <c r="B219" s="527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613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616"/>
      <c r="M219" s="209">
        <f>RANK(K219, K$217:$K$249)</f>
        <v>27</v>
      </c>
      <c r="N219" s="610"/>
      <c r="O219" s="605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600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600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600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600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600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600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600"/>
    </row>
    <row r="220" spans="1:50" ht="14.25" customHeight="1" outlineLevel="1">
      <c r="B220" s="527"/>
      <c r="C220" s="203">
        <v>4</v>
      </c>
      <c r="D220" s="206" t="s">
        <v>543</v>
      </c>
      <c r="E220" s="207">
        <v>4</v>
      </c>
      <c r="F220" s="203">
        <v>3300</v>
      </c>
      <c r="G220" s="208">
        <f t="shared" si="155"/>
        <v>825</v>
      </c>
      <c r="H220" s="613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616"/>
      <c r="M220" s="209">
        <f>RANK(K220, K$217:$K$249)</f>
        <v>12</v>
      </c>
      <c r="N220" s="610"/>
      <c r="O220" s="605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600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600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600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600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600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600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600"/>
    </row>
    <row r="221" spans="1:50" ht="14.25" customHeight="1" outlineLevel="1">
      <c r="B221" s="527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613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616"/>
      <c r="M221" s="209">
        <f>RANK(K221, K$217:$K$249)</f>
        <v>29</v>
      </c>
      <c r="N221" s="610"/>
      <c r="O221" s="605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600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600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600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600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600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600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600"/>
    </row>
    <row r="222" spans="1:50" ht="14.25" customHeight="1" outlineLevel="1">
      <c r="B222" s="527"/>
      <c r="C222" s="203">
        <v>6</v>
      </c>
      <c r="D222" s="206" t="s">
        <v>538</v>
      </c>
      <c r="E222" s="207">
        <v>3</v>
      </c>
      <c r="F222" s="203">
        <v>3600</v>
      </c>
      <c r="G222" s="208">
        <f t="shared" si="155"/>
        <v>1200</v>
      </c>
      <c r="H222" s="613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616"/>
      <c r="M222" s="209">
        <f>RANK(K222, K$217:$K$249)</f>
        <v>4</v>
      </c>
      <c r="N222" s="610"/>
      <c r="O222" s="605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600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600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600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600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600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600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600"/>
    </row>
    <row r="223" spans="1:50" ht="14.25" customHeight="1" outlineLevel="1">
      <c r="B223" s="527"/>
      <c r="C223" s="203">
        <v>7</v>
      </c>
      <c r="D223" s="206" t="s">
        <v>369</v>
      </c>
      <c r="E223" s="207">
        <v>3</v>
      </c>
      <c r="F223" s="203">
        <v>3000</v>
      </c>
      <c r="G223" s="208">
        <f t="shared" si="155"/>
        <v>1000</v>
      </c>
      <c r="H223" s="613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616"/>
      <c r="M223" s="209">
        <f>RANK(K223, K$217:$K$249)</f>
        <v>10</v>
      </c>
      <c r="N223" s="610"/>
      <c r="O223" s="605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600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600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600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600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600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600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600"/>
    </row>
    <row r="224" spans="1:50" ht="14.25" customHeight="1" outlineLevel="1">
      <c r="B224" s="527"/>
      <c r="C224" s="203">
        <v>8</v>
      </c>
      <c r="D224" s="206" t="s">
        <v>536</v>
      </c>
      <c r="E224" s="207">
        <v>3</v>
      </c>
      <c r="F224" s="203">
        <v>3300</v>
      </c>
      <c r="G224" s="208">
        <f t="shared" si="155"/>
        <v>1100</v>
      </c>
      <c r="H224" s="613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616"/>
      <c r="M224" s="209">
        <f>RANK(K224, K$217:$K$249)</f>
        <v>9</v>
      </c>
      <c r="N224" s="610"/>
      <c r="O224" s="605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600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600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600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600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600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600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600"/>
    </row>
    <row r="225" spans="2:50" ht="14.25" customHeight="1" outlineLevel="1">
      <c r="B225" s="527"/>
      <c r="C225" s="203">
        <v>9</v>
      </c>
      <c r="D225" s="206" t="s">
        <v>541</v>
      </c>
      <c r="E225" s="207">
        <v>3</v>
      </c>
      <c r="F225" s="203">
        <v>3600</v>
      </c>
      <c r="G225" s="208">
        <f t="shared" si="155"/>
        <v>1200</v>
      </c>
      <c r="H225" s="613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616"/>
      <c r="M225" s="209">
        <f>RANK(K225, K$217:$K$249)</f>
        <v>5</v>
      </c>
      <c r="N225" s="610"/>
      <c r="O225" s="605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600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600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600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600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600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600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600"/>
    </row>
    <row r="226" spans="2:50" ht="14.25" customHeight="1" outlineLevel="1">
      <c r="B226" s="527"/>
      <c r="C226" s="203">
        <v>10</v>
      </c>
      <c r="D226" s="206" t="s">
        <v>621</v>
      </c>
      <c r="E226" s="207">
        <v>4</v>
      </c>
      <c r="F226" s="203">
        <v>3000</v>
      </c>
      <c r="G226" s="208">
        <f t="shared" si="155"/>
        <v>750</v>
      </c>
      <c r="H226" s="613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616"/>
      <c r="M226" s="209">
        <f>RANK(K226, K$217:$K$249)</f>
        <v>22</v>
      </c>
      <c r="N226" s="610"/>
      <c r="O226" s="605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600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600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600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600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600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600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600"/>
    </row>
    <row r="227" spans="2:50" ht="14.25" customHeight="1" outlineLevel="1">
      <c r="B227" s="527"/>
      <c r="C227" s="203">
        <v>11</v>
      </c>
      <c r="D227" s="206" t="s">
        <v>611</v>
      </c>
      <c r="E227" s="207">
        <v>3</v>
      </c>
      <c r="F227" s="203">
        <v>3300</v>
      </c>
      <c r="G227" s="208">
        <f t="shared" si="155"/>
        <v>1100</v>
      </c>
      <c r="H227" s="613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616"/>
      <c r="M227" s="209">
        <f>RANK(K227, K$217:$K$249)</f>
        <v>7</v>
      </c>
      <c r="N227" s="610"/>
      <c r="O227" s="605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600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600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600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600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600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600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600"/>
    </row>
    <row r="228" spans="2:50" ht="14.25" customHeight="1" outlineLevel="1">
      <c r="B228" s="527"/>
      <c r="C228" s="203">
        <v>12</v>
      </c>
      <c r="D228" s="206" t="s">
        <v>540</v>
      </c>
      <c r="E228" s="207">
        <v>4</v>
      </c>
      <c r="F228" s="203">
        <v>3300</v>
      </c>
      <c r="G228" s="208">
        <f t="shared" si="155"/>
        <v>825</v>
      </c>
      <c r="H228" s="613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616"/>
      <c r="M228" s="209">
        <f>RANK(K228, K$217:$K$249)</f>
        <v>18</v>
      </c>
      <c r="N228" s="610"/>
      <c r="O228" s="605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600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600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600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600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600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600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600"/>
    </row>
    <row r="229" spans="2:50" ht="14.25" customHeight="1" outlineLevel="1">
      <c r="B229" s="527"/>
      <c r="C229" s="203">
        <v>13</v>
      </c>
      <c r="D229" s="206" t="s">
        <v>622</v>
      </c>
      <c r="E229" s="207">
        <v>4</v>
      </c>
      <c r="F229" s="203">
        <v>3300</v>
      </c>
      <c r="G229" s="208">
        <f t="shared" si="155"/>
        <v>825</v>
      </c>
      <c r="H229" s="613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616"/>
      <c r="M229" s="209">
        <f>RANK(K229, K$217:$K$249)</f>
        <v>15</v>
      </c>
      <c r="N229" s="610"/>
      <c r="O229" s="605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600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600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600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600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600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600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600"/>
    </row>
    <row r="230" spans="2:50" ht="14.25" customHeight="1" outlineLevel="1">
      <c r="B230" s="527"/>
      <c r="C230" s="203">
        <v>14</v>
      </c>
      <c r="D230" s="206" t="s">
        <v>537</v>
      </c>
      <c r="E230" s="207">
        <v>4</v>
      </c>
      <c r="F230" s="203">
        <v>3300</v>
      </c>
      <c r="G230" s="208">
        <f t="shared" si="155"/>
        <v>825</v>
      </c>
      <c r="H230" s="613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616"/>
      <c r="M230" s="209">
        <f>RANK(K230, K$217:$K$249)</f>
        <v>17</v>
      </c>
      <c r="N230" s="610"/>
      <c r="O230" s="605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600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600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600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600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600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600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600"/>
    </row>
    <row r="231" spans="2:50" ht="14.25" customHeight="1" outlineLevel="1">
      <c r="B231" s="527"/>
      <c r="C231" s="203">
        <v>15</v>
      </c>
      <c r="D231" s="206" t="s">
        <v>637</v>
      </c>
      <c r="E231" s="207">
        <v>4</v>
      </c>
      <c r="F231" s="203">
        <v>3300</v>
      </c>
      <c r="G231" s="208">
        <f t="shared" si="155"/>
        <v>825</v>
      </c>
      <c r="H231" s="613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616"/>
      <c r="M231" s="209">
        <f>RANK(K231, K$217:$K$249)</f>
        <v>21</v>
      </c>
      <c r="N231" s="610"/>
      <c r="O231" s="605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600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600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600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600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600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600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600"/>
    </row>
    <row r="232" spans="2:50" ht="14.25" customHeight="1" outlineLevel="1">
      <c r="B232" s="527"/>
      <c r="C232" s="203">
        <v>16</v>
      </c>
      <c r="D232" s="206" t="s">
        <v>553</v>
      </c>
      <c r="E232" s="207">
        <v>4</v>
      </c>
      <c r="F232" s="203">
        <v>3300</v>
      </c>
      <c r="G232" s="208">
        <f t="shared" si="155"/>
        <v>825</v>
      </c>
      <c r="H232" s="613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616"/>
      <c r="M232" s="209">
        <f>RANK(K232, K$217:$K$249)</f>
        <v>11</v>
      </c>
      <c r="N232" s="610"/>
      <c r="O232" s="605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600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600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600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600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600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600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600"/>
    </row>
    <row r="233" spans="2:50" ht="14.25" customHeight="1" outlineLevel="1">
      <c r="B233" s="527"/>
      <c r="C233" s="203">
        <v>17</v>
      </c>
      <c r="D233" s="206" t="s">
        <v>552</v>
      </c>
      <c r="E233" s="207">
        <v>3</v>
      </c>
      <c r="F233" s="203">
        <v>3600</v>
      </c>
      <c r="G233" s="208">
        <f t="shared" si="155"/>
        <v>1200</v>
      </c>
      <c r="H233" s="613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616"/>
      <c r="M233" s="209">
        <f>RANK(K233, K$217:$K$249)</f>
        <v>3</v>
      </c>
      <c r="N233" s="610"/>
      <c r="O233" s="605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600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600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600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600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600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600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600"/>
    </row>
    <row r="234" spans="2:50" ht="14.25" customHeight="1" outlineLevel="1">
      <c r="B234" s="527"/>
      <c r="C234" s="203">
        <v>18</v>
      </c>
      <c r="D234" s="206" t="s">
        <v>387</v>
      </c>
      <c r="E234" s="207">
        <v>4</v>
      </c>
      <c r="F234" s="203">
        <v>2700</v>
      </c>
      <c r="G234" s="208">
        <f t="shared" si="155"/>
        <v>675</v>
      </c>
      <c r="H234" s="613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616"/>
      <c r="M234" s="209">
        <f>RANK(K234, K$217:$K$249)</f>
        <v>26</v>
      </c>
      <c r="N234" s="610"/>
      <c r="O234" s="605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600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600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600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600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600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600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600"/>
    </row>
    <row r="235" spans="2:50" ht="14.25" customHeight="1" outlineLevel="1">
      <c r="B235" s="527"/>
      <c r="C235" s="203">
        <v>19</v>
      </c>
      <c r="D235" s="206" t="s">
        <v>554</v>
      </c>
      <c r="E235" s="207">
        <v>4</v>
      </c>
      <c r="F235" s="203">
        <v>3300</v>
      </c>
      <c r="G235" s="208">
        <f t="shared" si="155"/>
        <v>825</v>
      </c>
      <c r="H235" s="613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616"/>
      <c r="M235" s="209">
        <f>RANK(K235, K$217:$K$249)</f>
        <v>14</v>
      </c>
      <c r="N235" s="610"/>
      <c r="O235" s="605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600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600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600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600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600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600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600"/>
    </row>
    <row r="236" spans="2:50" ht="14.25" customHeight="1" outlineLevel="1">
      <c r="B236" s="527"/>
      <c r="C236" s="203">
        <v>20</v>
      </c>
      <c r="D236" s="206" t="s">
        <v>386</v>
      </c>
      <c r="E236" s="207">
        <v>5</v>
      </c>
      <c r="F236" s="203">
        <v>3300</v>
      </c>
      <c r="G236" s="208">
        <f t="shared" si="155"/>
        <v>660</v>
      </c>
      <c r="H236" s="613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616"/>
      <c r="M236" s="209">
        <f>RANK(K236, K$217:$K$249)</f>
        <v>28</v>
      </c>
      <c r="N236" s="610"/>
      <c r="O236" s="605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600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600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600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600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600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600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600"/>
    </row>
    <row r="237" spans="2:50" ht="14.25" customHeight="1" outlineLevel="1">
      <c r="B237" s="527"/>
      <c r="C237" s="203">
        <v>21</v>
      </c>
      <c r="D237" s="206" t="s">
        <v>547</v>
      </c>
      <c r="E237" s="207">
        <v>3</v>
      </c>
      <c r="F237" s="203">
        <v>3600</v>
      </c>
      <c r="G237" s="208">
        <f t="shared" si="155"/>
        <v>1200</v>
      </c>
      <c r="H237" s="613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616"/>
      <c r="M237" s="209">
        <f>RANK(K237, K$217:$K$249)</f>
        <v>2</v>
      </c>
      <c r="N237" s="610"/>
      <c r="O237" s="605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600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600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600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600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600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600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600"/>
    </row>
    <row r="238" spans="2:50" ht="14.25" customHeight="1" outlineLevel="1">
      <c r="B238" s="527"/>
      <c r="C238" s="203">
        <v>22</v>
      </c>
      <c r="D238" s="206" t="s">
        <v>551</v>
      </c>
      <c r="E238" s="207">
        <v>3</v>
      </c>
      <c r="F238" s="203">
        <v>3600</v>
      </c>
      <c r="G238" s="208">
        <f t="shared" si="155"/>
        <v>1200</v>
      </c>
      <c r="H238" s="613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616"/>
      <c r="M238" s="209">
        <f>RANK(K238, K$217:$K$249)</f>
        <v>6</v>
      </c>
      <c r="N238" s="610"/>
      <c r="O238" s="605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600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600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600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600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600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600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600"/>
    </row>
    <row r="239" spans="2:50" ht="14.25" customHeight="1" outlineLevel="1">
      <c r="B239" s="527"/>
      <c r="C239" s="203">
        <v>23</v>
      </c>
      <c r="D239" s="206" t="s">
        <v>603</v>
      </c>
      <c r="E239" s="207">
        <v>3</v>
      </c>
      <c r="F239" s="203">
        <v>3300</v>
      </c>
      <c r="G239" s="208">
        <f t="shared" si="155"/>
        <v>1100</v>
      </c>
      <c r="H239" s="613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616"/>
      <c r="M239" s="209">
        <f>RANK(K239, K$217:$K$249)</f>
        <v>8</v>
      </c>
      <c r="N239" s="610"/>
      <c r="O239" s="605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600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600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600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600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600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600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600"/>
    </row>
    <row r="240" spans="2:50" ht="14.25" customHeight="1" outlineLevel="1">
      <c r="B240" s="527"/>
      <c r="C240" s="203">
        <v>24</v>
      </c>
      <c r="D240" s="206" t="s">
        <v>550</v>
      </c>
      <c r="E240" s="207">
        <v>4</v>
      </c>
      <c r="F240" s="203">
        <v>3300</v>
      </c>
      <c r="G240" s="208">
        <f t="shared" si="155"/>
        <v>825</v>
      </c>
      <c r="H240" s="613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616"/>
      <c r="M240" s="209">
        <f>RANK(K240, K$217:$K$249)</f>
        <v>19</v>
      </c>
      <c r="N240" s="610"/>
      <c r="O240" s="605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600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600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600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600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600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600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600"/>
    </row>
    <row r="241" spans="1:50" ht="14.25" customHeight="1" outlineLevel="1">
      <c r="B241" s="527"/>
      <c r="C241" s="203">
        <v>25</v>
      </c>
      <c r="D241" s="206" t="s">
        <v>546</v>
      </c>
      <c r="E241" s="207">
        <v>4</v>
      </c>
      <c r="F241" s="203">
        <v>3300</v>
      </c>
      <c r="G241" s="208">
        <f t="shared" si="155"/>
        <v>825</v>
      </c>
      <c r="H241" s="613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616"/>
      <c r="M241" s="209">
        <f>RANK(K241, K$217:$K$249)</f>
        <v>20</v>
      </c>
      <c r="N241" s="610"/>
      <c r="O241" s="605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600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600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600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600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600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600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600"/>
    </row>
    <row r="242" spans="1:50" ht="14.25" customHeight="1" outlineLevel="1">
      <c r="B242" s="527"/>
      <c r="C242" s="203">
        <v>26</v>
      </c>
      <c r="D242" s="206" t="s">
        <v>549</v>
      </c>
      <c r="E242" s="207">
        <v>4</v>
      </c>
      <c r="F242" s="203">
        <v>3000</v>
      </c>
      <c r="G242" s="208">
        <f t="shared" si="155"/>
        <v>750</v>
      </c>
      <c r="H242" s="613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616"/>
      <c r="M242" s="209">
        <f>RANK(K242, K$217:$K$249)</f>
        <v>23</v>
      </c>
      <c r="N242" s="610"/>
      <c r="O242" s="605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600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600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600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600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600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600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600"/>
    </row>
    <row r="243" spans="1:50" ht="14.25" customHeight="1" outlineLevel="1">
      <c r="B243" s="527"/>
      <c r="C243" s="203">
        <v>27</v>
      </c>
      <c r="D243" s="206" t="s">
        <v>385</v>
      </c>
      <c r="E243" s="207">
        <v>13</v>
      </c>
      <c r="F243" s="203">
        <v>3600</v>
      </c>
      <c r="G243" s="208">
        <f t="shared" si="155"/>
        <v>276.92307692307691</v>
      </c>
      <c r="H243" s="613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616"/>
      <c r="M243" s="209">
        <f>RANK(K243, K$217:$K$249)</f>
        <v>31</v>
      </c>
      <c r="N243" s="610"/>
      <c r="O243" s="605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600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600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600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600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600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600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600"/>
    </row>
    <row r="244" spans="1:50" ht="14.25" customHeight="1" outlineLevel="1">
      <c r="B244" s="527"/>
      <c r="C244" s="203">
        <v>28</v>
      </c>
      <c r="D244" s="206" t="s">
        <v>384</v>
      </c>
      <c r="E244" s="203">
        <v>4</v>
      </c>
      <c r="F244" s="203">
        <v>3000</v>
      </c>
      <c r="G244" s="208">
        <f t="shared" si="155"/>
        <v>750</v>
      </c>
      <c r="H244" s="613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616"/>
      <c r="M244" s="209">
        <f>RANK(K244, K$217:$K$249)</f>
        <v>25</v>
      </c>
      <c r="N244" s="610"/>
      <c r="O244" s="605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600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600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600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600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600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600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600"/>
    </row>
    <row r="245" spans="1:50" ht="14.25" customHeight="1" outlineLevel="1">
      <c r="B245" s="527"/>
      <c r="C245" s="203">
        <v>29</v>
      </c>
      <c r="D245" s="206" t="s">
        <v>376</v>
      </c>
      <c r="E245" s="203">
        <v>4</v>
      </c>
      <c r="F245" s="203">
        <v>3000</v>
      </c>
      <c r="G245" s="208">
        <f t="shared" si="155"/>
        <v>750</v>
      </c>
      <c r="H245" s="613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616"/>
      <c r="M245" s="209">
        <f>RANK(K245, K$217:$K$249)</f>
        <v>24</v>
      </c>
      <c r="N245" s="610"/>
      <c r="O245" s="605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600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600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600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600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600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600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600"/>
    </row>
    <row r="246" spans="1:50" ht="14.25" customHeight="1" outlineLevel="1">
      <c r="B246" s="527"/>
      <c r="C246" s="203">
        <v>30</v>
      </c>
      <c r="D246" s="206" t="s">
        <v>548</v>
      </c>
      <c r="E246" s="203">
        <v>4</v>
      </c>
      <c r="F246" s="203">
        <v>3300</v>
      </c>
      <c r="G246" s="208">
        <f t="shared" si="155"/>
        <v>825</v>
      </c>
      <c r="H246" s="613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616"/>
      <c r="M246" s="209">
        <f>RANK(K246, K$217:$K$249)</f>
        <v>16</v>
      </c>
      <c r="N246" s="610"/>
      <c r="O246" s="605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600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600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600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600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600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600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600"/>
    </row>
    <row r="247" spans="1:50" ht="14.25" customHeight="1" outlineLevel="1">
      <c r="B247" s="527"/>
      <c r="C247" s="203">
        <v>31</v>
      </c>
      <c r="D247" s="206" t="s">
        <v>638</v>
      </c>
      <c r="E247" s="203">
        <v>6</v>
      </c>
      <c r="F247" s="203">
        <v>3600</v>
      </c>
      <c r="G247" s="208">
        <f t="shared" si="155"/>
        <v>600</v>
      </c>
      <c r="H247" s="613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616"/>
      <c r="M247" s="209">
        <f>RANK(K247, K$217:$K$249)</f>
        <v>30</v>
      </c>
      <c r="N247" s="610"/>
      <c r="O247" s="605"/>
      <c r="P247" s="205"/>
      <c r="Q247" s="211"/>
      <c r="R247" s="208"/>
      <c r="S247" s="205"/>
      <c r="T247" s="600"/>
      <c r="U247" s="205"/>
      <c r="V247" s="205"/>
      <c r="W247" s="208"/>
      <c r="X247" s="205"/>
      <c r="Y247" s="600"/>
      <c r="Z247" s="205"/>
      <c r="AA247" s="205"/>
      <c r="AB247" s="208"/>
      <c r="AC247" s="205"/>
      <c r="AD247" s="600"/>
      <c r="AE247" s="205"/>
      <c r="AF247" s="205"/>
      <c r="AG247" s="208"/>
      <c r="AH247" s="205"/>
      <c r="AI247" s="600"/>
      <c r="AJ247" s="205"/>
      <c r="AK247" s="205"/>
      <c r="AL247" s="208"/>
      <c r="AM247" s="205"/>
      <c r="AN247" s="600"/>
      <c r="AO247" s="205"/>
      <c r="AP247" s="205"/>
      <c r="AQ247" s="208"/>
      <c r="AR247" s="205"/>
      <c r="AS247" s="600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600"/>
    </row>
    <row r="248" spans="1:50" ht="14.25" customHeight="1" outlineLevel="1">
      <c r="B248" s="527"/>
      <c r="C248" s="203">
        <v>32</v>
      </c>
      <c r="D248" s="206"/>
      <c r="E248" s="203"/>
      <c r="F248" s="203"/>
      <c r="G248" s="208"/>
      <c r="H248" s="613"/>
      <c r="I248" s="209"/>
      <c r="J248" s="209"/>
      <c r="K248" s="210"/>
      <c r="L248" s="616"/>
      <c r="M248" s="209"/>
      <c r="N248" s="610"/>
      <c r="O248" s="605"/>
      <c r="P248" s="205"/>
      <c r="Q248" s="211"/>
      <c r="R248" s="208"/>
      <c r="S248" s="205"/>
      <c r="T248" s="600"/>
      <c r="U248" s="205"/>
      <c r="V248" s="205"/>
      <c r="W248" s="208"/>
      <c r="X248" s="205"/>
      <c r="Y248" s="600"/>
      <c r="Z248" s="205"/>
      <c r="AA248" s="205"/>
      <c r="AB248" s="208"/>
      <c r="AC248" s="205"/>
      <c r="AD248" s="600"/>
      <c r="AE248" s="205"/>
      <c r="AF248" s="205"/>
      <c r="AG248" s="208"/>
      <c r="AH248" s="205"/>
      <c r="AI248" s="600"/>
      <c r="AJ248" s="205"/>
      <c r="AK248" s="205"/>
      <c r="AL248" s="208"/>
      <c r="AM248" s="205"/>
      <c r="AN248" s="600"/>
      <c r="AO248" s="205"/>
      <c r="AP248" s="205"/>
      <c r="AQ248" s="208"/>
      <c r="AR248" s="205"/>
      <c r="AS248" s="600"/>
      <c r="AT248" s="205"/>
      <c r="AU248" s="205"/>
      <c r="AV248" s="208"/>
      <c r="AW248" s="205"/>
      <c r="AX248" s="600"/>
    </row>
    <row r="249" spans="1:50" ht="14.25" customHeight="1" outlineLevel="1">
      <c r="B249" s="527"/>
      <c r="C249" s="203">
        <v>33</v>
      </c>
      <c r="D249" s="206"/>
      <c r="E249" s="203"/>
      <c r="F249" s="203"/>
      <c r="G249" s="208"/>
      <c r="H249" s="614"/>
      <c r="I249" s="209"/>
      <c r="J249" s="209"/>
      <c r="K249" s="210"/>
      <c r="L249" s="617"/>
      <c r="M249" s="209"/>
      <c r="N249" s="611"/>
      <c r="O249" s="586"/>
      <c r="P249" s="205"/>
      <c r="Q249" s="211"/>
      <c r="R249" s="208"/>
      <c r="S249" s="205"/>
      <c r="T249" s="601"/>
      <c r="U249" s="205"/>
      <c r="V249" s="205"/>
      <c r="W249" s="208"/>
      <c r="X249" s="205"/>
      <c r="Y249" s="601"/>
      <c r="Z249" s="205"/>
      <c r="AA249" s="205"/>
      <c r="AB249" s="208"/>
      <c r="AC249" s="205"/>
      <c r="AD249" s="601"/>
      <c r="AE249" s="205"/>
      <c r="AF249" s="205"/>
      <c r="AG249" s="208"/>
      <c r="AH249" s="205"/>
      <c r="AI249" s="601"/>
      <c r="AJ249" s="205"/>
      <c r="AK249" s="205"/>
      <c r="AL249" s="208"/>
      <c r="AM249" s="205"/>
      <c r="AN249" s="601"/>
      <c r="AO249" s="205"/>
      <c r="AP249" s="205"/>
      <c r="AQ249" s="208"/>
      <c r="AR249" s="205"/>
      <c r="AS249" s="601"/>
      <c r="AT249" s="205"/>
      <c r="AU249" s="205"/>
      <c r="AV249" s="208"/>
      <c r="AW249" s="205"/>
      <c r="AX249" s="601"/>
    </row>
    <row r="250" spans="1:50" ht="14.25" customHeight="1" outlineLevel="1" collapsed="1">
      <c r="B250" s="581" t="s">
        <v>625</v>
      </c>
      <c r="C250" s="581"/>
      <c r="D250" s="581"/>
      <c r="E250" s="581"/>
      <c r="F250" s="581"/>
      <c r="G250" s="581"/>
      <c r="H250" s="581"/>
      <c r="I250" s="581"/>
      <c r="J250" s="581"/>
      <c r="K250" s="581"/>
      <c r="L250" s="581"/>
      <c r="M250" s="582"/>
      <c r="N250" s="585" t="s">
        <v>444</v>
      </c>
      <c r="O250" s="585" t="s">
        <v>105</v>
      </c>
      <c r="P250" s="587">
        <f>AT212+1</f>
        <v>45916</v>
      </c>
      <c r="Q250" s="588"/>
      <c r="R250" s="588"/>
      <c r="S250" s="588"/>
      <c r="T250" s="588"/>
      <c r="U250" s="589">
        <f>P250+1</f>
        <v>45917</v>
      </c>
      <c r="V250" s="590"/>
      <c r="W250" s="590"/>
      <c r="X250" s="590"/>
      <c r="Y250" s="590"/>
      <c r="Z250" s="587">
        <f t="shared" ref="Z250" si="172">U250+1</f>
        <v>45918</v>
      </c>
      <c r="AA250" s="588"/>
      <c r="AB250" s="588"/>
      <c r="AC250" s="588"/>
      <c r="AD250" s="588"/>
      <c r="AE250" s="589">
        <f t="shared" ref="AE250" si="173">Z250+1</f>
        <v>45919</v>
      </c>
      <c r="AF250" s="590"/>
      <c r="AG250" s="590"/>
      <c r="AH250" s="590"/>
      <c r="AI250" s="590"/>
      <c r="AJ250" s="595">
        <f t="shared" ref="AJ250" si="174">AE250+1</f>
        <v>45920</v>
      </c>
      <c r="AK250" s="596"/>
      <c r="AL250" s="596"/>
      <c r="AM250" s="596"/>
      <c r="AN250" s="597"/>
      <c r="AO250" s="589">
        <f t="shared" ref="AO250" si="175">AJ250+1</f>
        <v>45921</v>
      </c>
      <c r="AP250" s="590"/>
      <c r="AQ250" s="590"/>
      <c r="AR250" s="590"/>
      <c r="AS250" s="590"/>
      <c r="AT250" s="595">
        <f t="shared" ref="AT250" si="176">AO250+1</f>
        <v>45922</v>
      </c>
      <c r="AU250" s="596"/>
      <c r="AV250" s="596"/>
      <c r="AW250" s="596"/>
      <c r="AX250" s="597"/>
    </row>
    <row r="251" spans="1:50" ht="14.25" customHeight="1" outlineLevel="1">
      <c r="B251" s="583"/>
      <c r="C251" s="583"/>
      <c r="D251" s="583"/>
      <c r="E251" s="583"/>
      <c r="F251" s="583"/>
      <c r="G251" s="583"/>
      <c r="H251" s="583"/>
      <c r="I251" s="583"/>
      <c r="J251" s="583"/>
      <c r="K251" s="583"/>
      <c r="L251" s="583"/>
      <c r="M251" s="584"/>
      <c r="N251" s="586"/>
      <c r="O251" s="586"/>
      <c r="P251" s="598">
        <f>P250</f>
        <v>45916</v>
      </c>
      <c r="Q251" s="598"/>
      <c r="R251" s="598"/>
      <c r="S251" s="598"/>
      <c r="T251" s="598"/>
      <c r="U251" s="591">
        <f>U250</f>
        <v>45917</v>
      </c>
      <c r="V251" s="591"/>
      <c r="W251" s="591"/>
      <c r="X251" s="591"/>
      <c r="Y251" s="591"/>
      <c r="Z251" s="598">
        <f t="shared" ref="Z251" si="177">Z250</f>
        <v>45918</v>
      </c>
      <c r="AA251" s="598"/>
      <c r="AB251" s="598"/>
      <c r="AC251" s="598"/>
      <c r="AD251" s="598"/>
      <c r="AE251" s="591">
        <f t="shared" ref="AE251" si="178">AE250</f>
        <v>45919</v>
      </c>
      <c r="AF251" s="591"/>
      <c r="AG251" s="591"/>
      <c r="AH251" s="591"/>
      <c r="AI251" s="591"/>
      <c r="AJ251" s="592">
        <f t="shared" ref="AJ251" si="179">AJ250</f>
        <v>45920</v>
      </c>
      <c r="AK251" s="593"/>
      <c r="AL251" s="593"/>
      <c r="AM251" s="593"/>
      <c r="AN251" s="594"/>
      <c r="AO251" s="591">
        <f t="shared" ref="AO251" si="180">AO250</f>
        <v>45921</v>
      </c>
      <c r="AP251" s="591"/>
      <c r="AQ251" s="591"/>
      <c r="AR251" s="591"/>
      <c r="AS251" s="591"/>
      <c r="AT251" s="592">
        <f t="shared" ref="AT251" si="181">AT250</f>
        <v>45922</v>
      </c>
      <c r="AU251" s="593"/>
      <c r="AV251" s="593"/>
      <c r="AW251" s="593"/>
      <c r="AX251" s="594"/>
    </row>
    <row r="252" spans="1:50" ht="14.25" customHeight="1" outlineLevel="1">
      <c r="B252" s="621" t="s">
        <v>165</v>
      </c>
      <c r="C252" s="627" t="s">
        <v>160</v>
      </c>
      <c r="D252" s="628"/>
      <c r="E252" s="618" t="s">
        <v>161</v>
      </c>
      <c r="F252" s="619"/>
      <c r="G252" s="620"/>
      <c r="H252" s="621" t="s">
        <v>166</v>
      </c>
      <c r="I252" s="624" t="s">
        <v>445</v>
      </c>
      <c r="J252" s="625"/>
      <c r="K252" s="626"/>
      <c r="L252" s="633" t="s">
        <v>166</v>
      </c>
      <c r="M252" s="633" t="s">
        <v>168</v>
      </c>
      <c r="N252" s="609"/>
      <c r="O252" s="585" t="s">
        <v>167</v>
      </c>
      <c r="P252" s="602" t="s">
        <v>163</v>
      </c>
      <c r="Q252" s="603"/>
      <c r="R252" s="603"/>
      <c r="S252" s="604"/>
      <c r="T252" s="585" t="s">
        <v>166</v>
      </c>
      <c r="U252" s="602" t="s">
        <v>163</v>
      </c>
      <c r="V252" s="603"/>
      <c r="W252" s="603"/>
      <c r="X252" s="604"/>
      <c r="Y252" s="585" t="s">
        <v>166</v>
      </c>
      <c r="Z252" s="602" t="s">
        <v>163</v>
      </c>
      <c r="AA252" s="603"/>
      <c r="AB252" s="603"/>
      <c r="AC252" s="604"/>
      <c r="AD252" s="585" t="s">
        <v>166</v>
      </c>
      <c r="AE252" s="602" t="s">
        <v>163</v>
      </c>
      <c r="AF252" s="603"/>
      <c r="AG252" s="603"/>
      <c r="AH252" s="604"/>
      <c r="AI252" s="585" t="s">
        <v>166</v>
      </c>
      <c r="AJ252" s="602" t="s">
        <v>163</v>
      </c>
      <c r="AK252" s="603"/>
      <c r="AL252" s="603"/>
      <c r="AM252" s="604"/>
      <c r="AN252" s="585" t="s">
        <v>166</v>
      </c>
      <c r="AO252" s="602" t="s">
        <v>163</v>
      </c>
      <c r="AP252" s="603"/>
      <c r="AQ252" s="603"/>
      <c r="AR252" s="604"/>
      <c r="AS252" s="585" t="s">
        <v>166</v>
      </c>
      <c r="AT252" s="602" t="s">
        <v>163</v>
      </c>
      <c r="AU252" s="603"/>
      <c r="AV252" s="603"/>
      <c r="AW252" s="604"/>
      <c r="AX252" s="585" t="s">
        <v>166</v>
      </c>
    </row>
    <row r="253" spans="1:50" ht="14.25" customHeight="1" outlineLevel="1">
      <c r="B253" s="622"/>
      <c r="C253" s="629"/>
      <c r="D253" s="630"/>
      <c r="E253" s="618" t="s">
        <v>446</v>
      </c>
      <c r="F253" s="619"/>
      <c r="G253" s="620"/>
      <c r="H253" s="622"/>
      <c r="I253" s="624" t="s">
        <v>446</v>
      </c>
      <c r="J253" s="625"/>
      <c r="K253" s="626"/>
      <c r="L253" s="634"/>
      <c r="M253" s="634"/>
      <c r="N253" s="610"/>
      <c r="O253" s="605"/>
      <c r="P253" s="602" t="s">
        <v>447</v>
      </c>
      <c r="Q253" s="603"/>
      <c r="R253" s="603"/>
      <c r="S253" s="604"/>
      <c r="T253" s="605"/>
      <c r="U253" s="602" t="s">
        <v>447</v>
      </c>
      <c r="V253" s="603"/>
      <c r="W253" s="603"/>
      <c r="X253" s="604"/>
      <c r="Y253" s="605"/>
      <c r="Z253" s="602" t="s">
        <v>447</v>
      </c>
      <c r="AA253" s="603"/>
      <c r="AB253" s="603"/>
      <c r="AC253" s="604"/>
      <c r="AD253" s="605"/>
      <c r="AE253" s="602" t="s">
        <v>447</v>
      </c>
      <c r="AF253" s="603"/>
      <c r="AG253" s="603"/>
      <c r="AH253" s="604"/>
      <c r="AI253" s="605"/>
      <c r="AJ253" s="602" t="s">
        <v>447</v>
      </c>
      <c r="AK253" s="603"/>
      <c r="AL253" s="603"/>
      <c r="AM253" s="604"/>
      <c r="AN253" s="605"/>
      <c r="AO253" s="602" t="s">
        <v>447</v>
      </c>
      <c r="AP253" s="603"/>
      <c r="AQ253" s="603"/>
      <c r="AR253" s="604"/>
      <c r="AS253" s="605"/>
      <c r="AT253" s="602" t="s">
        <v>447</v>
      </c>
      <c r="AU253" s="603"/>
      <c r="AV253" s="603"/>
      <c r="AW253" s="604"/>
      <c r="AX253" s="605"/>
    </row>
    <row r="254" spans="1:50" ht="14.25" customHeight="1" outlineLevel="1">
      <c r="A254" s="200"/>
      <c r="B254" s="623"/>
      <c r="C254" s="631"/>
      <c r="D254" s="632"/>
      <c r="E254" s="203" t="s">
        <v>162</v>
      </c>
      <c r="F254" s="203" t="s">
        <v>448</v>
      </c>
      <c r="G254" s="203" t="s">
        <v>164</v>
      </c>
      <c r="H254" s="623"/>
      <c r="I254" s="204" t="s">
        <v>162</v>
      </c>
      <c r="J254" s="204" t="s">
        <v>448</v>
      </c>
      <c r="K254" s="204" t="s">
        <v>164</v>
      </c>
      <c r="L254" s="635"/>
      <c r="M254" s="635"/>
      <c r="N254" s="610"/>
      <c r="O254" s="605"/>
      <c r="P254" s="205" t="s">
        <v>162</v>
      </c>
      <c r="Q254" s="205" t="s">
        <v>448</v>
      </c>
      <c r="R254" s="205" t="s">
        <v>164</v>
      </c>
      <c r="S254" s="205" t="s">
        <v>168</v>
      </c>
      <c r="T254" s="586"/>
      <c r="U254" s="205" t="s">
        <v>162</v>
      </c>
      <c r="V254" s="205" t="s">
        <v>448</v>
      </c>
      <c r="W254" s="205" t="s">
        <v>164</v>
      </c>
      <c r="X254" s="205" t="s">
        <v>168</v>
      </c>
      <c r="Y254" s="586"/>
      <c r="Z254" s="205" t="s">
        <v>162</v>
      </c>
      <c r="AA254" s="205" t="s">
        <v>448</v>
      </c>
      <c r="AB254" s="205" t="s">
        <v>164</v>
      </c>
      <c r="AC254" s="205" t="s">
        <v>168</v>
      </c>
      <c r="AD254" s="586"/>
      <c r="AE254" s="205" t="s">
        <v>162</v>
      </c>
      <c r="AF254" s="205" t="s">
        <v>448</v>
      </c>
      <c r="AG254" s="205" t="s">
        <v>164</v>
      </c>
      <c r="AH254" s="205" t="s">
        <v>168</v>
      </c>
      <c r="AI254" s="586"/>
      <c r="AJ254" s="205" t="s">
        <v>162</v>
      </c>
      <c r="AK254" s="205" t="s">
        <v>448</v>
      </c>
      <c r="AL254" s="205" t="s">
        <v>164</v>
      </c>
      <c r="AM254" s="205" t="s">
        <v>168</v>
      </c>
      <c r="AN254" s="586"/>
      <c r="AO254" s="205" t="s">
        <v>162</v>
      </c>
      <c r="AP254" s="205" t="s">
        <v>448</v>
      </c>
      <c r="AQ254" s="205" t="s">
        <v>164</v>
      </c>
      <c r="AR254" s="205" t="s">
        <v>168</v>
      </c>
      <c r="AS254" s="586"/>
      <c r="AT254" s="205" t="s">
        <v>162</v>
      </c>
      <c r="AU254" s="205" t="s">
        <v>448</v>
      </c>
      <c r="AV254" s="205" t="s">
        <v>164</v>
      </c>
      <c r="AW254" s="205" t="s">
        <v>168</v>
      </c>
      <c r="AX254" s="586"/>
    </row>
    <row r="255" spans="1:50" ht="14.25" customHeight="1" outlineLevel="1">
      <c r="B255" s="527" t="s">
        <v>449</v>
      </c>
      <c r="C255" s="203">
        <v>1</v>
      </c>
      <c r="D255" s="206" t="s">
        <v>544</v>
      </c>
      <c r="E255" s="207">
        <v>4</v>
      </c>
      <c r="F255" s="203">
        <v>3300</v>
      </c>
      <c r="G255" s="208">
        <f t="shared" ref="G255:G286" si="182">F255/E255</f>
        <v>825</v>
      </c>
      <c r="H255" s="612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615">
        <f>IFERROR(AVERAGE(K255:K287),"-")</f>
        <v>752.11270484615727</v>
      </c>
      <c r="M255" s="209">
        <f>RANK(K255, K$255:$K$287)</f>
        <v>14</v>
      </c>
      <c r="N255" s="610"/>
      <c r="O255" s="605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99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99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99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99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99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99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99">
        <f>AVERAGE(AV255:AV287)</f>
        <v>752.92038051333668</v>
      </c>
    </row>
    <row r="256" spans="1:50" ht="14.25" customHeight="1" outlineLevel="1">
      <c r="B256" s="527"/>
      <c r="C256" s="203">
        <v>2</v>
      </c>
      <c r="D256" s="206" t="s">
        <v>542</v>
      </c>
      <c r="E256" s="207">
        <v>3</v>
      </c>
      <c r="F256" s="203">
        <v>3600</v>
      </c>
      <c r="G256" s="208">
        <f t="shared" si="182"/>
        <v>1200</v>
      </c>
      <c r="H256" s="613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616"/>
      <c r="M256" s="209">
        <f>RANK(K256, K$255:$K$287)</f>
        <v>1</v>
      </c>
      <c r="N256" s="610"/>
      <c r="O256" s="605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600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600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600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600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600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600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600"/>
    </row>
    <row r="257" spans="2:50" ht="14.25" customHeight="1" outlineLevel="1">
      <c r="B257" s="527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613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616"/>
      <c r="M257" s="209">
        <f>RANK(K257, K$255:$K$287)</f>
        <v>28</v>
      </c>
      <c r="N257" s="610"/>
      <c r="O257" s="605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600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600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600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600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600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600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600"/>
    </row>
    <row r="258" spans="2:50" ht="14.25" customHeight="1" outlineLevel="1">
      <c r="B258" s="527"/>
      <c r="C258" s="203">
        <v>4</v>
      </c>
      <c r="D258" s="206" t="s">
        <v>543</v>
      </c>
      <c r="E258" s="207">
        <v>4</v>
      </c>
      <c r="F258" s="203">
        <v>3300</v>
      </c>
      <c r="G258" s="208">
        <f t="shared" si="182"/>
        <v>825</v>
      </c>
      <c r="H258" s="613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616"/>
      <c r="M258" s="209">
        <f>RANK(K258, K$255:$K$287)</f>
        <v>11</v>
      </c>
      <c r="N258" s="610"/>
      <c r="O258" s="605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600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600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600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600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600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600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600"/>
    </row>
    <row r="259" spans="2:50" ht="14.25" customHeight="1" outlineLevel="1">
      <c r="B259" s="527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613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616"/>
      <c r="M259" s="209">
        <f>RANK(K259, K$255:$K$287)</f>
        <v>30</v>
      </c>
      <c r="N259" s="610"/>
      <c r="O259" s="605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600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600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600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600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600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600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600"/>
    </row>
    <row r="260" spans="2:50" ht="14.25" customHeight="1" outlineLevel="1">
      <c r="B260" s="527"/>
      <c r="C260" s="203">
        <v>6</v>
      </c>
      <c r="D260" s="206" t="s">
        <v>538</v>
      </c>
      <c r="E260" s="207">
        <v>3</v>
      </c>
      <c r="F260" s="203">
        <v>3600</v>
      </c>
      <c r="G260" s="208">
        <f t="shared" si="182"/>
        <v>1200</v>
      </c>
      <c r="H260" s="613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616"/>
      <c r="M260" s="209">
        <f>RANK(K260, K$255:$K$287)</f>
        <v>5</v>
      </c>
      <c r="N260" s="610"/>
      <c r="O260" s="605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600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600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600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600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600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600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600"/>
    </row>
    <row r="261" spans="2:50" ht="14.25" customHeight="1" outlineLevel="1">
      <c r="B261" s="527"/>
      <c r="C261" s="203">
        <v>7</v>
      </c>
      <c r="D261" s="206" t="s">
        <v>369</v>
      </c>
      <c r="E261" s="207">
        <v>3</v>
      </c>
      <c r="F261" s="203">
        <v>3000</v>
      </c>
      <c r="G261" s="208">
        <f t="shared" si="182"/>
        <v>1000</v>
      </c>
      <c r="H261" s="613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616"/>
      <c r="M261" s="209">
        <f>RANK(K261, K$255:$K$287)</f>
        <v>10</v>
      </c>
      <c r="N261" s="610"/>
      <c r="O261" s="605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600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600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600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600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600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600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600"/>
    </row>
    <row r="262" spans="2:50" ht="14.25" customHeight="1" outlineLevel="1">
      <c r="B262" s="527"/>
      <c r="C262" s="203">
        <v>8</v>
      </c>
      <c r="D262" s="206" t="s">
        <v>536</v>
      </c>
      <c r="E262" s="207">
        <v>3</v>
      </c>
      <c r="F262" s="203">
        <v>3300</v>
      </c>
      <c r="G262" s="208">
        <f t="shared" si="182"/>
        <v>1100</v>
      </c>
      <c r="H262" s="613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616"/>
      <c r="M262" s="209">
        <f>RANK(K262, K$255:$K$287)</f>
        <v>9</v>
      </c>
      <c r="N262" s="610"/>
      <c r="O262" s="605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600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600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600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600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600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600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600"/>
    </row>
    <row r="263" spans="2:50" ht="14.25" customHeight="1" outlineLevel="1">
      <c r="B263" s="527"/>
      <c r="C263" s="203">
        <v>9</v>
      </c>
      <c r="D263" s="206" t="s">
        <v>541</v>
      </c>
      <c r="E263" s="207">
        <v>3</v>
      </c>
      <c r="F263" s="203">
        <v>3600</v>
      </c>
      <c r="G263" s="208">
        <f t="shared" si="182"/>
        <v>1200</v>
      </c>
      <c r="H263" s="613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616"/>
      <c r="M263" s="209">
        <f>RANK(K263, K$255:$K$287)</f>
        <v>4</v>
      </c>
      <c r="N263" s="610"/>
      <c r="O263" s="605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600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600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600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600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600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600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600"/>
    </row>
    <row r="264" spans="2:50" ht="14.25" customHeight="1" outlineLevel="1">
      <c r="B264" s="527"/>
      <c r="C264" s="203">
        <v>10</v>
      </c>
      <c r="D264" s="206" t="s">
        <v>621</v>
      </c>
      <c r="E264" s="207">
        <v>4</v>
      </c>
      <c r="F264" s="203">
        <v>3000</v>
      </c>
      <c r="G264" s="208">
        <f t="shared" si="182"/>
        <v>750</v>
      </c>
      <c r="H264" s="613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616"/>
      <c r="M264" s="209">
        <f>RANK(K264, K$255:$K$287)</f>
        <v>23</v>
      </c>
      <c r="N264" s="610"/>
      <c r="O264" s="605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600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600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600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600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600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600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600"/>
    </row>
    <row r="265" spans="2:50" ht="14.25" customHeight="1" outlineLevel="1">
      <c r="B265" s="527"/>
      <c r="C265" s="203">
        <v>11</v>
      </c>
      <c r="D265" s="206" t="s">
        <v>611</v>
      </c>
      <c r="E265" s="207">
        <v>3</v>
      </c>
      <c r="F265" s="203">
        <v>3300</v>
      </c>
      <c r="G265" s="208">
        <f t="shared" si="182"/>
        <v>1100</v>
      </c>
      <c r="H265" s="613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616"/>
      <c r="M265" s="209">
        <f>RANK(K265, K$255:$K$287)</f>
        <v>7</v>
      </c>
      <c r="N265" s="610"/>
      <c r="O265" s="605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600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600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600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600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600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600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600"/>
    </row>
    <row r="266" spans="2:50" ht="14.25" customHeight="1" outlineLevel="1">
      <c r="B266" s="527"/>
      <c r="C266" s="203">
        <v>12</v>
      </c>
      <c r="D266" s="206" t="s">
        <v>540</v>
      </c>
      <c r="E266" s="207">
        <v>4</v>
      </c>
      <c r="F266" s="203">
        <v>3300</v>
      </c>
      <c r="G266" s="208">
        <f t="shared" si="182"/>
        <v>825</v>
      </c>
      <c r="H266" s="613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616"/>
      <c r="M266" s="209">
        <f>RANK(K266, K$255:$K$287)</f>
        <v>19</v>
      </c>
      <c r="N266" s="610"/>
      <c r="O266" s="605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600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600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600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600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600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600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600"/>
    </row>
    <row r="267" spans="2:50" ht="14.25" customHeight="1" outlineLevel="1">
      <c r="B267" s="527"/>
      <c r="C267" s="203">
        <v>13</v>
      </c>
      <c r="D267" s="206" t="s">
        <v>622</v>
      </c>
      <c r="E267" s="207">
        <v>4</v>
      </c>
      <c r="F267" s="203">
        <v>3300</v>
      </c>
      <c r="G267" s="208">
        <f t="shared" si="182"/>
        <v>825</v>
      </c>
      <c r="H267" s="613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616"/>
      <c r="M267" s="209">
        <f>RANK(K267, K$255:$K$287)</f>
        <v>15</v>
      </c>
      <c r="N267" s="610"/>
      <c r="O267" s="605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600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600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600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600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600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600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600"/>
    </row>
    <row r="268" spans="2:50" ht="14.25" customHeight="1" outlineLevel="1">
      <c r="B268" s="527"/>
      <c r="C268" s="203">
        <v>14</v>
      </c>
      <c r="D268" s="206" t="s">
        <v>537</v>
      </c>
      <c r="E268" s="207">
        <v>4</v>
      </c>
      <c r="F268" s="203">
        <v>3300</v>
      </c>
      <c r="G268" s="208">
        <f t="shared" si="182"/>
        <v>825</v>
      </c>
      <c r="H268" s="613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616"/>
      <c r="M268" s="209">
        <f>RANK(K268, K$255:$K$287)</f>
        <v>18</v>
      </c>
      <c r="N268" s="610"/>
      <c r="O268" s="605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600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600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600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600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600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600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600"/>
    </row>
    <row r="269" spans="2:50" ht="14.25" customHeight="1" outlineLevel="1">
      <c r="B269" s="527"/>
      <c r="C269" s="203">
        <v>15</v>
      </c>
      <c r="D269" s="206" t="s">
        <v>637</v>
      </c>
      <c r="E269" s="207">
        <v>4</v>
      </c>
      <c r="F269" s="203">
        <v>3300</v>
      </c>
      <c r="G269" s="208">
        <f t="shared" si="182"/>
        <v>825</v>
      </c>
      <c r="H269" s="613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616"/>
      <c r="M269" s="209">
        <f>RANK(K269, K$255:$K$287)</f>
        <v>16</v>
      </c>
      <c r="N269" s="610"/>
      <c r="O269" s="605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600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600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600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600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600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600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600"/>
    </row>
    <row r="270" spans="2:50" ht="14.25" customHeight="1" outlineLevel="1">
      <c r="B270" s="527"/>
      <c r="C270" s="203">
        <v>16</v>
      </c>
      <c r="D270" s="206" t="s">
        <v>640</v>
      </c>
      <c r="E270" s="207">
        <v>4</v>
      </c>
      <c r="F270" s="203">
        <v>3300</v>
      </c>
      <c r="G270" s="208">
        <f t="shared" si="182"/>
        <v>825</v>
      </c>
      <c r="H270" s="613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616"/>
      <c r="M270" s="209">
        <f>RANK(K270, K$255:$K$287)</f>
        <v>22</v>
      </c>
      <c r="N270" s="610"/>
      <c r="O270" s="605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600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600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600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600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600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600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600"/>
    </row>
    <row r="271" spans="2:50" ht="14.25" customHeight="1" outlineLevel="1">
      <c r="B271" s="527"/>
      <c r="C271" s="203">
        <v>17</v>
      </c>
      <c r="D271" s="206" t="s">
        <v>553</v>
      </c>
      <c r="E271" s="207">
        <v>4</v>
      </c>
      <c r="F271" s="203">
        <v>3300</v>
      </c>
      <c r="G271" s="208">
        <f t="shared" si="182"/>
        <v>825</v>
      </c>
      <c r="H271" s="613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616"/>
      <c r="M271" s="209">
        <f>RANK(K271, K$255:$K$287)</f>
        <v>13</v>
      </c>
      <c r="N271" s="610"/>
      <c r="O271" s="605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600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600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600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600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600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600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600"/>
    </row>
    <row r="272" spans="2:50" ht="14.25" customHeight="1" outlineLevel="1">
      <c r="B272" s="527"/>
      <c r="C272" s="203">
        <v>18</v>
      </c>
      <c r="D272" s="206" t="s">
        <v>552</v>
      </c>
      <c r="E272" s="207">
        <v>3</v>
      </c>
      <c r="F272" s="203">
        <v>3600</v>
      </c>
      <c r="G272" s="208">
        <f t="shared" si="182"/>
        <v>1200</v>
      </c>
      <c r="H272" s="613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616"/>
      <c r="M272" s="209">
        <f>RANK(K272, K$255:$K$287)</f>
        <v>3</v>
      </c>
      <c r="N272" s="610"/>
      <c r="O272" s="605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600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600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600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600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600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600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600"/>
    </row>
    <row r="273" spans="2:50" ht="14.25" customHeight="1" outlineLevel="1">
      <c r="B273" s="527"/>
      <c r="C273" s="203">
        <v>19</v>
      </c>
      <c r="D273" s="206" t="s">
        <v>387</v>
      </c>
      <c r="E273" s="207">
        <v>4</v>
      </c>
      <c r="F273" s="203">
        <v>2700</v>
      </c>
      <c r="G273" s="208">
        <f t="shared" si="182"/>
        <v>675</v>
      </c>
      <c r="H273" s="613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616"/>
      <c r="M273" s="209">
        <f>RANK(K273, K$255:$K$287)</f>
        <v>27</v>
      </c>
      <c r="N273" s="610"/>
      <c r="O273" s="605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600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600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600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600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600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600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600"/>
    </row>
    <row r="274" spans="2:50" ht="14.25" customHeight="1" outlineLevel="1">
      <c r="B274" s="527"/>
      <c r="C274" s="203">
        <v>20</v>
      </c>
      <c r="D274" s="206" t="s">
        <v>554</v>
      </c>
      <c r="E274" s="207">
        <v>4</v>
      </c>
      <c r="F274" s="203">
        <v>3300</v>
      </c>
      <c r="G274" s="208">
        <f t="shared" si="182"/>
        <v>825</v>
      </c>
      <c r="H274" s="613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616"/>
      <c r="M274" s="209">
        <f>RANK(K274, K$255:$K$287)</f>
        <v>12</v>
      </c>
      <c r="N274" s="610"/>
      <c r="O274" s="605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600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600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600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600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600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600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600"/>
    </row>
    <row r="275" spans="2:50" ht="14.25" customHeight="1" outlineLevel="1">
      <c r="B275" s="527"/>
      <c r="C275" s="203">
        <v>21</v>
      </c>
      <c r="D275" s="206" t="s">
        <v>386</v>
      </c>
      <c r="E275" s="207">
        <v>5</v>
      </c>
      <c r="F275" s="203">
        <v>3300</v>
      </c>
      <c r="G275" s="208">
        <f t="shared" si="182"/>
        <v>660</v>
      </c>
      <c r="H275" s="613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616"/>
      <c r="M275" s="209">
        <f>RANK(K275, K$255:$K$287)</f>
        <v>29</v>
      </c>
      <c r="N275" s="610"/>
      <c r="O275" s="605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600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600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600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600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600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600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600"/>
    </row>
    <row r="276" spans="2:50" ht="14.25" customHeight="1" outlineLevel="1">
      <c r="B276" s="527"/>
      <c r="C276" s="203">
        <v>22</v>
      </c>
      <c r="D276" s="206" t="s">
        <v>547</v>
      </c>
      <c r="E276" s="207">
        <v>3</v>
      </c>
      <c r="F276" s="203">
        <v>3600</v>
      </c>
      <c r="G276" s="208">
        <f t="shared" si="182"/>
        <v>1200</v>
      </c>
      <c r="H276" s="613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616"/>
      <c r="M276" s="209">
        <f>RANK(K276, K$255:$K$287)</f>
        <v>2</v>
      </c>
      <c r="N276" s="610"/>
      <c r="O276" s="605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600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600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600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600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600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600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600"/>
    </row>
    <row r="277" spans="2:50" ht="14.25" customHeight="1" outlineLevel="1">
      <c r="B277" s="527"/>
      <c r="C277" s="203">
        <v>23</v>
      </c>
      <c r="D277" s="206" t="s">
        <v>551</v>
      </c>
      <c r="E277" s="207">
        <v>3</v>
      </c>
      <c r="F277" s="203">
        <v>3600</v>
      </c>
      <c r="G277" s="208">
        <f t="shared" si="182"/>
        <v>1200</v>
      </c>
      <c r="H277" s="613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616"/>
      <c r="M277" s="209">
        <f>RANK(K277, K$255:$K$287)</f>
        <v>6</v>
      </c>
      <c r="N277" s="610"/>
      <c r="O277" s="605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600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600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600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600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600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600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600"/>
    </row>
    <row r="278" spans="2:50" ht="14.25" customHeight="1" outlineLevel="1">
      <c r="B278" s="527"/>
      <c r="C278" s="203">
        <v>24</v>
      </c>
      <c r="D278" s="206" t="s">
        <v>603</v>
      </c>
      <c r="E278" s="207">
        <v>3</v>
      </c>
      <c r="F278" s="203">
        <v>3300</v>
      </c>
      <c r="G278" s="208">
        <f t="shared" si="182"/>
        <v>1100</v>
      </c>
      <c r="H278" s="613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616"/>
      <c r="M278" s="209">
        <f>RANK(K278, K$255:$K$287)</f>
        <v>8</v>
      </c>
      <c r="N278" s="610"/>
      <c r="O278" s="605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600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600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600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600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600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600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600"/>
    </row>
    <row r="279" spans="2:50" ht="14.25" customHeight="1" outlineLevel="1">
      <c r="B279" s="527"/>
      <c r="C279" s="203">
        <v>25</v>
      </c>
      <c r="D279" s="206" t="s">
        <v>550</v>
      </c>
      <c r="E279" s="207">
        <v>4</v>
      </c>
      <c r="F279" s="203">
        <v>3300</v>
      </c>
      <c r="G279" s="208">
        <f t="shared" si="182"/>
        <v>825</v>
      </c>
      <c r="H279" s="613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616"/>
      <c r="M279" s="209">
        <f>RANK(K279, K$255:$K$287)</f>
        <v>20</v>
      </c>
      <c r="N279" s="610"/>
      <c r="O279" s="605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600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600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600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600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600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600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600"/>
    </row>
    <row r="280" spans="2:50" ht="14.25" customHeight="1" outlineLevel="1">
      <c r="B280" s="527"/>
      <c r="C280" s="203">
        <v>26</v>
      </c>
      <c r="D280" s="206" t="s">
        <v>546</v>
      </c>
      <c r="E280" s="207">
        <v>4</v>
      </c>
      <c r="F280" s="203">
        <v>3300</v>
      </c>
      <c r="G280" s="208">
        <f t="shared" si="182"/>
        <v>825</v>
      </c>
      <c r="H280" s="613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616"/>
      <c r="M280" s="209">
        <f>RANK(K280, K$255:$K$287)</f>
        <v>21</v>
      </c>
      <c r="N280" s="610"/>
      <c r="O280" s="605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600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600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600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600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600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600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600"/>
    </row>
    <row r="281" spans="2:50" ht="14.25" customHeight="1" outlineLevel="1">
      <c r="B281" s="527"/>
      <c r="C281" s="203">
        <v>27</v>
      </c>
      <c r="D281" s="206" t="s">
        <v>549</v>
      </c>
      <c r="E281" s="207">
        <v>4</v>
      </c>
      <c r="F281" s="203">
        <v>3000</v>
      </c>
      <c r="G281" s="208">
        <f t="shared" si="182"/>
        <v>750</v>
      </c>
      <c r="H281" s="613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616"/>
      <c r="M281" s="209">
        <f>RANK(K281, K$255:$K$287)</f>
        <v>24</v>
      </c>
      <c r="N281" s="610"/>
      <c r="O281" s="605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600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600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600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600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600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600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600"/>
    </row>
    <row r="282" spans="2:50" ht="14.25" customHeight="1" outlineLevel="1">
      <c r="B282" s="527"/>
      <c r="C282" s="203">
        <v>28</v>
      </c>
      <c r="D282" s="206" t="s">
        <v>385</v>
      </c>
      <c r="E282" s="203">
        <v>13</v>
      </c>
      <c r="F282" s="203">
        <v>3600</v>
      </c>
      <c r="G282" s="208">
        <f t="shared" si="182"/>
        <v>276.92307692307691</v>
      </c>
      <c r="H282" s="613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616"/>
      <c r="M282" s="209">
        <f>RANK(K282, K$255:$K$287)</f>
        <v>32</v>
      </c>
      <c r="N282" s="610"/>
      <c r="O282" s="605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600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600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600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600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600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600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600"/>
    </row>
    <row r="283" spans="2:50" ht="14.25" customHeight="1" outlineLevel="1">
      <c r="B283" s="527"/>
      <c r="C283" s="203">
        <v>29</v>
      </c>
      <c r="D283" s="206" t="s">
        <v>384</v>
      </c>
      <c r="E283" s="203">
        <v>4</v>
      </c>
      <c r="F283" s="203">
        <v>3000</v>
      </c>
      <c r="G283" s="208">
        <f t="shared" si="182"/>
        <v>750</v>
      </c>
      <c r="H283" s="613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616"/>
      <c r="M283" s="209">
        <f>RANK(K283, K$255:$K$287)</f>
        <v>26</v>
      </c>
      <c r="N283" s="610"/>
      <c r="O283" s="605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600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600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600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600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600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600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600"/>
    </row>
    <row r="284" spans="2:50" ht="14.25" customHeight="1" outlineLevel="1">
      <c r="B284" s="527"/>
      <c r="C284" s="203">
        <v>30</v>
      </c>
      <c r="D284" s="206" t="s">
        <v>376</v>
      </c>
      <c r="E284" s="203">
        <v>4</v>
      </c>
      <c r="F284" s="203">
        <v>3000</v>
      </c>
      <c r="G284" s="208">
        <f t="shared" si="182"/>
        <v>750</v>
      </c>
      <c r="H284" s="613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616"/>
      <c r="M284" s="209">
        <f>RANK(K284, K$255:$K$287)</f>
        <v>25</v>
      </c>
      <c r="N284" s="610"/>
      <c r="O284" s="605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600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600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600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600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600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600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600"/>
    </row>
    <row r="285" spans="2:50" ht="14.25" customHeight="1" outlineLevel="1">
      <c r="B285" s="527"/>
      <c r="C285" s="203">
        <v>31</v>
      </c>
      <c r="D285" s="206" t="s">
        <v>548</v>
      </c>
      <c r="E285" s="203">
        <v>4</v>
      </c>
      <c r="F285" s="203">
        <v>3300</v>
      </c>
      <c r="G285" s="208">
        <f t="shared" si="182"/>
        <v>825</v>
      </c>
      <c r="H285" s="613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616"/>
      <c r="M285" s="209">
        <f>RANK(K285, K$255:$K$287)</f>
        <v>17</v>
      </c>
      <c r="N285" s="610"/>
      <c r="O285" s="605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600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600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600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600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600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600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600"/>
    </row>
    <row r="286" spans="2:50" ht="14.25" customHeight="1" outlineLevel="1">
      <c r="B286" s="527"/>
      <c r="C286" s="203">
        <v>32</v>
      </c>
      <c r="D286" s="206" t="s">
        <v>638</v>
      </c>
      <c r="E286" s="203">
        <v>6</v>
      </c>
      <c r="F286" s="203">
        <v>3600</v>
      </c>
      <c r="G286" s="208">
        <f t="shared" si="182"/>
        <v>600</v>
      </c>
      <c r="H286" s="613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616"/>
      <c r="M286" s="209">
        <f>RANK(K286, K$255:$K$287)</f>
        <v>31</v>
      </c>
      <c r="N286" s="610"/>
      <c r="O286" s="605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600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600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600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600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600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600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600"/>
    </row>
    <row r="287" spans="2:50" ht="14.25" customHeight="1" outlineLevel="1">
      <c r="B287" s="527"/>
      <c r="C287" s="203">
        <v>33</v>
      </c>
      <c r="D287" s="206"/>
      <c r="E287" s="203"/>
      <c r="F287" s="203"/>
      <c r="G287" s="208"/>
      <c r="H287" s="614"/>
      <c r="I287" s="209"/>
      <c r="J287" s="209"/>
      <c r="K287" s="210"/>
      <c r="L287" s="617"/>
      <c r="M287" s="209"/>
      <c r="N287" s="611"/>
      <c r="O287" s="586"/>
      <c r="P287" s="205"/>
      <c r="Q287" s="211"/>
      <c r="R287" s="208"/>
      <c r="S287" s="205"/>
      <c r="T287" s="601"/>
      <c r="U287" s="205"/>
      <c r="V287" s="211"/>
      <c r="W287" s="208"/>
      <c r="X287" s="205"/>
      <c r="Y287" s="601"/>
      <c r="Z287" s="205"/>
      <c r="AA287" s="211"/>
      <c r="AB287" s="208"/>
      <c r="AC287" s="205"/>
      <c r="AD287" s="601"/>
      <c r="AE287" s="205"/>
      <c r="AF287" s="211"/>
      <c r="AG287" s="208"/>
      <c r="AH287" s="205"/>
      <c r="AI287" s="601"/>
      <c r="AJ287" s="205"/>
      <c r="AK287" s="211"/>
      <c r="AL287" s="208"/>
      <c r="AM287" s="205"/>
      <c r="AN287" s="601"/>
      <c r="AO287" s="205"/>
      <c r="AP287" s="211"/>
      <c r="AQ287" s="208"/>
      <c r="AR287" s="205"/>
      <c r="AS287" s="601"/>
      <c r="AT287" s="205"/>
      <c r="AU287" s="211"/>
      <c r="AV287" s="208"/>
      <c r="AW287" s="205"/>
      <c r="AX287" s="601"/>
    </row>
    <row r="288" spans="2:50" ht="14.25" customHeight="1" outlineLevel="1" collapsed="1">
      <c r="B288" s="581" t="s">
        <v>626</v>
      </c>
      <c r="C288" s="581"/>
      <c r="D288" s="581"/>
      <c r="E288" s="581"/>
      <c r="F288" s="581"/>
      <c r="G288" s="581"/>
      <c r="H288" s="581"/>
      <c r="I288" s="581"/>
      <c r="J288" s="581"/>
      <c r="K288" s="581"/>
      <c r="L288" s="581"/>
      <c r="M288" s="582"/>
      <c r="N288" s="585" t="s">
        <v>444</v>
      </c>
      <c r="O288" s="585" t="s">
        <v>105</v>
      </c>
      <c r="P288" s="587">
        <f>AT250+1</f>
        <v>45923</v>
      </c>
      <c r="Q288" s="588"/>
      <c r="R288" s="588"/>
      <c r="S288" s="588"/>
      <c r="T288" s="588"/>
      <c r="U288" s="589">
        <f>P288+1</f>
        <v>45924</v>
      </c>
      <c r="V288" s="590"/>
      <c r="W288" s="590"/>
      <c r="X288" s="590"/>
      <c r="Y288" s="590"/>
      <c r="Z288" s="587">
        <f t="shared" ref="Z288" si="205">U288+1</f>
        <v>45925</v>
      </c>
      <c r="AA288" s="588"/>
      <c r="AB288" s="588"/>
      <c r="AC288" s="588"/>
      <c r="AD288" s="588"/>
      <c r="AE288" s="589">
        <f t="shared" ref="AE288" si="206">Z288+1</f>
        <v>45926</v>
      </c>
      <c r="AF288" s="590"/>
      <c r="AG288" s="590"/>
      <c r="AH288" s="590"/>
      <c r="AI288" s="590"/>
      <c r="AJ288" s="595">
        <f t="shared" ref="AJ288" si="207">AE288+1</f>
        <v>45927</v>
      </c>
      <c r="AK288" s="596"/>
      <c r="AL288" s="596"/>
      <c r="AM288" s="596"/>
      <c r="AN288" s="597"/>
      <c r="AO288" s="589">
        <f t="shared" ref="AO288" si="208">AJ288+1</f>
        <v>45928</v>
      </c>
      <c r="AP288" s="590"/>
      <c r="AQ288" s="590"/>
      <c r="AR288" s="590"/>
      <c r="AS288" s="590"/>
      <c r="AT288" s="595">
        <f t="shared" ref="AT288" si="209">AO288+1</f>
        <v>45929</v>
      </c>
      <c r="AU288" s="596"/>
      <c r="AV288" s="596"/>
      <c r="AW288" s="596"/>
      <c r="AX288" s="597"/>
    </row>
    <row r="289" spans="1:50" ht="14.25" customHeight="1" outlineLevel="1">
      <c r="B289" s="583"/>
      <c r="C289" s="583"/>
      <c r="D289" s="583"/>
      <c r="E289" s="583"/>
      <c r="F289" s="583"/>
      <c r="G289" s="583"/>
      <c r="H289" s="583"/>
      <c r="I289" s="583"/>
      <c r="J289" s="583"/>
      <c r="K289" s="583"/>
      <c r="L289" s="583"/>
      <c r="M289" s="584"/>
      <c r="N289" s="586"/>
      <c r="O289" s="586"/>
      <c r="P289" s="598">
        <f>P288</f>
        <v>45923</v>
      </c>
      <c r="Q289" s="598"/>
      <c r="R289" s="598"/>
      <c r="S289" s="598"/>
      <c r="T289" s="598"/>
      <c r="U289" s="591">
        <f>U288</f>
        <v>45924</v>
      </c>
      <c r="V289" s="591"/>
      <c r="W289" s="591"/>
      <c r="X289" s="591"/>
      <c r="Y289" s="591"/>
      <c r="Z289" s="598">
        <f t="shared" ref="Z289" si="210">Z288</f>
        <v>45925</v>
      </c>
      <c r="AA289" s="598"/>
      <c r="AB289" s="598"/>
      <c r="AC289" s="598"/>
      <c r="AD289" s="598"/>
      <c r="AE289" s="591">
        <f t="shared" ref="AE289" si="211">AE288</f>
        <v>45926</v>
      </c>
      <c r="AF289" s="591"/>
      <c r="AG289" s="591"/>
      <c r="AH289" s="591"/>
      <c r="AI289" s="591"/>
      <c r="AJ289" s="592">
        <f t="shared" ref="AJ289" si="212">AJ288</f>
        <v>45927</v>
      </c>
      <c r="AK289" s="593"/>
      <c r="AL289" s="593"/>
      <c r="AM289" s="593"/>
      <c r="AN289" s="594"/>
      <c r="AO289" s="591">
        <f t="shared" ref="AO289" si="213">AO288</f>
        <v>45928</v>
      </c>
      <c r="AP289" s="591"/>
      <c r="AQ289" s="591"/>
      <c r="AR289" s="591"/>
      <c r="AS289" s="591"/>
      <c r="AT289" s="592">
        <f t="shared" ref="AT289" si="214">AT288</f>
        <v>45929</v>
      </c>
      <c r="AU289" s="593"/>
      <c r="AV289" s="593"/>
      <c r="AW289" s="593"/>
      <c r="AX289" s="594"/>
    </row>
    <row r="290" spans="1:50" ht="14.25" customHeight="1" outlineLevel="1">
      <c r="B290" s="527" t="s">
        <v>165</v>
      </c>
      <c r="C290" s="527" t="s">
        <v>160</v>
      </c>
      <c r="D290" s="527"/>
      <c r="E290" s="527" t="s">
        <v>161</v>
      </c>
      <c r="F290" s="527"/>
      <c r="G290" s="527"/>
      <c r="H290" s="527" t="s">
        <v>166</v>
      </c>
      <c r="I290" s="575" t="s">
        <v>445</v>
      </c>
      <c r="J290" s="575"/>
      <c r="K290" s="575"/>
      <c r="L290" s="575" t="s">
        <v>166</v>
      </c>
      <c r="M290" s="575" t="s">
        <v>168</v>
      </c>
      <c r="N290" s="579"/>
      <c r="O290" s="574" t="s">
        <v>167</v>
      </c>
      <c r="P290" s="574" t="s">
        <v>163</v>
      </c>
      <c r="Q290" s="574"/>
      <c r="R290" s="574"/>
      <c r="S290" s="574"/>
      <c r="T290" s="574" t="s">
        <v>166</v>
      </c>
      <c r="U290" s="574" t="s">
        <v>163</v>
      </c>
      <c r="V290" s="574"/>
      <c r="W290" s="574"/>
      <c r="X290" s="574"/>
      <c r="Y290" s="574" t="s">
        <v>166</v>
      </c>
      <c r="Z290" s="574" t="s">
        <v>163</v>
      </c>
      <c r="AA290" s="574"/>
      <c r="AB290" s="574"/>
      <c r="AC290" s="574"/>
      <c r="AD290" s="574" t="s">
        <v>166</v>
      </c>
      <c r="AE290" s="574" t="s">
        <v>163</v>
      </c>
      <c r="AF290" s="574"/>
      <c r="AG290" s="574"/>
      <c r="AH290" s="574"/>
      <c r="AI290" s="574" t="s">
        <v>166</v>
      </c>
      <c r="AJ290" s="574" t="s">
        <v>163</v>
      </c>
      <c r="AK290" s="574"/>
      <c r="AL290" s="574"/>
      <c r="AM290" s="574"/>
      <c r="AN290" s="574" t="s">
        <v>166</v>
      </c>
      <c r="AO290" s="574" t="s">
        <v>163</v>
      </c>
      <c r="AP290" s="574"/>
      <c r="AQ290" s="574"/>
      <c r="AR290" s="574"/>
      <c r="AS290" s="574" t="s">
        <v>166</v>
      </c>
      <c r="AT290" s="574" t="s">
        <v>163</v>
      </c>
      <c r="AU290" s="574"/>
      <c r="AV290" s="574"/>
      <c r="AW290" s="574"/>
      <c r="AX290" s="574" t="s">
        <v>166</v>
      </c>
    </row>
    <row r="291" spans="1:50" ht="14.25" customHeight="1" outlineLevel="1">
      <c r="B291" s="527"/>
      <c r="C291" s="527"/>
      <c r="D291" s="527"/>
      <c r="E291" s="527" t="s">
        <v>446</v>
      </c>
      <c r="F291" s="527"/>
      <c r="G291" s="527"/>
      <c r="H291" s="527"/>
      <c r="I291" s="575" t="s">
        <v>446</v>
      </c>
      <c r="J291" s="575"/>
      <c r="K291" s="575"/>
      <c r="L291" s="575"/>
      <c r="M291" s="575"/>
      <c r="N291" s="579"/>
      <c r="O291" s="574"/>
      <c r="P291" s="574" t="s">
        <v>447</v>
      </c>
      <c r="Q291" s="574"/>
      <c r="R291" s="574"/>
      <c r="S291" s="574"/>
      <c r="T291" s="574"/>
      <c r="U291" s="574" t="s">
        <v>447</v>
      </c>
      <c r="V291" s="574"/>
      <c r="W291" s="574"/>
      <c r="X291" s="574"/>
      <c r="Y291" s="574"/>
      <c r="Z291" s="574" t="s">
        <v>447</v>
      </c>
      <c r="AA291" s="574"/>
      <c r="AB291" s="574"/>
      <c r="AC291" s="574"/>
      <c r="AD291" s="574"/>
      <c r="AE291" s="574" t="s">
        <v>447</v>
      </c>
      <c r="AF291" s="574"/>
      <c r="AG291" s="574"/>
      <c r="AH291" s="574"/>
      <c r="AI291" s="574"/>
      <c r="AJ291" s="574" t="s">
        <v>447</v>
      </c>
      <c r="AK291" s="574"/>
      <c r="AL291" s="574"/>
      <c r="AM291" s="574"/>
      <c r="AN291" s="574"/>
      <c r="AO291" s="574" t="s">
        <v>447</v>
      </c>
      <c r="AP291" s="574"/>
      <c r="AQ291" s="574"/>
      <c r="AR291" s="574"/>
      <c r="AS291" s="574"/>
      <c r="AT291" s="574" t="s">
        <v>447</v>
      </c>
      <c r="AU291" s="574"/>
      <c r="AV291" s="574"/>
      <c r="AW291" s="574"/>
      <c r="AX291" s="574"/>
    </row>
    <row r="292" spans="1:50" ht="14.25" customHeight="1" outlineLevel="1">
      <c r="A292" s="200"/>
      <c r="B292" s="527"/>
      <c r="C292" s="527"/>
      <c r="D292" s="527"/>
      <c r="E292" s="203" t="s">
        <v>162</v>
      </c>
      <c r="F292" s="203" t="s">
        <v>448</v>
      </c>
      <c r="G292" s="203" t="s">
        <v>164</v>
      </c>
      <c r="H292" s="527"/>
      <c r="I292" s="204" t="s">
        <v>162</v>
      </c>
      <c r="J292" s="204" t="s">
        <v>448</v>
      </c>
      <c r="K292" s="204" t="s">
        <v>164</v>
      </c>
      <c r="L292" s="575"/>
      <c r="M292" s="575"/>
      <c r="N292" s="579"/>
      <c r="O292" s="574"/>
      <c r="P292" s="205" t="s">
        <v>162</v>
      </c>
      <c r="Q292" s="205" t="s">
        <v>448</v>
      </c>
      <c r="R292" s="205" t="s">
        <v>164</v>
      </c>
      <c r="S292" s="205" t="s">
        <v>168</v>
      </c>
      <c r="T292" s="574"/>
      <c r="U292" s="205" t="s">
        <v>162</v>
      </c>
      <c r="V292" s="205" t="s">
        <v>448</v>
      </c>
      <c r="W292" s="205" t="s">
        <v>164</v>
      </c>
      <c r="X292" s="205" t="s">
        <v>168</v>
      </c>
      <c r="Y292" s="574"/>
      <c r="Z292" s="205" t="s">
        <v>162</v>
      </c>
      <c r="AA292" s="205" t="s">
        <v>448</v>
      </c>
      <c r="AB292" s="205" t="s">
        <v>164</v>
      </c>
      <c r="AC292" s="205" t="s">
        <v>168</v>
      </c>
      <c r="AD292" s="574"/>
      <c r="AE292" s="205" t="s">
        <v>162</v>
      </c>
      <c r="AF292" s="205" t="s">
        <v>448</v>
      </c>
      <c r="AG292" s="205" t="s">
        <v>164</v>
      </c>
      <c r="AH292" s="205" t="s">
        <v>168</v>
      </c>
      <c r="AI292" s="574"/>
      <c r="AJ292" s="205" t="s">
        <v>162</v>
      </c>
      <c r="AK292" s="205" t="s">
        <v>448</v>
      </c>
      <c r="AL292" s="205" t="s">
        <v>164</v>
      </c>
      <c r="AM292" s="205" t="s">
        <v>168</v>
      </c>
      <c r="AN292" s="574"/>
      <c r="AO292" s="205" t="s">
        <v>162</v>
      </c>
      <c r="AP292" s="205" t="s">
        <v>448</v>
      </c>
      <c r="AQ292" s="205" t="s">
        <v>164</v>
      </c>
      <c r="AR292" s="205" t="s">
        <v>168</v>
      </c>
      <c r="AS292" s="574"/>
      <c r="AT292" s="205" t="s">
        <v>162</v>
      </c>
      <c r="AU292" s="205" t="s">
        <v>448</v>
      </c>
      <c r="AV292" s="205" t="s">
        <v>164</v>
      </c>
      <c r="AW292" s="205" t="s">
        <v>168</v>
      </c>
      <c r="AX292" s="574"/>
    </row>
    <row r="293" spans="1:50" ht="14.25" customHeight="1" outlineLevel="1">
      <c r="B293" s="527" t="s">
        <v>449</v>
      </c>
      <c r="C293" s="203">
        <v>1</v>
      </c>
      <c r="D293" s="206" t="s">
        <v>544</v>
      </c>
      <c r="E293" s="207">
        <v>4</v>
      </c>
      <c r="F293" s="203">
        <v>3300</v>
      </c>
      <c r="G293" s="208">
        <f>F293/E293</f>
        <v>825</v>
      </c>
      <c r="H293" s="576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77">
        <f>IFERROR(AVERAGE(K293:K325),"-")</f>
        <v>750.91812341420689</v>
      </c>
      <c r="M293" s="209">
        <f>RANK(K293, K$293:$K$325)</f>
        <v>14</v>
      </c>
      <c r="N293" s="579"/>
      <c r="O293" s="574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78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78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78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78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78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78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78">
        <f>AVERAGE(AV293:AV325)</f>
        <v>757.06159312972488</v>
      </c>
    </row>
    <row r="294" spans="1:50" ht="14.25" customHeight="1" outlineLevel="1">
      <c r="B294" s="527"/>
      <c r="C294" s="203">
        <v>2</v>
      </c>
      <c r="D294" s="206" t="s">
        <v>542</v>
      </c>
      <c r="E294" s="207">
        <v>3</v>
      </c>
      <c r="F294" s="203">
        <v>3600</v>
      </c>
      <c r="G294" s="208">
        <f t="shared" ref="G294:G325" si="229">F294/E294</f>
        <v>1200</v>
      </c>
      <c r="H294" s="576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77"/>
      <c r="M294" s="209">
        <f>RANK(K294, K$293:$K$325)</f>
        <v>2</v>
      </c>
      <c r="N294" s="579"/>
      <c r="O294" s="574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78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78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78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78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78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78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78"/>
    </row>
    <row r="295" spans="1:50" ht="14.25" customHeight="1" outlineLevel="1">
      <c r="B295" s="527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76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77"/>
      <c r="M295" s="209">
        <f>RANK(K295, K$293:$K$325)</f>
        <v>29</v>
      </c>
      <c r="N295" s="579"/>
      <c r="O295" s="574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78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78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78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78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78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78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78"/>
    </row>
    <row r="296" spans="1:50" ht="14.25" customHeight="1" outlineLevel="1">
      <c r="B296" s="527"/>
      <c r="C296" s="203">
        <v>4</v>
      </c>
      <c r="D296" s="206" t="s">
        <v>543</v>
      </c>
      <c r="E296" s="207">
        <v>4</v>
      </c>
      <c r="F296" s="203">
        <v>3300</v>
      </c>
      <c r="G296" s="208">
        <f t="shared" si="229"/>
        <v>825</v>
      </c>
      <c r="H296" s="576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77"/>
      <c r="M296" s="209">
        <f>RANK(K296, K$293:$K$325)</f>
        <v>12</v>
      </c>
      <c r="N296" s="579"/>
      <c r="O296" s="574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78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78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78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78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78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78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78"/>
    </row>
    <row r="297" spans="1:50" ht="14.25" customHeight="1" outlineLevel="1">
      <c r="B297" s="527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76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77"/>
      <c r="M297" s="209">
        <f>RANK(K297, K$293:$K$325)</f>
        <v>31</v>
      </c>
      <c r="N297" s="579"/>
      <c r="O297" s="574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78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78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78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78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78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78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78"/>
    </row>
    <row r="298" spans="1:50" ht="14.25" customHeight="1" outlineLevel="1">
      <c r="B298" s="527"/>
      <c r="C298" s="203">
        <v>6</v>
      </c>
      <c r="D298" s="206" t="s">
        <v>538</v>
      </c>
      <c r="E298" s="207">
        <v>3</v>
      </c>
      <c r="F298" s="203">
        <v>3600</v>
      </c>
      <c r="G298" s="208">
        <f t="shared" si="229"/>
        <v>1200</v>
      </c>
      <c r="H298" s="576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77"/>
      <c r="M298" s="209">
        <f>RANK(K298, K$293:$K$325)</f>
        <v>5</v>
      </c>
      <c r="N298" s="579"/>
      <c r="O298" s="574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78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78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78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78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78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78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78"/>
    </row>
    <row r="299" spans="1:50" ht="14.25" customHeight="1" outlineLevel="1">
      <c r="B299" s="527"/>
      <c r="C299" s="203">
        <v>7</v>
      </c>
      <c r="D299" s="206" t="s">
        <v>369</v>
      </c>
      <c r="E299" s="207">
        <v>3</v>
      </c>
      <c r="F299" s="203">
        <v>3000</v>
      </c>
      <c r="G299" s="208">
        <f t="shared" si="229"/>
        <v>1000</v>
      </c>
      <c r="H299" s="576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77"/>
      <c r="M299" s="209">
        <f>RANK(K299, K$293:$K$325)</f>
        <v>10</v>
      </c>
      <c r="N299" s="579"/>
      <c r="O299" s="574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78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78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78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78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78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78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78"/>
    </row>
    <row r="300" spans="1:50" ht="14.25" customHeight="1" outlineLevel="1">
      <c r="B300" s="527"/>
      <c r="C300" s="203">
        <v>8</v>
      </c>
      <c r="D300" s="206" t="s">
        <v>536</v>
      </c>
      <c r="E300" s="207">
        <v>3</v>
      </c>
      <c r="F300" s="203">
        <v>3300</v>
      </c>
      <c r="G300" s="208">
        <f t="shared" si="229"/>
        <v>1100</v>
      </c>
      <c r="H300" s="576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77"/>
      <c r="M300" s="209">
        <f>RANK(K300, K$293:$K$325)</f>
        <v>9</v>
      </c>
      <c r="N300" s="579"/>
      <c r="O300" s="574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78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78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78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78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78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78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78"/>
    </row>
    <row r="301" spans="1:50" ht="14.25" customHeight="1" outlineLevel="1">
      <c r="B301" s="527"/>
      <c r="C301" s="203">
        <v>9</v>
      </c>
      <c r="D301" s="206" t="s">
        <v>541</v>
      </c>
      <c r="E301" s="207">
        <v>3</v>
      </c>
      <c r="F301" s="203">
        <v>3600</v>
      </c>
      <c r="G301" s="208">
        <f t="shared" si="229"/>
        <v>1200</v>
      </c>
      <c r="H301" s="576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77"/>
      <c r="M301" s="209">
        <f>RANK(K301, K$293:$K$325)</f>
        <v>4</v>
      </c>
      <c r="N301" s="579"/>
      <c r="O301" s="574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78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78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78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78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78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78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78"/>
    </row>
    <row r="302" spans="1:50" ht="14.25" customHeight="1" outlineLevel="1">
      <c r="B302" s="527"/>
      <c r="C302" s="203">
        <v>10</v>
      </c>
      <c r="D302" s="206" t="s">
        <v>621</v>
      </c>
      <c r="E302" s="207">
        <v>4</v>
      </c>
      <c r="F302" s="203">
        <v>3000</v>
      </c>
      <c r="G302" s="208">
        <f t="shared" si="229"/>
        <v>750</v>
      </c>
      <c r="H302" s="576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77"/>
      <c r="M302" s="209">
        <f>RANK(K302, K$293:$K$325)</f>
        <v>23</v>
      </c>
      <c r="N302" s="579"/>
      <c r="O302" s="574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78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78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78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78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78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78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78"/>
    </row>
    <row r="303" spans="1:50" ht="14.25" customHeight="1" outlineLevel="1">
      <c r="B303" s="527"/>
      <c r="C303" s="203">
        <v>11</v>
      </c>
      <c r="D303" s="206" t="s">
        <v>611</v>
      </c>
      <c r="E303" s="207">
        <v>3</v>
      </c>
      <c r="F303" s="203">
        <v>3300</v>
      </c>
      <c r="G303" s="208">
        <f t="shared" si="229"/>
        <v>1100</v>
      </c>
      <c r="H303" s="576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77"/>
      <c r="M303" s="209">
        <f>RANK(K303, K$293:$K$325)</f>
        <v>8</v>
      </c>
      <c r="N303" s="579"/>
      <c r="O303" s="574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78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78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78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78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78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78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78"/>
    </row>
    <row r="304" spans="1:50" ht="14.25" customHeight="1" outlineLevel="1">
      <c r="B304" s="527"/>
      <c r="C304" s="203">
        <v>12</v>
      </c>
      <c r="D304" s="206" t="s">
        <v>540</v>
      </c>
      <c r="E304" s="207">
        <v>4</v>
      </c>
      <c r="F304" s="203">
        <v>3300</v>
      </c>
      <c r="G304" s="208">
        <f t="shared" si="229"/>
        <v>825</v>
      </c>
      <c r="H304" s="576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77"/>
      <c r="M304" s="209">
        <f>RANK(K304, K$293:$K$325)</f>
        <v>20</v>
      </c>
      <c r="N304" s="579"/>
      <c r="O304" s="574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78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78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78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78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78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78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78"/>
    </row>
    <row r="305" spans="2:50" ht="14.25" customHeight="1" outlineLevel="1">
      <c r="B305" s="527"/>
      <c r="C305" s="203">
        <v>13</v>
      </c>
      <c r="D305" s="206" t="s">
        <v>622</v>
      </c>
      <c r="E305" s="207">
        <v>4</v>
      </c>
      <c r="F305" s="203">
        <v>3300</v>
      </c>
      <c r="G305" s="208">
        <f t="shared" si="229"/>
        <v>825</v>
      </c>
      <c r="H305" s="576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77"/>
      <c r="M305" s="209">
        <f>RANK(K305, K$293:$K$325)</f>
        <v>15</v>
      </c>
      <c r="N305" s="579"/>
      <c r="O305" s="574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78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78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78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78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78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78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78"/>
    </row>
    <row r="306" spans="2:50" ht="14.25" customHeight="1" outlineLevel="1">
      <c r="B306" s="527"/>
      <c r="C306" s="203">
        <v>14</v>
      </c>
      <c r="D306" s="206" t="s">
        <v>537</v>
      </c>
      <c r="E306" s="207">
        <v>4</v>
      </c>
      <c r="F306" s="203">
        <v>3300</v>
      </c>
      <c r="G306" s="208">
        <f t="shared" si="229"/>
        <v>825</v>
      </c>
      <c r="H306" s="576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77"/>
      <c r="M306" s="209">
        <f>RANK(K306, K$293:$K$325)</f>
        <v>18</v>
      </c>
      <c r="N306" s="579"/>
      <c r="O306" s="574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78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78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78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78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78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78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78"/>
    </row>
    <row r="307" spans="2:50" ht="14.25" customHeight="1" outlineLevel="1">
      <c r="B307" s="527"/>
      <c r="C307" s="203">
        <v>15</v>
      </c>
      <c r="D307" s="206" t="s">
        <v>637</v>
      </c>
      <c r="E307" s="207">
        <v>4</v>
      </c>
      <c r="F307" s="203">
        <v>3300</v>
      </c>
      <c r="G307" s="208">
        <f t="shared" si="229"/>
        <v>825</v>
      </c>
      <c r="H307" s="576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77"/>
      <c r="M307" s="209">
        <f>RANK(K307, K$293:$K$325)</f>
        <v>21</v>
      </c>
      <c r="N307" s="579"/>
      <c r="O307" s="574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78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78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78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78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78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78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78"/>
    </row>
    <row r="308" spans="2:50" ht="14.25" customHeight="1" outlineLevel="1">
      <c r="B308" s="527"/>
      <c r="C308" s="203">
        <v>16</v>
      </c>
      <c r="D308" s="206" t="s">
        <v>640</v>
      </c>
      <c r="E308" s="207">
        <v>4</v>
      </c>
      <c r="F308" s="203">
        <v>3300</v>
      </c>
      <c r="G308" s="208">
        <f t="shared" si="229"/>
        <v>825</v>
      </c>
      <c r="H308" s="576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77"/>
      <c r="M308" s="209">
        <f>RANK(K308, K$293:$K$325)</f>
        <v>16</v>
      </c>
      <c r="N308" s="579"/>
      <c r="O308" s="574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78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78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78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78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78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78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78"/>
    </row>
    <row r="309" spans="2:50" ht="14.25" customHeight="1" outlineLevel="1">
      <c r="B309" s="527"/>
      <c r="C309" s="203">
        <v>17</v>
      </c>
      <c r="D309" s="206" t="s">
        <v>553</v>
      </c>
      <c r="E309" s="207">
        <v>4</v>
      </c>
      <c r="F309" s="203">
        <v>3300</v>
      </c>
      <c r="G309" s="208">
        <f t="shared" si="229"/>
        <v>825</v>
      </c>
      <c r="H309" s="576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77"/>
      <c r="M309" s="209">
        <f>RANK(K309, K$293:$K$325)</f>
        <v>11</v>
      </c>
      <c r="N309" s="579"/>
      <c r="O309" s="574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78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78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78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78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78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78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78"/>
    </row>
    <row r="310" spans="2:50" ht="14.25" customHeight="1" outlineLevel="1">
      <c r="B310" s="527"/>
      <c r="C310" s="203">
        <v>18</v>
      </c>
      <c r="D310" s="206" t="s">
        <v>552</v>
      </c>
      <c r="E310" s="207">
        <v>3</v>
      </c>
      <c r="F310" s="203">
        <v>3600</v>
      </c>
      <c r="G310" s="208">
        <f t="shared" si="229"/>
        <v>1200</v>
      </c>
      <c r="H310" s="576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77"/>
      <c r="M310" s="209">
        <f>RANK(K310, K$293:$K$325)</f>
        <v>1</v>
      </c>
      <c r="N310" s="579"/>
      <c r="O310" s="574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78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78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78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78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78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78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78"/>
    </row>
    <row r="311" spans="2:50" ht="14.25" customHeight="1" outlineLevel="1">
      <c r="B311" s="527"/>
      <c r="C311" s="203">
        <v>19</v>
      </c>
      <c r="D311" s="206" t="s">
        <v>387</v>
      </c>
      <c r="E311" s="207">
        <v>4</v>
      </c>
      <c r="F311" s="203">
        <v>2700</v>
      </c>
      <c r="G311" s="208">
        <f t="shared" si="229"/>
        <v>675</v>
      </c>
      <c r="H311" s="576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77"/>
      <c r="M311" s="209">
        <f>RANK(K311, K$293:$K$325)</f>
        <v>28</v>
      </c>
      <c r="N311" s="579"/>
      <c r="O311" s="574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78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78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78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78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78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78"/>
      <c r="AT311" s="211"/>
      <c r="AU311" s="211"/>
      <c r="AV311" s="208"/>
      <c r="AW311" s="205"/>
      <c r="AX311" s="578"/>
    </row>
    <row r="312" spans="2:50" ht="14.25" customHeight="1" outlineLevel="1">
      <c r="B312" s="527"/>
      <c r="C312" s="203">
        <v>20</v>
      </c>
      <c r="D312" s="206" t="s">
        <v>652</v>
      </c>
      <c r="E312" s="207">
        <v>4</v>
      </c>
      <c r="F312" s="203">
        <v>3300</v>
      </c>
      <c r="G312" s="208">
        <f t="shared" si="229"/>
        <v>825</v>
      </c>
      <c r="H312" s="576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77"/>
      <c r="M312" s="209">
        <f>RANK(K312, K$293:$K$325)</f>
        <v>27</v>
      </c>
      <c r="N312" s="579"/>
      <c r="O312" s="574"/>
      <c r="P312" s="211"/>
      <c r="Q312" s="211"/>
      <c r="R312" s="208"/>
      <c r="S312" s="205"/>
      <c r="T312" s="578"/>
      <c r="U312" s="211"/>
      <c r="V312" s="211"/>
      <c r="W312" s="208"/>
      <c r="X312" s="205"/>
      <c r="Y312" s="578"/>
      <c r="Z312" s="211"/>
      <c r="AA312" s="211"/>
      <c r="AB312" s="208"/>
      <c r="AC312" s="205"/>
      <c r="AD312" s="578"/>
      <c r="AE312" s="211"/>
      <c r="AF312" s="211"/>
      <c r="AG312" s="208"/>
      <c r="AH312" s="205"/>
      <c r="AI312" s="578"/>
      <c r="AJ312" s="211"/>
      <c r="AK312" s="211"/>
      <c r="AL312" s="208"/>
      <c r="AM312" s="205"/>
      <c r="AN312" s="578"/>
      <c r="AO312" s="211"/>
      <c r="AP312" s="211"/>
      <c r="AQ312" s="208"/>
      <c r="AR312" s="205"/>
      <c r="AS312" s="578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78"/>
    </row>
    <row r="313" spans="2:50" ht="14.25" customHeight="1" outlineLevel="1">
      <c r="B313" s="527"/>
      <c r="C313" s="203">
        <v>21</v>
      </c>
      <c r="D313" s="206" t="s">
        <v>554</v>
      </c>
      <c r="E313" s="207">
        <v>4</v>
      </c>
      <c r="F313" s="203">
        <v>3300</v>
      </c>
      <c r="G313" s="208">
        <f t="shared" si="229"/>
        <v>825</v>
      </c>
      <c r="H313" s="576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77"/>
      <c r="M313" s="209">
        <f>RANK(K313, K$293:$K$325)</f>
        <v>13</v>
      </c>
      <c r="N313" s="579"/>
      <c r="O313" s="574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78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78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78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78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78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78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78"/>
    </row>
    <row r="314" spans="2:50" ht="14.25" customHeight="1" outlineLevel="1">
      <c r="B314" s="527"/>
      <c r="C314" s="203">
        <v>22</v>
      </c>
      <c r="D314" s="206" t="s">
        <v>386</v>
      </c>
      <c r="E314" s="207">
        <v>5</v>
      </c>
      <c r="F314" s="203">
        <v>3300</v>
      </c>
      <c r="G314" s="208">
        <f t="shared" si="229"/>
        <v>660</v>
      </c>
      <c r="H314" s="576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77"/>
      <c r="M314" s="209">
        <f>RANK(K314, K$293:$K$325)</f>
        <v>30</v>
      </c>
      <c r="N314" s="579"/>
      <c r="O314" s="574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78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78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78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78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78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78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78"/>
    </row>
    <row r="315" spans="2:50" ht="14.25" customHeight="1" outlineLevel="1">
      <c r="B315" s="527"/>
      <c r="C315" s="203">
        <v>23</v>
      </c>
      <c r="D315" s="206" t="s">
        <v>547</v>
      </c>
      <c r="E315" s="207">
        <v>3</v>
      </c>
      <c r="F315" s="203">
        <v>3600</v>
      </c>
      <c r="G315" s="208">
        <f t="shared" si="229"/>
        <v>1200</v>
      </c>
      <c r="H315" s="576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77"/>
      <c r="M315" s="209">
        <f>RANK(K315, K$293:$K$325)</f>
        <v>3</v>
      </c>
      <c r="N315" s="579"/>
      <c r="O315" s="574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78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78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78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78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78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78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78"/>
    </row>
    <row r="316" spans="2:50" ht="14.25" customHeight="1" outlineLevel="1">
      <c r="B316" s="527"/>
      <c r="C316" s="203">
        <v>24</v>
      </c>
      <c r="D316" s="206" t="s">
        <v>551</v>
      </c>
      <c r="E316" s="207">
        <v>3</v>
      </c>
      <c r="F316" s="203">
        <v>3600</v>
      </c>
      <c r="G316" s="208">
        <f t="shared" si="229"/>
        <v>1200</v>
      </c>
      <c r="H316" s="576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77"/>
      <c r="M316" s="209">
        <f>RANK(K316, K$293:$K$325)</f>
        <v>6</v>
      </c>
      <c r="N316" s="579"/>
      <c r="O316" s="574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78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78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78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78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78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78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78"/>
    </row>
    <row r="317" spans="2:50" ht="14.25" customHeight="1" outlineLevel="1">
      <c r="B317" s="527"/>
      <c r="C317" s="203">
        <v>25</v>
      </c>
      <c r="D317" s="206" t="s">
        <v>603</v>
      </c>
      <c r="E317" s="207">
        <v>3</v>
      </c>
      <c r="F317" s="203">
        <v>3300</v>
      </c>
      <c r="G317" s="208">
        <f t="shared" si="229"/>
        <v>1100</v>
      </c>
      <c r="H317" s="576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77"/>
      <c r="M317" s="209">
        <f>RANK(K317, K$293:$K$325)</f>
        <v>7</v>
      </c>
      <c r="N317" s="579"/>
      <c r="O317" s="574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78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78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78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78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78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78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78"/>
    </row>
    <row r="318" spans="2:50" ht="14.25" customHeight="1" outlineLevel="1">
      <c r="B318" s="527"/>
      <c r="C318" s="203">
        <v>26</v>
      </c>
      <c r="D318" s="206" t="s">
        <v>550</v>
      </c>
      <c r="E318" s="207">
        <v>4</v>
      </c>
      <c r="F318" s="203">
        <v>3300</v>
      </c>
      <c r="G318" s="208">
        <f t="shared" si="229"/>
        <v>825</v>
      </c>
      <c r="H318" s="576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77"/>
      <c r="M318" s="209">
        <f>RANK(K318, K$293:$K$325)</f>
        <v>19</v>
      </c>
      <c r="N318" s="579"/>
      <c r="O318" s="574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78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78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78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78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78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78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78"/>
    </row>
    <row r="319" spans="2:50" ht="14.25" customHeight="1" outlineLevel="1">
      <c r="B319" s="527"/>
      <c r="C319" s="203">
        <v>27</v>
      </c>
      <c r="D319" s="206" t="s">
        <v>546</v>
      </c>
      <c r="E319" s="207">
        <v>4</v>
      </c>
      <c r="F319" s="203">
        <v>3300</v>
      </c>
      <c r="G319" s="208">
        <f t="shared" si="229"/>
        <v>825</v>
      </c>
      <c r="H319" s="576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77"/>
      <c r="M319" s="209">
        <f>RANK(K319, K$293:$K$325)</f>
        <v>22</v>
      </c>
      <c r="N319" s="579"/>
      <c r="O319" s="574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78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78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78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78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78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78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78"/>
    </row>
    <row r="320" spans="2:50" ht="14.25" customHeight="1" outlineLevel="1">
      <c r="B320" s="527"/>
      <c r="C320" s="203">
        <v>28</v>
      </c>
      <c r="D320" s="206" t="s">
        <v>549</v>
      </c>
      <c r="E320" s="207">
        <v>4</v>
      </c>
      <c r="F320" s="203">
        <v>3000</v>
      </c>
      <c r="G320" s="208">
        <f t="shared" si="229"/>
        <v>750</v>
      </c>
      <c r="H320" s="576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77"/>
      <c r="M320" s="209">
        <f>RANK(K320, K$293:$K$325)</f>
        <v>24</v>
      </c>
      <c r="N320" s="579"/>
      <c r="O320" s="574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78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78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78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78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78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78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78"/>
    </row>
    <row r="321" spans="1:50" ht="14.25" customHeight="1" outlineLevel="1">
      <c r="B321" s="527"/>
      <c r="C321" s="203">
        <v>29</v>
      </c>
      <c r="D321" s="206" t="s">
        <v>385</v>
      </c>
      <c r="E321" s="207">
        <v>13</v>
      </c>
      <c r="F321" s="203">
        <v>3600</v>
      </c>
      <c r="G321" s="208">
        <f t="shared" si="229"/>
        <v>276.92307692307691</v>
      </c>
      <c r="H321" s="576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77"/>
      <c r="M321" s="209">
        <f>RANK(K321, K$293:$K$325)</f>
        <v>33</v>
      </c>
      <c r="N321" s="579"/>
      <c r="O321" s="574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78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78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78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78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78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78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78"/>
    </row>
    <row r="322" spans="1:50" ht="14.25" customHeight="1" outlineLevel="1">
      <c r="B322" s="527"/>
      <c r="C322" s="203">
        <v>30</v>
      </c>
      <c r="D322" s="206" t="s">
        <v>384</v>
      </c>
      <c r="E322" s="207">
        <v>4</v>
      </c>
      <c r="F322" s="203">
        <v>3000</v>
      </c>
      <c r="G322" s="208">
        <f t="shared" si="229"/>
        <v>750</v>
      </c>
      <c r="H322" s="576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77"/>
      <c r="M322" s="209">
        <f>RANK(K322, K$293:$K$325)</f>
        <v>26</v>
      </c>
      <c r="N322" s="579"/>
      <c r="O322" s="574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78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78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78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78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78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78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78"/>
    </row>
    <row r="323" spans="1:50" ht="14.25" customHeight="1" outlineLevel="1">
      <c r="B323" s="527"/>
      <c r="C323" s="203">
        <v>31</v>
      </c>
      <c r="D323" s="206" t="s">
        <v>376</v>
      </c>
      <c r="E323" s="203">
        <v>4</v>
      </c>
      <c r="F323" s="203">
        <v>3000</v>
      </c>
      <c r="G323" s="208">
        <f t="shared" si="229"/>
        <v>750</v>
      </c>
      <c r="H323" s="576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77"/>
      <c r="M323" s="209">
        <f>RANK(K323, K$293:$K$325)</f>
        <v>25</v>
      </c>
      <c r="N323" s="579"/>
      <c r="O323" s="574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78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78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78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78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78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78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78"/>
    </row>
    <row r="324" spans="1:50" ht="14.25" customHeight="1" outlineLevel="1">
      <c r="B324" s="527"/>
      <c r="C324" s="203">
        <v>32</v>
      </c>
      <c r="D324" s="206" t="s">
        <v>548</v>
      </c>
      <c r="E324" s="203">
        <v>4</v>
      </c>
      <c r="F324" s="203">
        <v>3300</v>
      </c>
      <c r="G324" s="208">
        <f t="shared" si="229"/>
        <v>825</v>
      </c>
      <c r="H324" s="576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77"/>
      <c r="M324" s="209">
        <f>RANK(K324, K$293:$K$325)</f>
        <v>17</v>
      </c>
      <c r="N324" s="579"/>
      <c r="O324" s="574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78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78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78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78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78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78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78"/>
    </row>
    <row r="325" spans="1:50" ht="14.25" customHeight="1" outlineLevel="1">
      <c r="B325" s="527"/>
      <c r="C325" s="203">
        <v>33</v>
      </c>
      <c r="D325" s="206" t="s">
        <v>638</v>
      </c>
      <c r="E325" s="203">
        <v>6</v>
      </c>
      <c r="F325" s="203">
        <v>3600</v>
      </c>
      <c r="G325" s="208">
        <f t="shared" si="229"/>
        <v>600</v>
      </c>
      <c r="H325" s="576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77"/>
      <c r="M325" s="209">
        <f>RANK(K325, K$293:$K$325)</f>
        <v>32</v>
      </c>
      <c r="N325" s="579"/>
      <c r="O325" s="574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78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78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78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78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78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78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78"/>
    </row>
    <row r="326" spans="1:50" ht="14.25" customHeight="1" outlineLevel="1" collapsed="1">
      <c r="B326" s="581" t="s">
        <v>627</v>
      </c>
      <c r="C326" s="581"/>
      <c r="D326" s="581"/>
      <c r="E326" s="581"/>
      <c r="F326" s="581"/>
      <c r="G326" s="581"/>
      <c r="H326" s="581"/>
      <c r="I326" s="581"/>
      <c r="J326" s="581"/>
      <c r="K326" s="581"/>
      <c r="L326" s="581"/>
      <c r="M326" s="582"/>
      <c r="N326" s="585" t="s">
        <v>444</v>
      </c>
      <c r="O326" s="585" t="s">
        <v>105</v>
      </c>
      <c r="P326" s="587">
        <f>AT288+1</f>
        <v>45930</v>
      </c>
      <c r="Q326" s="588"/>
      <c r="R326" s="588"/>
      <c r="S326" s="588"/>
      <c r="T326" s="588"/>
      <c r="U326" s="589">
        <f>P326+1</f>
        <v>45931</v>
      </c>
      <c r="V326" s="590"/>
      <c r="W326" s="590"/>
      <c r="X326" s="590"/>
      <c r="Y326" s="590"/>
      <c r="Z326" s="587">
        <f t="shared" ref="Z326" si="239">U326+1</f>
        <v>45932</v>
      </c>
      <c r="AA326" s="588"/>
      <c r="AB326" s="588"/>
      <c r="AC326" s="588"/>
      <c r="AD326" s="588"/>
      <c r="AE326" s="589">
        <f t="shared" ref="AE326" si="240">Z326+1</f>
        <v>45933</v>
      </c>
      <c r="AF326" s="590"/>
      <c r="AG326" s="590"/>
      <c r="AH326" s="590"/>
      <c r="AI326" s="590"/>
      <c r="AJ326" s="595">
        <f t="shared" ref="AJ326" si="241">AE326+1</f>
        <v>45934</v>
      </c>
      <c r="AK326" s="596"/>
      <c r="AL326" s="596"/>
      <c r="AM326" s="596"/>
      <c r="AN326" s="597"/>
      <c r="AO326" s="589">
        <f t="shared" ref="AO326" si="242">AJ326+1</f>
        <v>45935</v>
      </c>
      <c r="AP326" s="590"/>
      <c r="AQ326" s="590"/>
      <c r="AR326" s="590"/>
      <c r="AS326" s="590"/>
      <c r="AT326" s="595">
        <f t="shared" ref="AT326" si="243">AO326+1</f>
        <v>45936</v>
      </c>
      <c r="AU326" s="596"/>
      <c r="AV326" s="596"/>
      <c r="AW326" s="596"/>
      <c r="AX326" s="597"/>
    </row>
    <row r="327" spans="1:50" ht="14.25" customHeight="1" outlineLevel="1">
      <c r="B327" s="583"/>
      <c r="C327" s="583"/>
      <c r="D327" s="583"/>
      <c r="E327" s="583"/>
      <c r="F327" s="583"/>
      <c r="G327" s="583"/>
      <c r="H327" s="583"/>
      <c r="I327" s="583"/>
      <c r="J327" s="583"/>
      <c r="K327" s="583"/>
      <c r="L327" s="583"/>
      <c r="M327" s="584"/>
      <c r="N327" s="586"/>
      <c r="O327" s="586"/>
      <c r="P327" s="598">
        <f>P326</f>
        <v>45930</v>
      </c>
      <c r="Q327" s="598"/>
      <c r="R327" s="598"/>
      <c r="S327" s="598"/>
      <c r="T327" s="598"/>
      <c r="U327" s="591">
        <f>U326</f>
        <v>45931</v>
      </c>
      <c r="V327" s="591"/>
      <c r="W327" s="591"/>
      <c r="X327" s="591"/>
      <c r="Y327" s="591"/>
      <c r="Z327" s="598">
        <f t="shared" ref="Z327" si="244">Z326</f>
        <v>45932</v>
      </c>
      <c r="AA327" s="598"/>
      <c r="AB327" s="598"/>
      <c r="AC327" s="598"/>
      <c r="AD327" s="598"/>
      <c r="AE327" s="591">
        <f t="shared" ref="AE327" si="245">AE326</f>
        <v>45933</v>
      </c>
      <c r="AF327" s="591"/>
      <c r="AG327" s="591"/>
      <c r="AH327" s="591"/>
      <c r="AI327" s="591"/>
      <c r="AJ327" s="592">
        <f t="shared" ref="AJ327" si="246">AJ326</f>
        <v>45934</v>
      </c>
      <c r="AK327" s="593"/>
      <c r="AL327" s="593"/>
      <c r="AM327" s="593"/>
      <c r="AN327" s="594"/>
      <c r="AO327" s="591">
        <f t="shared" ref="AO327" si="247">AO326</f>
        <v>45935</v>
      </c>
      <c r="AP327" s="591"/>
      <c r="AQ327" s="591"/>
      <c r="AR327" s="591"/>
      <c r="AS327" s="591"/>
      <c r="AT327" s="592">
        <f t="shared" ref="AT327" si="248">AT326</f>
        <v>45936</v>
      </c>
      <c r="AU327" s="593"/>
      <c r="AV327" s="593"/>
      <c r="AW327" s="593"/>
      <c r="AX327" s="594"/>
    </row>
    <row r="328" spans="1:50" ht="14.25" customHeight="1" outlineLevel="1">
      <c r="B328" s="527" t="s">
        <v>165</v>
      </c>
      <c r="C328" s="527" t="s">
        <v>160</v>
      </c>
      <c r="D328" s="527"/>
      <c r="E328" s="527" t="s">
        <v>161</v>
      </c>
      <c r="F328" s="527"/>
      <c r="G328" s="527"/>
      <c r="H328" s="527" t="s">
        <v>166</v>
      </c>
      <c r="I328" s="575" t="s">
        <v>445</v>
      </c>
      <c r="J328" s="575"/>
      <c r="K328" s="575"/>
      <c r="L328" s="575" t="s">
        <v>166</v>
      </c>
      <c r="M328" s="575" t="s">
        <v>168</v>
      </c>
      <c r="N328" s="579"/>
      <c r="O328" s="574" t="s">
        <v>167</v>
      </c>
      <c r="P328" s="574" t="s">
        <v>163</v>
      </c>
      <c r="Q328" s="574"/>
      <c r="R328" s="574"/>
      <c r="S328" s="574"/>
      <c r="T328" s="574" t="s">
        <v>166</v>
      </c>
      <c r="U328" s="574" t="s">
        <v>163</v>
      </c>
      <c r="V328" s="574"/>
      <c r="W328" s="574"/>
      <c r="X328" s="574"/>
      <c r="Y328" s="574" t="s">
        <v>166</v>
      </c>
      <c r="Z328" s="574" t="s">
        <v>163</v>
      </c>
      <c r="AA328" s="574"/>
      <c r="AB328" s="574"/>
      <c r="AC328" s="574"/>
      <c r="AD328" s="574" t="s">
        <v>166</v>
      </c>
      <c r="AE328" s="574" t="s">
        <v>163</v>
      </c>
      <c r="AF328" s="574"/>
      <c r="AG328" s="574"/>
      <c r="AH328" s="574"/>
      <c r="AI328" s="574" t="s">
        <v>166</v>
      </c>
      <c r="AJ328" s="574" t="s">
        <v>163</v>
      </c>
      <c r="AK328" s="574"/>
      <c r="AL328" s="574"/>
      <c r="AM328" s="574"/>
      <c r="AN328" s="574" t="s">
        <v>166</v>
      </c>
      <c r="AO328" s="574" t="s">
        <v>163</v>
      </c>
      <c r="AP328" s="574"/>
      <c r="AQ328" s="574"/>
      <c r="AR328" s="574"/>
      <c r="AS328" s="574" t="s">
        <v>166</v>
      </c>
      <c r="AT328" s="574" t="s">
        <v>163</v>
      </c>
      <c r="AU328" s="574"/>
      <c r="AV328" s="574"/>
      <c r="AW328" s="574"/>
      <c r="AX328" s="574" t="s">
        <v>166</v>
      </c>
    </row>
    <row r="329" spans="1:50" ht="14.25" customHeight="1" outlineLevel="1">
      <c r="B329" s="527"/>
      <c r="C329" s="527"/>
      <c r="D329" s="527"/>
      <c r="E329" s="527" t="s">
        <v>446</v>
      </c>
      <c r="F329" s="527"/>
      <c r="G329" s="527"/>
      <c r="H329" s="527"/>
      <c r="I329" s="575" t="s">
        <v>446</v>
      </c>
      <c r="J329" s="575"/>
      <c r="K329" s="575"/>
      <c r="L329" s="575"/>
      <c r="M329" s="575"/>
      <c r="N329" s="579"/>
      <c r="O329" s="574"/>
      <c r="P329" s="574" t="s">
        <v>447</v>
      </c>
      <c r="Q329" s="574"/>
      <c r="R329" s="574"/>
      <c r="S329" s="574"/>
      <c r="T329" s="574"/>
      <c r="U329" s="574" t="s">
        <v>447</v>
      </c>
      <c r="V329" s="574"/>
      <c r="W329" s="574"/>
      <c r="X329" s="574"/>
      <c r="Y329" s="574"/>
      <c r="Z329" s="574" t="s">
        <v>447</v>
      </c>
      <c r="AA329" s="574"/>
      <c r="AB329" s="574"/>
      <c r="AC329" s="574"/>
      <c r="AD329" s="574"/>
      <c r="AE329" s="574" t="s">
        <v>447</v>
      </c>
      <c r="AF329" s="574"/>
      <c r="AG329" s="574"/>
      <c r="AH329" s="574"/>
      <c r="AI329" s="574"/>
      <c r="AJ329" s="574" t="s">
        <v>447</v>
      </c>
      <c r="AK329" s="574"/>
      <c r="AL329" s="574"/>
      <c r="AM329" s="574"/>
      <c r="AN329" s="574"/>
      <c r="AO329" s="574" t="s">
        <v>447</v>
      </c>
      <c r="AP329" s="574"/>
      <c r="AQ329" s="574"/>
      <c r="AR329" s="574"/>
      <c r="AS329" s="574"/>
      <c r="AT329" s="574" t="s">
        <v>447</v>
      </c>
      <c r="AU329" s="574"/>
      <c r="AV329" s="574"/>
      <c r="AW329" s="574"/>
      <c r="AX329" s="574"/>
    </row>
    <row r="330" spans="1:50" ht="14.25" customHeight="1" outlineLevel="1">
      <c r="A330" s="200"/>
      <c r="B330" s="527"/>
      <c r="C330" s="527"/>
      <c r="D330" s="527"/>
      <c r="E330" s="203" t="s">
        <v>162</v>
      </c>
      <c r="F330" s="203" t="s">
        <v>448</v>
      </c>
      <c r="G330" s="203" t="s">
        <v>164</v>
      </c>
      <c r="H330" s="527"/>
      <c r="I330" s="204" t="s">
        <v>162</v>
      </c>
      <c r="J330" s="204" t="s">
        <v>448</v>
      </c>
      <c r="K330" s="204" t="s">
        <v>164</v>
      </c>
      <c r="L330" s="575"/>
      <c r="M330" s="575"/>
      <c r="N330" s="579"/>
      <c r="O330" s="574"/>
      <c r="P330" s="205" t="s">
        <v>162</v>
      </c>
      <c r="Q330" s="205" t="s">
        <v>448</v>
      </c>
      <c r="R330" s="205" t="s">
        <v>164</v>
      </c>
      <c r="S330" s="205" t="s">
        <v>168</v>
      </c>
      <c r="T330" s="574"/>
      <c r="U330" s="205" t="s">
        <v>162</v>
      </c>
      <c r="V330" s="205" t="s">
        <v>448</v>
      </c>
      <c r="W330" s="205" t="s">
        <v>164</v>
      </c>
      <c r="X330" s="205" t="s">
        <v>168</v>
      </c>
      <c r="Y330" s="574"/>
      <c r="Z330" s="205" t="s">
        <v>162</v>
      </c>
      <c r="AA330" s="205" t="s">
        <v>448</v>
      </c>
      <c r="AB330" s="205" t="s">
        <v>164</v>
      </c>
      <c r="AC330" s="205" t="s">
        <v>168</v>
      </c>
      <c r="AD330" s="574"/>
      <c r="AE330" s="205" t="s">
        <v>162</v>
      </c>
      <c r="AF330" s="205" t="s">
        <v>448</v>
      </c>
      <c r="AG330" s="205" t="s">
        <v>164</v>
      </c>
      <c r="AH330" s="205" t="s">
        <v>168</v>
      </c>
      <c r="AI330" s="574"/>
      <c r="AJ330" s="205" t="s">
        <v>162</v>
      </c>
      <c r="AK330" s="205" t="s">
        <v>448</v>
      </c>
      <c r="AL330" s="205" t="s">
        <v>164</v>
      </c>
      <c r="AM330" s="205" t="s">
        <v>168</v>
      </c>
      <c r="AN330" s="574"/>
      <c r="AO330" s="205" t="s">
        <v>162</v>
      </c>
      <c r="AP330" s="205" t="s">
        <v>448</v>
      </c>
      <c r="AQ330" s="205" t="s">
        <v>164</v>
      </c>
      <c r="AR330" s="205" t="s">
        <v>168</v>
      </c>
      <c r="AS330" s="574"/>
      <c r="AT330" s="205" t="s">
        <v>162</v>
      </c>
      <c r="AU330" s="205" t="s">
        <v>448</v>
      </c>
      <c r="AV330" s="205" t="s">
        <v>164</v>
      </c>
      <c r="AW330" s="205" t="s">
        <v>168</v>
      </c>
      <c r="AX330" s="574"/>
    </row>
    <row r="331" spans="1:50" ht="14.25" customHeight="1" outlineLevel="1">
      <c r="B331" s="527" t="s">
        <v>449</v>
      </c>
      <c r="C331" s="203">
        <v>1</v>
      </c>
      <c r="D331" s="206" t="s">
        <v>544</v>
      </c>
      <c r="E331" s="207">
        <v>4</v>
      </c>
      <c r="F331" s="203">
        <v>3300</v>
      </c>
      <c r="G331" s="208">
        <f>F331/E331</f>
        <v>825</v>
      </c>
      <c r="H331" s="576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77">
        <f>IFERROR(AVERAGE(K331:K363),"-")</f>
        <v>790.12343084479471</v>
      </c>
      <c r="M331" s="209">
        <f>RANK(K331, K$331:$K$363)</f>
        <v>18</v>
      </c>
      <c r="N331" s="579"/>
      <c r="O331" s="574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78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78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78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78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78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78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78">
        <f>AVERAGE(AV331:AV363)</f>
        <v>798.86686547005615</v>
      </c>
    </row>
    <row r="332" spans="1:50" ht="14.25" customHeight="1" outlineLevel="1">
      <c r="B332" s="527"/>
      <c r="C332" s="203">
        <v>2</v>
      </c>
      <c r="D332" s="206" t="s">
        <v>542</v>
      </c>
      <c r="E332" s="207">
        <v>3</v>
      </c>
      <c r="F332" s="203">
        <v>3600</v>
      </c>
      <c r="G332" s="208">
        <f t="shared" ref="G332:G362" si="263">F332/E332</f>
        <v>1200</v>
      </c>
      <c r="H332" s="576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77"/>
      <c r="M332" s="209">
        <f>RANK(K332, K$331:$K$363)</f>
        <v>1</v>
      </c>
      <c r="N332" s="579"/>
      <c r="O332" s="574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78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78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78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78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78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78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78"/>
    </row>
    <row r="333" spans="1:50" ht="14.25" customHeight="1" outlineLevel="1">
      <c r="B333" s="527"/>
      <c r="C333" s="203">
        <v>3</v>
      </c>
      <c r="D333" s="206" t="s">
        <v>543</v>
      </c>
      <c r="E333" s="207">
        <v>4</v>
      </c>
      <c r="F333" s="203">
        <v>3300</v>
      </c>
      <c r="G333" s="208">
        <f t="shared" si="263"/>
        <v>825</v>
      </c>
      <c r="H333" s="576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77"/>
      <c r="M333" s="209">
        <f>RANK(K333, K$331:$K$363)</f>
        <v>15</v>
      </c>
      <c r="N333" s="579"/>
      <c r="O333" s="574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78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78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78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78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78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78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78"/>
    </row>
    <row r="334" spans="1:50" ht="14.25" customHeight="1" outlineLevel="1">
      <c r="B334" s="527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76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77"/>
      <c r="M334" s="209">
        <f>RANK(K334, K$331:$K$363)</f>
        <v>31</v>
      </c>
      <c r="N334" s="579"/>
      <c r="O334" s="574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78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78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78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78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78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78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78"/>
    </row>
    <row r="335" spans="1:50" ht="14.25" customHeight="1" outlineLevel="1">
      <c r="B335" s="527"/>
      <c r="C335" s="203">
        <v>5</v>
      </c>
      <c r="D335" s="206" t="s">
        <v>538</v>
      </c>
      <c r="E335" s="207">
        <v>3</v>
      </c>
      <c r="F335" s="203">
        <v>3600</v>
      </c>
      <c r="G335" s="208">
        <f t="shared" si="263"/>
        <v>1200</v>
      </c>
      <c r="H335" s="576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77"/>
      <c r="M335" s="209">
        <f>RANK(K335, K$331:$K$363)</f>
        <v>4</v>
      </c>
      <c r="N335" s="579"/>
      <c r="O335" s="574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78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78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78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78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78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78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78"/>
    </row>
    <row r="336" spans="1:50" ht="14.25" customHeight="1" outlineLevel="1">
      <c r="B336" s="527"/>
      <c r="C336" s="203">
        <v>6</v>
      </c>
      <c r="D336" s="206" t="s">
        <v>369</v>
      </c>
      <c r="E336" s="207">
        <v>3</v>
      </c>
      <c r="F336" s="203">
        <v>3000</v>
      </c>
      <c r="G336" s="208">
        <f t="shared" si="263"/>
        <v>1000</v>
      </c>
      <c r="H336" s="576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77"/>
      <c r="M336" s="209">
        <f>RANK(K336, K$331:$K$363)</f>
        <v>11</v>
      </c>
      <c r="N336" s="579"/>
      <c r="O336" s="574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78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78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78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78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78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78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78"/>
    </row>
    <row r="337" spans="2:50" ht="14.25" customHeight="1" outlineLevel="1">
      <c r="B337" s="527"/>
      <c r="C337" s="203">
        <v>7</v>
      </c>
      <c r="D337" s="206" t="s">
        <v>536</v>
      </c>
      <c r="E337" s="207">
        <v>3</v>
      </c>
      <c r="F337" s="203">
        <v>3300</v>
      </c>
      <c r="G337" s="208">
        <f t="shared" si="263"/>
        <v>1100</v>
      </c>
      <c r="H337" s="576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77"/>
      <c r="M337" s="209">
        <f>RANK(K337, K$331:$K$363)</f>
        <v>9</v>
      </c>
      <c r="N337" s="579"/>
      <c r="O337" s="574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78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78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78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78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78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78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78"/>
    </row>
    <row r="338" spans="2:50" ht="14.25" customHeight="1" outlineLevel="1">
      <c r="B338" s="527"/>
      <c r="C338" s="203">
        <v>8</v>
      </c>
      <c r="D338" s="206" t="s">
        <v>541</v>
      </c>
      <c r="E338" s="207">
        <v>3</v>
      </c>
      <c r="F338" s="203">
        <v>3600</v>
      </c>
      <c r="G338" s="208">
        <f t="shared" si="263"/>
        <v>1200</v>
      </c>
      <c r="H338" s="576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77"/>
      <c r="M338" s="209">
        <f>RANK(K338, K$331:$K$363)</f>
        <v>6</v>
      </c>
      <c r="N338" s="579"/>
      <c r="O338" s="574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78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78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78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78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78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78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78"/>
    </row>
    <row r="339" spans="2:50" ht="14.25" customHeight="1" outlineLevel="1">
      <c r="B339" s="527"/>
      <c r="C339" s="203">
        <v>9</v>
      </c>
      <c r="D339" s="206" t="s">
        <v>621</v>
      </c>
      <c r="E339" s="207">
        <v>4</v>
      </c>
      <c r="F339" s="203">
        <v>3000</v>
      </c>
      <c r="G339" s="208">
        <f t="shared" si="263"/>
        <v>750</v>
      </c>
      <c r="H339" s="576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77"/>
      <c r="M339" s="209">
        <f>RANK(K339, K$331:$K$363)</f>
        <v>26</v>
      </c>
      <c r="N339" s="579"/>
      <c r="O339" s="574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78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78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78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78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78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78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78"/>
    </row>
    <row r="340" spans="2:50" ht="14.25" customHeight="1" outlineLevel="1">
      <c r="B340" s="527"/>
      <c r="C340" s="203">
        <v>10</v>
      </c>
      <c r="D340" s="206" t="s">
        <v>611</v>
      </c>
      <c r="E340" s="207">
        <v>3</v>
      </c>
      <c r="F340" s="203">
        <v>3300</v>
      </c>
      <c r="G340" s="208">
        <f t="shared" si="263"/>
        <v>1100</v>
      </c>
      <c r="H340" s="576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77"/>
      <c r="M340" s="209">
        <f>RANK(K340, K$331:$K$363)</f>
        <v>8</v>
      </c>
      <c r="N340" s="579"/>
      <c r="O340" s="574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78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78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78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78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78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78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78"/>
    </row>
    <row r="341" spans="2:50" ht="14.25" customHeight="1" outlineLevel="1">
      <c r="B341" s="527"/>
      <c r="C341" s="203">
        <v>11</v>
      </c>
      <c r="D341" s="206" t="s">
        <v>540</v>
      </c>
      <c r="E341" s="207">
        <v>4</v>
      </c>
      <c r="F341" s="203">
        <v>3300</v>
      </c>
      <c r="G341" s="208">
        <f t="shared" si="263"/>
        <v>825</v>
      </c>
      <c r="H341" s="576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77"/>
      <c r="M341" s="209">
        <f>RANK(K341, K$331:$K$363)</f>
        <v>23</v>
      </c>
      <c r="N341" s="579"/>
      <c r="O341" s="574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78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78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78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78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78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78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78"/>
    </row>
    <row r="342" spans="2:50" ht="14.25" customHeight="1" outlineLevel="1">
      <c r="B342" s="527"/>
      <c r="C342" s="203">
        <v>12</v>
      </c>
      <c r="D342" s="206" t="s">
        <v>622</v>
      </c>
      <c r="E342" s="207">
        <v>4</v>
      </c>
      <c r="F342" s="203">
        <v>3300</v>
      </c>
      <c r="G342" s="208">
        <f t="shared" si="263"/>
        <v>825</v>
      </c>
      <c r="H342" s="576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77"/>
      <c r="M342" s="209">
        <f>RANK(K342, K$331:$K$363)</f>
        <v>21</v>
      </c>
      <c r="N342" s="579"/>
      <c r="O342" s="574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78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78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78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78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78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78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78"/>
    </row>
    <row r="343" spans="2:50" ht="14.25" customHeight="1" outlineLevel="1">
      <c r="B343" s="527"/>
      <c r="C343" s="203">
        <v>13</v>
      </c>
      <c r="D343" s="206" t="s">
        <v>537</v>
      </c>
      <c r="E343" s="207">
        <v>4</v>
      </c>
      <c r="F343" s="203">
        <v>3300</v>
      </c>
      <c r="G343" s="208">
        <f t="shared" si="263"/>
        <v>825</v>
      </c>
      <c r="H343" s="576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77"/>
      <c r="M343" s="209">
        <f>RANK(K343, K$331:$K$363)</f>
        <v>22</v>
      </c>
      <c r="N343" s="579"/>
      <c r="O343" s="574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78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78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78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78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78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78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78"/>
    </row>
    <row r="344" spans="2:50" ht="14.25" customHeight="1" outlineLevel="1">
      <c r="B344" s="527"/>
      <c r="C344" s="203">
        <v>14</v>
      </c>
      <c r="D344" s="206" t="s">
        <v>637</v>
      </c>
      <c r="E344" s="207">
        <v>4</v>
      </c>
      <c r="F344" s="203">
        <v>3300</v>
      </c>
      <c r="G344" s="208">
        <f t="shared" si="263"/>
        <v>825</v>
      </c>
      <c r="H344" s="576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77"/>
      <c r="M344" s="209">
        <f>RANK(K344, K$331:$K$363)</f>
        <v>25</v>
      </c>
      <c r="N344" s="579"/>
      <c r="O344" s="574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78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78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78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78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78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78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78"/>
    </row>
    <row r="345" spans="2:50" ht="14.25" customHeight="1" outlineLevel="1">
      <c r="B345" s="527"/>
      <c r="C345" s="203">
        <v>15</v>
      </c>
      <c r="D345" s="206" t="s">
        <v>640</v>
      </c>
      <c r="E345" s="207">
        <v>4</v>
      </c>
      <c r="F345" s="203">
        <v>3300</v>
      </c>
      <c r="G345" s="208">
        <f t="shared" si="263"/>
        <v>825</v>
      </c>
      <c r="H345" s="576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77"/>
      <c r="M345" s="209">
        <f>RANK(K345, K$331:$K$363)</f>
        <v>17</v>
      </c>
      <c r="N345" s="579"/>
      <c r="O345" s="574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78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78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78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78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78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78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78"/>
    </row>
    <row r="346" spans="2:50" ht="14.25" customHeight="1" outlineLevel="1">
      <c r="B346" s="527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76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77"/>
      <c r="M346" s="209">
        <f>RANK(K346, K$331:$K$363)</f>
        <v>12</v>
      </c>
      <c r="N346" s="579"/>
      <c r="O346" s="574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78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78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78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78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78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78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78"/>
    </row>
    <row r="347" spans="2:50" ht="14.25" customHeight="1" outlineLevel="1">
      <c r="B347" s="527"/>
      <c r="C347" s="203">
        <v>17</v>
      </c>
      <c r="D347" s="206" t="s">
        <v>553</v>
      </c>
      <c r="E347" s="207">
        <v>4</v>
      </c>
      <c r="F347" s="203">
        <v>3300</v>
      </c>
      <c r="G347" s="208">
        <f t="shared" si="263"/>
        <v>825</v>
      </c>
      <c r="H347" s="576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77"/>
      <c r="M347" s="209">
        <f>RANK(K347, K$331:$K$363)</f>
        <v>14</v>
      </c>
      <c r="N347" s="579"/>
      <c r="O347" s="574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78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78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78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78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78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78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78"/>
    </row>
    <row r="348" spans="2:50" ht="14.25" customHeight="1" outlineLevel="1">
      <c r="B348" s="527"/>
      <c r="C348" s="203">
        <v>18</v>
      </c>
      <c r="D348" s="206" t="s">
        <v>552</v>
      </c>
      <c r="E348" s="207">
        <v>3</v>
      </c>
      <c r="F348" s="203">
        <v>3600</v>
      </c>
      <c r="G348" s="208">
        <f t="shared" si="263"/>
        <v>1200</v>
      </c>
      <c r="H348" s="576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77"/>
      <c r="M348" s="209">
        <f>RANK(K348, K$331:$K$363)</f>
        <v>2</v>
      </c>
      <c r="N348" s="579"/>
      <c r="O348" s="574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78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78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78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78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78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78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78"/>
    </row>
    <row r="349" spans="2:50" ht="14.25" customHeight="1" outlineLevel="1">
      <c r="B349" s="527"/>
      <c r="C349" s="203">
        <v>19</v>
      </c>
      <c r="D349" s="206" t="s">
        <v>554</v>
      </c>
      <c r="E349" s="207">
        <v>4</v>
      </c>
      <c r="F349" s="203">
        <v>3300</v>
      </c>
      <c r="G349" s="208">
        <f t="shared" si="263"/>
        <v>825</v>
      </c>
      <c r="H349" s="576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77"/>
      <c r="M349" s="209">
        <f>RANK(K349, K$331:$K$363)</f>
        <v>16</v>
      </c>
      <c r="N349" s="579"/>
      <c r="O349" s="574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78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78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78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78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78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78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78"/>
    </row>
    <row r="350" spans="2:50" ht="14.25" customHeight="1" outlineLevel="1">
      <c r="B350" s="527"/>
      <c r="C350" s="203">
        <v>20</v>
      </c>
      <c r="D350" s="206" t="s">
        <v>386</v>
      </c>
      <c r="E350" s="207">
        <v>5</v>
      </c>
      <c r="F350" s="203">
        <v>3300</v>
      </c>
      <c r="G350" s="208">
        <f t="shared" si="263"/>
        <v>660</v>
      </c>
      <c r="H350" s="576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77"/>
      <c r="M350" s="209">
        <f>RANK(K350, K$331:$K$363)</f>
        <v>30</v>
      </c>
      <c r="N350" s="579"/>
      <c r="O350" s="574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78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78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78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78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78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78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78"/>
    </row>
    <row r="351" spans="2:50" ht="14.25" customHeight="1" outlineLevel="1">
      <c r="B351" s="527"/>
      <c r="C351" s="203">
        <v>21</v>
      </c>
      <c r="D351" s="206" t="s">
        <v>547</v>
      </c>
      <c r="E351" s="207">
        <v>3</v>
      </c>
      <c r="F351" s="203">
        <v>3600</v>
      </c>
      <c r="G351" s="208">
        <f t="shared" si="263"/>
        <v>1200</v>
      </c>
      <c r="H351" s="576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77"/>
      <c r="M351" s="209">
        <f>RANK(K351, K$331:$K$363)</f>
        <v>5</v>
      </c>
      <c r="N351" s="579"/>
      <c r="O351" s="574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78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78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78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78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78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78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78"/>
    </row>
    <row r="352" spans="2:50" ht="14.25" customHeight="1" outlineLevel="1">
      <c r="B352" s="527"/>
      <c r="C352" s="203">
        <v>22</v>
      </c>
      <c r="D352" s="206" t="s">
        <v>551</v>
      </c>
      <c r="E352" s="207">
        <v>3</v>
      </c>
      <c r="F352" s="203">
        <v>3600</v>
      </c>
      <c r="G352" s="208">
        <f t="shared" si="263"/>
        <v>1200</v>
      </c>
      <c r="H352" s="576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77"/>
      <c r="M352" s="209">
        <f>RANK(K352, K$331:$K$363)</f>
        <v>3</v>
      </c>
      <c r="N352" s="579"/>
      <c r="O352" s="574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78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78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78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78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78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78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78"/>
    </row>
    <row r="353" spans="1:50" ht="14.25" customHeight="1" outlineLevel="1">
      <c r="B353" s="527"/>
      <c r="C353" s="203">
        <v>23</v>
      </c>
      <c r="D353" s="206" t="s">
        <v>603</v>
      </c>
      <c r="E353" s="207">
        <v>3</v>
      </c>
      <c r="F353" s="203">
        <v>3300</v>
      </c>
      <c r="G353" s="208">
        <f t="shared" si="263"/>
        <v>1100</v>
      </c>
      <c r="H353" s="576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77"/>
      <c r="M353" s="209">
        <f>RANK(K353, K$331:$K$363)</f>
        <v>7</v>
      </c>
      <c r="N353" s="579"/>
      <c r="O353" s="574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78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78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78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78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78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78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78"/>
    </row>
    <row r="354" spans="1:50" ht="14.25" customHeight="1" outlineLevel="1">
      <c r="B354" s="527"/>
      <c r="C354" s="203">
        <v>24</v>
      </c>
      <c r="D354" s="206" t="s">
        <v>550</v>
      </c>
      <c r="E354" s="207">
        <v>4</v>
      </c>
      <c r="F354" s="203">
        <v>3300</v>
      </c>
      <c r="G354" s="208">
        <f t="shared" si="263"/>
        <v>825</v>
      </c>
      <c r="H354" s="576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77"/>
      <c r="M354" s="209">
        <f>RANK(K354, K$331:$K$363)</f>
        <v>19</v>
      </c>
      <c r="N354" s="579"/>
      <c r="O354" s="574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78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78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78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78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78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78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78"/>
    </row>
    <row r="355" spans="1:50" ht="14.25" customHeight="1" outlineLevel="1">
      <c r="B355" s="527"/>
      <c r="C355" s="203">
        <v>25</v>
      </c>
      <c r="D355" s="206" t="s">
        <v>546</v>
      </c>
      <c r="E355" s="207">
        <v>4</v>
      </c>
      <c r="F355" s="203">
        <v>3300</v>
      </c>
      <c r="G355" s="208">
        <f t="shared" si="263"/>
        <v>825</v>
      </c>
      <c r="H355" s="576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77"/>
      <c r="M355" s="209">
        <f>RANK(K355, K$331:$K$363)</f>
        <v>24</v>
      </c>
      <c r="N355" s="579"/>
      <c r="O355" s="574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78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78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78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78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78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78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78"/>
    </row>
    <row r="356" spans="1:50" ht="14.25" customHeight="1" outlineLevel="1">
      <c r="B356" s="527"/>
      <c r="C356" s="203">
        <v>26</v>
      </c>
      <c r="D356" s="206" t="s">
        <v>549</v>
      </c>
      <c r="E356" s="207">
        <v>4</v>
      </c>
      <c r="F356" s="203">
        <v>3000</v>
      </c>
      <c r="G356" s="208">
        <f t="shared" si="263"/>
        <v>750</v>
      </c>
      <c r="H356" s="576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77"/>
      <c r="M356" s="209">
        <f>RANK(K356, K$331:$K$363)</f>
        <v>27</v>
      </c>
      <c r="N356" s="579"/>
      <c r="O356" s="574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78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78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78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78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78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78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78"/>
    </row>
    <row r="357" spans="1:50" ht="14.25" customHeight="1" outlineLevel="1">
      <c r="B357" s="527"/>
      <c r="C357" s="203">
        <v>27</v>
      </c>
      <c r="D357" s="206" t="s">
        <v>384</v>
      </c>
      <c r="E357" s="207">
        <v>4</v>
      </c>
      <c r="F357" s="203">
        <v>3000</v>
      </c>
      <c r="G357" s="208">
        <f t="shared" si="263"/>
        <v>750</v>
      </c>
      <c r="H357" s="576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77"/>
      <c r="M357" s="209">
        <f>RANK(K357, K$331:$K$363)</f>
        <v>29</v>
      </c>
      <c r="N357" s="579"/>
      <c r="O357" s="574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78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78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78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78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78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78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78"/>
    </row>
    <row r="358" spans="1:50" ht="14.25" customHeight="1" outlineLevel="1">
      <c r="B358" s="527"/>
      <c r="C358" s="203">
        <v>28</v>
      </c>
      <c r="D358" s="206" t="s">
        <v>376</v>
      </c>
      <c r="E358" s="207">
        <v>4</v>
      </c>
      <c r="F358" s="203">
        <v>3000</v>
      </c>
      <c r="G358" s="208">
        <f t="shared" si="263"/>
        <v>750</v>
      </c>
      <c r="H358" s="576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77"/>
      <c r="M358" s="209">
        <f>RANK(K358, K$331:$K$363)</f>
        <v>28</v>
      </c>
      <c r="N358" s="579"/>
      <c r="O358" s="574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78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78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78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78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78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78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78"/>
    </row>
    <row r="359" spans="1:50" ht="14.25" customHeight="1" outlineLevel="1">
      <c r="B359" s="527"/>
      <c r="C359" s="203">
        <v>29</v>
      </c>
      <c r="D359" s="206" t="s">
        <v>548</v>
      </c>
      <c r="E359" s="207">
        <v>4</v>
      </c>
      <c r="F359" s="203">
        <v>3300</v>
      </c>
      <c r="G359" s="208">
        <f t="shared" si="263"/>
        <v>825</v>
      </c>
      <c r="H359" s="576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77"/>
      <c r="M359" s="209">
        <f>RANK(K359, K$331:$K$363)</f>
        <v>20</v>
      </c>
      <c r="N359" s="579"/>
      <c r="O359" s="574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78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78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78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78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78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78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78"/>
    </row>
    <row r="360" spans="1:50" ht="14.25" customHeight="1" outlineLevel="1">
      <c r="B360" s="527"/>
      <c r="C360" s="203">
        <v>30</v>
      </c>
      <c r="D360" s="206" t="s">
        <v>666</v>
      </c>
      <c r="E360" s="207">
        <v>3</v>
      </c>
      <c r="F360" s="203">
        <v>3300</v>
      </c>
      <c r="G360" s="208">
        <f t="shared" si="263"/>
        <v>1100</v>
      </c>
      <c r="H360" s="576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77"/>
      <c r="M360" s="209">
        <f>RANK(K360, K$331:$K$363)</f>
        <v>10</v>
      </c>
      <c r="N360" s="579"/>
      <c r="O360" s="574"/>
      <c r="P360" s="211"/>
      <c r="Q360" s="211"/>
      <c r="R360" s="208"/>
      <c r="S360" s="205"/>
      <c r="T360" s="578"/>
      <c r="U360" s="211"/>
      <c r="V360" s="211"/>
      <c r="W360" s="208"/>
      <c r="X360" s="205"/>
      <c r="Y360" s="578"/>
      <c r="Z360" s="211"/>
      <c r="AA360" s="211"/>
      <c r="AB360" s="208"/>
      <c r="AC360" s="205"/>
      <c r="AD360" s="578"/>
      <c r="AE360" s="211"/>
      <c r="AF360" s="211"/>
      <c r="AG360" s="208"/>
      <c r="AH360" s="205"/>
      <c r="AI360" s="578"/>
      <c r="AJ360" s="211"/>
      <c r="AK360" s="211"/>
      <c r="AL360" s="208"/>
      <c r="AM360" s="205"/>
      <c r="AN360" s="578"/>
      <c r="AO360" s="211"/>
      <c r="AP360" s="211"/>
      <c r="AQ360" s="208"/>
      <c r="AR360" s="205"/>
      <c r="AS360" s="578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78"/>
    </row>
    <row r="361" spans="1:50" ht="14.25" customHeight="1" outlineLevel="1">
      <c r="B361" s="527"/>
      <c r="C361" s="203">
        <v>31</v>
      </c>
      <c r="D361" s="206" t="s">
        <v>638</v>
      </c>
      <c r="E361" s="203">
        <v>6</v>
      </c>
      <c r="F361" s="203">
        <v>3600</v>
      </c>
      <c r="G361" s="208">
        <f t="shared" si="263"/>
        <v>600</v>
      </c>
      <c r="H361" s="576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77"/>
      <c r="M361" s="209">
        <f>RANK(K361, K$331:$K$363)</f>
        <v>32</v>
      </c>
      <c r="N361" s="579"/>
      <c r="O361" s="574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78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78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78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78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78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78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78"/>
    </row>
    <row r="362" spans="1:50" ht="14.25" customHeight="1" outlineLevel="1">
      <c r="B362" s="527"/>
      <c r="C362" s="203">
        <v>32</v>
      </c>
      <c r="D362" s="206" t="s">
        <v>387</v>
      </c>
      <c r="E362" s="203">
        <v>3</v>
      </c>
      <c r="F362" s="203">
        <v>3000</v>
      </c>
      <c r="G362" s="208">
        <f t="shared" si="263"/>
        <v>1000</v>
      </c>
      <c r="H362" s="576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77"/>
      <c r="M362" s="209">
        <f>RANK(K362, K$331:$K$363)</f>
        <v>13</v>
      </c>
      <c r="N362" s="579"/>
      <c r="O362" s="574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78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78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78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78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78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78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78"/>
    </row>
    <row r="363" spans="1:50" ht="14.25" customHeight="1" outlineLevel="1">
      <c r="B363" s="527"/>
      <c r="C363" s="203">
        <v>33</v>
      </c>
      <c r="D363" s="206"/>
      <c r="E363" s="203"/>
      <c r="F363" s="203"/>
      <c r="G363" s="208"/>
      <c r="H363" s="576"/>
      <c r="I363" s="209"/>
      <c r="J363" s="209"/>
      <c r="K363" s="210"/>
      <c r="L363" s="577"/>
      <c r="M363" s="209"/>
      <c r="N363" s="579"/>
      <c r="O363" s="574"/>
      <c r="P363" s="205"/>
      <c r="Q363" s="211"/>
      <c r="R363" s="208"/>
      <c r="S363" s="205"/>
      <c r="T363" s="578"/>
      <c r="U363" s="205"/>
      <c r="V363" s="211"/>
      <c r="W363" s="208"/>
      <c r="X363" s="205"/>
      <c r="Y363" s="578"/>
      <c r="Z363" s="205"/>
      <c r="AA363" s="211"/>
      <c r="AB363" s="208"/>
      <c r="AC363" s="205"/>
      <c r="AD363" s="578"/>
      <c r="AE363" s="205"/>
      <c r="AF363" s="211"/>
      <c r="AG363" s="208"/>
      <c r="AH363" s="205"/>
      <c r="AI363" s="578"/>
      <c r="AJ363" s="205"/>
      <c r="AK363" s="211"/>
      <c r="AL363" s="208"/>
      <c r="AM363" s="205"/>
      <c r="AN363" s="578"/>
      <c r="AO363" s="205"/>
      <c r="AP363" s="211"/>
      <c r="AQ363" s="208"/>
      <c r="AR363" s="205"/>
      <c r="AS363" s="578"/>
      <c r="AT363" s="205"/>
      <c r="AU363" s="211"/>
      <c r="AV363" s="208"/>
      <c r="AW363" s="205"/>
      <c r="AX363" s="578"/>
    </row>
    <row r="364" spans="1:50" ht="14.25" customHeight="1" outlineLevel="1" collapsed="1">
      <c r="B364" s="580" t="s">
        <v>691</v>
      </c>
      <c r="C364" s="581"/>
      <c r="D364" s="581"/>
      <c r="E364" s="581"/>
      <c r="F364" s="581"/>
      <c r="G364" s="581"/>
      <c r="H364" s="581"/>
      <c r="I364" s="581"/>
      <c r="J364" s="581"/>
      <c r="K364" s="581"/>
      <c r="L364" s="581"/>
      <c r="M364" s="582"/>
      <c r="N364" s="585" t="s">
        <v>444</v>
      </c>
      <c r="O364" s="585" t="s">
        <v>105</v>
      </c>
      <c r="P364" s="587">
        <f>AT326+1</f>
        <v>45937</v>
      </c>
      <c r="Q364" s="588"/>
      <c r="R364" s="588"/>
      <c r="S364" s="588"/>
      <c r="T364" s="588"/>
      <c r="U364" s="589">
        <f>P364+1</f>
        <v>45938</v>
      </c>
      <c r="V364" s="590"/>
      <c r="W364" s="590"/>
      <c r="X364" s="590"/>
      <c r="Y364" s="590"/>
      <c r="Z364" s="587">
        <f t="shared" ref="Z364" si="265">U364+1</f>
        <v>45939</v>
      </c>
      <c r="AA364" s="588"/>
      <c r="AB364" s="588"/>
      <c r="AC364" s="588"/>
      <c r="AD364" s="588"/>
      <c r="AE364" s="589">
        <f t="shared" ref="AE364" si="266">Z364+1</f>
        <v>45940</v>
      </c>
      <c r="AF364" s="590"/>
      <c r="AG364" s="590"/>
      <c r="AH364" s="590"/>
      <c r="AI364" s="590"/>
      <c r="AJ364" s="595">
        <f t="shared" ref="AJ364" si="267">AE364+1</f>
        <v>45941</v>
      </c>
      <c r="AK364" s="596"/>
      <c r="AL364" s="596"/>
      <c r="AM364" s="596"/>
      <c r="AN364" s="597"/>
      <c r="AO364" s="589">
        <f t="shared" ref="AO364" si="268">AJ364+1</f>
        <v>45942</v>
      </c>
      <c r="AP364" s="590"/>
      <c r="AQ364" s="590"/>
      <c r="AR364" s="590"/>
      <c r="AS364" s="590"/>
      <c r="AT364" s="595">
        <f t="shared" ref="AT364" si="269">AO364+1</f>
        <v>45943</v>
      </c>
      <c r="AU364" s="596"/>
      <c r="AV364" s="596"/>
      <c r="AW364" s="596"/>
      <c r="AX364" s="597"/>
    </row>
    <row r="365" spans="1:50" ht="14.25" customHeight="1" outlineLevel="1">
      <c r="B365" s="583"/>
      <c r="C365" s="583"/>
      <c r="D365" s="583"/>
      <c r="E365" s="583"/>
      <c r="F365" s="583"/>
      <c r="G365" s="583"/>
      <c r="H365" s="583"/>
      <c r="I365" s="583"/>
      <c r="J365" s="583"/>
      <c r="K365" s="583"/>
      <c r="L365" s="583"/>
      <c r="M365" s="584"/>
      <c r="N365" s="586"/>
      <c r="O365" s="586"/>
      <c r="P365" s="598">
        <f>P364</f>
        <v>45937</v>
      </c>
      <c r="Q365" s="598"/>
      <c r="R365" s="598"/>
      <c r="S365" s="598"/>
      <c r="T365" s="598"/>
      <c r="U365" s="591">
        <f>U364</f>
        <v>45938</v>
      </c>
      <c r="V365" s="591"/>
      <c r="W365" s="591"/>
      <c r="X365" s="591"/>
      <c r="Y365" s="591"/>
      <c r="Z365" s="598">
        <f t="shared" ref="Z365" si="270">Z364</f>
        <v>45939</v>
      </c>
      <c r="AA365" s="598"/>
      <c r="AB365" s="598"/>
      <c r="AC365" s="598"/>
      <c r="AD365" s="598"/>
      <c r="AE365" s="591">
        <f t="shared" ref="AE365" si="271">AE364</f>
        <v>45940</v>
      </c>
      <c r="AF365" s="591"/>
      <c r="AG365" s="591"/>
      <c r="AH365" s="591"/>
      <c r="AI365" s="591"/>
      <c r="AJ365" s="592">
        <f t="shared" ref="AJ365" si="272">AJ364</f>
        <v>45941</v>
      </c>
      <c r="AK365" s="593"/>
      <c r="AL365" s="593"/>
      <c r="AM365" s="593"/>
      <c r="AN365" s="594"/>
      <c r="AO365" s="591">
        <f t="shared" ref="AO365" si="273">AO364</f>
        <v>45942</v>
      </c>
      <c r="AP365" s="591"/>
      <c r="AQ365" s="591"/>
      <c r="AR365" s="591"/>
      <c r="AS365" s="591"/>
      <c r="AT365" s="592">
        <f t="shared" ref="AT365" si="274">AT364</f>
        <v>45943</v>
      </c>
      <c r="AU365" s="593"/>
      <c r="AV365" s="593"/>
      <c r="AW365" s="593"/>
      <c r="AX365" s="594"/>
    </row>
    <row r="366" spans="1:50" ht="14.25" customHeight="1" outlineLevel="1">
      <c r="B366" s="527" t="s">
        <v>165</v>
      </c>
      <c r="C366" s="527" t="s">
        <v>160</v>
      </c>
      <c r="D366" s="527"/>
      <c r="E366" s="527" t="s">
        <v>161</v>
      </c>
      <c r="F366" s="527"/>
      <c r="G366" s="527"/>
      <c r="H366" s="527" t="s">
        <v>166</v>
      </c>
      <c r="I366" s="575" t="s">
        <v>445</v>
      </c>
      <c r="J366" s="575"/>
      <c r="K366" s="575"/>
      <c r="L366" s="575" t="s">
        <v>166</v>
      </c>
      <c r="M366" s="575" t="s">
        <v>168</v>
      </c>
      <c r="N366" s="579"/>
      <c r="O366" s="574" t="s">
        <v>167</v>
      </c>
      <c r="P366" s="574" t="s">
        <v>163</v>
      </c>
      <c r="Q366" s="574"/>
      <c r="R366" s="574"/>
      <c r="S366" s="574"/>
      <c r="T366" s="574" t="s">
        <v>166</v>
      </c>
      <c r="U366" s="574" t="s">
        <v>163</v>
      </c>
      <c r="V366" s="574"/>
      <c r="W366" s="574"/>
      <c r="X366" s="574"/>
      <c r="Y366" s="574" t="s">
        <v>166</v>
      </c>
      <c r="Z366" s="574" t="s">
        <v>163</v>
      </c>
      <c r="AA366" s="574"/>
      <c r="AB366" s="574"/>
      <c r="AC366" s="574"/>
      <c r="AD366" s="574" t="s">
        <v>166</v>
      </c>
      <c r="AE366" s="574" t="s">
        <v>163</v>
      </c>
      <c r="AF366" s="574"/>
      <c r="AG366" s="574"/>
      <c r="AH366" s="574"/>
      <c r="AI366" s="574" t="s">
        <v>166</v>
      </c>
      <c r="AJ366" s="574" t="s">
        <v>163</v>
      </c>
      <c r="AK366" s="574"/>
      <c r="AL366" s="574"/>
      <c r="AM366" s="574"/>
      <c r="AN366" s="574" t="s">
        <v>166</v>
      </c>
      <c r="AO366" s="574" t="s">
        <v>163</v>
      </c>
      <c r="AP366" s="574"/>
      <c r="AQ366" s="574"/>
      <c r="AR366" s="574"/>
      <c r="AS366" s="574" t="s">
        <v>166</v>
      </c>
      <c r="AT366" s="574" t="s">
        <v>163</v>
      </c>
      <c r="AU366" s="574"/>
      <c r="AV366" s="574"/>
      <c r="AW366" s="574"/>
      <c r="AX366" s="574" t="s">
        <v>166</v>
      </c>
    </row>
    <row r="367" spans="1:50" ht="14.25" customHeight="1" outlineLevel="1">
      <c r="B367" s="527"/>
      <c r="C367" s="527"/>
      <c r="D367" s="527"/>
      <c r="E367" s="527" t="s">
        <v>446</v>
      </c>
      <c r="F367" s="527"/>
      <c r="G367" s="527"/>
      <c r="H367" s="527"/>
      <c r="I367" s="575" t="s">
        <v>446</v>
      </c>
      <c r="J367" s="575"/>
      <c r="K367" s="575"/>
      <c r="L367" s="575"/>
      <c r="M367" s="575"/>
      <c r="N367" s="579"/>
      <c r="O367" s="574"/>
      <c r="P367" s="574" t="s">
        <v>447</v>
      </c>
      <c r="Q367" s="574"/>
      <c r="R367" s="574"/>
      <c r="S367" s="574"/>
      <c r="T367" s="574"/>
      <c r="U367" s="574" t="s">
        <v>447</v>
      </c>
      <c r="V367" s="574"/>
      <c r="W367" s="574"/>
      <c r="X367" s="574"/>
      <c r="Y367" s="574"/>
      <c r="Z367" s="574" t="s">
        <v>447</v>
      </c>
      <c r="AA367" s="574"/>
      <c r="AB367" s="574"/>
      <c r="AC367" s="574"/>
      <c r="AD367" s="574"/>
      <c r="AE367" s="574" t="s">
        <v>447</v>
      </c>
      <c r="AF367" s="574"/>
      <c r="AG367" s="574"/>
      <c r="AH367" s="574"/>
      <c r="AI367" s="574"/>
      <c r="AJ367" s="574" t="s">
        <v>447</v>
      </c>
      <c r="AK367" s="574"/>
      <c r="AL367" s="574"/>
      <c r="AM367" s="574"/>
      <c r="AN367" s="574"/>
      <c r="AO367" s="574" t="s">
        <v>447</v>
      </c>
      <c r="AP367" s="574"/>
      <c r="AQ367" s="574"/>
      <c r="AR367" s="574"/>
      <c r="AS367" s="574"/>
      <c r="AT367" s="574" t="s">
        <v>447</v>
      </c>
      <c r="AU367" s="574"/>
      <c r="AV367" s="574"/>
      <c r="AW367" s="574"/>
      <c r="AX367" s="574"/>
    </row>
    <row r="368" spans="1:50" ht="14.25" customHeight="1" outlineLevel="1">
      <c r="A368" s="200"/>
      <c r="B368" s="527"/>
      <c r="C368" s="527"/>
      <c r="D368" s="527"/>
      <c r="E368" s="203" t="s">
        <v>162</v>
      </c>
      <c r="F368" s="203" t="s">
        <v>448</v>
      </c>
      <c r="G368" s="203" t="s">
        <v>164</v>
      </c>
      <c r="H368" s="527"/>
      <c r="I368" s="204" t="s">
        <v>162</v>
      </c>
      <c r="J368" s="204" t="s">
        <v>448</v>
      </c>
      <c r="K368" s="204" t="s">
        <v>164</v>
      </c>
      <c r="L368" s="575"/>
      <c r="M368" s="575"/>
      <c r="N368" s="579"/>
      <c r="O368" s="574"/>
      <c r="P368" s="205" t="s">
        <v>162</v>
      </c>
      <c r="Q368" s="205" t="s">
        <v>448</v>
      </c>
      <c r="R368" s="205" t="s">
        <v>164</v>
      </c>
      <c r="S368" s="205" t="s">
        <v>168</v>
      </c>
      <c r="T368" s="574"/>
      <c r="U368" s="205" t="s">
        <v>162</v>
      </c>
      <c r="V368" s="205" t="s">
        <v>448</v>
      </c>
      <c r="W368" s="205" t="s">
        <v>164</v>
      </c>
      <c r="X368" s="205" t="s">
        <v>168</v>
      </c>
      <c r="Y368" s="574"/>
      <c r="Z368" s="205" t="s">
        <v>162</v>
      </c>
      <c r="AA368" s="205" t="s">
        <v>448</v>
      </c>
      <c r="AB368" s="205" t="s">
        <v>164</v>
      </c>
      <c r="AC368" s="205" t="s">
        <v>168</v>
      </c>
      <c r="AD368" s="574"/>
      <c r="AE368" s="205" t="s">
        <v>162</v>
      </c>
      <c r="AF368" s="205" t="s">
        <v>448</v>
      </c>
      <c r="AG368" s="205" t="s">
        <v>164</v>
      </c>
      <c r="AH368" s="205" t="s">
        <v>168</v>
      </c>
      <c r="AI368" s="574"/>
      <c r="AJ368" s="205" t="s">
        <v>162</v>
      </c>
      <c r="AK368" s="205" t="s">
        <v>448</v>
      </c>
      <c r="AL368" s="205" t="s">
        <v>164</v>
      </c>
      <c r="AM368" s="205" t="s">
        <v>168</v>
      </c>
      <c r="AN368" s="574"/>
      <c r="AO368" s="205" t="s">
        <v>162</v>
      </c>
      <c r="AP368" s="205" t="s">
        <v>448</v>
      </c>
      <c r="AQ368" s="205" t="s">
        <v>164</v>
      </c>
      <c r="AR368" s="205" t="s">
        <v>168</v>
      </c>
      <c r="AS368" s="574"/>
      <c r="AT368" s="205" t="s">
        <v>162</v>
      </c>
      <c r="AU368" s="205" t="s">
        <v>448</v>
      </c>
      <c r="AV368" s="205" t="s">
        <v>164</v>
      </c>
      <c r="AW368" s="205" t="s">
        <v>168</v>
      </c>
      <c r="AX368" s="574"/>
    </row>
    <row r="369" spans="2:50" ht="14.25" customHeight="1" outlineLevel="1">
      <c r="B369" s="527" t="s">
        <v>449</v>
      </c>
      <c r="C369" s="203">
        <v>1</v>
      </c>
      <c r="D369" s="206" t="s">
        <v>544</v>
      </c>
      <c r="E369" s="207">
        <v>4</v>
      </c>
      <c r="F369" s="203">
        <v>3300</v>
      </c>
      <c r="G369" s="208">
        <f>F369/E369</f>
        <v>825</v>
      </c>
      <c r="H369" s="576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77">
        <f>IFERROR(AVERAGE(K369:K401),"-")</f>
        <v>804.12381712756383</v>
      </c>
      <c r="M369" s="209">
        <f>RANK(K369, K$369:$K$401)</f>
        <v>18</v>
      </c>
      <c r="N369" s="579"/>
      <c r="O369" s="574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78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78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78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78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78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78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78">
        <f>AVERAGE(AV369:AV401)</f>
        <v>795.95333387542894</v>
      </c>
    </row>
    <row r="370" spans="2:50" ht="14.25" customHeight="1" outlineLevel="1">
      <c r="B370" s="527"/>
      <c r="C370" s="203">
        <v>2</v>
      </c>
      <c r="D370" s="206" t="s">
        <v>542</v>
      </c>
      <c r="E370" s="207">
        <v>3</v>
      </c>
      <c r="F370" s="203">
        <v>3600</v>
      </c>
      <c r="G370" s="208">
        <f t="shared" ref="G370:G400" si="282">F370/E370</f>
        <v>1200</v>
      </c>
      <c r="H370" s="576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77"/>
      <c r="M370" s="209">
        <f>RANK(K370, K$369:$K$401)</f>
        <v>2</v>
      </c>
      <c r="N370" s="579"/>
      <c r="O370" s="574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78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78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78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78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78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78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78"/>
    </row>
    <row r="371" spans="2:50" ht="14.25" customHeight="1" outlineLevel="1">
      <c r="B371" s="527"/>
      <c r="C371" s="203">
        <v>3</v>
      </c>
      <c r="D371" s="206" t="s">
        <v>543</v>
      </c>
      <c r="E371" s="207">
        <v>4</v>
      </c>
      <c r="F371" s="203">
        <v>3300</v>
      </c>
      <c r="G371" s="208">
        <f t="shared" si="282"/>
        <v>825</v>
      </c>
      <c r="H371" s="576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77"/>
      <c r="M371" s="209">
        <f>RANK(K371, K$369:$K$401)</f>
        <v>17</v>
      </c>
      <c r="N371" s="579"/>
      <c r="O371" s="574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78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78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78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78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78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78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78"/>
    </row>
    <row r="372" spans="2:50" ht="14.25" customHeight="1" outlineLevel="1">
      <c r="B372" s="527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76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77"/>
      <c r="M372" s="209">
        <f>RANK(K372, K$369:$K$401)</f>
        <v>31</v>
      </c>
      <c r="N372" s="579"/>
      <c r="O372" s="574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78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78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78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78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78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78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78"/>
    </row>
    <row r="373" spans="2:50" ht="14.25" customHeight="1" outlineLevel="1">
      <c r="B373" s="527"/>
      <c r="C373" s="203">
        <v>5</v>
      </c>
      <c r="D373" s="206" t="s">
        <v>538</v>
      </c>
      <c r="E373" s="207">
        <v>3</v>
      </c>
      <c r="F373" s="203">
        <v>3600</v>
      </c>
      <c r="G373" s="208">
        <f t="shared" si="282"/>
        <v>1200</v>
      </c>
      <c r="H373" s="576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77"/>
      <c r="M373" s="209">
        <f>RANK(K373, K$369:$K$401)</f>
        <v>6</v>
      </c>
      <c r="N373" s="579"/>
      <c r="O373" s="574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78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78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78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78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78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78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78"/>
    </row>
    <row r="374" spans="2:50" ht="14.25" customHeight="1" outlineLevel="1">
      <c r="B374" s="527"/>
      <c r="C374" s="203">
        <v>6</v>
      </c>
      <c r="D374" s="206" t="s">
        <v>369</v>
      </c>
      <c r="E374" s="207">
        <v>3</v>
      </c>
      <c r="F374" s="203">
        <v>3000</v>
      </c>
      <c r="G374" s="208">
        <f t="shared" si="282"/>
        <v>1000</v>
      </c>
      <c r="H374" s="576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77"/>
      <c r="M374" s="209">
        <f>RANK(K374, K$369:$K$401)</f>
        <v>11</v>
      </c>
      <c r="N374" s="579"/>
      <c r="O374" s="574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78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78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78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78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78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78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78"/>
    </row>
    <row r="375" spans="2:50" ht="14.25" customHeight="1" outlineLevel="1">
      <c r="B375" s="527"/>
      <c r="C375" s="203">
        <v>7</v>
      </c>
      <c r="D375" s="206" t="s">
        <v>536</v>
      </c>
      <c r="E375" s="207">
        <v>3</v>
      </c>
      <c r="F375" s="203">
        <v>3300</v>
      </c>
      <c r="G375" s="208">
        <f t="shared" si="282"/>
        <v>1100</v>
      </c>
      <c r="H375" s="576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77"/>
      <c r="M375" s="209">
        <f>RANK(K375, K$369:$K$401)</f>
        <v>9</v>
      </c>
      <c r="N375" s="579"/>
      <c r="O375" s="574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78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78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78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78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78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78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78"/>
    </row>
    <row r="376" spans="2:50" ht="14.25" customHeight="1" outlineLevel="1">
      <c r="B376" s="527"/>
      <c r="C376" s="203">
        <v>8</v>
      </c>
      <c r="D376" s="206" t="s">
        <v>541</v>
      </c>
      <c r="E376" s="207">
        <v>3</v>
      </c>
      <c r="F376" s="203">
        <v>3600</v>
      </c>
      <c r="G376" s="208">
        <f t="shared" si="282"/>
        <v>1200</v>
      </c>
      <c r="H376" s="576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77"/>
      <c r="M376" s="209">
        <f>RANK(K376, K$369:$K$401)</f>
        <v>4</v>
      </c>
      <c r="N376" s="579"/>
      <c r="O376" s="574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78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78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78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78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78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78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78"/>
    </row>
    <row r="377" spans="2:50" ht="14.25" customHeight="1" outlineLevel="1">
      <c r="B377" s="527"/>
      <c r="C377" s="203">
        <v>9</v>
      </c>
      <c r="D377" s="206" t="s">
        <v>621</v>
      </c>
      <c r="E377" s="207">
        <v>4</v>
      </c>
      <c r="F377" s="203">
        <v>3000</v>
      </c>
      <c r="G377" s="208">
        <f t="shared" si="282"/>
        <v>750</v>
      </c>
      <c r="H377" s="576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77"/>
      <c r="M377" s="209">
        <f>RANK(K377, K$369:$K$401)</f>
        <v>26</v>
      </c>
      <c r="N377" s="579"/>
      <c r="O377" s="574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78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78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78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78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78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78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78"/>
    </row>
    <row r="378" spans="2:50" ht="14.25" customHeight="1" outlineLevel="1">
      <c r="B378" s="527"/>
      <c r="C378" s="203">
        <v>10</v>
      </c>
      <c r="D378" s="206" t="s">
        <v>611</v>
      </c>
      <c r="E378" s="207">
        <v>3</v>
      </c>
      <c r="F378" s="203">
        <v>3300</v>
      </c>
      <c r="G378" s="208">
        <f t="shared" si="282"/>
        <v>1100</v>
      </c>
      <c r="H378" s="576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77"/>
      <c r="M378" s="209">
        <f>RANK(K378, K$369:$K$401)</f>
        <v>8</v>
      </c>
      <c r="N378" s="579"/>
      <c r="O378" s="574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78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78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78"/>
      <c r="AE378" s="211"/>
      <c r="AF378" s="211"/>
      <c r="AG378" s="208"/>
      <c r="AH378" s="205"/>
      <c r="AI378" s="578"/>
      <c r="AJ378" s="211"/>
      <c r="AK378" s="211"/>
      <c r="AL378" s="208"/>
      <c r="AM378" s="205"/>
      <c r="AN378" s="578"/>
      <c r="AO378" s="211"/>
      <c r="AP378" s="211"/>
      <c r="AQ378" s="208"/>
      <c r="AR378" s="205"/>
      <c r="AS378" s="578"/>
      <c r="AT378" s="211"/>
      <c r="AU378" s="211"/>
      <c r="AV378" s="208"/>
      <c r="AW378" s="205"/>
      <c r="AX378" s="578"/>
    </row>
    <row r="379" spans="2:50" ht="14.25" customHeight="1" outlineLevel="1">
      <c r="B379" s="527"/>
      <c r="C379" s="203">
        <v>11</v>
      </c>
      <c r="D379" s="206" t="s">
        <v>540</v>
      </c>
      <c r="E379" s="207">
        <v>4</v>
      </c>
      <c r="F379" s="203">
        <v>3300</v>
      </c>
      <c r="G379" s="208">
        <f t="shared" si="282"/>
        <v>825</v>
      </c>
      <c r="H379" s="576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77"/>
      <c r="M379" s="209">
        <f>RANK(K379, K$369:$K$401)</f>
        <v>24</v>
      </c>
      <c r="N379" s="579"/>
      <c r="O379" s="574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78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78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78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78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78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78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78"/>
    </row>
    <row r="380" spans="2:50" ht="14.25" customHeight="1" outlineLevel="1">
      <c r="B380" s="527"/>
      <c r="C380" s="203">
        <v>12</v>
      </c>
      <c r="D380" s="206" t="s">
        <v>622</v>
      </c>
      <c r="E380" s="207">
        <v>4</v>
      </c>
      <c r="F380" s="203">
        <v>3300</v>
      </c>
      <c r="G380" s="208">
        <f t="shared" si="282"/>
        <v>825</v>
      </c>
      <c r="H380" s="576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77"/>
      <c r="M380" s="209">
        <f>RANK(K380, K$369:$K$401)</f>
        <v>21</v>
      </c>
      <c r="N380" s="579"/>
      <c r="O380" s="574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78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78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78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78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78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78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78"/>
    </row>
    <row r="381" spans="2:50" ht="14.25" customHeight="1" outlineLevel="1">
      <c r="B381" s="527"/>
      <c r="C381" s="203">
        <v>13</v>
      </c>
      <c r="D381" s="206" t="s">
        <v>537</v>
      </c>
      <c r="E381" s="207">
        <v>4</v>
      </c>
      <c r="F381" s="203">
        <v>3300</v>
      </c>
      <c r="G381" s="208">
        <f t="shared" si="282"/>
        <v>825</v>
      </c>
      <c r="H381" s="576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77"/>
      <c r="M381" s="209">
        <f>RANK(K381, K$369:$K$401)</f>
        <v>23</v>
      </c>
      <c r="N381" s="579"/>
      <c r="O381" s="574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78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78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78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78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78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78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78"/>
    </row>
    <row r="382" spans="2:50" ht="14.25" customHeight="1" outlineLevel="1">
      <c r="B382" s="527"/>
      <c r="C382" s="203">
        <v>14</v>
      </c>
      <c r="D382" s="206" t="s">
        <v>637</v>
      </c>
      <c r="E382" s="207">
        <v>4</v>
      </c>
      <c r="F382" s="203">
        <v>3300</v>
      </c>
      <c r="G382" s="208">
        <f t="shared" si="282"/>
        <v>825</v>
      </c>
      <c r="H382" s="576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77"/>
      <c r="M382" s="209">
        <f>RANK(K382, K$369:$K$401)</f>
        <v>22</v>
      </c>
      <c r="N382" s="579"/>
      <c r="O382" s="574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78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78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78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78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78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78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78"/>
    </row>
    <row r="383" spans="2:50" ht="14.25" customHeight="1" outlineLevel="1">
      <c r="B383" s="527"/>
      <c r="C383" s="203">
        <v>15</v>
      </c>
      <c r="D383" s="206" t="s">
        <v>640</v>
      </c>
      <c r="E383" s="207">
        <v>4</v>
      </c>
      <c r="F383" s="203">
        <v>3300</v>
      </c>
      <c r="G383" s="208">
        <f t="shared" si="282"/>
        <v>825</v>
      </c>
      <c r="H383" s="576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77"/>
      <c r="M383" s="209">
        <f>RANK(K383, K$369:$K$401)</f>
        <v>14</v>
      </c>
      <c r="N383" s="579"/>
      <c r="O383" s="574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78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78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78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78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78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78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78"/>
    </row>
    <row r="384" spans="2:50" ht="14.25" customHeight="1" outlineLevel="1">
      <c r="B384" s="527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76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77"/>
      <c r="M384" s="209">
        <f>RANK(K384, K$369:$K$401)</f>
        <v>13</v>
      </c>
      <c r="N384" s="579"/>
      <c r="O384" s="574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78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78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78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78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78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78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78"/>
    </row>
    <row r="385" spans="2:50" ht="14.25" customHeight="1" outlineLevel="1">
      <c r="B385" s="527"/>
      <c r="C385" s="203">
        <v>17</v>
      </c>
      <c r="D385" s="206" t="s">
        <v>553</v>
      </c>
      <c r="E385" s="207">
        <v>4</v>
      </c>
      <c r="F385" s="203">
        <v>3300</v>
      </c>
      <c r="G385" s="208">
        <f t="shared" si="282"/>
        <v>825</v>
      </c>
      <c r="H385" s="576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77"/>
      <c r="M385" s="209">
        <f>RANK(K385, K$369:$K$401)</f>
        <v>16</v>
      </c>
      <c r="N385" s="579"/>
      <c r="O385" s="574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78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78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78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78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78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78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78"/>
    </row>
    <row r="386" spans="2:50" ht="14.25" customHeight="1" outlineLevel="1">
      <c r="B386" s="527"/>
      <c r="C386" s="203">
        <v>18</v>
      </c>
      <c r="D386" s="206" t="s">
        <v>552</v>
      </c>
      <c r="E386" s="207">
        <v>3</v>
      </c>
      <c r="F386" s="203">
        <v>3600</v>
      </c>
      <c r="G386" s="208">
        <f t="shared" si="282"/>
        <v>1200</v>
      </c>
      <c r="H386" s="576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77"/>
      <c r="M386" s="209">
        <f>RANK(K386, K$369:$K$401)</f>
        <v>1</v>
      </c>
      <c r="N386" s="579"/>
      <c r="O386" s="574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78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78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78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78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78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78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78"/>
    </row>
    <row r="387" spans="2:50" ht="14.25" customHeight="1" outlineLevel="1">
      <c r="B387" s="527"/>
      <c r="C387" s="203">
        <v>19</v>
      </c>
      <c r="D387" s="206" t="s">
        <v>554</v>
      </c>
      <c r="E387" s="207">
        <v>4</v>
      </c>
      <c r="F387" s="203">
        <v>3300</v>
      </c>
      <c r="G387" s="208">
        <f t="shared" si="282"/>
        <v>825</v>
      </c>
      <c r="H387" s="576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77"/>
      <c r="M387" s="209">
        <f>RANK(K387, K$369:$K$401)</f>
        <v>15</v>
      </c>
      <c r="N387" s="579"/>
      <c r="O387" s="574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78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78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78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78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78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78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78"/>
    </row>
    <row r="388" spans="2:50" ht="14.25" customHeight="1" outlineLevel="1">
      <c r="B388" s="527"/>
      <c r="C388" s="203">
        <v>20</v>
      </c>
      <c r="D388" s="206" t="s">
        <v>386</v>
      </c>
      <c r="E388" s="207">
        <v>5</v>
      </c>
      <c r="F388" s="203">
        <v>3300</v>
      </c>
      <c r="G388" s="208">
        <f t="shared" si="282"/>
        <v>660</v>
      </c>
      <c r="H388" s="576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77"/>
      <c r="M388" s="209">
        <f>RANK(K388, K$369:$K$401)</f>
        <v>30</v>
      </c>
      <c r="N388" s="579"/>
      <c r="O388" s="574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78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78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78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78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78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78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78"/>
    </row>
    <row r="389" spans="2:50" ht="14.25" customHeight="1" outlineLevel="1">
      <c r="B389" s="527"/>
      <c r="C389" s="203">
        <v>21</v>
      </c>
      <c r="D389" s="206" t="s">
        <v>547</v>
      </c>
      <c r="E389" s="207">
        <v>3</v>
      </c>
      <c r="F389" s="203">
        <v>3600</v>
      </c>
      <c r="G389" s="208">
        <f t="shared" si="282"/>
        <v>1200</v>
      </c>
      <c r="H389" s="576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77"/>
      <c r="M389" s="209">
        <f>RANK(K389, K$369:$K$401)</f>
        <v>3</v>
      </c>
      <c r="N389" s="579"/>
      <c r="O389" s="574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78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78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78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78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78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78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78"/>
    </row>
    <row r="390" spans="2:50" ht="14.25" customHeight="1" outlineLevel="1">
      <c r="B390" s="527"/>
      <c r="C390" s="203">
        <v>22</v>
      </c>
      <c r="D390" s="206" t="s">
        <v>551</v>
      </c>
      <c r="E390" s="207">
        <v>3</v>
      </c>
      <c r="F390" s="203">
        <v>3600</v>
      </c>
      <c r="G390" s="208">
        <f t="shared" si="282"/>
        <v>1200</v>
      </c>
      <c r="H390" s="576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77"/>
      <c r="M390" s="209">
        <f>RANK(K390, K$369:$K$401)</f>
        <v>5</v>
      </c>
      <c r="N390" s="579"/>
      <c r="O390" s="574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78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78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78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78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78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78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78"/>
    </row>
    <row r="391" spans="2:50" ht="14.25" customHeight="1" outlineLevel="1">
      <c r="B391" s="527"/>
      <c r="C391" s="203">
        <v>23</v>
      </c>
      <c r="D391" s="206" t="s">
        <v>603</v>
      </c>
      <c r="E391" s="207">
        <v>3</v>
      </c>
      <c r="F391" s="203">
        <v>3300</v>
      </c>
      <c r="G391" s="208">
        <f t="shared" si="282"/>
        <v>1100</v>
      </c>
      <c r="H391" s="576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77"/>
      <c r="M391" s="209">
        <f>RANK(K391, K$369:$K$401)</f>
        <v>7</v>
      </c>
      <c r="N391" s="579"/>
      <c r="O391" s="574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78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78"/>
      <c r="Z391" s="211"/>
      <c r="AA391" s="211"/>
      <c r="AB391" s="208"/>
      <c r="AC391" s="205"/>
      <c r="AD391" s="578"/>
      <c r="AE391" s="211"/>
      <c r="AF391" s="211"/>
      <c r="AG391" s="208"/>
      <c r="AH391" s="205"/>
      <c r="AI391" s="578"/>
      <c r="AJ391" s="211"/>
      <c r="AK391" s="211"/>
      <c r="AL391" s="208"/>
      <c r="AM391" s="205"/>
      <c r="AN391" s="578"/>
      <c r="AO391" s="211"/>
      <c r="AP391" s="211"/>
      <c r="AQ391" s="208"/>
      <c r="AR391" s="205"/>
      <c r="AS391" s="578"/>
      <c r="AT391" s="211"/>
      <c r="AU391" s="211"/>
      <c r="AV391" s="208"/>
      <c r="AW391" s="205"/>
      <c r="AX391" s="578"/>
    </row>
    <row r="392" spans="2:50" ht="14.25" customHeight="1" outlineLevel="1">
      <c r="B392" s="527"/>
      <c r="C392" s="203">
        <v>24</v>
      </c>
      <c r="D392" s="206" t="s">
        <v>550</v>
      </c>
      <c r="E392" s="207">
        <v>4</v>
      </c>
      <c r="F392" s="203">
        <v>3300</v>
      </c>
      <c r="G392" s="208">
        <f t="shared" si="282"/>
        <v>825</v>
      </c>
      <c r="H392" s="576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77"/>
      <c r="M392" s="209">
        <f>RANK(K392, K$369:$K$401)</f>
        <v>20</v>
      </c>
      <c r="N392" s="579"/>
      <c r="O392" s="574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78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78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78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78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78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78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78"/>
    </row>
    <row r="393" spans="2:50" ht="14.25" customHeight="1" outlineLevel="1">
      <c r="B393" s="527"/>
      <c r="C393" s="203">
        <v>25</v>
      </c>
      <c r="D393" s="206" t="s">
        <v>546</v>
      </c>
      <c r="E393" s="207">
        <v>4</v>
      </c>
      <c r="F393" s="203">
        <v>3300</v>
      </c>
      <c r="G393" s="208">
        <f t="shared" si="282"/>
        <v>825</v>
      </c>
      <c r="H393" s="576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77"/>
      <c r="M393" s="209">
        <f>RANK(K393, K$369:$K$401)</f>
        <v>25</v>
      </c>
      <c r="N393" s="579"/>
      <c r="O393" s="574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78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78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78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78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78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78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78"/>
    </row>
    <row r="394" spans="2:50" ht="14.25" customHeight="1" outlineLevel="1">
      <c r="B394" s="527"/>
      <c r="C394" s="203">
        <v>26</v>
      </c>
      <c r="D394" s="206" t="s">
        <v>549</v>
      </c>
      <c r="E394" s="207">
        <v>4</v>
      </c>
      <c r="F394" s="203">
        <v>3000</v>
      </c>
      <c r="G394" s="208">
        <f t="shared" si="282"/>
        <v>750</v>
      </c>
      <c r="H394" s="576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77"/>
      <c r="M394" s="209">
        <f>RANK(K394, K$369:$K$401)</f>
        <v>27</v>
      </c>
      <c r="N394" s="579"/>
      <c r="O394" s="574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78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78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78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78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78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78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78"/>
    </row>
    <row r="395" spans="2:50" ht="14.25" customHeight="1" outlineLevel="1">
      <c r="B395" s="527"/>
      <c r="C395" s="203">
        <v>27</v>
      </c>
      <c r="D395" s="206" t="s">
        <v>384</v>
      </c>
      <c r="E395" s="207">
        <v>4</v>
      </c>
      <c r="F395" s="203">
        <v>3000</v>
      </c>
      <c r="G395" s="208">
        <f t="shared" si="282"/>
        <v>750</v>
      </c>
      <c r="H395" s="576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77"/>
      <c r="M395" s="209">
        <f>RANK(K395, K$369:$K$401)</f>
        <v>29</v>
      </c>
      <c r="N395" s="579"/>
      <c r="O395" s="574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78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78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78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78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78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78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78"/>
    </row>
    <row r="396" spans="2:50" ht="14.25" customHeight="1" outlineLevel="1">
      <c r="B396" s="527"/>
      <c r="C396" s="203">
        <v>28</v>
      </c>
      <c r="D396" s="206" t="s">
        <v>376</v>
      </c>
      <c r="E396" s="207">
        <v>4</v>
      </c>
      <c r="F396" s="203">
        <v>3000</v>
      </c>
      <c r="G396" s="208">
        <f t="shared" si="282"/>
        <v>750</v>
      </c>
      <c r="H396" s="576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77"/>
      <c r="M396" s="209">
        <f>RANK(K396, K$369:$K$401)</f>
        <v>28</v>
      </c>
      <c r="N396" s="579"/>
      <c r="O396" s="574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78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78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78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78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78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78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78"/>
    </row>
    <row r="397" spans="2:50" ht="14.25" customHeight="1" outlineLevel="1">
      <c r="B397" s="527"/>
      <c r="C397" s="203">
        <v>29</v>
      </c>
      <c r="D397" s="206" t="s">
        <v>548</v>
      </c>
      <c r="E397" s="207">
        <v>4</v>
      </c>
      <c r="F397" s="203">
        <v>3300</v>
      </c>
      <c r="G397" s="208">
        <f t="shared" si="282"/>
        <v>825</v>
      </c>
      <c r="H397" s="576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77"/>
      <c r="M397" s="209">
        <f>RANK(K397, K$369:$K$401)</f>
        <v>19</v>
      </c>
      <c r="N397" s="579"/>
      <c r="O397" s="574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78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78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78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78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78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78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78"/>
    </row>
    <row r="398" spans="2:50" ht="14.25" customHeight="1" outlineLevel="1">
      <c r="B398" s="527"/>
      <c r="C398" s="203">
        <v>30</v>
      </c>
      <c r="D398" s="206" t="s">
        <v>666</v>
      </c>
      <c r="E398" s="207">
        <v>3</v>
      </c>
      <c r="F398" s="203">
        <v>3300</v>
      </c>
      <c r="G398" s="208">
        <f t="shared" si="282"/>
        <v>1100</v>
      </c>
      <c r="H398" s="576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77"/>
      <c r="M398" s="209">
        <f>RANK(K398, K$369:$K$401)</f>
        <v>10</v>
      </c>
      <c r="N398" s="579"/>
      <c r="O398" s="574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78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78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78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78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78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78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78"/>
    </row>
    <row r="399" spans="2:50" ht="14.25" customHeight="1" outlineLevel="1">
      <c r="B399" s="527"/>
      <c r="C399" s="203">
        <v>31</v>
      </c>
      <c r="D399" s="206" t="s">
        <v>638</v>
      </c>
      <c r="E399" s="203">
        <v>6</v>
      </c>
      <c r="F399" s="203">
        <v>3600</v>
      </c>
      <c r="G399" s="208">
        <f t="shared" si="282"/>
        <v>600</v>
      </c>
      <c r="H399" s="576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77"/>
      <c r="M399" s="209">
        <f>RANK(K399, K$369:$K$401)</f>
        <v>32</v>
      </c>
      <c r="N399" s="579"/>
      <c r="O399" s="574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78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78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78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78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78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78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78"/>
    </row>
    <row r="400" spans="2:50" ht="14.25" customHeight="1" outlineLevel="1">
      <c r="B400" s="527"/>
      <c r="C400" s="203">
        <v>32</v>
      </c>
      <c r="D400" s="206" t="s">
        <v>387</v>
      </c>
      <c r="E400" s="203">
        <v>3</v>
      </c>
      <c r="F400" s="203">
        <v>3000</v>
      </c>
      <c r="G400" s="208">
        <f t="shared" si="282"/>
        <v>1000</v>
      </c>
      <c r="H400" s="576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77"/>
      <c r="M400" s="209">
        <f>RANK(K400, K$369:$K$401)</f>
        <v>12</v>
      </c>
      <c r="N400" s="579"/>
      <c r="O400" s="574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78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78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78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78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78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78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78"/>
    </row>
    <row r="401" spans="1:50" ht="14.25" customHeight="1" outlineLevel="1">
      <c r="B401" s="527"/>
      <c r="C401" s="203">
        <v>33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79"/>
      <c r="O401" s="574"/>
      <c r="P401" s="205"/>
      <c r="Q401" s="211"/>
      <c r="R401" s="208"/>
      <c r="S401" s="205"/>
      <c r="T401" s="578"/>
      <c r="U401" s="205"/>
      <c r="V401" s="211"/>
      <c r="W401" s="208"/>
      <c r="X401" s="205"/>
      <c r="Y401" s="578"/>
      <c r="Z401" s="205"/>
      <c r="AA401" s="211"/>
      <c r="AB401" s="208"/>
      <c r="AC401" s="205"/>
      <c r="AD401" s="578"/>
      <c r="AE401" s="205"/>
      <c r="AF401" s="211"/>
      <c r="AG401" s="208"/>
      <c r="AH401" s="205"/>
      <c r="AI401" s="578"/>
      <c r="AJ401" s="205"/>
      <c r="AK401" s="211"/>
      <c r="AL401" s="208"/>
      <c r="AM401" s="205"/>
      <c r="AN401" s="578"/>
      <c r="AO401" s="205"/>
      <c r="AP401" s="211"/>
      <c r="AQ401" s="208"/>
      <c r="AR401" s="205"/>
      <c r="AS401" s="578"/>
      <c r="AT401" s="205"/>
      <c r="AU401" s="211"/>
      <c r="AV401" s="208"/>
      <c r="AW401" s="205"/>
      <c r="AX401" s="578"/>
    </row>
    <row r="402" spans="1:50" ht="14.25" customHeight="1" outlineLevel="1" collapsed="1">
      <c r="B402" s="580" t="s">
        <v>692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585" t="s">
        <v>444</v>
      </c>
      <c r="O402" s="585" t="s">
        <v>105</v>
      </c>
      <c r="P402" s="587">
        <f>AT364+1</f>
        <v>45944</v>
      </c>
      <c r="Q402" s="588"/>
      <c r="R402" s="588"/>
      <c r="S402" s="588"/>
      <c r="T402" s="588"/>
      <c r="U402" s="589">
        <f>P402+1</f>
        <v>45945</v>
      </c>
      <c r="V402" s="590"/>
      <c r="W402" s="590"/>
      <c r="X402" s="590"/>
      <c r="Y402" s="590"/>
      <c r="Z402" s="587">
        <f t="shared" ref="Z402" si="291">U402+1</f>
        <v>45946</v>
      </c>
      <c r="AA402" s="588"/>
      <c r="AB402" s="588"/>
      <c r="AC402" s="588"/>
      <c r="AD402" s="588"/>
      <c r="AE402" s="589">
        <f t="shared" ref="AE402" si="292">Z402+1</f>
        <v>45947</v>
      </c>
      <c r="AF402" s="590"/>
      <c r="AG402" s="590"/>
      <c r="AH402" s="590"/>
      <c r="AI402" s="590"/>
      <c r="AJ402" s="595">
        <f t="shared" ref="AJ402" si="293">AE402+1</f>
        <v>45948</v>
      </c>
      <c r="AK402" s="596"/>
      <c r="AL402" s="596"/>
      <c r="AM402" s="596"/>
      <c r="AN402" s="597"/>
      <c r="AO402" s="589">
        <f t="shared" ref="AO402" si="294">AJ402+1</f>
        <v>45949</v>
      </c>
      <c r="AP402" s="590"/>
      <c r="AQ402" s="590"/>
      <c r="AR402" s="590"/>
      <c r="AS402" s="590"/>
      <c r="AT402" s="595">
        <f t="shared" ref="AT402" si="295">AO402+1</f>
        <v>45950</v>
      </c>
      <c r="AU402" s="596"/>
      <c r="AV402" s="596"/>
      <c r="AW402" s="596"/>
      <c r="AX402" s="597"/>
    </row>
    <row r="403" spans="1:50" ht="14.25" customHeight="1" outlineLevel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586"/>
      <c r="O403" s="586"/>
      <c r="P403" s="598">
        <f>P402</f>
        <v>45944</v>
      </c>
      <c r="Q403" s="598"/>
      <c r="R403" s="598"/>
      <c r="S403" s="598"/>
      <c r="T403" s="598"/>
      <c r="U403" s="591">
        <f>U402</f>
        <v>45945</v>
      </c>
      <c r="V403" s="591"/>
      <c r="W403" s="591"/>
      <c r="X403" s="591"/>
      <c r="Y403" s="591"/>
      <c r="Z403" s="598">
        <f t="shared" ref="Z403" si="296">Z402</f>
        <v>45946</v>
      </c>
      <c r="AA403" s="598"/>
      <c r="AB403" s="598"/>
      <c r="AC403" s="598"/>
      <c r="AD403" s="598"/>
      <c r="AE403" s="591">
        <f t="shared" ref="AE403" si="297">AE402</f>
        <v>45947</v>
      </c>
      <c r="AF403" s="591"/>
      <c r="AG403" s="591"/>
      <c r="AH403" s="591"/>
      <c r="AI403" s="591"/>
      <c r="AJ403" s="592">
        <f t="shared" ref="AJ403" si="298">AJ402</f>
        <v>45948</v>
      </c>
      <c r="AK403" s="593"/>
      <c r="AL403" s="593"/>
      <c r="AM403" s="593"/>
      <c r="AN403" s="594"/>
      <c r="AO403" s="591">
        <f t="shared" ref="AO403" si="299">AO402</f>
        <v>45949</v>
      </c>
      <c r="AP403" s="591"/>
      <c r="AQ403" s="591"/>
      <c r="AR403" s="591"/>
      <c r="AS403" s="591"/>
      <c r="AT403" s="592">
        <f t="shared" ref="AT403" si="300">AT402</f>
        <v>45950</v>
      </c>
      <c r="AU403" s="593"/>
      <c r="AV403" s="593"/>
      <c r="AW403" s="593"/>
      <c r="AX403" s="594"/>
    </row>
    <row r="404" spans="1:50" ht="14.25" customHeight="1" outlineLevel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79"/>
      <c r="O404" s="574" t="s">
        <v>167</v>
      </c>
      <c r="P404" s="574" t="s">
        <v>163</v>
      </c>
      <c r="Q404" s="574"/>
      <c r="R404" s="574"/>
      <c r="S404" s="574"/>
      <c r="T404" s="574" t="s">
        <v>166</v>
      </c>
      <c r="U404" s="574" t="s">
        <v>163</v>
      </c>
      <c r="V404" s="574"/>
      <c r="W404" s="574"/>
      <c r="X404" s="574"/>
      <c r="Y404" s="574" t="s">
        <v>166</v>
      </c>
      <c r="Z404" s="574" t="s">
        <v>163</v>
      </c>
      <c r="AA404" s="574"/>
      <c r="AB404" s="574"/>
      <c r="AC404" s="574"/>
      <c r="AD404" s="574" t="s">
        <v>166</v>
      </c>
      <c r="AE404" s="574" t="s">
        <v>163</v>
      </c>
      <c r="AF404" s="574"/>
      <c r="AG404" s="574"/>
      <c r="AH404" s="574"/>
      <c r="AI404" s="574" t="s">
        <v>166</v>
      </c>
      <c r="AJ404" s="574" t="s">
        <v>163</v>
      </c>
      <c r="AK404" s="574"/>
      <c r="AL404" s="574"/>
      <c r="AM404" s="574"/>
      <c r="AN404" s="574" t="s">
        <v>166</v>
      </c>
      <c r="AO404" s="574" t="s">
        <v>163</v>
      </c>
      <c r="AP404" s="574"/>
      <c r="AQ404" s="574"/>
      <c r="AR404" s="574"/>
      <c r="AS404" s="574" t="s">
        <v>166</v>
      </c>
      <c r="AT404" s="574" t="s">
        <v>163</v>
      </c>
      <c r="AU404" s="574"/>
      <c r="AV404" s="574"/>
      <c r="AW404" s="574"/>
      <c r="AX404" s="574" t="s">
        <v>166</v>
      </c>
    </row>
    <row r="405" spans="1:50" ht="14.25" customHeight="1" outlineLevel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79"/>
      <c r="O405" s="574"/>
      <c r="P405" s="574" t="s">
        <v>447</v>
      </c>
      <c r="Q405" s="574"/>
      <c r="R405" s="574"/>
      <c r="S405" s="574"/>
      <c r="T405" s="574"/>
      <c r="U405" s="574" t="s">
        <v>447</v>
      </c>
      <c r="V405" s="574"/>
      <c r="W405" s="574"/>
      <c r="X405" s="574"/>
      <c r="Y405" s="574"/>
      <c r="Z405" s="574" t="s">
        <v>447</v>
      </c>
      <c r="AA405" s="574"/>
      <c r="AB405" s="574"/>
      <c r="AC405" s="574"/>
      <c r="AD405" s="574"/>
      <c r="AE405" s="574" t="s">
        <v>447</v>
      </c>
      <c r="AF405" s="574"/>
      <c r="AG405" s="574"/>
      <c r="AH405" s="574"/>
      <c r="AI405" s="574"/>
      <c r="AJ405" s="574" t="s">
        <v>447</v>
      </c>
      <c r="AK405" s="574"/>
      <c r="AL405" s="574"/>
      <c r="AM405" s="574"/>
      <c r="AN405" s="574"/>
      <c r="AO405" s="574" t="s">
        <v>447</v>
      </c>
      <c r="AP405" s="574"/>
      <c r="AQ405" s="574"/>
      <c r="AR405" s="574"/>
      <c r="AS405" s="574"/>
      <c r="AT405" s="574" t="s">
        <v>447</v>
      </c>
      <c r="AU405" s="574"/>
      <c r="AV405" s="574"/>
      <c r="AW405" s="574"/>
      <c r="AX405" s="574"/>
    </row>
    <row r="406" spans="1:50" ht="14.25" customHeight="1" outlineLevel="1">
      <c r="A406" s="200"/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79"/>
      <c r="O406" s="574"/>
      <c r="P406" s="205" t="s">
        <v>162</v>
      </c>
      <c r="Q406" s="205" t="s">
        <v>448</v>
      </c>
      <c r="R406" s="205" t="s">
        <v>164</v>
      </c>
      <c r="S406" s="205" t="s">
        <v>168</v>
      </c>
      <c r="T406" s="574"/>
      <c r="U406" s="205" t="s">
        <v>162</v>
      </c>
      <c r="V406" s="205" t="s">
        <v>448</v>
      </c>
      <c r="W406" s="205" t="s">
        <v>164</v>
      </c>
      <c r="X406" s="205" t="s">
        <v>168</v>
      </c>
      <c r="Y406" s="574"/>
      <c r="Z406" s="205" t="s">
        <v>162</v>
      </c>
      <c r="AA406" s="205" t="s">
        <v>448</v>
      </c>
      <c r="AB406" s="205" t="s">
        <v>164</v>
      </c>
      <c r="AC406" s="205" t="s">
        <v>168</v>
      </c>
      <c r="AD406" s="574"/>
      <c r="AE406" s="205" t="s">
        <v>162</v>
      </c>
      <c r="AF406" s="205" t="s">
        <v>448</v>
      </c>
      <c r="AG406" s="205" t="s">
        <v>164</v>
      </c>
      <c r="AH406" s="205" t="s">
        <v>168</v>
      </c>
      <c r="AI406" s="574"/>
      <c r="AJ406" s="205" t="s">
        <v>162</v>
      </c>
      <c r="AK406" s="205" t="s">
        <v>448</v>
      </c>
      <c r="AL406" s="205" t="s">
        <v>164</v>
      </c>
      <c r="AM406" s="205" t="s">
        <v>168</v>
      </c>
      <c r="AN406" s="574"/>
      <c r="AO406" s="205" t="s">
        <v>162</v>
      </c>
      <c r="AP406" s="205" t="s">
        <v>448</v>
      </c>
      <c r="AQ406" s="205" t="s">
        <v>164</v>
      </c>
      <c r="AR406" s="205" t="s">
        <v>168</v>
      </c>
      <c r="AS406" s="574"/>
      <c r="AT406" s="205" t="s">
        <v>162</v>
      </c>
      <c r="AU406" s="205" t="s">
        <v>448</v>
      </c>
      <c r="AV406" s="205" t="s">
        <v>164</v>
      </c>
      <c r="AW406" s="205" t="s">
        <v>168</v>
      </c>
      <c r="AX406" s="574"/>
    </row>
    <row r="407" spans="1:50" ht="14.25" customHeight="1" outlineLevel="1">
      <c r="B407" s="527" t="s">
        <v>449</v>
      </c>
      <c r="C407" s="203">
        <v>1</v>
      </c>
      <c r="D407" s="206" t="s">
        <v>544</v>
      </c>
      <c r="E407" s="207">
        <v>4</v>
      </c>
      <c r="F407" s="203">
        <v>3300</v>
      </c>
      <c r="G407" s="208">
        <f>F407/E407</f>
        <v>825</v>
      </c>
      <c r="H407" s="576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77">
        <f>IFERROR(AVERAGE(K407:K438),"-")</f>
        <v>801.3783451889517</v>
      </c>
      <c r="M407" s="209">
        <f>RANK(K407, K$407:$K$438)</f>
        <v>15</v>
      </c>
      <c r="N407" s="579"/>
      <c r="O407" s="574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78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78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78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78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78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78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78">
        <f>AVERAGE(AV407:AV438)</f>
        <v>797.04109591682379</v>
      </c>
    </row>
    <row r="408" spans="1:50" ht="14.25" customHeight="1" outlineLevel="1">
      <c r="B408" s="527"/>
      <c r="C408" s="203">
        <v>2</v>
      </c>
      <c r="D408" s="206" t="s">
        <v>542</v>
      </c>
      <c r="E408" s="207">
        <v>3</v>
      </c>
      <c r="F408" s="203">
        <v>3600</v>
      </c>
      <c r="G408" s="208">
        <f t="shared" ref="G408:G437" si="315">F408/E408</f>
        <v>1200</v>
      </c>
      <c r="H408" s="576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77"/>
      <c r="M408" s="209">
        <f>RANK(K408, K$407:$K$438)</f>
        <v>2</v>
      </c>
      <c r="N408" s="579"/>
      <c r="O408" s="574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78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78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78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78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78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78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78"/>
    </row>
    <row r="409" spans="1:50" ht="14.25" customHeight="1" outlineLevel="1">
      <c r="B409" s="527"/>
      <c r="C409" s="203">
        <v>3</v>
      </c>
      <c r="D409" s="206" t="s">
        <v>543</v>
      </c>
      <c r="E409" s="207">
        <v>4</v>
      </c>
      <c r="F409" s="203">
        <v>3300</v>
      </c>
      <c r="G409" s="208">
        <f t="shared" si="315"/>
        <v>825</v>
      </c>
      <c r="H409" s="576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77"/>
      <c r="M409" s="209">
        <f>RANK(K409, K$407:$K$438)</f>
        <v>18</v>
      </c>
      <c r="N409" s="579"/>
      <c r="O409" s="574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78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78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78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78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78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78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78"/>
    </row>
    <row r="410" spans="1:50" ht="14.25" customHeight="1" outlineLevel="1">
      <c r="B410" s="527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76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77"/>
      <c r="M410" s="209">
        <f>RANK(K410, K$407:$K$438)</f>
        <v>29</v>
      </c>
      <c r="N410" s="579"/>
      <c r="O410" s="574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78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78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78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78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78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78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78"/>
    </row>
    <row r="411" spans="1:50" ht="14.25" customHeight="1" outlineLevel="1">
      <c r="B411" s="527"/>
      <c r="C411" s="203">
        <v>5</v>
      </c>
      <c r="D411" s="206" t="s">
        <v>538</v>
      </c>
      <c r="E411" s="207">
        <v>3</v>
      </c>
      <c r="F411" s="203">
        <v>3600</v>
      </c>
      <c r="G411" s="208">
        <f t="shared" si="315"/>
        <v>1200</v>
      </c>
      <c r="H411" s="576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77"/>
      <c r="M411" s="209">
        <f>RANK(K411, K$407:$K$438)</f>
        <v>3</v>
      </c>
      <c r="N411" s="579"/>
      <c r="O411" s="574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78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78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78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78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78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78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78"/>
    </row>
    <row r="412" spans="1:50" ht="14.25" customHeight="1" outlineLevel="1">
      <c r="B412" s="527"/>
      <c r="C412" s="203">
        <v>6</v>
      </c>
      <c r="D412" s="206" t="s">
        <v>369</v>
      </c>
      <c r="E412" s="207">
        <v>3</v>
      </c>
      <c r="F412" s="203">
        <v>3000</v>
      </c>
      <c r="G412" s="208">
        <f t="shared" si="315"/>
        <v>1000</v>
      </c>
      <c r="H412" s="576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77"/>
      <c r="M412" s="209">
        <f>RANK(K412, K$407:$K$438)</f>
        <v>10</v>
      </c>
      <c r="N412" s="579"/>
      <c r="O412" s="574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78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78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78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78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78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78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78"/>
    </row>
    <row r="413" spans="1:50" ht="14.25" customHeight="1" outlineLevel="1">
      <c r="B413" s="527"/>
      <c r="C413" s="203">
        <v>7</v>
      </c>
      <c r="D413" s="206" t="s">
        <v>536</v>
      </c>
      <c r="E413" s="207">
        <v>3</v>
      </c>
      <c r="F413" s="203">
        <v>3300</v>
      </c>
      <c r="G413" s="208">
        <f t="shared" si="315"/>
        <v>1100</v>
      </c>
      <c r="H413" s="576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77"/>
      <c r="M413" s="209">
        <f>RANK(K413, K$407:$K$438)</f>
        <v>8</v>
      </c>
      <c r="N413" s="579"/>
      <c r="O413" s="574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78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78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78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78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78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78"/>
      <c r="AT413" s="211"/>
      <c r="AU413" s="211"/>
      <c r="AV413" s="208"/>
      <c r="AW413" s="205"/>
      <c r="AX413" s="578"/>
    </row>
    <row r="414" spans="1:50" ht="14.25" customHeight="1" outlineLevel="1">
      <c r="B414" s="527"/>
      <c r="C414" s="203">
        <v>8</v>
      </c>
      <c r="D414" s="206" t="s">
        <v>541</v>
      </c>
      <c r="E414" s="207">
        <v>3</v>
      </c>
      <c r="F414" s="203">
        <v>3600</v>
      </c>
      <c r="G414" s="208">
        <f t="shared" si="315"/>
        <v>1200</v>
      </c>
      <c r="H414" s="576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77"/>
      <c r="M414" s="209">
        <f>RANK(K414, K$407:$K$438)</f>
        <v>6</v>
      </c>
      <c r="N414" s="579"/>
      <c r="O414" s="574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78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78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78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78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78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78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78"/>
    </row>
    <row r="415" spans="1:50" ht="14.25" customHeight="1" outlineLevel="1">
      <c r="B415" s="527"/>
      <c r="C415" s="203">
        <v>9</v>
      </c>
      <c r="D415" s="206" t="s">
        <v>621</v>
      </c>
      <c r="E415" s="207">
        <v>4</v>
      </c>
      <c r="F415" s="203">
        <v>3000</v>
      </c>
      <c r="G415" s="208">
        <f t="shared" si="315"/>
        <v>750</v>
      </c>
      <c r="H415" s="576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77"/>
      <c r="M415" s="209">
        <f>RANK(K415, K$407:$K$438)</f>
        <v>25</v>
      </c>
      <c r="N415" s="579"/>
      <c r="O415" s="574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78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78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78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78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78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78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78"/>
    </row>
    <row r="416" spans="1:50" ht="14.25" customHeight="1" outlineLevel="1">
      <c r="B416" s="527"/>
      <c r="C416" s="203">
        <v>10</v>
      </c>
      <c r="D416" s="206" t="s">
        <v>540</v>
      </c>
      <c r="E416" s="207">
        <v>4</v>
      </c>
      <c r="F416" s="203">
        <v>3300</v>
      </c>
      <c r="G416" s="208">
        <f t="shared" si="315"/>
        <v>825</v>
      </c>
      <c r="H416" s="576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77"/>
      <c r="M416" s="209">
        <f>RANK(K416, K$407:$K$438)</f>
        <v>22</v>
      </c>
      <c r="N416" s="579"/>
      <c r="O416" s="574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78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78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78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78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78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78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78"/>
    </row>
    <row r="417" spans="2:50" ht="14.25" customHeight="1" outlineLevel="1">
      <c r="B417" s="527"/>
      <c r="C417" s="203">
        <v>11</v>
      </c>
      <c r="D417" s="206" t="s">
        <v>622</v>
      </c>
      <c r="E417" s="207">
        <v>4</v>
      </c>
      <c r="F417" s="203">
        <v>3300</v>
      </c>
      <c r="G417" s="208">
        <f t="shared" si="315"/>
        <v>825</v>
      </c>
      <c r="H417" s="576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77"/>
      <c r="M417" s="209">
        <f>RANK(K417, K$407:$K$438)</f>
        <v>21</v>
      </c>
      <c r="N417" s="579"/>
      <c r="O417" s="574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78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78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78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78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78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78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78"/>
    </row>
    <row r="418" spans="2:50" ht="14.25" customHeight="1" outlineLevel="1">
      <c r="B418" s="527"/>
      <c r="C418" s="203">
        <v>12</v>
      </c>
      <c r="D418" s="206" t="s">
        <v>537</v>
      </c>
      <c r="E418" s="207">
        <v>4</v>
      </c>
      <c r="F418" s="203">
        <v>3300</v>
      </c>
      <c r="G418" s="208">
        <f t="shared" si="315"/>
        <v>825</v>
      </c>
      <c r="H418" s="576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77"/>
      <c r="M418" s="209">
        <f>RANK(K418, K$407:$K$438)</f>
        <v>23</v>
      </c>
      <c r="N418" s="579"/>
      <c r="O418" s="574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78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78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78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78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78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78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78"/>
    </row>
    <row r="419" spans="2:50" ht="14.25" customHeight="1" outlineLevel="1">
      <c r="B419" s="527"/>
      <c r="C419" s="203">
        <v>13</v>
      </c>
      <c r="D419" s="206" t="s">
        <v>637</v>
      </c>
      <c r="E419" s="207">
        <v>4</v>
      </c>
      <c r="F419" s="203">
        <v>3300</v>
      </c>
      <c r="G419" s="208">
        <f t="shared" si="315"/>
        <v>825</v>
      </c>
      <c r="H419" s="576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77"/>
      <c r="M419" s="209">
        <f>RANK(K419, K$407:$K$438)</f>
        <v>20</v>
      </c>
      <c r="N419" s="579"/>
      <c r="O419" s="574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78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78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78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78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78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78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78"/>
    </row>
    <row r="420" spans="2:50" ht="14.25" customHeight="1" outlineLevel="1">
      <c r="B420" s="527"/>
      <c r="C420" s="203">
        <v>14</v>
      </c>
      <c r="D420" s="206" t="s">
        <v>640</v>
      </c>
      <c r="E420" s="207">
        <v>4</v>
      </c>
      <c r="F420" s="203">
        <v>3300</v>
      </c>
      <c r="G420" s="208">
        <f t="shared" si="315"/>
        <v>825</v>
      </c>
      <c r="H420" s="576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77"/>
      <c r="M420" s="209">
        <f>RANK(K420, K$407:$K$438)</f>
        <v>13</v>
      </c>
      <c r="N420" s="579"/>
      <c r="O420" s="574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78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78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78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78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78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78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78"/>
    </row>
    <row r="421" spans="2:50" ht="14.25" customHeight="1" outlineLevel="1">
      <c r="B421" s="527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76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77"/>
      <c r="M421" s="209">
        <f>RANK(K421, K$407:$K$438)</f>
        <v>12</v>
      </c>
      <c r="N421" s="579"/>
      <c r="O421" s="574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78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78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78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78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78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78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78"/>
    </row>
    <row r="422" spans="2:50" ht="14.25" customHeight="1" outlineLevel="1">
      <c r="B422" s="527"/>
      <c r="C422" s="203">
        <v>16</v>
      </c>
      <c r="D422" s="206" t="s">
        <v>701</v>
      </c>
      <c r="E422" s="207">
        <v>3</v>
      </c>
      <c r="F422" s="203">
        <v>3300</v>
      </c>
      <c r="G422" s="208">
        <f t="shared" si="315"/>
        <v>1100</v>
      </c>
      <c r="H422" s="576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77"/>
      <c r="M422" s="209">
        <f>RANK(K422, K$407:$K$438)</f>
        <v>9</v>
      </c>
      <c r="N422" s="579"/>
      <c r="O422" s="574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78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78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78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78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78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78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78"/>
    </row>
    <row r="423" spans="2:50" ht="14.25" customHeight="1" outlineLevel="1">
      <c r="B423" s="527"/>
      <c r="C423" s="203">
        <v>17</v>
      </c>
      <c r="D423" s="206" t="s">
        <v>553</v>
      </c>
      <c r="E423" s="207">
        <v>4</v>
      </c>
      <c r="F423" s="203">
        <v>3300</v>
      </c>
      <c r="G423" s="208">
        <f t="shared" si="315"/>
        <v>825</v>
      </c>
      <c r="H423" s="576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77"/>
      <c r="M423" s="209">
        <f>RANK(K423, K$407:$K$438)</f>
        <v>14</v>
      </c>
      <c r="N423" s="579"/>
      <c r="O423" s="574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78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78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78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78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78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78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78"/>
    </row>
    <row r="424" spans="2:50" ht="14.25" customHeight="1" outlineLevel="1">
      <c r="B424" s="527"/>
      <c r="C424" s="203">
        <v>18</v>
      </c>
      <c r="D424" s="206" t="s">
        <v>552</v>
      </c>
      <c r="E424" s="207">
        <v>3</v>
      </c>
      <c r="F424" s="203">
        <v>3600</v>
      </c>
      <c r="G424" s="208">
        <f t="shared" si="315"/>
        <v>1200</v>
      </c>
      <c r="H424" s="576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77"/>
      <c r="M424" s="209">
        <f>RANK(K424, K$407:$K$438)</f>
        <v>1</v>
      </c>
      <c r="N424" s="579"/>
      <c r="O424" s="574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78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78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78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78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78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78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78"/>
    </row>
    <row r="425" spans="2:50" ht="14.25" customHeight="1" outlineLevel="1">
      <c r="B425" s="527"/>
      <c r="C425" s="203">
        <v>19</v>
      </c>
      <c r="D425" s="206" t="s">
        <v>554</v>
      </c>
      <c r="E425" s="207">
        <v>4</v>
      </c>
      <c r="F425" s="203">
        <v>3300</v>
      </c>
      <c r="G425" s="208">
        <f t="shared" si="315"/>
        <v>825</v>
      </c>
      <c r="H425" s="576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77"/>
      <c r="M425" s="209">
        <f>RANK(K425, K$407:$K$438)</f>
        <v>16</v>
      </c>
      <c r="N425" s="579"/>
      <c r="O425" s="574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78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78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78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78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78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78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78"/>
    </row>
    <row r="426" spans="2:50" ht="14.25" customHeight="1" outlineLevel="1">
      <c r="B426" s="527"/>
      <c r="C426" s="203">
        <v>20</v>
      </c>
      <c r="D426" s="206" t="s">
        <v>386</v>
      </c>
      <c r="E426" s="207">
        <v>5</v>
      </c>
      <c r="F426" s="203">
        <v>3300</v>
      </c>
      <c r="G426" s="208">
        <f t="shared" si="315"/>
        <v>660</v>
      </c>
      <c r="H426" s="576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77"/>
      <c r="M426" s="209">
        <f>RANK(K426, K$407:$K$438)</f>
        <v>30</v>
      </c>
      <c r="N426" s="579"/>
      <c r="O426" s="574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78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78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78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78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78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78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78"/>
    </row>
    <row r="427" spans="2:50" ht="14.25" customHeight="1" outlineLevel="1">
      <c r="B427" s="527"/>
      <c r="C427" s="203">
        <v>21</v>
      </c>
      <c r="D427" s="206" t="s">
        <v>547</v>
      </c>
      <c r="E427" s="207">
        <v>3</v>
      </c>
      <c r="F427" s="203">
        <v>3600</v>
      </c>
      <c r="G427" s="208">
        <f t="shared" si="315"/>
        <v>1200</v>
      </c>
      <c r="H427" s="576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77"/>
      <c r="M427" s="209">
        <f>RANK(K427, K$407:$K$438)</f>
        <v>4</v>
      </c>
      <c r="N427" s="579"/>
      <c r="O427" s="574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78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78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78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78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78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78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78"/>
    </row>
    <row r="428" spans="2:50" ht="14.25" customHeight="1" outlineLevel="1">
      <c r="B428" s="527"/>
      <c r="C428" s="203">
        <v>22</v>
      </c>
      <c r="D428" s="206" t="s">
        <v>551</v>
      </c>
      <c r="E428" s="207">
        <v>3</v>
      </c>
      <c r="F428" s="203">
        <v>3600</v>
      </c>
      <c r="G428" s="208">
        <f t="shared" si="315"/>
        <v>1200</v>
      </c>
      <c r="H428" s="576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77"/>
      <c r="M428" s="209">
        <f>RANK(K428, K$407:$K$438)</f>
        <v>5</v>
      </c>
      <c r="N428" s="579"/>
      <c r="O428" s="574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78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78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78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78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78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78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78"/>
    </row>
    <row r="429" spans="2:50" ht="14.25" customHeight="1" outlineLevel="1">
      <c r="B429" s="527"/>
      <c r="C429" s="203">
        <v>23</v>
      </c>
      <c r="D429" s="206" t="s">
        <v>550</v>
      </c>
      <c r="E429" s="207">
        <v>4</v>
      </c>
      <c r="F429" s="203">
        <v>3300</v>
      </c>
      <c r="G429" s="208">
        <f t="shared" si="315"/>
        <v>825</v>
      </c>
      <c r="H429" s="576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77"/>
      <c r="M429" s="209">
        <f>RANK(K429, K$407:$K$438)</f>
        <v>19</v>
      </c>
      <c r="N429" s="579"/>
      <c r="O429" s="574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78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78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78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78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78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78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78"/>
    </row>
    <row r="430" spans="2:50" ht="14.25" customHeight="1" outlineLevel="1">
      <c r="B430" s="527"/>
      <c r="C430" s="203">
        <v>24</v>
      </c>
      <c r="D430" s="206" t="s">
        <v>546</v>
      </c>
      <c r="E430" s="207">
        <v>4</v>
      </c>
      <c r="F430" s="203">
        <v>3300</v>
      </c>
      <c r="G430" s="208">
        <f t="shared" si="315"/>
        <v>825</v>
      </c>
      <c r="H430" s="576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77"/>
      <c r="M430" s="209">
        <f>RANK(K430, K$407:$K$438)</f>
        <v>24</v>
      </c>
      <c r="N430" s="579"/>
      <c r="O430" s="574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78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78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78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78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78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78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78"/>
    </row>
    <row r="431" spans="2:50" ht="14.25" customHeight="1" outlineLevel="1">
      <c r="B431" s="527"/>
      <c r="C431" s="203">
        <v>25</v>
      </c>
      <c r="D431" s="206" t="s">
        <v>549</v>
      </c>
      <c r="E431" s="207">
        <v>4</v>
      </c>
      <c r="F431" s="203">
        <v>3000</v>
      </c>
      <c r="G431" s="208">
        <f t="shared" si="315"/>
        <v>750</v>
      </c>
      <c r="H431" s="576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77"/>
      <c r="M431" s="209">
        <f>RANK(K431, K$407:$K$438)</f>
        <v>26</v>
      </c>
      <c r="N431" s="579"/>
      <c r="O431" s="574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78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78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78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78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78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78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78"/>
    </row>
    <row r="432" spans="2:50" ht="14.25" customHeight="1" outlineLevel="1">
      <c r="B432" s="527"/>
      <c r="C432" s="203">
        <v>26</v>
      </c>
      <c r="D432" s="206" t="s">
        <v>384</v>
      </c>
      <c r="E432" s="207">
        <v>4</v>
      </c>
      <c r="F432" s="203">
        <v>3000</v>
      </c>
      <c r="G432" s="208">
        <f t="shared" si="315"/>
        <v>750</v>
      </c>
      <c r="H432" s="576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77"/>
      <c r="M432" s="209">
        <f>RANK(K432, K$407:$K$438)</f>
        <v>27</v>
      </c>
      <c r="N432" s="579"/>
      <c r="O432" s="574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78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78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78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78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78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78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78"/>
    </row>
    <row r="433" spans="1:50" ht="14.25" customHeight="1" outlineLevel="1">
      <c r="B433" s="527"/>
      <c r="C433" s="203">
        <v>27</v>
      </c>
      <c r="D433" s="206" t="s">
        <v>376</v>
      </c>
      <c r="E433" s="207">
        <v>4</v>
      </c>
      <c r="F433" s="203">
        <v>3000</v>
      </c>
      <c r="G433" s="208">
        <f t="shared" si="315"/>
        <v>750</v>
      </c>
      <c r="H433" s="576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77"/>
      <c r="M433" s="209">
        <f>RANK(K433, K$407:$K$438)</f>
        <v>28</v>
      </c>
      <c r="N433" s="579"/>
      <c r="O433" s="574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78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78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78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78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78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78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78"/>
    </row>
    <row r="434" spans="1:50" ht="14.25" customHeight="1" outlineLevel="1">
      <c r="B434" s="527"/>
      <c r="C434" s="203">
        <v>28</v>
      </c>
      <c r="D434" s="206" t="s">
        <v>548</v>
      </c>
      <c r="E434" s="207">
        <v>4</v>
      </c>
      <c r="F434" s="203">
        <v>3300</v>
      </c>
      <c r="G434" s="208">
        <f t="shared" si="315"/>
        <v>825</v>
      </c>
      <c r="H434" s="576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77"/>
      <c r="M434" s="209">
        <f>RANK(K434, K$407:$K$438)</f>
        <v>17</v>
      </c>
      <c r="N434" s="579"/>
      <c r="O434" s="574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78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78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78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78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78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78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78"/>
    </row>
    <row r="435" spans="1:50" ht="14.25" customHeight="1" outlineLevel="1">
      <c r="B435" s="527"/>
      <c r="C435" s="203">
        <v>29</v>
      </c>
      <c r="D435" s="206" t="s">
        <v>666</v>
      </c>
      <c r="E435" s="207">
        <v>3</v>
      </c>
      <c r="F435" s="203">
        <v>3300</v>
      </c>
      <c r="G435" s="208">
        <f t="shared" si="315"/>
        <v>1100</v>
      </c>
      <c r="H435" s="576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77"/>
      <c r="M435" s="209">
        <f>RANK(K435, K$407:$K$438)</f>
        <v>7</v>
      </c>
      <c r="N435" s="579"/>
      <c r="O435" s="574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78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78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78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78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78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78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78"/>
    </row>
    <row r="436" spans="1:50" ht="14.25" customHeight="1" outlineLevel="1">
      <c r="B436" s="527"/>
      <c r="C436" s="203">
        <v>30</v>
      </c>
      <c r="D436" s="206" t="s">
        <v>638</v>
      </c>
      <c r="E436" s="203">
        <v>6</v>
      </c>
      <c r="F436" s="203">
        <v>3600</v>
      </c>
      <c r="G436" s="208">
        <f t="shared" si="315"/>
        <v>600</v>
      </c>
      <c r="H436" s="576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77"/>
      <c r="M436" s="209">
        <f>RANK(K436, K$407:$K$438)</f>
        <v>31</v>
      </c>
      <c r="N436" s="579"/>
      <c r="O436" s="574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78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78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78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78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78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78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78"/>
    </row>
    <row r="437" spans="1:50" ht="14.25" customHeight="1" outlineLevel="1">
      <c r="B437" s="527"/>
      <c r="C437" s="203">
        <v>31</v>
      </c>
      <c r="D437" s="206" t="s">
        <v>387</v>
      </c>
      <c r="E437" s="203">
        <v>3</v>
      </c>
      <c r="F437" s="203">
        <v>3000</v>
      </c>
      <c r="G437" s="208">
        <f t="shared" si="315"/>
        <v>1000</v>
      </c>
      <c r="H437" s="576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77"/>
      <c r="M437" s="209">
        <f>RANK(K437, K$407:$K$438)</f>
        <v>11</v>
      </c>
      <c r="N437" s="579"/>
      <c r="O437" s="574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78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78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78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78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78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78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78"/>
    </row>
    <row r="438" spans="1:50" ht="14.25" customHeight="1" outlineLevel="1">
      <c r="B438" s="527"/>
      <c r="C438" s="203">
        <v>32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79"/>
      <c r="O438" s="574"/>
      <c r="P438" s="205"/>
      <c r="Q438" s="211"/>
      <c r="R438" s="208"/>
      <c r="S438" s="205"/>
      <c r="T438" s="578"/>
      <c r="U438" s="205"/>
      <c r="V438" s="211"/>
      <c r="W438" s="208"/>
      <c r="X438" s="205"/>
      <c r="Y438" s="578"/>
      <c r="Z438" s="205"/>
      <c r="AA438" s="211"/>
      <c r="AB438" s="208"/>
      <c r="AC438" s="205"/>
      <c r="AD438" s="578"/>
      <c r="AE438" s="205"/>
      <c r="AF438" s="211"/>
      <c r="AG438" s="208"/>
      <c r="AH438" s="205"/>
      <c r="AI438" s="578"/>
      <c r="AJ438" s="205"/>
      <c r="AK438" s="211"/>
      <c r="AL438" s="208"/>
      <c r="AM438" s="205"/>
      <c r="AN438" s="578"/>
      <c r="AO438" s="205"/>
      <c r="AP438" s="211"/>
      <c r="AQ438" s="208"/>
      <c r="AR438" s="205"/>
      <c r="AS438" s="578"/>
      <c r="AT438" s="205"/>
      <c r="AU438" s="211"/>
      <c r="AV438" s="208"/>
      <c r="AW438" s="205"/>
      <c r="AX438" s="578"/>
    </row>
    <row r="439" spans="1:50" ht="14.25" customHeight="1" outlineLevel="1" collapsed="1">
      <c r="B439" s="580" t="s">
        <v>693</v>
      </c>
      <c r="C439" s="581"/>
      <c r="D439" s="581"/>
      <c r="E439" s="581"/>
      <c r="F439" s="581"/>
      <c r="G439" s="581"/>
      <c r="H439" s="581"/>
      <c r="I439" s="581"/>
      <c r="J439" s="581"/>
      <c r="K439" s="581"/>
      <c r="L439" s="581"/>
      <c r="M439" s="582"/>
      <c r="N439" s="585" t="s">
        <v>444</v>
      </c>
      <c r="O439" s="585" t="s">
        <v>105</v>
      </c>
      <c r="P439" s="587">
        <f>AT402+1</f>
        <v>45951</v>
      </c>
      <c r="Q439" s="588"/>
      <c r="R439" s="588"/>
      <c r="S439" s="588"/>
      <c r="T439" s="588"/>
      <c r="U439" s="589">
        <f>P439+1</f>
        <v>45952</v>
      </c>
      <c r="V439" s="590"/>
      <c r="W439" s="590"/>
      <c r="X439" s="590"/>
      <c r="Y439" s="590"/>
      <c r="Z439" s="587">
        <f t="shared" ref="Z439" si="318">U439+1</f>
        <v>45953</v>
      </c>
      <c r="AA439" s="588"/>
      <c r="AB439" s="588"/>
      <c r="AC439" s="588"/>
      <c r="AD439" s="588"/>
      <c r="AE439" s="589">
        <f t="shared" ref="AE439" si="319">Z439+1</f>
        <v>45954</v>
      </c>
      <c r="AF439" s="590"/>
      <c r="AG439" s="590"/>
      <c r="AH439" s="590"/>
      <c r="AI439" s="590"/>
      <c r="AJ439" s="595">
        <f t="shared" ref="AJ439" si="320">AE439+1</f>
        <v>45955</v>
      </c>
      <c r="AK439" s="596"/>
      <c r="AL439" s="596"/>
      <c r="AM439" s="596"/>
      <c r="AN439" s="597"/>
      <c r="AO439" s="589">
        <f t="shared" ref="AO439" si="321">AJ439+1</f>
        <v>45956</v>
      </c>
      <c r="AP439" s="590"/>
      <c r="AQ439" s="590"/>
      <c r="AR439" s="590"/>
      <c r="AS439" s="590"/>
      <c r="AT439" s="595">
        <f t="shared" ref="AT439" si="322">AO439+1</f>
        <v>45957</v>
      </c>
      <c r="AU439" s="596"/>
      <c r="AV439" s="596"/>
      <c r="AW439" s="596"/>
      <c r="AX439" s="597"/>
    </row>
    <row r="440" spans="1:50" ht="14.25" customHeight="1" outlineLevel="1">
      <c r="B440" s="583"/>
      <c r="C440" s="583"/>
      <c r="D440" s="583"/>
      <c r="E440" s="583"/>
      <c r="F440" s="583"/>
      <c r="G440" s="583"/>
      <c r="H440" s="583"/>
      <c r="I440" s="583"/>
      <c r="J440" s="583"/>
      <c r="K440" s="583"/>
      <c r="L440" s="583"/>
      <c r="M440" s="584"/>
      <c r="N440" s="586"/>
      <c r="O440" s="586"/>
      <c r="P440" s="598">
        <f>P439</f>
        <v>45951</v>
      </c>
      <c r="Q440" s="598"/>
      <c r="R440" s="598"/>
      <c r="S440" s="598"/>
      <c r="T440" s="598"/>
      <c r="U440" s="591">
        <f>U439</f>
        <v>45952</v>
      </c>
      <c r="V440" s="591"/>
      <c r="W440" s="591"/>
      <c r="X440" s="591"/>
      <c r="Y440" s="591"/>
      <c r="Z440" s="598">
        <f t="shared" ref="Z440" si="323">Z439</f>
        <v>45953</v>
      </c>
      <c r="AA440" s="598"/>
      <c r="AB440" s="598"/>
      <c r="AC440" s="598"/>
      <c r="AD440" s="598"/>
      <c r="AE440" s="591">
        <f t="shared" ref="AE440" si="324">AE439</f>
        <v>45954</v>
      </c>
      <c r="AF440" s="591"/>
      <c r="AG440" s="591"/>
      <c r="AH440" s="591"/>
      <c r="AI440" s="591"/>
      <c r="AJ440" s="592">
        <f t="shared" ref="AJ440" si="325">AJ439</f>
        <v>45955</v>
      </c>
      <c r="AK440" s="593"/>
      <c r="AL440" s="593"/>
      <c r="AM440" s="593"/>
      <c r="AN440" s="594"/>
      <c r="AO440" s="591">
        <f t="shared" ref="AO440" si="326">AO439</f>
        <v>45956</v>
      </c>
      <c r="AP440" s="591"/>
      <c r="AQ440" s="591"/>
      <c r="AR440" s="591"/>
      <c r="AS440" s="591"/>
      <c r="AT440" s="592">
        <f t="shared" ref="AT440" si="327">AT439</f>
        <v>45957</v>
      </c>
      <c r="AU440" s="593"/>
      <c r="AV440" s="593"/>
      <c r="AW440" s="593"/>
      <c r="AX440" s="594"/>
    </row>
    <row r="441" spans="1:50" ht="14.25" customHeight="1" outlineLevel="1">
      <c r="B441" s="527" t="s">
        <v>165</v>
      </c>
      <c r="C441" s="527" t="s">
        <v>160</v>
      </c>
      <c r="D441" s="527"/>
      <c r="E441" s="527" t="s">
        <v>161</v>
      </c>
      <c r="F441" s="527"/>
      <c r="G441" s="527"/>
      <c r="H441" s="527" t="s">
        <v>166</v>
      </c>
      <c r="I441" s="575" t="s">
        <v>445</v>
      </c>
      <c r="J441" s="575"/>
      <c r="K441" s="575"/>
      <c r="L441" s="575" t="s">
        <v>166</v>
      </c>
      <c r="M441" s="575" t="s">
        <v>168</v>
      </c>
      <c r="N441" s="579"/>
      <c r="O441" s="574" t="s">
        <v>167</v>
      </c>
      <c r="P441" s="574" t="s">
        <v>163</v>
      </c>
      <c r="Q441" s="574"/>
      <c r="R441" s="574"/>
      <c r="S441" s="574"/>
      <c r="T441" s="574" t="s">
        <v>166</v>
      </c>
      <c r="U441" s="574" t="s">
        <v>163</v>
      </c>
      <c r="V441" s="574"/>
      <c r="W441" s="574"/>
      <c r="X441" s="574"/>
      <c r="Y441" s="574" t="s">
        <v>166</v>
      </c>
      <c r="Z441" s="574" t="s">
        <v>163</v>
      </c>
      <c r="AA441" s="574"/>
      <c r="AB441" s="574"/>
      <c r="AC441" s="574"/>
      <c r="AD441" s="574" t="s">
        <v>166</v>
      </c>
      <c r="AE441" s="574" t="s">
        <v>163</v>
      </c>
      <c r="AF441" s="574"/>
      <c r="AG441" s="574"/>
      <c r="AH441" s="574"/>
      <c r="AI441" s="574" t="s">
        <v>166</v>
      </c>
      <c r="AJ441" s="574" t="s">
        <v>163</v>
      </c>
      <c r="AK441" s="574"/>
      <c r="AL441" s="574"/>
      <c r="AM441" s="574"/>
      <c r="AN441" s="574" t="s">
        <v>166</v>
      </c>
      <c r="AO441" s="574" t="s">
        <v>163</v>
      </c>
      <c r="AP441" s="574"/>
      <c r="AQ441" s="574"/>
      <c r="AR441" s="574"/>
      <c r="AS441" s="574" t="s">
        <v>166</v>
      </c>
      <c r="AT441" s="574" t="s">
        <v>163</v>
      </c>
      <c r="AU441" s="574"/>
      <c r="AV441" s="574"/>
      <c r="AW441" s="574"/>
      <c r="AX441" s="574" t="s">
        <v>166</v>
      </c>
    </row>
    <row r="442" spans="1:50" ht="14.25" customHeight="1" outlineLevel="1">
      <c r="B442" s="527"/>
      <c r="C442" s="527"/>
      <c r="D442" s="527"/>
      <c r="E442" s="527" t="s">
        <v>446</v>
      </c>
      <c r="F442" s="527"/>
      <c r="G442" s="527"/>
      <c r="H442" s="527"/>
      <c r="I442" s="575" t="s">
        <v>446</v>
      </c>
      <c r="J442" s="575"/>
      <c r="K442" s="575"/>
      <c r="L442" s="575"/>
      <c r="M442" s="575"/>
      <c r="N442" s="579"/>
      <c r="O442" s="574"/>
      <c r="P442" s="574" t="s">
        <v>447</v>
      </c>
      <c r="Q442" s="574"/>
      <c r="R442" s="574"/>
      <c r="S442" s="574"/>
      <c r="T442" s="574"/>
      <c r="U442" s="574" t="s">
        <v>447</v>
      </c>
      <c r="V442" s="574"/>
      <c r="W442" s="574"/>
      <c r="X442" s="574"/>
      <c r="Y442" s="574"/>
      <c r="Z442" s="574" t="s">
        <v>447</v>
      </c>
      <c r="AA442" s="574"/>
      <c r="AB442" s="574"/>
      <c r="AC442" s="574"/>
      <c r="AD442" s="574"/>
      <c r="AE442" s="574" t="s">
        <v>447</v>
      </c>
      <c r="AF442" s="574"/>
      <c r="AG442" s="574"/>
      <c r="AH442" s="574"/>
      <c r="AI442" s="574"/>
      <c r="AJ442" s="574" t="s">
        <v>447</v>
      </c>
      <c r="AK442" s="574"/>
      <c r="AL442" s="574"/>
      <c r="AM442" s="574"/>
      <c r="AN442" s="574"/>
      <c r="AO442" s="574" t="s">
        <v>447</v>
      </c>
      <c r="AP442" s="574"/>
      <c r="AQ442" s="574"/>
      <c r="AR442" s="574"/>
      <c r="AS442" s="574"/>
      <c r="AT442" s="574" t="s">
        <v>447</v>
      </c>
      <c r="AU442" s="574"/>
      <c r="AV442" s="574"/>
      <c r="AW442" s="574"/>
      <c r="AX442" s="574"/>
    </row>
    <row r="443" spans="1:50" ht="14.25" customHeight="1" outlineLevel="1">
      <c r="A443" s="200"/>
      <c r="B443" s="527"/>
      <c r="C443" s="527"/>
      <c r="D443" s="527"/>
      <c r="E443" s="203" t="s">
        <v>162</v>
      </c>
      <c r="F443" s="203" t="s">
        <v>448</v>
      </c>
      <c r="G443" s="203" t="s">
        <v>164</v>
      </c>
      <c r="H443" s="527"/>
      <c r="I443" s="204" t="s">
        <v>162</v>
      </c>
      <c r="J443" s="204" t="s">
        <v>448</v>
      </c>
      <c r="K443" s="204" t="s">
        <v>164</v>
      </c>
      <c r="L443" s="575"/>
      <c r="M443" s="575"/>
      <c r="N443" s="579"/>
      <c r="O443" s="574"/>
      <c r="P443" s="205" t="s">
        <v>162</v>
      </c>
      <c r="Q443" s="205" t="s">
        <v>448</v>
      </c>
      <c r="R443" s="205" t="s">
        <v>164</v>
      </c>
      <c r="S443" s="205" t="s">
        <v>168</v>
      </c>
      <c r="T443" s="574"/>
      <c r="U443" s="205" t="s">
        <v>162</v>
      </c>
      <c r="V443" s="205" t="s">
        <v>448</v>
      </c>
      <c r="W443" s="205" t="s">
        <v>164</v>
      </c>
      <c r="X443" s="205" t="s">
        <v>168</v>
      </c>
      <c r="Y443" s="574"/>
      <c r="Z443" s="205" t="s">
        <v>162</v>
      </c>
      <c r="AA443" s="205" t="s">
        <v>448</v>
      </c>
      <c r="AB443" s="205" t="s">
        <v>164</v>
      </c>
      <c r="AC443" s="205" t="s">
        <v>168</v>
      </c>
      <c r="AD443" s="574"/>
      <c r="AE443" s="205" t="s">
        <v>162</v>
      </c>
      <c r="AF443" s="205" t="s">
        <v>448</v>
      </c>
      <c r="AG443" s="205" t="s">
        <v>164</v>
      </c>
      <c r="AH443" s="205" t="s">
        <v>168</v>
      </c>
      <c r="AI443" s="574"/>
      <c r="AJ443" s="205" t="s">
        <v>162</v>
      </c>
      <c r="AK443" s="205" t="s">
        <v>448</v>
      </c>
      <c r="AL443" s="205" t="s">
        <v>164</v>
      </c>
      <c r="AM443" s="205" t="s">
        <v>168</v>
      </c>
      <c r="AN443" s="574"/>
      <c r="AO443" s="205" t="s">
        <v>162</v>
      </c>
      <c r="AP443" s="205" t="s">
        <v>448</v>
      </c>
      <c r="AQ443" s="205" t="s">
        <v>164</v>
      </c>
      <c r="AR443" s="205" t="s">
        <v>168</v>
      </c>
      <c r="AS443" s="574"/>
      <c r="AT443" s="205" t="s">
        <v>162</v>
      </c>
      <c r="AU443" s="205" t="s">
        <v>448</v>
      </c>
      <c r="AV443" s="205" t="s">
        <v>164</v>
      </c>
      <c r="AW443" s="205" t="s">
        <v>168</v>
      </c>
      <c r="AX443" s="574"/>
    </row>
    <row r="444" spans="1:50" ht="14.25" customHeight="1" outlineLevel="1">
      <c r="B444" s="527" t="s">
        <v>449</v>
      </c>
      <c r="C444" s="203">
        <v>1</v>
      </c>
      <c r="D444" s="206" t="s">
        <v>544</v>
      </c>
      <c r="E444" s="207">
        <v>4</v>
      </c>
      <c r="F444" s="203">
        <v>3300</v>
      </c>
      <c r="G444" s="208">
        <f>F444/E444</f>
        <v>825</v>
      </c>
      <c r="H444" s="576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77">
        <f>IFERROR(AVERAGE(K444:K476),"-")</f>
        <v>774.24829388798651</v>
      </c>
      <c r="M444" s="209">
        <f>RANK(K444, K$444:$K$476)</f>
        <v>13</v>
      </c>
      <c r="N444" s="579"/>
      <c r="O444" s="574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78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78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78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78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78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78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78">
        <f>AVERAGE(AV444:AV476)</f>
        <v>778.26988586555467</v>
      </c>
    </row>
    <row r="445" spans="1:50" ht="14.25" customHeight="1" outlineLevel="1">
      <c r="B445" s="527"/>
      <c r="C445" s="203">
        <v>2</v>
      </c>
      <c r="D445" s="206" t="s">
        <v>542</v>
      </c>
      <c r="E445" s="207">
        <v>3</v>
      </c>
      <c r="F445" s="203">
        <v>3600</v>
      </c>
      <c r="G445" s="208">
        <f t="shared" ref="G445:G475" si="342">F445/E445</f>
        <v>1200</v>
      </c>
      <c r="H445" s="576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77"/>
      <c r="M445" s="209">
        <f>RANK(K445, K$444:$K$476)</f>
        <v>2</v>
      </c>
      <c r="N445" s="579"/>
      <c r="O445" s="574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78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78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78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78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78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78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78"/>
    </row>
    <row r="446" spans="1:50" ht="14.25" customHeight="1" outlineLevel="1">
      <c r="B446" s="527"/>
      <c r="C446" s="203">
        <v>3</v>
      </c>
      <c r="D446" s="206" t="s">
        <v>543</v>
      </c>
      <c r="E446" s="207">
        <v>4</v>
      </c>
      <c r="F446" s="203">
        <v>3300</v>
      </c>
      <c r="G446" s="208">
        <f t="shared" si="342"/>
        <v>825</v>
      </c>
      <c r="H446" s="576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77"/>
      <c r="M446" s="209">
        <f>RANK(K446, K$444:$K$476)</f>
        <v>17</v>
      </c>
      <c r="N446" s="579"/>
      <c r="O446" s="574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78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78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78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78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78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78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78"/>
    </row>
    <row r="447" spans="1:50" ht="14.25" customHeight="1" outlineLevel="1">
      <c r="B447" s="527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76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77"/>
      <c r="M447" s="209">
        <f>RANK(K447, K$444:$K$476)</f>
        <v>29</v>
      </c>
      <c r="N447" s="579"/>
      <c r="O447" s="574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78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78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78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78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78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78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78"/>
    </row>
    <row r="448" spans="1:50" ht="14.25" customHeight="1" outlineLevel="1">
      <c r="B448" s="527"/>
      <c r="C448" s="203">
        <v>5</v>
      </c>
      <c r="D448" s="206" t="s">
        <v>538</v>
      </c>
      <c r="E448" s="207">
        <v>3</v>
      </c>
      <c r="F448" s="203">
        <v>3600</v>
      </c>
      <c r="G448" s="208">
        <f t="shared" si="342"/>
        <v>1200</v>
      </c>
      <c r="H448" s="576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77"/>
      <c r="M448" s="209">
        <f>RANK(K448, K$444:$K$476)</f>
        <v>3</v>
      </c>
      <c r="N448" s="579"/>
      <c r="O448" s="574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78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78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78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78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78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78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78"/>
    </row>
    <row r="449" spans="2:50" ht="14.25" customHeight="1" outlineLevel="1">
      <c r="B449" s="527"/>
      <c r="C449" s="203">
        <v>6</v>
      </c>
      <c r="D449" s="206" t="s">
        <v>369</v>
      </c>
      <c r="E449" s="207">
        <v>3</v>
      </c>
      <c r="F449" s="203">
        <v>3000</v>
      </c>
      <c r="G449" s="208">
        <f t="shared" si="342"/>
        <v>1000</v>
      </c>
      <c r="H449" s="576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77"/>
      <c r="M449" s="209">
        <f>RANK(K449, K$444:$K$476)</f>
        <v>9</v>
      </c>
      <c r="N449" s="579"/>
      <c r="O449" s="574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78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78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78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78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78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78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78"/>
    </row>
    <row r="450" spans="2:50" ht="14.25" customHeight="1" outlineLevel="1">
      <c r="B450" s="527"/>
      <c r="C450" s="203">
        <v>7</v>
      </c>
      <c r="D450" s="206" t="s">
        <v>541</v>
      </c>
      <c r="E450" s="207">
        <v>3</v>
      </c>
      <c r="F450" s="203">
        <v>3600</v>
      </c>
      <c r="G450" s="208">
        <f t="shared" si="342"/>
        <v>1200</v>
      </c>
      <c r="H450" s="576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77"/>
      <c r="M450" s="209">
        <f>RANK(K450, K$444:$K$476)</f>
        <v>4</v>
      </c>
      <c r="N450" s="579"/>
      <c r="O450" s="574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78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78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78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78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78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78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78"/>
    </row>
    <row r="451" spans="2:50" ht="14.25" customHeight="1" outlineLevel="1">
      <c r="B451" s="527"/>
      <c r="C451" s="203">
        <v>8</v>
      </c>
      <c r="D451" s="206" t="s">
        <v>621</v>
      </c>
      <c r="E451" s="207">
        <v>4</v>
      </c>
      <c r="F451" s="203">
        <v>3000</v>
      </c>
      <c r="G451" s="208">
        <f t="shared" si="342"/>
        <v>750</v>
      </c>
      <c r="H451" s="576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77"/>
      <c r="M451" s="209">
        <f>RANK(K451, K$444:$K$476)</f>
        <v>24</v>
      </c>
      <c r="N451" s="579"/>
      <c r="O451" s="574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78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78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78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78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78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78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78"/>
    </row>
    <row r="452" spans="2:50" ht="14.25" customHeight="1" outlineLevel="1">
      <c r="B452" s="527"/>
      <c r="C452" s="203">
        <v>9</v>
      </c>
      <c r="D452" s="206" t="s">
        <v>540</v>
      </c>
      <c r="E452" s="207">
        <v>4</v>
      </c>
      <c r="F452" s="203">
        <v>3300</v>
      </c>
      <c r="G452" s="208">
        <f t="shared" si="342"/>
        <v>825</v>
      </c>
      <c r="H452" s="576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77"/>
      <c r="M452" s="209">
        <f>RANK(K452, K$444:$K$476)</f>
        <v>20</v>
      </c>
      <c r="N452" s="579"/>
      <c r="O452" s="574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78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78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78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78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78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78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78"/>
    </row>
    <row r="453" spans="2:50" ht="14.25" customHeight="1" outlineLevel="1">
      <c r="B453" s="527"/>
      <c r="C453" s="203">
        <v>10</v>
      </c>
      <c r="D453" s="206" t="s">
        <v>622</v>
      </c>
      <c r="E453" s="207">
        <v>4</v>
      </c>
      <c r="F453" s="203">
        <v>3300</v>
      </c>
      <c r="G453" s="208">
        <f t="shared" si="342"/>
        <v>825</v>
      </c>
      <c r="H453" s="576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77"/>
      <c r="M453" s="209">
        <f>RANK(K453, K$444:$K$476)</f>
        <v>21</v>
      </c>
      <c r="N453" s="579"/>
      <c r="O453" s="574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78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78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78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78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78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78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78"/>
    </row>
    <row r="454" spans="2:50" ht="14.25" customHeight="1" outlineLevel="1">
      <c r="B454" s="527"/>
      <c r="C454" s="203">
        <v>11</v>
      </c>
      <c r="D454" s="206" t="s">
        <v>537</v>
      </c>
      <c r="E454" s="207">
        <v>4</v>
      </c>
      <c r="F454" s="203">
        <v>3300</v>
      </c>
      <c r="G454" s="208">
        <f t="shared" si="342"/>
        <v>825</v>
      </c>
      <c r="H454" s="576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77"/>
      <c r="M454" s="209">
        <f>RANK(K454, K$444:$K$476)</f>
        <v>22</v>
      </c>
      <c r="N454" s="579"/>
      <c r="O454" s="574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78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78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78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78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78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78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78"/>
    </row>
    <row r="455" spans="2:50" ht="14.25" customHeight="1" outlineLevel="1">
      <c r="B455" s="527"/>
      <c r="C455" s="203">
        <v>12</v>
      </c>
      <c r="D455" s="206" t="s">
        <v>637</v>
      </c>
      <c r="E455" s="207">
        <v>4</v>
      </c>
      <c r="F455" s="203">
        <v>3300</v>
      </c>
      <c r="G455" s="208">
        <f t="shared" si="342"/>
        <v>825</v>
      </c>
      <c r="H455" s="576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77"/>
      <c r="M455" s="209">
        <f>RANK(K455, K$444:$K$476)</f>
        <v>19</v>
      </c>
      <c r="N455" s="579"/>
      <c r="O455" s="574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78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78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78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78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78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78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78"/>
    </row>
    <row r="456" spans="2:50" ht="14.25" customHeight="1" outlineLevel="1">
      <c r="B456" s="527"/>
      <c r="C456" s="203">
        <v>13</v>
      </c>
      <c r="D456" s="206" t="s">
        <v>640</v>
      </c>
      <c r="E456" s="207">
        <v>4</v>
      </c>
      <c r="F456" s="203">
        <v>3300</v>
      </c>
      <c r="G456" s="208">
        <f t="shared" si="342"/>
        <v>825</v>
      </c>
      <c r="H456" s="576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77"/>
      <c r="M456" s="209">
        <f>RANK(K456, K$444:$K$476)</f>
        <v>12</v>
      </c>
      <c r="N456" s="579"/>
      <c r="O456" s="574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78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78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78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78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78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78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78"/>
    </row>
    <row r="457" spans="2:50" ht="14.25" customHeight="1" outlineLevel="1">
      <c r="B457" s="527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76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77"/>
      <c r="M457" s="209">
        <f>RANK(K457, K$444:$K$476)</f>
        <v>10</v>
      </c>
      <c r="N457" s="579"/>
      <c r="O457" s="574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78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78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78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78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78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78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78"/>
    </row>
    <row r="458" spans="2:50" ht="14.25" customHeight="1" outlineLevel="1">
      <c r="B458" s="527"/>
      <c r="C458" s="203">
        <v>15</v>
      </c>
      <c r="D458" s="206" t="s">
        <v>701</v>
      </c>
      <c r="E458" s="207">
        <v>3</v>
      </c>
      <c r="F458" s="203">
        <v>3300</v>
      </c>
      <c r="G458" s="208">
        <f t="shared" si="342"/>
        <v>1100</v>
      </c>
      <c r="H458" s="576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77"/>
      <c r="M458" s="209">
        <f>RANK(K458, K$444:$K$476)</f>
        <v>8</v>
      </c>
      <c r="N458" s="579"/>
      <c r="O458" s="574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78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78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78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78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78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78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78"/>
    </row>
    <row r="459" spans="2:50" ht="14.25" customHeight="1" outlineLevel="1">
      <c r="B459" s="527"/>
      <c r="C459" s="203">
        <v>16</v>
      </c>
      <c r="D459" s="206" t="s">
        <v>553</v>
      </c>
      <c r="E459" s="207">
        <v>4</v>
      </c>
      <c r="F459" s="203">
        <v>3300</v>
      </c>
      <c r="G459" s="208">
        <f t="shared" si="342"/>
        <v>825</v>
      </c>
      <c r="H459" s="576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77"/>
      <c r="M459" s="209">
        <f>RANK(K459, K$444:$K$476)</f>
        <v>14</v>
      </c>
      <c r="N459" s="579"/>
      <c r="O459" s="574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78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78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78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78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78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78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78"/>
    </row>
    <row r="460" spans="2:50" ht="14.25" customHeight="1" outlineLevel="1">
      <c r="B460" s="527"/>
      <c r="C460" s="203">
        <v>17</v>
      </c>
      <c r="D460" s="206" t="s">
        <v>552</v>
      </c>
      <c r="E460" s="207">
        <v>3</v>
      </c>
      <c r="F460" s="203">
        <v>3600</v>
      </c>
      <c r="G460" s="208">
        <f t="shared" si="342"/>
        <v>1200</v>
      </c>
      <c r="H460" s="576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77"/>
      <c r="M460" s="209">
        <f>RANK(K460, K$444:$K$476)</f>
        <v>1</v>
      </c>
      <c r="N460" s="579"/>
      <c r="O460" s="574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78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78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78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78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78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78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78"/>
    </row>
    <row r="461" spans="2:50" ht="14.25" customHeight="1" outlineLevel="1">
      <c r="B461" s="527"/>
      <c r="C461" s="203">
        <v>18</v>
      </c>
      <c r="D461" s="206" t="s">
        <v>554</v>
      </c>
      <c r="E461" s="207">
        <v>4</v>
      </c>
      <c r="F461" s="203">
        <v>3300</v>
      </c>
      <c r="G461" s="208">
        <f t="shared" si="342"/>
        <v>825</v>
      </c>
      <c r="H461" s="576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77"/>
      <c r="M461" s="209">
        <f>RANK(K461, K$444:$K$476)</f>
        <v>15</v>
      </c>
      <c r="N461" s="579"/>
      <c r="O461" s="574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78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78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78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78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78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78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78"/>
    </row>
    <row r="462" spans="2:50" ht="14.25" customHeight="1" outlineLevel="1">
      <c r="B462" s="527"/>
      <c r="C462" s="203">
        <v>19</v>
      </c>
      <c r="D462" s="206" t="s">
        <v>386</v>
      </c>
      <c r="E462" s="207">
        <v>5</v>
      </c>
      <c r="F462" s="203">
        <v>3300</v>
      </c>
      <c r="G462" s="208">
        <f t="shared" si="342"/>
        <v>660</v>
      </c>
      <c r="H462" s="576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77"/>
      <c r="M462" s="209">
        <f>RANK(K462, K$444:$K$476)</f>
        <v>30</v>
      </c>
      <c r="N462" s="579"/>
      <c r="O462" s="574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78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78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78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78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78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78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78"/>
    </row>
    <row r="463" spans="2:50" ht="14.25" customHeight="1" outlineLevel="1">
      <c r="B463" s="527"/>
      <c r="C463" s="203">
        <v>20</v>
      </c>
      <c r="D463" s="206" t="s">
        <v>547</v>
      </c>
      <c r="E463" s="207">
        <v>3</v>
      </c>
      <c r="F463" s="203">
        <v>3600</v>
      </c>
      <c r="G463" s="208">
        <f t="shared" si="342"/>
        <v>1200</v>
      </c>
      <c r="H463" s="576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77"/>
      <c r="M463" s="209">
        <f>RANK(K463, K$444:$K$476)</f>
        <v>6</v>
      </c>
      <c r="N463" s="579"/>
      <c r="O463" s="574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78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78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78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78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78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78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78"/>
    </row>
    <row r="464" spans="2:50" ht="14.25" customHeight="1" outlineLevel="1">
      <c r="B464" s="527"/>
      <c r="C464" s="203">
        <v>21</v>
      </c>
      <c r="D464" s="206" t="s">
        <v>551</v>
      </c>
      <c r="E464" s="207">
        <v>3</v>
      </c>
      <c r="F464" s="203">
        <v>3600</v>
      </c>
      <c r="G464" s="208">
        <f t="shared" si="342"/>
        <v>1200</v>
      </c>
      <c r="H464" s="576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77"/>
      <c r="M464" s="209">
        <f>RANK(K464, K$444:$K$476)</f>
        <v>5</v>
      </c>
      <c r="N464" s="579"/>
      <c r="O464" s="574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78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78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78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78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78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78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78"/>
    </row>
    <row r="465" spans="2:50" ht="14.25" customHeight="1" outlineLevel="1">
      <c r="B465" s="527"/>
      <c r="C465" s="203">
        <v>22</v>
      </c>
      <c r="D465" s="206" t="s">
        <v>550</v>
      </c>
      <c r="E465" s="207">
        <v>4</v>
      </c>
      <c r="F465" s="203">
        <v>3300</v>
      </c>
      <c r="G465" s="208">
        <f t="shared" si="342"/>
        <v>825</v>
      </c>
      <c r="H465" s="576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77"/>
      <c r="M465" s="209">
        <f>RANK(K465, K$444:$K$476)</f>
        <v>18</v>
      </c>
      <c r="N465" s="579"/>
      <c r="O465" s="574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78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78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78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78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78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78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78"/>
    </row>
    <row r="466" spans="2:50" ht="14.25" customHeight="1" outlineLevel="1">
      <c r="B466" s="527"/>
      <c r="C466" s="203">
        <v>23</v>
      </c>
      <c r="D466" s="206" t="s">
        <v>546</v>
      </c>
      <c r="E466" s="207">
        <v>4</v>
      </c>
      <c r="F466" s="203">
        <v>3300</v>
      </c>
      <c r="G466" s="208">
        <f t="shared" si="342"/>
        <v>825</v>
      </c>
      <c r="H466" s="576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77"/>
      <c r="M466" s="209">
        <f>RANK(K466, K$444:$K$476)</f>
        <v>23</v>
      </c>
      <c r="N466" s="579"/>
      <c r="O466" s="574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78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78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78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78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78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78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78"/>
    </row>
    <row r="467" spans="2:50" ht="14.25" customHeight="1" outlineLevel="1">
      <c r="B467" s="527"/>
      <c r="C467" s="203">
        <v>24</v>
      </c>
      <c r="D467" s="206" t="s">
        <v>549</v>
      </c>
      <c r="E467" s="207">
        <v>4</v>
      </c>
      <c r="F467" s="203">
        <v>3000</v>
      </c>
      <c r="G467" s="208">
        <f t="shared" si="342"/>
        <v>750</v>
      </c>
      <c r="H467" s="576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77"/>
      <c r="M467" s="209">
        <f>RANK(K467, K$444:$K$476)</f>
        <v>25</v>
      </c>
      <c r="N467" s="579"/>
      <c r="O467" s="574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78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78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78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78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78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78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78"/>
    </row>
    <row r="468" spans="2:50" ht="14.25" customHeight="1" outlineLevel="1">
      <c r="B468" s="527"/>
      <c r="C468" s="203">
        <v>25</v>
      </c>
      <c r="D468" s="206" t="s">
        <v>384</v>
      </c>
      <c r="E468" s="207">
        <v>4</v>
      </c>
      <c r="F468" s="203">
        <v>3000</v>
      </c>
      <c r="G468" s="208">
        <f t="shared" si="342"/>
        <v>750</v>
      </c>
      <c r="H468" s="576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77"/>
      <c r="M468" s="209">
        <f>RANK(K468, K$444:$K$476)</f>
        <v>27</v>
      </c>
      <c r="N468" s="579"/>
      <c r="O468" s="574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78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78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78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78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78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78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78"/>
    </row>
    <row r="469" spans="2:50" ht="14.25" customHeight="1" outlineLevel="1">
      <c r="B469" s="527"/>
      <c r="C469" s="203">
        <v>26</v>
      </c>
      <c r="D469" s="206" t="s">
        <v>376</v>
      </c>
      <c r="E469" s="207">
        <v>4</v>
      </c>
      <c r="F469" s="203">
        <v>3000</v>
      </c>
      <c r="G469" s="208">
        <f t="shared" si="342"/>
        <v>750</v>
      </c>
      <c r="H469" s="576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77"/>
      <c r="M469" s="209">
        <f>RANK(K469, K$444:$K$476)</f>
        <v>26</v>
      </c>
      <c r="N469" s="579"/>
      <c r="O469" s="574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78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78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78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78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78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78"/>
      <c r="AT469" s="211"/>
      <c r="AU469" s="211"/>
      <c r="AV469" s="208"/>
      <c r="AW469" s="205"/>
      <c r="AX469" s="578"/>
    </row>
    <row r="470" spans="2:50" ht="14.25" customHeight="1" outlineLevel="1">
      <c r="B470" s="527"/>
      <c r="C470" s="203">
        <v>27</v>
      </c>
      <c r="D470" s="206" t="s">
        <v>548</v>
      </c>
      <c r="E470" s="207">
        <v>4</v>
      </c>
      <c r="F470" s="203">
        <v>3300</v>
      </c>
      <c r="G470" s="208">
        <f t="shared" si="342"/>
        <v>825</v>
      </c>
      <c r="H470" s="576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77"/>
      <c r="M470" s="209">
        <f>RANK(K470, K$444:$K$476)</f>
        <v>16</v>
      </c>
      <c r="N470" s="579"/>
      <c r="O470" s="574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78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78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78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78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78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78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78"/>
    </row>
    <row r="471" spans="2:50" ht="14.25" customHeight="1" outlineLevel="1">
      <c r="B471" s="527"/>
      <c r="C471" s="203">
        <v>28</v>
      </c>
      <c r="D471" s="206" t="s">
        <v>666</v>
      </c>
      <c r="E471" s="207">
        <v>3</v>
      </c>
      <c r="F471" s="203">
        <v>3300</v>
      </c>
      <c r="G471" s="208">
        <f t="shared" si="342"/>
        <v>1100</v>
      </c>
      <c r="H471" s="576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77"/>
      <c r="M471" s="209">
        <f>RANK(K471, K$444:$K$476)</f>
        <v>7</v>
      </c>
      <c r="N471" s="579"/>
      <c r="O471" s="574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78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78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78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78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78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78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78"/>
    </row>
    <row r="472" spans="2:50" ht="14.25" customHeight="1" outlineLevel="1">
      <c r="B472" s="527"/>
      <c r="C472" s="203">
        <v>29</v>
      </c>
      <c r="D472" s="206" t="s">
        <v>638</v>
      </c>
      <c r="E472" s="207">
        <v>6</v>
      </c>
      <c r="F472" s="203">
        <v>3600</v>
      </c>
      <c r="G472" s="208">
        <f t="shared" si="342"/>
        <v>600</v>
      </c>
      <c r="H472" s="576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77"/>
      <c r="M472" s="209">
        <f>RANK(K472, K$444:$K$476)</f>
        <v>31</v>
      </c>
      <c r="N472" s="579"/>
      <c r="O472" s="574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78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78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78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78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78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78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78"/>
    </row>
    <row r="473" spans="2:50" ht="14.25" customHeight="1" outlineLevel="1">
      <c r="B473" s="527"/>
      <c r="C473" s="203">
        <v>30</v>
      </c>
      <c r="D473" s="206" t="s">
        <v>387</v>
      </c>
      <c r="E473" s="203">
        <v>3</v>
      </c>
      <c r="F473" s="203">
        <v>3000</v>
      </c>
      <c r="G473" s="208">
        <f t="shared" si="342"/>
        <v>1000</v>
      </c>
      <c r="H473" s="576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77"/>
      <c r="M473" s="209">
        <f>RANK(K473, K$444:$K$476)</f>
        <v>11</v>
      </c>
      <c r="N473" s="579"/>
      <c r="O473" s="574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78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78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78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78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78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78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78"/>
    </row>
    <row r="474" spans="2:50" ht="14.25" customHeight="1" outlineLevel="1">
      <c r="B474" s="527"/>
      <c r="C474" s="203">
        <v>31</v>
      </c>
      <c r="D474" s="206" t="s">
        <v>706</v>
      </c>
      <c r="E474" s="203">
        <v>4</v>
      </c>
      <c r="F474" s="203">
        <v>3000</v>
      </c>
      <c r="G474" s="208">
        <f t="shared" si="342"/>
        <v>750</v>
      </c>
      <c r="H474" s="576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77"/>
      <c r="M474" s="209">
        <f>RANK(K474, K$444:$K$476)</f>
        <v>28</v>
      </c>
      <c r="N474" s="579"/>
      <c r="O474" s="574"/>
      <c r="P474" s="211"/>
      <c r="Q474" s="211"/>
      <c r="R474" s="208"/>
      <c r="S474" s="205"/>
      <c r="T474" s="578"/>
      <c r="U474" s="211"/>
      <c r="V474" s="211"/>
      <c r="W474" s="208"/>
      <c r="X474" s="205"/>
      <c r="Y474" s="578"/>
      <c r="Z474" s="211"/>
      <c r="AA474" s="211"/>
      <c r="AB474" s="208"/>
      <c r="AC474" s="205"/>
      <c r="AD474" s="578"/>
      <c r="AE474" s="211"/>
      <c r="AF474" s="211"/>
      <c r="AG474" s="208"/>
      <c r="AH474" s="205"/>
      <c r="AI474" s="578"/>
      <c r="AJ474" s="211"/>
      <c r="AK474" s="211"/>
      <c r="AL474" s="208"/>
      <c r="AM474" s="205"/>
      <c r="AN474" s="578"/>
      <c r="AO474" s="211"/>
      <c r="AP474" s="211"/>
      <c r="AQ474" s="208"/>
      <c r="AR474" s="205"/>
      <c r="AS474" s="578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78"/>
    </row>
    <row r="475" spans="2:50" ht="14.25" customHeight="1" outlineLevel="1">
      <c r="B475" s="527"/>
      <c r="C475" s="203">
        <v>32</v>
      </c>
      <c r="D475" s="206" t="s">
        <v>707</v>
      </c>
      <c r="E475" s="203">
        <v>12</v>
      </c>
      <c r="F475" s="203">
        <v>3600</v>
      </c>
      <c r="G475" s="208">
        <f t="shared" si="342"/>
        <v>300</v>
      </c>
      <c r="H475" s="576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77"/>
      <c r="M475" s="209">
        <f>RANK(K475, K$444:$K$476)</f>
        <v>32</v>
      </c>
      <c r="N475" s="579"/>
      <c r="O475" s="574"/>
      <c r="P475" s="211"/>
      <c r="Q475" s="211"/>
      <c r="R475" s="208"/>
      <c r="S475" s="205"/>
      <c r="T475" s="578"/>
      <c r="U475" s="211"/>
      <c r="V475" s="211"/>
      <c r="W475" s="208"/>
      <c r="X475" s="205"/>
      <c r="Y475" s="578"/>
      <c r="Z475" s="211"/>
      <c r="AA475" s="211"/>
      <c r="AB475" s="208"/>
      <c r="AC475" s="205"/>
      <c r="AD475" s="578"/>
      <c r="AE475" s="211"/>
      <c r="AF475" s="211"/>
      <c r="AG475" s="208"/>
      <c r="AH475" s="205"/>
      <c r="AI475" s="578"/>
      <c r="AJ475" s="211"/>
      <c r="AK475" s="211"/>
      <c r="AL475" s="208"/>
      <c r="AM475" s="205"/>
      <c r="AN475" s="578"/>
      <c r="AO475" s="211"/>
      <c r="AP475" s="211"/>
      <c r="AQ475" s="208"/>
      <c r="AR475" s="205"/>
      <c r="AS475" s="578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78"/>
    </row>
    <row r="476" spans="2:50" ht="14.25" customHeight="1" outlineLevel="1">
      <c r="B476" s="527"/>
      <c r="C476" s="203">
        <v>33</v>
      </c>
      <c r="D476" s="206"/>
      <c r="E476" s="203"/>
      <c r="F476" s="203"/>
      <c r="G476" s="208"/>
      <c r="H476" s="576"/>
      <c r="I476" s="209"/>
      <c r="J476" s="209"/>
      <c r="K476" s="210"/>
      <c r="L476" s="577"/>
      <c r="M476" s="209"/>
      <c r="N476" s="579"/>
      <c r="O476" s="574"/>
      <c r="P476" s="205"/>
      <c r="Q476" s="211"/>
      <c r="R476" s="208"/>
      <c r="S476" s="205"/>
      <c r="T476" s="578"/>
      <c r="U476" s="205"/>
      <c r="V476" s="211"/>
      <c r="W476" s="208"/>
      <c r="X476" s="205"/>
      <c r="Y476" s="578"/>
      <c r="Z476" s="205"/>
      <c r="AA476" s="211"/>
      <c r="AB476" s="208"/>
      <c r="AC476" s="205"/>
      <c r="AD476" s="578"/>
      <c r="AE476" s="205"/>
      <c r="AF476" s="211"/>
      <c r="AG476" s="208"/>
      <c r="AH476" s="205"/>
      <c r="AI476" s="578"/>
      <c r="AJ476" s="205"/>
      <c r="AK476" s="211"/>
      <c r="AL476" s="208"/>
      <c r="AM476" s="205"/>
      <c r="AN476" s="578"/>
      <c r="AO476" s="205"/>
      <c r="AP476" s="211"/>
      <c r="AQ476" s="208"/>
      <c r="AR476" s="205"/>
      <c r="AS476" s="578"/>
      <c r="AT476" s="205"/>
      <c r="AU476" s="211"/>
      <c r="AV476" s="208"/>
      <c r="AW476" s="205"/>
      <c r="AX476" s="578"/>
    </row>
    <row r="477" spans="2:50" ht="14.25" customHeight="1" outlineLevel="1" collapsed="1">
      <c r="B477" s="580" t="s">
        <v>694</v>
      </c>
      <c r="C477" s="581"/>
      <c r="D477" s="581"/>
      <c r="E477" s="581"/>
      <c r="F477" s="581"/>
      <c r="G477" s="581"/>
      <c r="H477" s="581"/>
      <c r="I477" s="581"/>
      <c r="J477" s="581"/>
      <c r="K477" s="581"/>
      <c r="L477" s="581"/>
      <c r="M477" s="582"/>
      <c r="N477" s="585" t="s">
        <v>444</v>
      </c>
      <c r="O477" s="585" t="s">
        <v>105</v>
      </c>
      <c r="P477" s="587">
        <f>AT439+1</f>
        <v>45958</v>
      </c>
      <c r="Q477" s="588"/>
      <c r="R477" s="588"/>
      <c r="S477" s="588"/>
      <c r="T477" s="588"/>
      <c r="U477" s="589">
        <f>P477+1</f>
        <v>45959</v>
      </c>
      <c r="V477" s="590"/>
      <c r="W477" s="590"/>
      <c r="X477" s="590"/>
      <c r="Y477" s="590"/>
      <c r="Z477" s="587">
        <f>U477+1</f>
        <v>45960</v>
      </c>
      <c r="AA477" s="588"/>
      <c r="AB477" s="588"/>
      <c r="AC477" s="588"/>
      <c r="AD477" s="588"/>
      <c r="AE477" s="589">
        <f>Z477+1</f>
        <v>45961</v>
      </c>
      <c r="AF477" s="590"/>
      <c r="AG477" s="590"/>
      <c r="AH477" s="590"/>
      <c r="AI477" s="590"/>
      <c r="AJ477" s="595">
        <f>AE477+1</f>
        <v>45962</v>
      </c>
      <c r="AK477" s="596"/>
      <c r="AL477" s="596"/>
      <c r="AM477" s="596"/>
      <c r="AN477" s="597"/>
      <c r="AO477" s="589">
        <f>AJ477+1</f>
        <v>45963</v>
      </c>
      <c r="AP477" s="590"/>
      <c r="AQ477" s="590"/>
      <c r="AR477" s="590"/>
      <c r="AS477" s="590"/>
      <c r="AT477" s="595">
        <f>AO477+1</f>
        <v>45964</v>
      </c>
      <c r="AU477" s="596"/>
      <c r="AV477" s="596"/>
      <c r="AW477" s="596"/>
      <c r="AX477" s="597"/>
    </row>
    <row r="478" spans="2:50" ht="14.25" customHeight="1" outlineLevel="1">
      <c r="B478" s="583"/>
      <c r="C478" s="583"/>
      <c r="D478" s="583"/>
      <c r="E478" s="583"/>
      <c r="F478" s="583"/>
      <c r="G478" s="583"/>
      <c r="H478" s="583"/>
      <c r="I478" s="583"/>
      <c r="J478" s="583"/>
      <c r="K478" s="583"/>
      <c r="L478" s="583"/>
      <c r="M478" s="584"/>
      <c r="N478" s="586"/>
      <c r="O478" s="586"/>
      <c r="P478" s="598">
        <f>P477</f>
        <v>45958</v>
      </c>
      <c r="Q478" s="598"/>
      <c r="R478" s="598"/>
      <c r="S478" s="598"/>
      <c r="T478" s="598"/>
      <c r="U478" s="591">
        <f>U477</f>
        <v>45959</v>
      </c>
      <c r="V478" s="591"/>
      <c r="W478" s="591"/>
      <c r="X478" s="591"/>
      <c r="Y478" s="591"/>
      <c r="Z478" s="598">
        <f t="shared" ref="Z478" si="348">Z477</f>
        <v>45960</v>
      </c>
      <c r="AA478" s="598"/>
      <c r="AB478" s="598"/>
      <c r="AC478" s="598"/>
      <c r="AD478" s="598"/>
      <c r="AE478" s="591">
        <f t="shared" ref="AE478" si="349">AE477</f>
        <v>45961</v>
      </c>
      <c r="AF478" s="591"/>
      <c r="AG478" s="591"/>
      <c r="AH478" s="591"/>
      <c r="AI478" s="591"/>
      <c r="AJ478" s="592">
        <f t="shared" ref="AJ478" si="350">AJ477</f>
        <v>45962</v>
      </c>
      <c r="AK478" s="593"/>
      <c r="AL478" s="593"/>
      <c r="AM478" s="593"/>
      <c r="AN478" s="594"/>
      <c r="AO478" s="591">
        <f t="shared" ref="AO478" si="351">AO477</f>
        <v>45963</v>
      </c>
      <c r="AP478" s="591"/>
      <c r="AQ478" s="591"/>
      <c r="AR478" s="591"/>
      <c r="AS478" s="591"/>
      <c r="AT478" s="592">
        <f t="shared" ref="AT478" si="352">AT477</f>
        <v>45964</v>
      </c>
      <c r="AU478" s="593"/>
      <c r="AV478" s="593"/>
      <c r="AW478" s="593"/>
      <c r="AX478" s="594"/>
    </row>
    <row r="479" spans="2:50" ht="14.25" customHeight="1" outlineLevel="1">
      <c r="B479" s="527" t="s">
        <v>165</v>
      </c>
      <c r="C479" s="527" t="s">
        <v>160</v>
      </c>
      <c r="D479" s="527"/>
      <c r="E479" s="527" t="s">
        <v>161</v>
      </c>
      <c r="F479" s="527"/>
      <c r="G479" s="527"/>
      <c r="H479" s="527" t="s">
        <v>166</v>
      </c>
      <c r="I479" s="575" t="s">
        <v>445</v>
      </c>
      <c r="J479" s="575"/>
      <c r="K479" s="575"/>
      <c r="L479" s="575" t="s">
        <v>166</v>
      </c>
      <c r="M479" s="575" t="s">
        <v>168</v>
      </c>
      <c r="N479" s="579"/>
      <c r="O479" s="574" t="s">
        <v>167</v>
      </c>
      <c r="P479" s="574" t="s">
        <v>163</v>
      </c>
      <c r="Q479" s="574"/>
      <c r="R479" s="574"/>
      <c r="S479" s="574"/>
      <c r="T479" s="574" t="s">
        <v>166</v>
      </c>
      <c r="U479" s="574" t="s">
        <v>163</v>
      </c>
      <c r="V479" s="574"/>
      <c r="W479" s="574"/>
      <c r="X479" s="574"/>
      <c r="Y479" s="574" t="s">
        <v>166</v>
      </c>
      <c r="Z479" s="574" t="s">
        <v>163</v>
      </c>
      <c r="AA479" s="574"/>
      <c r="AB479" s="574"/>
      <c r="AC479" s="574"/>
      <c r="AD479" s="574" t="s">
        <v>166</v>
      </c>
      <c r="AE479" s="574" t="s">
        <v>163</v>
      </c>
      <c r="AF479" s="574"/>
      <c r="AG479" s="574"/>
      <c r="AH479" s="574"/>
      <c r="AI479" s="574" t="s">
        <v>166</v>
      </c>
      <c r="AJ479" s="574" t="s">
        <v>163</v>
      </c>
      <c r="AK479" s="574"/>
      <c r="AL479" s="574"/>
      <c r="AM479" s="574"/>
      <c r="AN479" s="574" t="s">
        <v>166</v>
      </c>
      <c r="AO479" s="574" t="s">
        <v>163</v>
      </c>
      <c r="AP479" s="574"/>
      <c r="AQ479" s="574"/>
      <c r="AR479" s="574"/>
      <c r="AS479" s="574" t="s">
        <v>166</v>
      </c>
      <c r="AT479" s="574" t="s">
        <v>163</v>
      </c>
      <c r="AU479" s="574"/>
      <c r="AV479" s="574"/>
      <c r="AW479" s="574"/>
      <c r="AX479" s="574" t="s">
        <v>166</v>
      </c>
    </row>
    <row r="480" spans="2:50" ht="14.25" customHeight="1" outlineLevel="1">
      <c r="B480" s="527"/>
      <c r="C480" s="527"/>
      <c r="D480" s="527"/>
      <c r="E480" s="527" t="s">
        <v>446</v>
      </c>
      <c r="F480" s="527"/>
      <c r="G480" s="527"/>
      <c r="H480" s="527"/>
      <c r="I480" s="575" t="s">
        <v>446</v>
      </c>
      <c r="J480" s="575"/>
      <c r="K480" s="575"/>
      <c r="L480" s="575"/>
      <c r="M480" s="575"/>
      <c r="N480" s="579"/>
      <c r="O480" s="574"/>
      <c r="P480" s="574" t="s">
        <v>447</v>
      </c>
      <c r="Q480" s="574"/>
      <c r="R480" s="574"/>
      <c r="S480" s="574"/>
      <c r="T480" s="574"/>
      <c r="U480" s="574" t="s">
        <v>447</v>
      </c>
      <c r="V480" s="574"/>
      <c r="W480" s="574"/>
      <c r="X480" s="574"/>
      <c r="Y480" s="574"/>
      <c r="Z480" s="574" t="s">
        <v>447</v>
      </c>
      <c r="AA480" s="574"/>
      <c r="AB480" s="574"/>
      <c r="AC480" s="574"/>
      <c r="AD480" s="574"/>
      <c r="AE480" s="574" t="s">
        <v>447</v>
      </c>
      <c r="AF480" s="574"/>
      <c r="AG480" s="574"/>
      <c r="AH480" s="574"/>
      <c r="AI480" s="574"/>
      <c r="AJ480" s="574" t="s">
        <v>447</v>
      </c>
      <c r="AK480" s="574"/>
      <c r="AL480" s="574"/>
      <c r="AM480" s="574"/>
      <c r="AN480" s="574"/>
      <c r="AO480" s="574" t="s">
        <v>447</v>
      </c>
      <c r="AP480" s="574"/>
      <c r="AQ480" s="574"/>
      <c r="AR480" s="574"/>
      <c r="AS480" s="574"/>
      <c r="AT480" s="574" t="s">
        <v>447</v>
      </c>
      <c r="AU480" s="574"/>
      <c r="AV480" s="574"/>
      <c r="AW480" s="574"/>
      <c r="AX480" s="574"/>
    </row>
    <row r="481" spans="1:50" ht="14.25" customHeight="1" outlineLevel="1">
      <c r="A481" s="200"/>
      <c r="B481" s="527"/>
      <c r="C481" s="527"/>
      <c r="D481" s="527"/>
      <c r="E481" s="203" t="s">
        <v>162</v>
      </c>
      <c r="F481" s="203" t="s">
        <v>448</v>
      </c>
      <c r="G481" s="203" t="s">
        <v>164</v>
      </c>
      <c r="H481" s="527"/>
      <c r="I481" s="204" t="s">
        <v>162</v>
      </c>
      <c r="J481" s="204" t="s">
        <v>448</v>
      </c>
      <c r="K481" s="204" t="s">
        <v>164</v>
      </c>
      <c r="L481" s="575"/>
      <c r="M481" s="575"/>
      <c r="N481" s="579"/>
      <c r="O481" s="574"/>
      <c r="P481" s="205" t="s">
        <v>162</v>
      </c>
      <c r="Q481" s="205" t="s">
        <v>448</v>
      </c>
      <c r="R481" s="205" t="s">
        <v>164</v>
      </c>
      <c r="S481" s="205" t="s">
        <v>168</v>
      </c>
      <c r="T481" s="574"/>
      <c r="U481" s="205" t="s">
        <v>162</v>
      </c>
      <c r="V481" s="205" t="s">
        <v>448</v>
      </c>
      <c r="W481" s="205" t="s">
        <v>164</v>
      </c>
      <c r="X481" s="205" t="s">
        <v>168</v>
      </c>
      <c r="Y481" s="574"/>
      <c r="Z481" s="205" t="s">
        <v>162</v>
      </c>
      <c r="AA481" s="205" t="s">
        <v>448</v>
      </c>
      <c r="AB481" s="205" t="s">
        <v>164</v>
      </c>
      <c r="AC481" s="205" t="s">
        <v>168</v>
      </c>
      <c r="AD481" s="574"/>
      <c r="AE481" s="205" t="s">
        <v>162</v>
      </c>
      <c r="AF481" s="205" t="s">
        <v>448</v>
      </c>
      <c r="AG481" s="205" t="s">
        <v>164</v>
      </c>
      <c r="AH481" s="205" t="s">
        <v>168</v>
      </c>
      <c r="AI481" s="574"/>
      <c r="AJ481" s="205" t="s">
        <v>162</v>
      </c>
      <c r="AK481" s="205" t="s">
        <v>448</v>
      </c>
      <c r="AL481" s="205" t="s">
        <v>164</v>
      </c>
      <c r="AM481" s="205" t="s">
        <v>168</v>
      </c>
      <c r="AN481" s="574"/>
      <c r="AO481" s="205" t="s">
        <v>162</v>
      </c>
      <c r="AP481" s="205" t="s">
        <v>448</v>
      </c>
      <c r="AQ481" s="205" t="s">
        <v>164</v>
      </c>
      <c r="AR481" s="205" t="s">
        <v>168</v>
      </c>
      <c r="AS481" s="574"/>
      <c r="AT481" s="205" t="s">
        <v>162</v>
      </c>
      <c r="AU481" s="205" t="s">
        <v>448</v>
      </c>
      <c r="AV481" s="205" t="s">
        <v>164</v>
      </c>
      <c r="AW481" s="205" t="s">
        <v>168</v>
      </c>
      <c r="AX481" s="574"/>
    </row>
    <row r="482" spans="1:50" ht="14.25" customHeight="1" outlineLevel="1">
      <c r="B482" s="527" t="s">
        <v>449</v>
      </c>
      <c r="C482" s="203">
        <v>1</v>
      </c>
      <c r="D482" s="206" t="s">
        <v>544</v>
      </c>
      <c r="E482" s="207">
        <v>4</v>
      </c>
      <c r="F482" s="203">
        <v>3300</v>
      </c>
      <c r="G482" s="208">
        <f>F482/E482</f>
        <v>825</v>
      </c>
      <c r="H482" s="576">
        <f>AVERAGE(G482:G514)</f>
        <v>869.375</v>
      </c>
      <c r="I482" s="209">
        <f t="shared" ref="I482:I513" si="353">AVERAGE(P482,U482,Z482,AE482,AJ482,AO482,AT482)</f>
        <v>4</v>
      </c>
      <c r="J482" s="209">
        <f t="shared" ref="J482:J513" si="354">AVERAGE(Q482,V482,AA482,AF482,AK482,AP482,AU482)</f>
        <v>2937.0196926223907</v>
      </c>
      <c r="K482" s="210">
        <f t="shared" ref="K482:K513" si="355">AVERAGE(R482,W482,AB482,AG482,AL482,AQ482,AV482)</f>
        <v>734.25492315559768</v>
      </c>
      <c r="L482" s="577">
        <f>IFERROR(AVERAGE(K482:K514),"-")</f>
        <v>764.08402706180857</v>
      </c>
      <c r="M482" s="209">
        <f>RANK(K482, K$482:$K$514)</f>
        <v>13</v>
      </c>
      <c r="N482" s="579"/>
      <c r="O482" s="574"/>
      <c r="P482" s="211">
        <v>4</v>
      </c>
      <c r="Q482" s="211">
        <v>2936.1579200770343</v>
      </c>
      <c r="R482" s="208">
        <f t="shared" ref="R482:R513" si="356">Q482/P482</f>
        <v>734.03948001925858</v>
      </c>
      <c r="S482" s="205">
        <f t="shared" ref="S482:S513" si="357">RANK(R482, R$482:R$514)</f>
        <v>14</v>
      </c>
      <c r="T482" s="578">
        <f>AVERAGE(R482:R514)</f>
        <v>762.46256164223587</v>
      </c>
      <c r="U482" s="211">
        <v>4</v>
      </c>
      <c r="V482" s="211">
        <v>2936.1702127659582</v>
      </c>
      <c r="W482" s="208">
        <f t="shared" ref="W482:W513" si="358">V482/U482</f>
        <v>734.04255319148956</v>
      </c>
      <c r="X482" s="205">
        <f>RANK(W482, W$482:W$514)</f>
        <v>14</v>
      </c>
      <c r="Y482" s="578">
        <f>AVERAGE(W482:W514)</f>
        <v>763.23097571604478</v>
      </c>
      <c r="Z482" s="211">
        <v>4</v>
      </c>
      <c r="AA482" s="211">
        <v>2936.3383134970891</v>
      </c>
      <c r="AB482" s="208">
        <f t="shared" ref="AB482:AB513" si="359">AA482/Z482</f>
        <v>734.08457837427227</v>
      </c>
      <c r="AC482" s="205">
        <f>RANK(AB482, AB$482:AB$514)</f>
        <v>13</v>
      </c>
      <c r="AD482" s="578">
        <f>AVERAGE(AB482:AB514)</f>
        <v>764.43132364513951</v>
      </c>
      <c r="AE482" s="211">
        <v>4</v>
      </c>
      <c r="AF482" s="211">
        <v>2936.908962597036</v>
      </c>
      <c r="AG482" s="208">
        <f t="shared" ref="AG482:AG513" si="360">AF482/AE482</f>
        <v>734.22724064925899</v>
      </c>
      <c r="AH482" s="205">
        <f>RANK(AG482, AG$482:AG$514)</f>
        <v>13</v>
      </c>
      <c r="AI482" s="578">
        <f>AVERAGE(AG482:AG514)</f>
        <v>764.52652894553034</v>
      </c>
      <c r="AJ482" s="211">
        <v>4</v>
      </c>
      <c r="AK482" s="211">
        <v>2937.5684556407437</v>
      </c>
      <c r="AL482" s="208">
        <f t="shared" ref="AL482:AL513" si="361">AK482/AJ482</f>
        <v>734.39211391018591</v>
      </c>
      <c r="AM482" s="205">
        <f>RANK(AL482, AL$482:AL$514)</f>
        <v>13</v>
      </c>
      <c r="AN482" s="578">
        <f>AVERAGE(AL482:AL514)</f>
        <v>768.02698825303139</v>
      </c>
      <c r="AO482" s="211">
        <v>4</v>
      </c>
      <c r="AP482" s="211">
        <v>2937.9609544468553</v>
      </c>
      <c r="AQ482" s="208">
        <f t="shared" ref="AQ482:AQ513" si="362">AP482/AO482</f>
        <v>734.49023861171383</v>
      </c>
      <c r="AR482" s="205">
        <f>RANK(AQ482, AQ$482:AQ$514)</f>
        <v>13</v>
      </c>
      <c r="AS482" s="578">
        <f>AVERAGE(AQ482:AQ514)</f>
        <v>768.07507695579034</v>
      </c>
      <c r="AT482" s="211">
        <v>4</v>
      </c>
      <c r="AU482" s="211">
        <v>2938.0330293320185</v>
      </c>
      <c r="AV482" s="208">
        <f t="shared" ref="AV482:AV513" si="363">AU482/AT482</f>
        <v>734.50825733300462</v>
      </c>
      <c r="AW482" s="205">
        <f t="shared" ref="AW482:AW506" si="364">RANK(AV482, AV$482:AV$514)</f>
        <v>13</v>
      </c>
      <c r="AX482" s="599">
        <f>AVERAGE(AV482:AV514)</f>
        <v>768.19239596248269</v>
      </c>
    </row>
    <row r="483" spans="1:50" ht="14.25" customHeight="1" outlineLevel="1">
      <c r="B483" s="527"/>
      <c r="C483" s="203">
        <v>2</v>
      </c>
      <c r="D483" s="206" t="s">
        <v>542</v>
      </c>
      <c r="E483" s="207">
        <v>3</v>
      </c>
      <c r="F483" s="203">
        <v>3600</v>
      </c>
      <c r="G483" s="208">
        <f t="shared" ref="G483:G513" si="365">F483/E483</f>
        <v>1200</v>
      </c>
      <c r="H483" s="576"/>
      <c r="I483" s="209">
        <f t="shared" si="353"/>
        <v>3</v>
      </c>
      <c r="J483" s="209">
        <f t="shared" si="354"/>
        <v>3101.2391779638833</v>
      </c>
      <c r="K483" s="210">
        <f t="shared" si="355"/>
        <v>1033.7463926546277</v>
      </c>
      <c r="L483" s="577"/>
      <c r="M483" s="209">
        <f>RANK(K483, K$482:$K$514)</f>
        <v>2</v>
      </c>
      <c r="N483" s="579"/>
      <c r="O483" s="574"/>
      <c r="P483" s="211">
        <v>3</v>
      </c>
      <c r="Q483" s="211">
        <v>3100.9812445658927</v>
      </c>
      <c r="R483" s="208">
        <f t="shared" si="356"/>
        <v>1033.6604148552976</v>
      </c>
      <c r="S483" s="205">
        <f t="shared" si="357"/>
        <v>2</v>
      </c>
      <c r="T483" s="578"/>
      <c r="U483" s="211">
        <v>3</v>
      </c>
      <c r="V483" s="211">
        <v>3100.9677013949986</v>
      </c>
      <c r="W483" s="208">
        <f t="shared" si="358"/>
        <v>1033.6559004649996</v>
      </c>
      <c r="X483" s="205">
        <f t="shared" ref="X483:X513" si="366">RANK(W483, W$482:W$514)</f>
        <v>2</v>
      </c>
      <c r="Y483" s="578"/>
      <c r="Z483" s="211">
        <v>3</v>
      </c>
      <c r="AA483" s="211">
        <v>3100.9523809523789</v>
      </c>
      <c r="AB483" s="208">
        <f t="shared" si="359"/>
        <v>1033.650793650793</v>
      </c>
      <c r="AC483" s="205">
        <f t="shared" ref="AC483:AC513" si="367">RANK(AB483, AB$482:AB$514)</f>
        <v>2</v>
      </c>
      <c r="AD483" s="578"/>
      <c r="AE483" s="211">
        <v>3</v>
      </c>
      <c r="AF483" s="211">
        <v>3101.3719225709451</v>
      </c>
      <c r="AG483" s="208">
        <f t="shared" si="360"/>
        <v>1033.7906408569818</v>
      </c>
      <c r="AH483" s="205">
        <f t="shared" ref="AH483:AH513" si="368">RANK(AG483, AG$482:AG$514)</f>
        <v>2</v>
      </c>
      <c r="AI483" s="578"/>
      <c r="AJ483" s="211">
        <v>3</v>
      </c>
      <c r="AK483" s="211">
        <v>3101.5166436872178</v>
      </c>
      <c r="AL483" s="208">
        <f t="shared" si="361"/>
        <v>1033.8388812290725</v>
      </c>
      <c r="AM483" s="205">
        <f t="shared" ref="AM483:AM513" si="369">RANK(AL483, AL$482:AL$514)</f>
        <v>2</v>
      </c>
      <c r="AN483" s="578"/>
      <c r="AO483" s="211">
        <v>3</v>
      </c>
      <c r="AP483" s="211">
        <v>3101.4220353654009</v>
      </c>
      <c r="AQ483" s="208">
        <f t="shared" si="362"/>
        <v>1033.8073451218004</v>
      </c>
      <c r="AR483" s="205">
        <f t="shared" ref="AR483:AR513" si="370">RANK(AQ483, AQ$482:AQ$514)</f>
        <v>2</v>
      </c>
      <c r="AS483" s="578"/>
      <c r="AT483" s="211">
        <v>3</v>
      </c>
      <c r="AU483" s="211">
        <v>3101.4623172103488</v>
      </c>
      <c r="AV483" s="208">
        <f t="shared" si="363"/>
        <v>1033.8207724034496</v>
      </c>
      <c r="AW483" s="205">
        <f t="shared" si="364"/>
        <v>2</v>
      </c>
      <c r="AX483" s="600"/>
    </row>
    <row r="484" spans="1:50" ht="14.25" customHeight="1" outlineLevel="1">
      <c r="B484" s="527"/>
      <c r="C484" s="203">
        <v>3</v>
      </c>
      <c r="D484" s="206" t="s">
        <v>543</v>
      </c>
      <c r="E484" s="207">
        <v>4</v>
      </c>
      <c r="F484" s="203">
        <v>3300</v>
      </c>
      <c r="G484" s="208">
        <f t="shared" si="365"/>
        <v>825</v>
      </c>
      <c r="H484" s="576"/>
      <c r="I484" s="209">
        <f t="shared" si="353"/>
        <v>4</v>
      </c>
      <c r="J484" s="209">
        <f t="shared" si="354"/>
        <v>2931.9438249072482</v>
      </c>
      <c r="K484" s="210">
        <f t="shared" si="355"/>
        <v>732.98595622681205</v>
      </c>
      <c r="L484" s="577"/>
      <c r="M484" s="209">
        <f>RANK(K484, K$482:$K$514)</f>
        <v>17</v>
      </c>
      <c r="N484" s="579"/>
      <c r="O484" s="574"/>
      <c r="P484" s="211">
        <v>4</v>
      </c>
      <c r="Q484" s="211">
        <v>2929.9250771264838</v>
      </c>
      <c r="R484" s="208">
        <f t="shared" si="356"/>
        <v>732.48126928162094</v>
      </c>
      <c r="S484" s="205">
        <f t="shared" si="357"/>
        <v>17</v>
      </c>
      <c r="T484" s="578"/>
      <c r="U484" s="211">
        <v>4</v>
      </c>
      <c r="V484" s="211">
        <v>2929.770080621081</v>
      </c>
      <c r="W484" s="208">
        <f t="shared" si="358"/>
        <v>732.44252015527024</v>
      </c>
      <c r="X484" s="205">
        <f t="shared" si="366"/>
        <v>17</v>
      </c>
      <c r="Y484" s="578"/>
      <c r="Z484" s="211">
        <v>4</v>
      </c>
      <c r="AA484" s="211">
        <v>2932.6530612244901</v>
      </c>
      <c r="AB484" s="208">
        <f t="shared" si="359"/>
        <v>733.16326530612253</v>
      </c>
      <c r="AC484" s="205">
        <f t="shared" si="367"/>
        <v>16</v>
      </c>
      <c r="AD484" s="578"/>
      <c r="AE484" s="211">
        <v>4</v>
      </c>
      <c r="AF484" s="211">
        <v>2932.5443786982255</v>
      </c>
      <c r="AG484" s="208">
        <f t="shared" si="360"/>
        <v>733.13609467455638</v>
      </c>
      <c r="AH484" s="205">
        <f t="shared" si="368"/>
        <v>17</v>
      </c>
      <c r="AI484" s="578"/>
      <c r="AJ484" s="211">
        <v>4</v>
      </c>
      <c r="AK484" s="211">
        <v>2932.7231121281461</v>
      </c>
      <c r="AL484" s="208">
        <f t="shared" si="361"/>
        <v>733.18077803203653</v>
      </c>
      <c r="AM484" s="205">
        <f t="shared" si="369"/>
        <v>17</v>
      </c>
      <c r="AN484" s="578"/>
      <c r="AO484" s="211">
        <v>4</v>
      </c>
      <c r="AP484" s="211">
        <v>2933.0067713585941</v>
      </c>
      <c r="AQ484" s="208">
        <f t="shared" si="362"/>
        <v>733.25169283964851</v>
      </c>
      <c r="AR484" s="205">
        <f t="shared" si="370"/>
        <v>17</v>
      </c>
      <c r="AS484" s="578"/>
      <c r="AT484" s="211">
        <v>4</v>
      </c>
      <c r="AU484" s="211">
        <v>2932.9842931937169</v>
      </c>
      <c r="AV484" s="208">
        <f t="shared" si="363"/>
        <v>733.24607329842922</v>
      </c>
      <c r="AW484" s="205">
        <f t="shared" si="364"/>
        <v>17</v>
      </c>
      <c r="AX484" s="600"/>
    </row>
    <row r="485" spans="1:50" ht="14.25" customHeight="1" outlineLevel="1">
      <c r="B485" s="527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5"/>
        <v>660</v>
      </c>
      <c r="H485" s="576"/>
      <c r="I485" s="209">
        <f t="shared" si="353"/>
        <v>5</v>
      </c>
      <c r="J485" s="209">
        <f t="shared" si="354"/>
        <v>2933.2758673734998</v>
      </c>
      <c r="K485" s="210">
        <f t="shared" si="355"/>
        <v>586.65517347469984</v>
      </c>
      <c r="L485" s="577"/>
      <c r="M485" s="209">
        <f>RANK(K485, K$482:$K$514)</f>
        <v>28</v>
      </c>
      <c r="N485" s="579"/>
      <c r="O485" s="574"/>
      <c r="P485" s="211">
        <v>5</v>
      </c>
      <c r="Q485" s="211">
        <v>2931.6987740805616</v>
      </c>
      <c r="R485" s="208">
        <f t="shared" si="356"/>
        <v>586.3397548161123</v>
      </c>
      <c r="S485" s="205">
        <f t="shared" si="357"/>
        <v>28</v>
      </c>
      <c r="T485" s="578"/>
      <c r="U485" s="211">
        <v>5</v>
      </c>
      <c r="V485" s="211">
        <v>2931.1926605504491</v>
      </c>
      <c r="W485" s="208">
        <f t="shared" si="358"/>
        <v>586.23853211008986</v>
      </c>
      <c r="X485" s="205">
        <f t="shared" si="366"/>
        <v>28</v>
      </c>
      <c r="Y485" s="578"/>
      <c r="Z485" s="211">
        <v>5</v>
      </c>
      <c r="AA485" s="211">
        <v>2932.6829268292672</v>
      </c>
      <c r="AB485" s="208">
        <f t="shared" si="359"/>
        <v>586.5365853658534</v>
      </c>
      <c r="AC485" s="205">
        <f t="shared" si="367"/>
        <v>29</v>
      </c>
      <c r="AD485" s="578"/>
      <c r="AE485" s="211">
        <v>5</v>
      </c>
      <c r="AF485" s="211">
        <v>2934.8160821214742</v>
      </c>
      <c r="AG485" s="208">
        <f t="shared" si="360"/>
        <v>586.96321642429484</v>
      </c>
      <c r="AH485" s="205">
        <f t="shared" si="368"/>
        <v>28</v>
      </c>
      <c r="AI485" s="578"/>
      <c r="AJ485" s="211">
        <v>5</v>
      </c>
      <c r="AK485" s="211">
        <v>2934.4262295081867</v>
      </c>
      <c r="AL485" s="208">
        <f t="shared" si="361"/>
        <v>586.88524590163729</v>
      </c>
      <c r="AM485" s="205">
        <f t="shared" si="369"/>
        <v>27</v>
      </c>
      <c r="AN485" s="578"/>
      <c r="AO485" s="211">
        <v>5</v>
      </c>
      <c r="AP485" s="211">
        <v>2933.8078291814954</v>
      </c>
      <c r="AQ485" s="208">
        <f t="shared" si="362"/>
        <v>586.76156583629904</v>
      </c>
      <c r="AR485" s="205">
        <f t="shared" si="370"/>
        <v>27</v>
      </c>
      <c r="AS485" s="578"/>
      <c r="AT485" s="211">
        <v>5</v>
      </c>
      <c r="AU485" s="211">
        <v>2934.3065693430603</v>
      </c>
      <c r="AV485" s="208">
        <f t="shared" si="363"/>
        <v>586.86131386861211</v>
      </c>
      <c r="AW485" s="205">
        <f t="shared" si="364"/>
        <v>27</v>
      </c>
      <c r="AX485" s="600"/>
    </row>
    <row r="486" spans="1:50" ht="14.25" customHeight="1" outlineLevel="1">
      <c r="B486" s="527"/>
      <c r="C486" s="203">
        <v>5</v>
      </c>
      <c r="D486" s="206" t="s">
        <v>538</v>
      </c>
      <c r="E486" s="207">
        <v>3</v>
      </c>
      <c r="F486" s="203">
        <v>3600</v>
      </c>
      <c r="G486" s="208">
        <f t="shared" si="365"/>
        <v>1200</v>
      </c>
      <c r="H486" s="576"/>
      <c r="I486" s="209">
        <f t="shared" si="353"/>
        <v>3</v>
      </c>
      <c r="J486" s="209">
        <f t="shared" si="354"/>
        <v>3099.716388694123</v>
      </c>
      <c r="K486" s="210">
        <f t="shared" si="355"/>
        <v>1033.2387962313742</v>
      </c>
      <c r="L486" s="577"/>
      <c r="M486" s="209">
        <f>RANK(K486, K$482:$K$514)</f>
        <v>5</v>
      </c>
      <c r="N486" s="579"/>
      <c r="O486" s="574"/>
      <c r="P486" s="211">
        <v>3</v>
      </c>
      <c r="Q486" s="211">
        <v>3099.2916934964605</v>
      </c>
      <c r="R486" s="208">
        <f t="shared" si="356"/>
        <v>1033.0972311654868</v>
      </c>
      <c r="S486" s="205">
        <f t="shared" si="357"/>
        <v>5</v>
      </c>
      <c r="T486" s="578"/>
      <c r="U486" s="211">
        <v>3</v>
      </c>
      <c r="V486" s="211">
        <v>3099.5777849951273</v>
      </c>
      <c r="W486" s="208">
        <f t="shared" si="358"/>
        <v>1033.1925949983759</v>
      </c>
      <c r="X486" s="205">
        <f t="shared" si="366"/>
        <v>5</v>
      </c>
      <c r="Y486" s="578"/>
      <c r="Z486" s="211">
        <v>3</v>
      </c>
      <c r="AA486" s="211">
        <v>3100.0664451827247</v>
      </c>
      <c r="AB486" s="208">
        <f t="shared" si="359"/>
        <v>1033.3554817275749</v>
      </c>
      <c r="AC486" s="205">
        <f t="shared" si="367"/>
        <v>4</v>
      </c>
      <c r="AD486" s="578"/>
      <c r="AE486" s="211">
        <v>3</v>
      </c>
      <c r="AF486" s="211">
        <v>3099.5951417004085</v>
      </c>
      <c r="AG486" s="208">
        <f t="shared" si="360"/>
        <v>1033.1983805668028</v>
      </c>
      <c r="AH486" s="205">
        <f t="shared" si="368"/>
        <v>6</v>
      </c>
      <c r="AI486" s="578"/>
      <c r="AJ486" s="211">
        <v>3</v>
      </c>
      <c r="AK486" s="211">
        <v>3099.8076923076983</v>
      </c>
      <c r="AL486" s="208">
        <f t="shared" si="361"/>
        <v>1033.2692307692328</v>
      </c>
      <c r="AM486" s="205">
        <f t="shared" si="369"/>
        <v>6</v>
      </c>
      <c r="AN486" s="578"/>
      <c r="AO486" s="211">
        <v>3</v>
      </c>
      <c r="AP486" s="211">
        <v>3099.9037536092392</v>
      </c>
      <c r="AQ486" s="208">
        <f t="shared" si="362"/>
        <v>1033.3012512030798</v>
      </c>
      <c r="AR486" s="205">
        <f t="shared" si="370"/>
        <v>6</v>
      </c>
      <c r="AS486" s="578"/>
      <c r="AT486" s="211">
        <v>3</v>
      </c>
      <c r="AU486" s="211">
        <v>3099.7722095671979</v>
      </c>
      <c r="AV486" s="208">
        <f t="shared" si="363"/>
        <v>1033.2574031890661</v>
      </c>
      <c r="AW486" s="205">
        <f t="shared" si="364"/>
        <v>6</v>
      </c>
      <c r="AX486" s="600"/>
    </row>
    <row r="487" spans="1:50" ht="14.25" customHeight="1" outlineLevel="1">
      <c r="B487" s="527"/>
      <c r="C487" s="203">
        <v>6</v>
      </c>
      <c r="D487" s="206" t="s">
        <v>369</v>
      </c>
      <c r="E487" s="207">
        <v>3</v>
      </c>
      <c r="F487" s="203">
        <v>3000</v>
      </c>
      <c r="G487" s="208">
        <f t="shared" si="365"/>
        <v>1000</v>
      </c>
      <c r="H487" s="576"/>
      <c r="I487" s="209">
        <f t="shared" si="353"/>
        <v>3</v>
      </c>
      <c r="J487" s="209">
        <f t="shared" si="354"/>
        <v>2678.6957651621028</v>
      </c>
      <c r="K487" s="210">
        <f t="shared" si="355"/>
        <v>892.89858838736768</v>
      </c>
      <c r="L487" s="577"/>
      <c r="M487" s="209">
        <f>RANK(K487, K$482:$K$514)</f>
        <v>9</v>
      </c>
      <c r="N487" s="579"/>
      <c r="O487" s="574"/>
      <c r="P487" s="211">
        <v>3</v>
      </c>
      <c r="Q487" s="211">
        <v>2678.2242794024819</v>
      </c>
      <c r="R487" s="208">
        <f t="shared" si="356"/>
        <v>892.74142646749397</v>
      </c>
      <c r="S487" s="205">
        <f t="shared" si="357"/>
        <v>9</v>
      </c>
      <c r="T487" s="578"/>
      <c r="U487" s="211">
        <v>3</v>
      </c>
      <c r="V487" s="211">
        <v>2678.3635596794625</v>
      </c>
      <c r="W487" s="208">
        <f t="shared" si="358"/>
        <v>892.78785322648753</v>
      </c>
      <c r="X487" s="205">
        <f t="shared" si="366"/>
        <v>9</v>
      </c>
      <c r="Y487" s="578"/>
      <c r="Z487" s="211">
        <v>3</v>
      </c>
      <c r="AA487" s="211">
        <v>2678.5009861932945</v>
      </c>
      <c r="AB487" s="208">
        <f t="shared" si="359"/>
        <v>892.83366206443145</v>
      </c>
      <c r="AC487" s="205">
        <f t="shared" si="367"/>
        <v>9</v>
      </c>
      <c r="AD487" s="578"/>
      <c r="AE487" s="211">
        <v>3</v>
      </c>
      <c r="AF487" s="211">
        <v>2678.4431137724541</v>
      </c>
      <c r="AG487" s="208">
        <f t="shared" si="360"/>
        <v>892.81437125748471</v>
      </c>
      <c r="AH487" s="205">
        <f t="shared" si="368"/>
        <v>9</v>
      </c>
      <c r="AI487" s="578"/>
      <c r="AJ487" s="211">
        <v>3</v>
      </c>
      <c r="AK487" s="211">
        <v>2678.8302606484417</v>
      </c>
      <c r="AL487" s="208">
        <f t="shared" si="361"/>
        <v>892.94342021614727</v>
      </c>
      <c r="AM487" s="205">
        <f t="shared" si="369"/>
        <v>9</v>
      </c>
      <c r="AN487" s="578"/>
      <c r="AO487" s="211">
        <v>3</v>
      </c>
      <c r="AP487" s="211">
        <v>2679.0871369294609</v>
      </c>
      <c r="AQ487" s="208">
        <f t="shared" si="362"/>
        <v>893.02904564315361</v>
      </c>
      <c r="AR487" s="205">
        <f t="shared" si="370"/>
        <v>9</v>
      </c>
      <c r="AS487" s="578"/>
      <c r="AT487" s="211">
        <v>3</v>
      </c>
      <c r="AU487" s="211">
        <v>2679.4210195091273</v>
      </c>
      <c r="AV487" s="208">
        <f t="shared" si="363"/>
        <v>893.1403398363758</v>
      </c>
      <c r="AW487" s="205">
        <f t="shared" si="364"/>
        <v>9</v>
      </c>
      <c r="AX487" s="600"/>
    </row>
    <row r="488" spans="1:50" ht="14.25" customHeight="1" outlineLevel="1">
      <c r="B488" s="527"/>
      <c r="C488" s="203">
        <v>7</v>
      </c>
      <c r="D488" s="206" t="s">
        <v>541</v>
      </c>
      <c r="E488" s="207">
        <v>3</v>
      </c>
      <c r="F488" s="203">
        <v>3600</v>
      </c>
      <c r="G488" s="208">
        <f t="shared" si="365"/>
        <v>1200</v>
      </c>
      <c r="H488" s="576"/>
      <c r="I488" s="209">
        <f t="shared" si="353"/>
        <v>3</v>
      </c>
      <c r="J488" s="209">
        <f t="shared" si="354"/>
        <v>3099.7013312001604</v>
      </c>
      <c r="K488" s="210">
        <f t="shared" si="355"/>
        <v>1033.23377706672</v>
      </c>
      <c r="L488" s="577"/>
      <c r="M488" s="209">
        <f>RANK(K488, K$482:$K$514)</f>
        <v>6</v>
      </c>
      <c r="N488" s="579"/>
      <c r="O488" s="574"/>
      <c r="P488" s="211">
        <v>3</v>
      </c>
      <c r="Q488" s="211">
        <v>3098.3467170524318</v>
      </c>
      <c r="R488" s="208">
        <f t="shared" si="356"/>
        <v>1032.7822390174772</v>
      </c>
      <c r="S488" s="205">
        <f t="shared" si="357"/>
        <v>6</v>
      </c>
      <c r="T488" s="578"/>
      <c r="U488" s="211">
        <v>3</v>
      </c>
      <c r="V488" s="211">
        <v>3098.7341772151894</v>
      </c>
      <c r="W488" s="208">
        <f t="shared" si="358"/>
        <v>1032.9113924050632</v>
      </c>
      <c r="X488" s="205">
        <f t="shared" si="366"/>
        <v>6</v>
      </c>
      <c r="Y488" s="578"/>
      <c r="Z488" s="211">
        <v>3</v>
      </c>
      <c r="AA488" s="211">
        <v>3099.5206136145744</v>
      </c>
      <c r="AB488" s="208">
        <f t="shared" si="359"/>
        <v>1033.1735378715248</v>
      </c>
      <c r="AC488" s="205">
        <f t="shared" si="367"/>
        <v>6</v>
      </c>
      <c r="AD488" s="578"/>
      <c r="AE488" s="211">
        <v>3</v>
      </c>
      <c r="AF488" s="211">
        <v>3099.8043052837575</v>
      </c>
      <c r="AG488" s="208">
        <f t="shared" si="360"/>
        <v>1033.2681017612524</v>
      </c>
      <c r="AH488" s="205">
        <f t="shared" si="368"/>
        <v>5</v>
      </c>
      <c r="AI488" s="578"/>
      <c r="AJ488" s="211">
        <v>3</v>
      </c>
      <c r="AK488" s="211">
        <v>3100.2114164904838</v>
      </c>
      <c r="AL488" s="208">
        <f t="shared" si="361"/>
        <v>1033.403805496828</v>
      </c>
      <c r="AM488" s="205">
        <f t="shared" si="369"/>
        <v>4</v>
      </c>
      <c r="AN488" s="578"/>
      <c r="AO488" s="211">
        <v>3</v>
      </c>
      <c r="AP488" s="211">
        <v>3100.7547169811301</v>
      </c>
      <c r="AQ488" s="208">
        <f t="shared" si="362"/>
        <v>1033.5849056603768</v>
      </c>
      <c r="AR488" s="205">
        <f t="shared" si="370"/>
        <v>4</v>
      </c>
      <c r="AS488" s="578"/>
      <c r="AT488" s="211">
        <v>3</v>
      </c>
      <c r="AU488" s="211">
        <v>3100.5373717635557</v>
      </c>
      <c r="AV488" s="208">
        <f t="shared" si="363"/>
        <v>1033.5124572545185</v>
      </c>
      <c r="AW488" s="205">
        <f t="shared" si="364"/>
        <v>4</v>
      </c>
      <c r="AX488" s="600"/>
    </row>
    <row r="489" spans="1:50" ht="14.25" customHeight="1" outlineLevel="1">
      <c r="B489" s="527"/>
      <c r="C489" s="203">
        <v>8</v>
      </c>
      <c r="D489" s="206" t="s">
        <v>621</v>
      </c>
      <c r="E489" s="207">
        <v>4</v>
      </c>
      <c r="F489" s="203">
        <v>3000</v>
      </c>
      <c r="G489" s="208">
        <f t="shared" si="365"/>
        <v>750</v>
      </c>
      <c r="H489" s="576"/>
      <c r="I489" s="209">
        <f t="shared" si="353"/>
        <v>4</v>
      </c>
      <c r="J489" s="209">
        <f t="shared" si="354"/>
        <v>2679.4060545994544</v>
      </c>
      <c r="K489" s="210">
        <f t="shared" si="355"/>
        <v>669.85151364986359</v>
      </c>
      <c r="L489" s="577"/>
      <c r="M489" s="209">
        <f>RANK(K489, K$482:$K$514)</f>
        <v>24</v>
      </c>
      <c r="N489" s="579"/>
      <c r="O489" s="574"/>
      <c r="P489" s="211">
        <v>4</v>
      </c>
      <c r="Q489" s="211">
        <v>2679.1744840525357</v>
      </c>
      <c r="R489" s="208">
        <f t="shared" si="356"/>
        <v>669.79362101313393</v>
      </c>
      <c r="S489" s="205">
        <f t="shared" si="357"/>
        <v>24</v>
      </c>
      <c r="T489" s="578"/>
      <c r="U489" s="211">
        <v>4</v>
      </c>
      <c r="V489" s="211">
        <v>2678.4905660377376</v>
      </c>
      <c r="W489" s="208">
        <f t="shared" si="358"/>
        <v>669.6226415094344</v>
      </c>
      <c r="X489" s="205">
        <f t="shared" si="366"/>
        <v>24</v>
      </c>
      <c r="Y489" s="578"/>
      <c r="Z489" s="211">
        <v>4</v>
      </c>
      <c r="AA489" s="211">
        <v>2679.209909608303</v>
      </c>
      <c r="AB489" s="208">
        <f t="shared" si="359"/>
        <v>669.80247740207574</v>
      </c>
      <c r="AC489" s="205">
        <f t="shared" si="367"/>
        <v>24</v>
      </c>
      <c r="AD489" s="578"/>
      <c r="AE489" s="211">
        <v>4</v>
      </c>
      <c r="AF489" s="211">
        <v>2679.4014084507075</v>
      </c>
      <c r="AG489" s="208">
        <f t="shared" si="360"/>
        <v>669.85035211267689</v>
      </c>
      <c r="AH489" s="205">
        <f t="shared" si="368"/>
        <v>24</v>
      </c>
      <c r="AI489" s="578"/>
      <c r="AJ489" s="211">
        <v>4</v>
      </c>
      <c r="AK489" s="211">
        <v>2679.5656465942725</v>
      </c>
      <c r="AL489" s="208">
        <f t="shared" si="361"/>
        <v>669.89141164856812</v>
      </c>
      <c r="AM489" s="205">
        <f t="shared" si="369"/>
        <v>24</v>
      </c>
      <c r="AN489" s="578"/>
      <c r="AO489" s="211">
        <v>4</v>
      </c>
      <c r="AP489" s="211">
        <v>2679.9871092491117</v>
      </c>
      <c r="AQ489" s="208">
        <f t="shared" si="362"/>
        <v>669.99677731227791</v>
      </c>
      <c r="AR489" s="205">
        <f t="shared" si="370"/>
        <v>24</v>
      </c>
      <c r="AS489" s="578"/>
      <c r="AT489" s="211">
        <v>4</v>
      </c>
      <c r="AU489" s="211">
        <v>2680.0132582035135</v>
      </c>
      <c r="AV489" s="208">
        <f t="shared" si="363"/>
        <v>670.00331455087837</v>
      </c>
      <c r="AW489" s="205">
        <f t="shared" si="364"/>
        <v>24</v>
      </c>
      <c r="AX489" s="600"/>
    </row>
    <row r="490" spans="1:50" ht="14.25" customHeight="1" outlineLevel="1">
      <c r="B490" s="527"/>
      <c r="C490" s="203">
        <v>9</v>
      </c>
      <c r="D490" s="206" t="s">
        <v>540</v>
      </c>
      <c r="E490" s="207">
        <v>4</v>
      </c>
      <c r="F490" s="203">
        <v>3300</v>
      </c>
      <c r="G490" s="208">
        <f t="shared" si="365"/>
        <v>825</v>
      </c>
      <c r="H490" s="576"/>
      <c r="I490" s="209">
        <f t="shared" si="353"/>
        <v>4</v>
      </c>
      <c r="J490" s="209">
        <f t="shared" si="354"/>
        <v>2903.4009058157558</v>
      </c>
      <c r="K490" s="210">
        <f t="shared" si="355"/>
        <v>725.85022645393894</v>
      </c>
      <c r="L490" s="577"/>
      <c r="M490" s="209">
        <f>RANK(K490, K$482:$K$514)</f>
        <v>23</v>
      </c>
      <c r="N490" s="579"/>
      <c r="O490" s="574"/>
      <c r="P490" s="211">
        <v>4</v>
      </c>
      <c r="Q490" s="211">
        <v>2904.1533546325895</v>
      </c>
      <c r="R490" s="208">
        <f t="shared" si="356"/>
        <v>726.03833865814738</v>
      </c>
      <c r="S490" s="205">
        <f t="shared" si="357"/>
        <v>20</v>
      </c>
      <c r="T490" s="578"/>
      <c r="U490" s="211">
        <v>4</v>
      </c>
      <c r="V490" s="211">
        <v>2903.6443732478988</v>
      </c>
      <c r="W490" s="208">
        <f t="shared" si="358"/>
        <v>725.9110933119747</v>
      </c>
      <c r="X490" s="205">
        <f t="shared" si="366"/>
        <v>19</v>
      </c>
      <c r="Y490" s="578"/>
      <c r="Z490" s="211">
        <v>4</v>
      </c>
      <c r="AA490" s="211">
        <v>2903.2752020416824</v>
      </c>
      <c r="AB490" s="208">
        <f t="shared" si="359"/>
        <v>725.8188005104206</v>
      </c>
      <c r="AC490" s="205">
        <f t="shared" si="367"/>
        <v>22</v>
      </c>
      <c r="AD490" s="578"/>
      <c r="AE490" s="211">
        <v>4</v>
      </c>
      <c r="AF490" s="211">
        <v>2902.7227722772336</v>
      </c>
      <c r="AG490" s="208">
        <f t="shared" si="360"/>
        <v>725.6806930693084</v>
      </c>
      <c r="AH490" s="205">
        <f t="shared" si="368"/>
        <v>23</v>
      </c>
      <c r="AI490" s="578"/>
      <c r="AJ490" s="211">
        <v>4</v>
      </c>
      <c r="AK490" s="211">
        <v>2903.6065573770484</v>
      </c>
      <c r="AL490" s="208">
        <f t="shared" si="361"/>
        <v>725.90163934426209</v>
      </c>
      <c r="AM490" s="205">
        <f t="shared" si="369"/>
        <v>23</v>
      </c>
      <c r="AN490" s="578"/>
      <c r="AO490" s="211">
        <v>4</v>
      </c>
      <c r="AP490" s="211">
        <v>2903.1301482701815</v>
      </c>
      <c r="AQ490" s="208">
        <f t="shared" si="362"/>
        <v>725.78253706754538</v>
      </c>
      <c r="AR490" s="205">
        <f t="shared" si="370"/>
        <v>23</v>
      </c>
      <c r="AS490" s="578"/>
      <c r="AT490" s="211">
        <v>4</v>
      </c>
      <c r="AU490" s="211">
        <v>2903.2739328636553</v>
      </c>
      <c r="AV490" s="208">
        <f t="shared" si="363"/>
        <v>725.81848321591383</v>
      </c>
      <c r="AW490" s="205">
        <f t="shared" si="364"/>
        <v>23</v>
      </c>
      <c r="AX490" s="600"/>
    </row>
    <row r="491" spans="1:50" ht="14.25" customHeight="1" outlineLevel="1">
      <c r="B491" s="527"/>
      <c r="C491" s="203">
        <v>10</v>
      </c>
      <c r="D491" s="206" t="s">
        <v>622</v>
      </c>
      <c r="E491" s="207">
        <v>4</v>
      </c>
      <c r="F491" s="203">
        <v>3300</v>
      </c>
      <c r="G491" s="208">
        <f t="shared" si="365"/>
        <v>825</v>
      </c>
      <c r="H491" s="576"/>
      <c r="I491" s="209">
        <f t="shared" si="353"/>
        <v>4</v>
      </c>
      <c r="J491" s="209">
        <f t="shared" si="354"/>
        <v>2904.0980010992475</v>
      </c>
      <c r="K491" s="210">
        <f t="shared" si="355"/>
        <v>726.02450027481188</v>
      </c>
      <c r="L491" s="577"/>
      <c r="M491" s="209">
        <f>RANK(K491, K$482:$K$514)</f>
        <v>21</v>
      </c>
      <c r="N491" s="579"/>
      <c r="O491" s="574"/>
      <c r="P491" s="211">
        <v>4</v>
      </c>
      <c r="Q491" s="211">
        <v>2903.4586466165415</v>
      </c>
      <c r="R491" s="208">
        <f t="shared" si="356"/>
        <v>725.86466165413538</v>
      </c>
      <c r="S491" s="205">
        <f t="shared" si="357"/>
        <v>21</v>
      </c>
      <c r="T491" s="578"/>
      <c r="U491" s="211">
        <v>4</v>
      </c>
      <c r="V491" s="211">
        <v>2902.9322548028322</v>
      </c>
      <c r="W491" s="208">
        <f t="shared" si="358"/>
        <v>725.73306370070804</v>
      </c>
      <c r="X491" s="205">
        <f t="shared" si="366"/>
        <v>22</v>
      </c>
      <c r="Y491" s="578"/>
      <c r="Z491" s="211">
        <v>4</v>
      </c>
      <c r="AA491" s="211">
        <v>2902.7968337730877</v>
      </c>
      <c r="AB491" s="208">
        <f t="shared" si="359"/>
        <v>725.69920844327191</v>
      </c>
      <c r="AC491" s="205">
        <f t="shared" si="367"/>
        <v>23</v>
      </c>
      <c r="AD491" s="578"/>
      <c r="AE491" s="211">
        <v>4</v>
      </c>
      <c r="AF491" s="211">
        <v>2904.4528301886808</v>
      </c>
      <c r="AG491" s="208">
        <f t="shared" si="360"/>
        <v>726.11320754717019</v>
      </c>
      <c r="AH491" s="205">
        <f t="shared" si="368"/>
        <v>19</v>
      </c>
      <c r="AI491" s="578"/>
      <c r="AJ491" s="211">
        <v>4</v>
      </c>
      <c r="AK491" s="211">
        <v>2904.8275862069027</v>
      </c>
      <c r="AL491" s="208">
        <f t="shared" si="361"/>
        <v>726.20689655172566</v>
      </c>
      <c r="AM491" s="205">
        <f t="shared" si="369"/>
        <v>20</v>
      </c>
      <c r="AN491" s="578"/>
      <c r="AO491" s="211">
        <v>4</v>
      </c>
      <c r="AP491" s="211">
        <v>2905.2962768746738</v>
      </c>
      <c r="AQ491" s="208">
        <f t="shared" si="362"/>
        <v>726.32406921866846</v>
      </c>
      <c r="AR491" s="205">
        <f t="shared" si="370"/>
        <v>20</v>
      </c>
      <c r="AS491" s="578"/>
      <c r="AT491" s="211">
        <v>4</v>
      </c>
      <c r="AU491" s="211">
        <v>2904.9215792320165</v>
      </c>
      <c r="AV491" s="208">
        <f t="shared" si="363"/>
        <v>726.23039480800412</v>
      </c>
      <c r="AW491" s="205">
        <f t="shared" si="364"/>
        <v>21</v>
      </c>
      <c r="AX491" s="600"/>
    </row>
    <row r="492" spans="1:50" ht="14.25" customHeight="1" outlineLevel="1">
      <c r="B492" s="527"/>
      <c r="C492" s="203">
        <v>11</v>
      </c>
      <c r="D492" s="206" t="s">
        <v>537</v>
      </c>
      <c r="E492" s="207">
        <v>4</v>
      </c>
      <c r="F492" s="203">
        <v>3300</v>
      </c>
      <c r="G492" s="208">
        <f t="shared" si="365"/>
        <v>825</v>
      </c>
      <c r="H492" s="576"/>
      <c r="I492" s="209">
        <f t="shared" si="353"/>
        <v>4</v>
      </c>
      <c r="J492" s="209">
        <f t="shared" si="354"/>
        <v>2904.2745484150619</v>
      </c>
      <c r="K492" s="210">
        <f t="shared" si="355"/>
        <v>726.06863710376547</v>
      </c>
      <c r="L492" s="577"/>
      <c r="M492" s="209">
        <f>RANK(K492, K$482:$K$514)</f>
        <v>20</v>
      </c>
      <c r="N492" s="579"/>
      <c r="O492" s="574"/>
      <c r="P492" s="211">
        <v>4</v>
      </c>
      <c r="Q492" s="211">
        <v>2903.314285714283</v>
      </c>
      <c r="R492" s="208">
        <f t="shared" si="356"/>
        <v>725.82857142857074</v>
      </c>
      <c r="S492" s="205">
        <f t="shared" si="357"/>
        <v>22</v>
      </c>
      <c r="T492" s="578"/>
      <c r="U492" s="211">
        <v>4</v>
      </c>
      <c r="V492" s="211">
        <v>2902.8265851795268</v>
      </c>
      <c r="W492" s="208">
        <f t="shared" si="358"/>
        <v>725.70664629488169</v>
      </c>
      <c r="X492" s="205">
        <f t="shared" si="366"/>
        <v>23</v>
      </c>
      <c r="Y492" s="578"/>
      <c r="Z492" s="211">
        <v>4</v>
      </c>
      <c r="AA492" s="211">
        <v>2903.4564958283668</v>
      </c>
      <c r="AB492" s="208">
        <f t="shared" si="359"/>
        <v>725.86412395709169</v>
      </c>
      <c r="AC492" s="205">
        <f t="shared" si="367"/>
        <v>21</v>
      </c>
      <c r="AD492" s="578"/>
      <c r="AE492" s="211">
        <v>4</v>
      </c>
      <c r="AF492" s="211">
        <v>2903.9619651347093</v>
      </c>
      <c r="AG492" s="208">
        <f t="shared" si="360"/>
        <v>725.99049128367733</v>
      </c>
      <c r="AH492" s="205">
        <f t="shared" si="368"/>
        <v>20</v>
      </c>
      <c r="AI492" s="578"/>
      <c r="AJ492" s="211">
        <v>4</v>
      </c>
      <c r="AK492" s="211">
        <v>2905.1918735891613</v>
      </c>
      <c r="AL492" s="208">
        <f t="shared" si="361"/>
        <v>726.29796839729033</v>
      </c>
      <c r="AM492" s="205">
        <f t="shared" si="369"/>
        <v>19</v>
      </c>
      <c r="AN492" s="578"/>
      <c r="AO492" s="211">
        <v>4</v>
      </c>
      <c r="AP492" s="211">
        <v>2905.3855094924425</v>
      </c>
      <c r="AQ492" s="208">
        <f t="shared" si="362"/>
        <v>726.34637737311061</v>
      </c>
      <c r="AR492" s="205">
        <f t="shared" si="370"/>
        <v>19</v>
      </c>
      <c r="AS492" s="578"/>
      <c r="AT492" s="211">
        <v>4</v>
      </c>
      <c r="AU492" s="211">
        <v>2905.785123966943</v>
      </c>
      <c r="AV492" s="208">
        <f t="shared" si="363"/>
        <v>726.44628099173576</v>
      </c>
      <c r="AW492" s="205">
        <f t="shared" si="364"/>
        <v>20</v>
      </c>
      <c r="AX492" s="600"/>
    </row>
    <row r="493" spans="1:50" ht="14.25" customHeight="1" outlineLevel="1">
      <c r="B493" s="527"/>
      <c r="C493" s="203">
        <v>12</v>
      </c>
      <c r="D493" s="206" t="s">
        <v>637</v>
      </c>
      <c r="E493" s="207">
        <v>4</v>
      </c>
      <c r="F493" s="203">
        <v>3300</v>
      </c>
      <c r="G493" s="208">
        <f t="shared" si="365"/>
        <v>825</v>
      </c>
      <c r="H493" s="576"/>
      <c r="I493" s="209">
        <f t="shared" si="353"/>
        <v>4</v>
      </c>
      <c r="J493" s="209">
        <f t="shared" si="354"/>
        <v>2905.0691329811111</v>
      </c>
      <c r="K493" s="210">
        <f t="shared" si="355"/>
        <v>726.26728324527778</v>
      </c>
      <c r="L493" s="577"/>
      <c r="M493" s="209">
        <f>RANK(K493, K$482:$K$514)</f>
        <v>19</v>
      </c>
      <c r="N493" s="579"/>
      <c r="O493" s="574"/>
      <c r="P493" s="211">
        <v>4</v>
      </c>
      <c r="Q493" s="211">
        <v>2906.2499999999932</v>
      </c>
      <c r="R493" s="208">
        <f t="shared" si="356"/>
        <v>726.56249999999829</v>
      </c>
      <c r="S493" s="205">
        <f t="shared" si="357"/>
        <v>18</v>
      </c>
      <c r="T493" s="578"/>
      <c r="U493" s="211">
        <v>4</v>
      </c>
      <c r="V493" s="211">
        <v>2903.4358047016312</v>
      </c>
      <c r="W493" s="208">
        <f t="shared" si="358"/>
        <v>725.85895117540781</v>
      </c>
      <c r="X493" s="205">
        <f t="shared" si="366"/>
        <v>20</v>
      </c>
      <c r="Y493" s="578"/>
      <c r="Z493" s="211">
        <v>4</v>
      </c>
      <c r="AA493" s="211">
        <v>2906.6147859922289</v>
      </c>
      <c r="AB493" s="208">
        <f t="shared" si="359"/>
        <v>726.65369649805723</v>
      </c>
      <c r="AC493" s="205">
        <f t="shared" si="367"/>
        <v>18</v>
      </c>
      <c r="AD493" s="578"/>
      <c r="AE493" s="211">
        <v>4</v>
      </c>
      <c r="AF493" s="211">
        <v>2902.8169014084542</v>
      </c>
      <c r="AG493" s="208">
        <f t="shared" si="360"/>
        <v>725.70422535211355</v>
      </c>
      <c r="AH493" s="205">
        <f t="shared" si="368"/>
        <v>22</v>
      </c>
      <c r="AI493" s="578"/>
      <c r="AJ493" s="211">
        <v>4</v>
      </c>
      <c r="AK493" s="211">
        <v>2903.7037037037085</v>
      </c>
      <c r="AL493" s="208">
        <f t="shared" si="361"/>
        <v>725.92592592592712</v>
      </c>
      <c r="AM493" s="205">
        <f t="shared" si="369"/>
        <v>22</v>
      </c>
      <c r="AN493" s="578"/>
      <c r="AO493" s="211">
        <v>4</v>
      </c>
      <c r="AP493" s="211">
        <v>2905.2631578947444</v>
      </c>
      <c r="AQ493" s="208">
        <f t="shared" si="362"/>
        <v>726.3157894736861</v>
      </c>
      <c r="AR493" s="205">
        <f t="shared" si="370"/>
        <v>21</v>
      </c>
      <c r="AS493" s="578"/>
      <c r="AT493" s="211">
        <v>4</v>
      </c>
      <c r="AU493" s="211">
        <v>2907.3995771670166</v>
      </c>
      <c r="AV493" s="208">
        <f t="shared" si="363"/>
        <v>726.84989429175414</v>
      </c>
      <c r="AW493" s="205">
        <f t="shared" si="364"/>
        <v>18</v>
      </c>
      <c r="AX493" s="600"/>
    </row>
    <row r="494" spans="1:50" ht="14.25" customHeight="1" outlineLevel="1">
      <c r="B494" s="527"/>
      <c r="C494" s="203">
        <v>13</v>
      </c>
      <c r="D494" s="206" t="s">
        <v>640</v>
      </c>
      <c r="E494" s="207">
        <v>4</v>
      </c>
      <c r="F494" s="203">
        <v>3300</v>
      </c>
      <c r="G494" s="208">
        <f t="shared" si="365"/>
        <v>825</v>
      </c>
      <c r="H494" s="576"/>
      <c r="I494" s="209">
        <f t="shared" si="353"/>
        <v>4</v>
      </c>
      <c r="J494" s="209">
        <f t="shared" si="354"/>
        <v>2941.217066678546</v>
      </c>
      <c r="K494" s="210">
        <f t="shared" si="355"/>
        <v>735.30426666963649</v>
      </c>
      <c r="L494" s="577"/>
      <c r="M494" s="209">
        <f>RANK(K494, K$482:$K$514)</f>
        <v>12</v>
      </c>
      <c r="N494" s="579"/>
      <c r="O494" s="574"/>
      <c r="P494" s="211">
        <v>4</v>
      </c>
      <c r="Q494" s="211">
        <v>2939.6119016817584</v>
      </c>
      <c r="R494" s="208">
        <f t="shared" si="356"/>
        <v>734.90297542043959</v>
      </c>
      <c r="S494" s="205">
        <f t="shared" si="357"/>
        <v>12</v>
      </c>
      <c r="T494" s="578"/>
      <c r="U494" s="211">
        <v>4</v>
      </c>
      <c r="V494" s="211">
        <v>2940.0000000000009</v>
      </c>
      <c r="W494" s="208">
        <f t="shared" si="358"/>
        <v>735.00000000000023</v>
      </c>
      <c r="X494" s="205">
        <f>RANK(W494, W$482:W$514)</f>
        <v>12</v>
      </c>
      <c r="Y494" s="578"/>
      <c r="Z494" s="211">
        <v>4</v>
      </c>
      <c r="AA494" s="211">
        <v>2940.6593406593402</v>
      </c>
      <c r="AB494" s="208">
        <f t="shared" si="359"/>
        <v>735.16483516483504</v>
      </c>
      <c r="AC494" s="205">
        <f>RANK(AB494, AB$482:AB$514)</f>
        <v>12</v>
      </c>
      <c r="AD494" s="578"/>
      <c r="AE494" s="211">
        <v>4</v>
      </c>
      <c r="AF494" s="211">
        <v>2941.3994169096204</v>
      </c>
      <c r="AG494" s="208">
        <f t="shared" si="360"/>
        <v>735.3498542274051</v>
      </c>
      <c r="AH494" s="205">
        <f>RANK(AG494, AG$482:AG$514)</f>
        <v>12</v>
      </c>
      <c r="AI494" s="578"/>
      <c r="AJ494" s="211">
        <v>4</v>
      </c>
      <c r="AK494" s="211">
        <v>2941.9811320754725</v>
      </c>
      <c r="AL494" s="208">
        <f t="shared" si="361"/>
        <v>735.49528301886812</v>
      </c>
      <c r="AM494" s="205">
        <f>RANK(AL494, AL$482:AL$514)</f>
        <v>12</v>
      </c>
      <c r="AN494" s="578"/>
      <c r="AO494" s="211">
        <v>4</v>
      </c>
      <c r="AP494" s="211">
        <v>2942.2512234910264</v>
      </c>
      <c r="AQ494" s="208">
        <f t="shared" si="362"/>
        <v>735.5628058727566</v>
      </c>
      <c r="AR494" s="205">
        <f>RANK(AQ494, AQ$482:AQ$514)</f>
        <v>12</v>
      </c>
      <c r="AS494" s="578"/>
      <c r="AT494" s="211">
        <v>4</v>
      </c>
      <c r="AU494" s="211">
        <v>2942.6164519326053</v>
      </c>
      <c r="AV494" s="208">
        <f t="shared" si="363"/>
        <v>735.65411298315132</v>
      </c>
      <c r="AW494" s="205">
        <f t="shared" si="364"/>
        <v>12</v>
      </c>
      <c r="AX494" s="600"/>
    </row>
    <row r="495" spans="1:50" ht="14.25" customHeight="1" outlineLevel="1">
      <c r="B495" s="527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5"/>
        <v>1000</v>
      </c>
      <c r="H495" s="576"/>
      <c r="I495" s="209">
        <f t="shared" si="353"/>
        <v>3</v>
      </c>
      <c r="J495" s="209">
        <f t="shared" si="354"/>
        <v>2669.574169959184</v>
      </c>
      <c r="K495" s="210">
        <f t="shared" si="355"/>
        <v>889.85805665306111</v>
      </c>
      <c r="L495" s="577"/>
      <c r="M495" s="209">
        <f>RANK(K495, K$482:$K$514)</f>
        <v>11</v>
      </c>
      <c r="N495" s="579"/>
      <c r="O495" s="574"/>
      <c r="P495" s="211">
        <v>3</v>
      </c>
      <c r="Q495" s="211">
        <v>2666.8711656441719</v>
      </c>
      <c r="R495" s="208">
        <f t="shared" si="356"/>
        <v>888.95705521472394</v>
      </c>
      <c r="S495" s="205">
        <f t="shared" si="357"/>
        <v>11</v>
      </c>
      <c r="T495" s="578"/>
      <c r="U495" s="211">
        <v>3</v>
      </c>
      <c r="V495" s="211">
        <v>2669.7722300862188</v>
      </c>
      <c r="W495" s="208">
        <f t="shared" si="358"/>
        <v>889.92407669540626</v>
      </c>
      <c r="X495" s="205">
        <f t="shared" si="366"/>
        <v>11</v>
      </c>
      <c r="Y495" s="578"/>
      <c r="Z495" s="211">
        <v>3</v>
      </c>
      <c r="AA495" s="211">
        <v>2669.7788697788701</v>
      </c>
      <c r="AB495" s="208">
        <f t="shared" si="359"/>
        <v>889.92628992629</v>
      </c>
      <c r="AC495" s="205">
        <f t="shared" si="367"/>
        <v>11</v>
      </c>
      <c r="AD495" s="578"/>
      <c r="AE495" s="211">
        <v>3</v>
      </c>
      <c r="AF495" s="211">
        <v>2670.1848998459168</v>
      </c>
      <c r="AG495" s="208">
        <f t="shared" si="360"/>
        <v>890.06163328197226</v>
      </c>
      <c r="AH495" s="205">
        <f t="shared" si="368"/>
        <v>10</v>
      </c>
      <c r="AI495" s="578"/>
      <c r="AJ495" s="211">
        <v>3</v>
      </c>
      <c r="AK495" s="211">
        <v>2670.1747338823056</v>
      </c>
      <c r="AL495" s="208">
        <f t="shared" si="361"/>
        <v>890.05824462743522</v>
      </c>
      <c r="AM495" s="205">
        <f t="shared" si="369"/>
        <v>11</v>
      </c>
      <c r="AN495" s="578"/>
      <c r="AO495" s="211">
        <v>3</v>
      </c>
      <c r="AP495" s="211">
        <v>2670.1676849083583</v>
      </c>
      <c r="AQ495" s="208">
        <f t="shared" si="362"/>
        <v>890.05589496945277</v>
      </c>
      <c r="AR495" s="205">
        <f t="shared" si="370"/>
        <v>11</v>
      </c>
      <c r="AS495" s="578"/>
      <c r="AT495" s="211">
        <v>3</v>
      </c>
      <c r="AU495" s="211">
        <v>2670.0696055684443</v>
      </c>
      <c r="AV495" s="208">
        <f t="shared" si="363"/>
        <v>890.02320185614815</v>
      </c>
      <c r="AW495" s="205">
        <f t="shared" si="364"/>
        <v>11</v>
      </c>
      <c r="AX495" s="600"/>
    </row>
    <row r="496" spans="1:50" ht="14.25" customHeight="1" outlineLevel="1">
      <c r="B496" s="527"/>
      <c r="C496" s="203">
        <v>15</v>
      </c>
      <c r="D496" s="206" t="s">
        <v>701</v>
      </c>
      <c r="E496" s="207">
        <v>3</v>
      </c>
      <c r="F496" s="203">
        <v>3300</v>
      </c>
      <c r="G496" s="208">
        <f t="shared" si="365"/>
        <v>1100</v>
      </c>
      <c r="H496" s="576"/>
      <c r="I496" s="209">
        <f t="shared" si="353"/>
        <v>3</v>
      </c>
      <c r="J496" s="209">
        <f t="shared" si="354"/>
        <v>2932.4129906002649</v>
      </c>
      <c r="K496" s="210">
        <f t="shared" si="355"/>
        <v>977.47099686675506</v>
      </c>
      <c r="L496" s="577"/>
      <c r="M496" s="209">
        <f>RANK(K496, K$482:$K$514)</f>
        <v>8</v>
      </c>
      <c r="N496" s="579"/>
      <c r="O496" s="574"/>
      <c r="P496" s="211">
        <v>3</v>
      </c>
      <c r="Q496" s="211">
        <v>2931.2800769971122</v>
      </c>
      <c r="R496" s="208">
        <f t="shared" si="356"/>
        <v>977.09335899903738</v>
      </c>
      <c r="S496" s="205">
        <f t="shared" si="357"/>
        <v>8</v>
      </c>
      <c r="T496" s="578"/>
      <c r="U496" s="211">
        <v>3</v>
      </c>
      <c r="V496" s="211">
        <v>2931.623088307846</v>
      </c>
      <c r="W496" s="208">
        <f t="shared" si="358"/>
        <v>977.20769610261539</v>
      </c>
      <c r="X496" s="205">
        <f t="shared" si="366"/>
        <v>8</v>
      </c>
      <c r="Y496" s="578"/>
      <c r="Z496" s="211">
        <v>3</v>
      </c>
      <c r="AA496" s="211">
        <v>2932.4984851545155</v>
      </c>
      <c r="AB496" s="208">
        <f t="shared" si="359"/>
        <v>977.49949505150516</v>
      </c>
      <c r="AC496" s="205">
        <f t="shared" si="367"/>
        <v>8</v>
      </c>
      <c r="AD496" s="578"/>
      <c r="AE496" s="211">
        <v>3</v>
      </c>
      <c r="AF496" s="211">
        <v>2932.7748691099446</v>
      </c>
      <c r="AG496" s="208">
        <f t="shared" si="360"/>
        <v>977.59162303664823</v>
      </c>
      <c r="AH496" s="205">
        <f t="shared" si="368"/>
        <v>8</v>
      </c>
      <c r="AI496" s="578"/>
      <c r="AJ496" s="211">
        <v>3</v>
      </c>
      <c r="AK496" s="211">
        <v>2932.9829172141904</v>
      </c>
      <c r="AL496" s="208">
        <f t="shared" si="361"/>
        <v>977.66097240473016</v>
      </c>
      <c r="AM496" s="205">
        <f t="shared" si="369"/>
        <v>8</v>
      </c>
      <c r="AN496" s="578"/>
      <c r="AO496" s="211">
        <v>3</v>
      </c>
      <c r="AP496" s="211">
        <v>2932.8743545611005</v>
      </c>
      <c r="AQ496" s="208">
        <f t="shared" si="362"/>
        <v>977.62478485370013</v>
      </c>
      <c r="AR496" s="205">
        <f t="shared" si="370"/>
        <v>8</v>
      </c>
      <c r="AS496" s="578"/>
      <c r="AT496" s="211">
        <v>3</v>
      </c>
      <c r="AU496" s="211">
        <v>2932.8571428571449</v>
      </c>
      <c r="AV496" s="208">
        <f t="shared" si="363"/>
        <v>977.61904761904827</v>
      </c>
      <c r="AW496" s="205">
        <f t="shared" si="364"/>
        <v>8</v>
      </c>
      <c r="AX496" s="600"/>
    </row>
    <row r="497" spans="2:50" ht="14.25" customHeight="1" outlineLevel="1">
      <c r="B497" s="527"/>
      <c r="C497" s="203">
        <v>16</v>
      </c>
      <c r="D497" s="206" t="s">
        <v>725</v>
      </c>
      <c r="E497" s="207">
        <v>12</v>
      </c>
      <c r="F497" s="203">
        <v>3600</v>
      </c>
      <c r="G497" s="208">
        <f t="shared" si="365"/>
        <v>300</v>
      </c>
      <c r="H497" s="576"/>
      <c r="I497" s="209">
        <f t="shared" si="353"/>
        <v>12</v>
      </c>
      <c r="J497" s="209">
        <f t="shared" si="354"/>
        <v>3083.1596994613724</v>
      </c>
      <c r="K497" s="210">
        <f t="shared" si="355"/>
        <v>256.9299749551144</v>
      </c>
      <c r="L497" s="577"/>
      <c r="M497" s="209">
        <f>RANK(K497, K$482:$K$514)</f>
        <v>31</v>
      </c>
      <c r="N497" s="579"/>
      <c r="O497" s="574"/>
      <c r="P497" s="211">
        <v>12</v>
      </c>
      <c r="Q497" s="211">
        <v>2977.9990946129469</v>
      </c>
      <c r="R497" s="208">
        <f t="shared" si="356"/>
        <v>248.16659121774558</v>
      </c>
      <c r="S497" s="205">
        <f t="shared" si="357"/>
        <v>32</v>
      </c>
      <c r="T497" s="578"/>
      <c r="U497" s="211">
        <v>12</v>
      </c>
      <c r="V497" s="211">
        <v>3052.5925925925885</v>
      </c>
      <c r="W497" s="208">
        <f t="shared" si="358"/>
        <v>254.38271604938237</v>
      </c>
      <c r="X497" s="205">
        <f t="shared" si="366"/>
        <v>32</v>
      </c>
      <c r="Y497" s="578"/>
      <c r="Z497" s="211">
        <v>12</v>
      </c>
      <c r="AA497" s="211">
        <v>3133.3630289532298</v>
      </c>
      <c r="AB497" s="208">
        <f t="shared" si="359"/>
        <v>261.1135857461025</v>
      </c>
      <c r="AC497" s="205">
        <f t="shared" si="367"/>
        <v>31</v>
      </c>
      <c r="AD497" s="578"/>
      <c r="AE497" s="211">
        <v>12</v>
      </c>
      <c r="AF497" s="211">
        <v>3104.8192771084327</v>
      </c>
      <c r="AG497" s="208">
        <f t="shared" si="360"/>
        <v>258.73493975903608</v>
      </c>
      <c r="AH497" s="205">
        <f t="shared" si="368"/>
        <v>31</v>
      </c>
      <c r="AI497" s="578"/>
      <c r="AJ497" s="211">
        <v>12</v>
      </c>
      <c r="AK497" s="211">
        <v>3104.6081970694381</v>
      </c>
      <c r="AL497" s="208">
        <f t="shared" si="361"/>
        <v>258.71734975578653</v>
      </c>
      <c r="AM497" s="205">
        <f t="shared" si="369"/>
        <v>30</v>
      </c>
      <c r="AN497" s="578"/>
      <c r="AO497" s="211">
        <v>12</v>
      </c>
      <c r="AP497" s="211">
        <v>3104.4483362521855</v>
      </c>
      <c r="AQ497" s="208">
        <f t="shared" si="362"/>
        <v>258.70402802101546</v>
      </c>
      <c r="AR497" s="205">
        <f t="shared" si="370"/>
        <v>30</v>
      </c>
      <c r="AS497" s="578"/>
      <c r="AT497" s="211">
        <v>12</v>
      </c>
      <c r="AU497" s="211">
        <v>3104.2873696407883</v>
      </c>
      <c r="AV497" s="208">
        <f t="shared" si="363"/>
        <v>258.69061413673234</v>
      </c>
      <c r="AW497" s="205">
        <f t="shared" si="364"/>
        <v>30</v>
      </c>
      <c r="AX497" s="600"/>
    </row>
    <row r="498" spans="2:50" ht="14.25" customHeight="1" outlineLevel="1">
      <c r="B498" s="527"/>
      <c r="C498" s="203">
        <v>17</v>
      </c>
      <c r="D498" s="206" t="s">
        <v>553</v>
      </c>
      <c r="E498" s="207">
        <v>4</v>
      </c>
      <c r="F498" s="203">
        <v>3300</v>
      </c>
      <c r="G498" s="208">
        <f t="shared" si="365"/>
        <v>825</v>
      </c>
      <c r="H498" s="576"/>
      <c r="I498" s="209">
        <f t="shared" si="353"/>
        <v>4</v>
      </c>
      <c r="J498" s="209">
        <f t="shared" si="354"/>
        <v>2935.8732547632908</v>
      </c>
      <c r="K498" s="210">
        <f t="shared" si="355"/>
        <v>733.9683136908227</v>
      </c>
      <c r="L498" s="577"/>
      <c r="M498" s="209">
        <f>RANK(K498, K$482:$K$514)</f>
        <v>14</v>
      </c>
      <c r="N498" s="579"/>
      <c r="O498" s="574"/>
      <c r="P498" s="211">
        <v>4</v>
      </c>
      <c r="Q498" s="211">
        <v>2935.8344041894493</v>
      </c>
      <c r="R498" s="208">
        <f t="shared" si="356"/>
        <v>733.95860104736232</v>
      </c>
      <c r="S498" s="205">
        <f t="shared" si="357"/>
        <v>15</v>
      </c>
      <c r="T498" s="578"/>
      <c r="U498" s="211">
        <v>4</v>
      </c>
      <c r="V498" s="211">
        <v>2936.0919771168574</v>
      </c>
      <c r="W498" s="208">
        <f t="shared" si="358"/>
        <v>734.02299427921434</v>
      </c>
      <c r="X498" s="205">
        <f t="shared" si="366"/>
        <v>15</v>
      </c>
      <c r="Y498" s="578"/>
      <c r="Z498" s="211">
        <v>4</v>
      </c>
      <c r="AA498" s="211">
        <v>2935.7187434990637</v>
      </c>
      <c r="AB498" s="208">
        <f t="shared" si="359"/>
        <v>733.92968587476594</v>
      </c>
      <c r="AC498" s="205">
        <f t="shared" si="367"/>
        <v>14</v>
      </c>
      <c r="AD498" s="578"/>
      <c r="AE498" s="211">
        <v>4</v>
      </c>
      <c r="AF498" s="211">
        <v>2935.934433798916</v>
      </c>
      <c r="AG498" s="208">
        <f t="shared" si="360"/>
        <v>733.98360844972899</v>
      </c>
      <c r="AH498" s="205">
        <f t="shared" si="368"/>
        <v>14</v>
      </c>
      <c r="AI498" s="578"/>
      <c r="AJ498" s="211">
        <v>4</v>
      </c>
      <c r="AK498" s="211">
        <v>2935.9188896544956</v>
      </c>
      <c r="AL498" s="208">
        <f t="shared" si="361"/>
        <v>733.9797224136239</v>
      </c>
      <c r="AM498" s="205">
        <f t="shared" si="369"/>
        <v>14</v>
      </c>
      <c r="AN498" s="578"/>
      <c r="AO498" s="211">
        <v>4</v>
      </c>
      <c r="AP498" s="211">
        <v>2935.8105772554436</v>
      </c>
      <c r="AQ498" s="208">
        <f t="shared" si="362"/>
        <v>733.9526443138609</v>
      </c>
      <c r="AR498" s="205">
        <f t="shared" si="370"/>
        <v>15</v>
      </c>
      <c r="AS498" s="578"/>
      <c r="AT498" s="211">
        <v>4</v>
      </c>
      <c r="AU498" s="211">
        <v>2935.803757828809</v>
      </c>
      <c r="AV498" s="208">
        <f t="shared" si="363"/>
        <v>733.95093945720225</v>
      </c>
      <c r="AW498" s="205">
        <f t="shared" si="364"/>
        <v>14</v>
      </c>
      <c r="AX498" s="600"/>
    </row>
    <row r="499" spans="2:50" ht="14.25" customHeight="1" outlineLevel="1">
      <c r="B499" s="527"/>
      <c r="C499" s="203">
        <v>18</v>
      </c>
      <c r="D499" s="206" t="s">
        <v>552</v>
      </c>
      <c r="E499" s="207">
        <v>3</v>
      </c>
      <c r="F499" s="203">
        <v>3600</v>
      </c>
      <c r="G499" s="208">
        <f t="shared" si="365"/>
        <v>1200</v>
      </c>
      <c r="H499" s="576"/>
      <c r="I499" s="209">
        <f t="shared" si="353"/>
        <v>3</v>
      </c>
      <c r="J499" s="209">
        <f t="shared" si="354"/>
        <v>3100.0522386589282</v>
      </c>
      <c r="K499" s="210">
        <f t="shared" si="355"/>
        <v>1033.3507462196426</v>
      </c>
      <c r="L499" s="577"/>
      <c r="M499" s="209">
        <f>RANK(K499, K$482:$K$514)</f>
        <v>4</v>
      </c>
      <c r="N499" s="579"/>
      <c r="O499" s="574"/>
      <c r="P499" s="211">
        <v>3</v>
      </c>
      <c r="Q499" s="211">
        <v>3099.8788658779149</v>
      </c>
      <c r="R499" s="208">
        <f t="shared" si="356"/>
        <v>1033.2929552926382</v>
      </c>
      <c r="S499" s="205">
        <f t="shared" si="357"/>
        <v>3</v>
      </c>
      <c r="T499" s="578"/>
      <c r="U499" s="211">
        <v>3</v>
      </c>
      <c r="V499" s="211">
        <v>3099.9762115367153</v>
      </c>
      <c r="W499" s="208">
        <f t="shared" si="358"/>
        <v>1033.3254038455718</v>
      </c>
      <c r="X499" s="205">
        <f t="shared" si="366"/>
        <v>3</v>
      </c>
      <c r="Y499" s="578"/>
      <c r="Z499" s="211">
        <v>3</v>
      </c>
      <c r="AA499" s="211">
        <v>3099.991436889879</v>
      </c>
      <c r="AB499" s="208">
        <f t="shared" si="359"/>
        <v>1033.330478963293</v>
      </c>
      <c r="AC499" s="205">
        <f t="shared" si="367"/>
        <v>5</v>
      </c>
      <c r="AD499" s="578"/>
      <c r="AE499" s="211">
        <v>3</v>
      </c>
      <c r="AF499" s="211">
        <v>3099.977447831845</v>
      </c>
      <c r="AG499" s="208">
        <f t="shared" si="360"/>
        <v>1033.3258159439483</v>
      </c>
      <c r="AH499" s="205">
        <f t="shared" si="368"/>
        <v>4</v>
      </c>
      <c r="AI499" s="578"/>
      <c r="AJ499" s="211">
        <v>3</v>
      </c>
      <c r="AK499" s="211">
        <v>3100.0206414520353</v>
      </c>
      <c r="AL499" s="208">
        <f t="shared" si="361"/>
        <v>1033.3402138173451</v>
      </c>
      <c r="AM499" s="205">
        <f t="shared" si="369"/>
        <v>5</v>
      </c>
      <c r="AN499" s="578"/>
      <c r="AO499" s="211">
        <v>3</v>
      </c>
      <c r="AP499" s="211">
        <v>3100.3395303873185</v>
      </c>
      <c r="AQ499" s="208">
        <f t="shared" si="362"/>
        <v>1033.4465101291062</v>
      </c>
      <c r="AR499" s="205">
        <f t="shared" si="370"/>
        <v>5</v>
      </c>
      <c r="AS499" s="578"/>
      <c r="AT499" s="211">
        <v>3</v>
      </c>
      <c r="AU499" s="211">
        <v>3100.1815366367873</v>
      </c>
      <c r="AV499" s="208">
        <f t="shared" si="363"/>
        <v>1033.3938455455957</v>
      </c>
      <c r="AW499" s="205">
        <f t="shared" si="364"/>
        <v>5</v>
      </c>
      <c r="AX499" s="600"/>
    </row>
    <row r="500" spans="2:50" ht="14.25" customHeight="1" outlineLevel="1">
      <c r="B500" s="527"/>
      <c r="C500" s="203">
        <v>19</v>
      </c>
      <c r="D500" s="206" t="s">
        <v>554</v>
      </c>
      <c r="E500" s="207">
        <v>4</v>
      </c>
      <c r="F500" s="203">
        <v>3300</v>
      </c>
      <c r="G500" s="208">
        <f t="shared" si="365"/>
        <v>825</v>
      </c>
      <c r="H500" s="576"/>
      <c r="I500" s="209">
        <f t="shared" si="353"/>
        <v>4</v>
      </c>
      <c r="J500" s="209">
        <f t="shared" si="354"/>
        <v>2935.8570768594118</v>
      </c>
      <c r="K500" s="210">
        <f t="shared" si="355"/>
        <v>733.96426921485295</v>
      </c>
      <c r="L500" s="577"/>
      <c r="M500" s="209">
        <f>RANK(K500, K$482:$K$514)</f>
        <v>15</v>
      </c>
      <c r="N500" s="579"/>
      <c r="O500" s="574"/>
      <c r="P500" s="211">
        <v>4</v>
      </c>
      <c r="Q500" s="211">
        <v>2936.2373412071947</v>
      </c>
      <c r="R500" s="208">
        <f t="shared" si="356"/>
        <v>734.05933530179868</v>
      </c>
      <c r="S500" s="205">
        <f t="shared" si="357"/>
        <v>13</v>
      </c>
      <c r="T500" s="578"/>
      <c r="U500" s="211">
        <v>4</v>
      </c>
      <c r="V500" s="211">
        <v>2936.1944528680397</v>
      </c>
      <c r="W500" s="208">
        <f t="shared" si="358"/>
        <v>734.04861321700992</v>
      </c>
      <c r="X500" s="205">
        <f t="shared" si="366"/>
        <v>13</v>
      </c>
      <c r="Y500" s="578"/>
      <c r="Z500" s="211">
        <v>4</v>
      </c>
      <c r="AA500" s="211">
        <v>2935.6149048456759</v>
      </c>
      <c r="AB500" s="208">
        <f t="shared" si="359"/>
        <v>733.90372621141898</v>
      </c>
      <c r="AC500" s="205">
        <f t="shared" si="367"/>
        <v>15</v>
      </c>
      <c r="AD500" s="578"/>
      <c r="AE500" s="211">
        <v>4</v>
      </c>
      <c r="AF500" s="211">
        <v>2935.5873126524925</v>
      </c>
      <c r="AG500" s="208">
        <f t="shared" si="360"/>
        <v>733.89682816312313</v>
      </c>
      <c r="AH500" s="205">
        <f t="shared" si="368"/>
        <v>15</v>
      </c>
      <c r="AI500" s="578"/>
      <c r="AJ500" s="211">
        <v>4</v>
      </c>
      <c r="AK500" s="211">
        <v>2935.6785443517815</v>
      </c>
      <c r="AL500" s="208">
        <f t="shared" si="361"/>
        <v>733.91963608794538</v>
      </c>
      <c r="AM500" s="205">
        <f t="shared" si="369"/>
        <v>15</v>
      </c>
      <c r="AN500" s="578"/>
      <c r="AO500" s="211">
        <v>4</v>
      </c>
      <c r="AP500" s="211">
        <v>2935.9081701553027</v>
      </c>
      <c r="AQ500" s="208">
        <f t="shared" si="362"/>
        <v>733.97704253882569</v>
      </c>
      <c r="AR500" s="205">
        <f t="shared" si="370"/>
        <v>14</v>
      </c>
      <c r="AS500" s="578"/>
      <c r="AT500" s="211">
        <v>4</v>
      </c>
      <c r="AU500" s="211">
        <v>2935.7788119353927</v>
      </c>
      <c r="AV500" s="208">
        <f t="shared" si="363"/>
        <v>733.94470298384817</v>
      </c>
      <c r="AW500" s="205">
        <f t="shared" si="364"/>
        <v>15</v>
      </c>
      <c r="AX500" s="600"/>
    </row>
    <row r="501" spans="2:50" ht="14.25" customHeight="1" outlineLevel="1">
      <c r="B501" s="527"/>
      <c r="C501" s="203">
        <v>20</v>
      </c>
      <c r="D501" s="206" t="s">
        <v>386</v>
      </c>
      <c r="E501" s="207">
        <v>5</v>
      </c>
      <c r="F501" s="203">
        <v>3300</v>
      </c>
      <c r="G501" s="208">
        <f t="shared" si="365"/>
        <v>660</v>
      </c>
      <c r="H501" s="576"/>
      <c r="I501" s="209">
        <f t="shared" si="353"/>
        <v>5</v>
      </c>
      <c r="J501" s="209">
        <f t="shared" si="354"/>
        <v>2932.3703145262493</v>
      </c>
      <c r="K501" s="210">
        <f t="shared" si="355"/>
        <v>586.47406290524998</v>
      </c>
      <c r="L501" s="577"/>
      <c r="M501" s="209">
        <f>RANK(K501, K$482:$K$514)</f>
        <v>29</v>
      </c>
      <c r="N501" s="579"/>
      <c r="O501" s="574"/>
      <c r="P501" s="211">
        <v>5</v>
      </c>
      <c r="Q501" s="211">
        <v>2929.9270072992799</v>
      </c>
      <c r="R501" s="208">
        <f t="shared" si="356"/>
        <v>585.98540145985601</v>
      </c>
      <c r="S501" s="205">
        <f t="shared" si="357"/>
        <v>29</v>
      </c>
      <c r="T501" s="578"/>
      <c r="U501" s="211">
        <v>5</v>
      </c>
      <c r="V501" s="211">
        <v>2929.3680297397837</v>
      </c>
      <c r="W501" s="208">
        <f t="shared" si="358"/>
        <v>585.87360594795678</v>
      </c>
      <c r="X501" s="205">
        <f t="shared" si="366"/>
        <v>29</v>
      </c>
      <c r="Y501" s="578"/>
      <c r="Z501" s="211">
        <v>5</v>
      </c>
      <c r="AA501" s="211">
        <v>2932.9073482428194</v>
      </c>
      <c r="AB501" s="208">
        <f t="shared" si="359"/>
        <v>586.58146964856383</v>
      </c>
      <c r="AC501" s="205">
        <f t="shared" si="367"/>
        <v>28</v>
      </c>
      <c r="AD501" s="578"/>
      <c r="AE501" s="211">
        <v>5</v>
      </c>
      <c r="AF501" s="211">
        <v>2932.9994992488746</v>
      </c>
      <c r="AG501" s="208">
        <f t="shared" si="360"/>
        <v>586.59989984977494</v>
      </c>
      <c r="AH501" s="205">
        <f t="shared" si="368"/>
        <v>29</v>
      </c>
      <c r="AI501" s="578"/>
      <c r="AJ501" s="211">
        <v>5</v>
      </c>
      <c r="AK501" s="211">
        <v>2933.6842105263136</v>
      </c>
      <c r="AL501" s="208">
        <f t="shared" si="361"/>
        <v>586.73684210526267</v>
      </c>
      <c r="AM501" s="205">
        <f t="shared" si="369"/>
        <v>28</v>
      </c>
      <c r="AN501" s="578"/>
      <c r="AO501" s="211">
        <v>5</v>
      </c>
      <c r="AP501" s="211">
        <v>2933.6538461538389</v>
      </c>
      <c r="AQ501" s="208">
        <f t="shared" si="362"/>
        <v>586.73076923076781</v>
      </c>
      <c r="AR501" s="205">
        <f t="shared" si="370"/>
        <v>28</v>
      </c>
      <c r="AS501" s="578"/>
      <c r="AT501" s="211">
        <v>5</v>
      </c>
      <c r="AU501" s="211">
        <v>2934.0522604728371</v>
      </c>
      <c r="AV501" s="208">
        <f t="shared" si="363"/>
        <v>586.81045209456738</v>
      </c>
      <c r="AW501" s="205">
        <f t="shared" si="364"/>
        <v>28</v>
      </c>
      <c r="AX501" s="600"/>
    </row>
    <row r="502" spans="2:50" ht="14.25" customHeight="1" outlineLevel="1">
      <c r="B502" s="527"/>
      <c r="C502" s="203">
        <v>21</v>
      </c>
      <c r="D502" s="206" t="s">
        <v>547</v>
      </c>
      <c r="E502" s="207">
        <v>3</v>
      </c>
      <c r="F502" s="203">
        <v>3600</v>
      </c>
      <c r="G502" s="208">
        <f t="shared" si="365"/>
        <v>1200</v>
      </c>
      <c r="H502" s="576"/>
      <c r="I502" s="209">
        <f t="shared" si="353"/>
        <v>3</v>
      </c>
      <c r="J502" s="209">
        <f t="shared" si="354"/>
        <v>3101.1200644409869</v>
      </c>
      <c r="K502" s="210">
        <f t="shared" si="355"/>
        <v>1033.7066881469957</v>
      </c>
      <c r="L502" s="577"/>
      <c r="M502" s="209">
        <f>RANK(K502, K$482:$K$514)</f>
        <v>3</v>
      </c>
      <c r="N502" s="579"/>
      <c r="O502" s="574"/>
      <c r="P502" s="211">
        <v>3</v>
      </c>
      <c r="Q502" s="211">
        <v>3099.8314649784429</v>
      </c>
      <c r="R502" s="208">
        <f t="shared" si="356"/>
        <v>1033.2771549928143</v>
      </c>
      <c r="S502" s="205">
        <f t="shared" si="357"/>
        <v>4</v>
      </c>
      <c r="T502" s="578"/>
      <c r="U502" s="211">
        <v>3</v>
      </c>
      <c r="V502" s="211">
        <v>3099.8776947546103</v>
      </c>
      <c r="W502" s="208">
        <f t="shared" si="358"/>
        <v>1033.2925649182034</v>
      </c>
      <c r="X502" s="205">
        <f t="shared" si="366"/>
        <v>4</v>
      </c>
      <c r="Y502" s="578"/>
      <c r="Z502" s="211">
        <v>3</v>
      </c>
      <c r="AA502" s="211">
        <v>3100.1083666059267</v>
      </c>
      <c r="AB502" s="208">
        <f t="shared" si="359"/>
        <v>1033.3694555353088</v>
      </c>
      <c r="AC502" s="205">
        <f t="shared" si="367"/>
        <v>3</v>
      </c>
      <c r="AD502" s="578"/>
      <c r="AE502" s="211">
        <v>3</v>
      </c>
      <c r="AF502" s="211">
        <v>3100.1353973086734</v>
      </c>
      <c r="AG502" s="208">
        <f t="shared" si="360"/>
        <v>1033.3784657695578</v>
      </c>
      <c r="AH502" s="205">
        <f t="shared" si="368"/>
        <v>3</v>
      </c>
      <c r="AI502" s="578"/>
      <c r="AJ502" s="211">
        <v>3</v>
      </c>
      <c r="AK502" s="211">
        <v>3100.933368594463</v>
      </c>
      <c r="AL502" s="208">
        <f t="shared" si="361"/>
        <v>1033.6444561981543</v>
      </c>
      <c r="AM502" s="205">
        <f t="shared" si="369"/>
        <v>3</v>
      </c>
      <c r="AN502" s="578"/>
      <c r="AO502" s="211">
        <v>3</v>
      </c>
      <c r="AP502" s="211">
        <v>3103.0465992672671</v>
      </c>
      <c r="AQ502" s="208">
        <f t="shared" si="362"/>
        <v>1034.3488664224224</v>
      </c>
      <c r="AR502" s="205">
        <f t="shared" si="370"/>
        <v>1</v>
      </c>
      <c r="AS502" s="578"/>
      <c r="AT502" s="211">
        <v>3</v>
      </c>
      <c r="AU502" s="211">
        <v>3103.9075595775266</v>
      </c>
      <c r="AV502" s="208">
        <f t="shared" si="363"/>
        <v>1034.6358531925089</v>
      </c>
      <c r="AW502" s="205">
        <f t="shared" si="364"/>
        <v>1</v>
      </c>
      <c r="AX502" s="600"/>
    </row>
    <row r="503" spans="2:50" ht="14.25" customHeight="1" outlineLevel="1">
      <c r="B503" s="527"/>
      <c r="C503" s="203">
        <v>22</v>
      </c>
      <c r="D503" s="206" t="s">
        <v>551</v>
      </c>
      <c r="E503" s="207">
        <v>3</v>
      </c>
      <c r="F503" s="203">
        <v>3600</v>
      </c>
      <c r="G503" s="208">
        <f t="shared" si="365"/>
        <v>1200</v>
      </c>
      <c r="H503" s="576"/>
      <c r="I503" s="209">
        <f t="shared" si="353"/>
        <v>3</v>
      </c>
      <c r="J503" s="209">
        <f t="shared" si="354"/>
        <v>3101.5186842989519</v>
      </c>
      <c r="K503" s="210">
        <f t="shared" si="355"/>
        <v>1033.8395614329841</v>
      </c>
      <c r="L503" s="577"/>
      <c r="M503" s="209">
        <f>RANK(K503, K$482:$K$514)</f>
        <v>1</v>
      </c>
      <c r="N503" s="579"/>
      <c r="O503" s="574"/>
      <c r="P503" s="211">
        <v>3</v>
      </c>
      <c r="Q503" s="211">
        <v>3101.0217681030736</v>
      </c>
      <c r="R503" s="208">
        <f t="shared" si="356"/>
        <v>1033.6739227010246</v>
      </c>
      <c r="S503" s="205">
        <f t="shared" si="357"/>
        <v>1</v>
      </c>
      <c r="T503" s="578"/>
      <c r="U503" s="211">
        <v>3</v>
      </c>
      <c r="V503" s="211">
        <v>3101.0869565217395</v>
      </c>
      <c r="W503" s="208">
        <f t="shared" si="358"/>
        <v>1033.6956521739132</v>
      </c>
      <c r="X503" s="205">
        <f t="shared" si="366"/>
        <v>1</v>
      </c>
      <c r="Y503" s="578"/>
      <c r="Z503" s="211">
        <v>3</v>
      </c>
      <c r="AA503" s="211">
        <v>3101.9970774476506</v>
      </c>
      <c r="AB503" s="208">
        <f t="shared" si="359"/>
        <v>1033.9990258158834</v>
      </c>
      <c r="AC503" s="205">
        <f t="shared" si="367"/>
        <v>1</v>
      </c>
      <c r="AD503" s="578"/>
      <c r="AE503" s="211">
        <v>3</v>
      </c>
      <c r="AF503" s="211">
        <v>3102.1487603305854</v>
      </c>
      <c r="AG503" s="208">
        <f t="shared" si="360"/>
        <v>1034.0495867768618</v>
      </c>
      <c r="AH503" s="205">
        <f t="shared" si="368"/>
        <v>1</v>
      </c>
      <c r="AI503" s="578"/>
      <c r="AJ503" s="211">
        <v>3</v>
      </c>
      <c r="AK503" s="211">
        <v>3101.9083969465723</v>
      </c>
      <c r="AL503" s="208">
        <f t="shared" si="361"/>
        <v>1033.9694656488575</v>
      </c>
      <c r="AM503" s="205">
        <f t="shared" si="369"/>
        <v>1</v>
      </c>
      <c r="AN503" s="578"/>
      <c r="AO503" s="211">
        <v>3</v>
      </c>
      <c r="AP503" s="211">
        <v>3101.4123006833702</v>
      </c>
      <c r="AQ503" s="208">
        <f t="shared" si="362"/>
        <v>1033.8041002277901</v>
      </c>
      <c r="AR503" s="205">
        <f t="shared" si="370"/>
        <v>3</v>
      </c>
      <c r="AS503" s="578"/>
      <c r="AT503" s="211">
        <v>3</v>
      </c>
      <c r="AU503" s="211">
        <v>3101.0555300596716</v>
      </c>
      <c r="AV503" s="208">
        <f t="shared" si="363"/>
        <v>1033.6851766865573</v>
      </c>
      <c r="AW503" s="205">
        <f t="shared" si="364"/>
        <v>3</v>
      </c>
      <c r="AX503" s="600"/>
    </row>
    <row r="504" spans="2:50" ht="14.25" customHeight="1" outlineLevel="1">
      <c r="B504" s="527"/>
      <c r="C504" s="203">
        <v>23</v>
      </c>
      <c r="D504" s="206" t="s">
        <v>550</v>
      </c>
      <c r="E504" s="207">
        <v>4</v>
      </c>
      <c r="F504" s="203">
        <v>3300</v>
      </c>
      <c r="G504" s="208">
        <f t="shared" si="365"/>
        <v>825</v>
      </c>
      <c r="H504" s="576"/>
      <c r="I504" s="209">
        <f t="shared" si="353"/>
        <v>4</v>
      </c>
      <c r="J504" s="209">
        <f t="shared" si="354"/>
        <v>2906.1688812394559</v>
      </c>
      <c r="K504" s="210">
        <f t="shared" si="355"/>
        <v>726.54222030986398</v>
      </c>
      <c r="L504" s="577"/>
      <c r="M504" s="209">
        <f>RANK(K504, K$482:$K$514)</f>
        <v>18</v>
      </c>
      <c r="N504" s="579"/>
      <c r="O504" s="574"/>
      <c r="P504" s="211">
        <v>4</v>
      </c>
      <c r="Q504" s="211">
        <v>2905.100064557781</v>
      </c>
      <c r="R504" s="208">
        <f t="shared" si="356"/>
        <v>726.27501613944526</v>
      </c>
      <c r="S504" s="205">
        <f t="shared" si="357"/>
        <v>19</v>
      </c>
      <c r="T504" s="578"/>
      <c r="U504" s="211">
        <v>4</v>
      </c>
      <c r="V504" s="211">
        <v>2905.697445972497</v>
      </c>
      <c r="W504" s="208">
        <f t="shared" si="358"/>
        <v>726.42436149312425</v>
      </c>
      <c r="X504" s="205">
        <f t="shared" si="366"/>
        <v>18</v>
      </c>
      <c r="Y504" s="578"/>
      <c r="Z504" s="211">
        <v>4</v>
      </c>
      <c r="AA504" s="211">
        <v>2905.9264816204077</v>
      </c>
      <c r="AB504" s="208">
        <f t="shared" si="359"/>
        <v>726.48162040510192</v>
      </c>
      <c r="AC504" s="205">
        <f t="shared" si="367"/>
        <v>19</v>
      </c>
      <c r="AD504" s="578"/>
      <c r="AE504" s="211">
        <v>4</v>
      </c>
      <c r="AF504" s="211">
        <v>2906.0955518945607</v>
      </c>
      <c r="AG504" s="208">
        <f t="shared" si="360"/>
        <v>726.52388797364017</v>
      </c>
      <c r="AH504" s="205">
        <f t="shared" si="368"/>
        <v>18</v>
      </c>
      <c r="AI504" s="578"/>
      <c r="AJ504" s="211">
        <v>4</v>
      </c>
      <c r="AK504" s="211">
        <v>2906.5830721003158</v>
      </c>
      <c r="AL504" s="208">
        <f t="shared" si="361"/>
        <v>726.64576802507895</v>
      </c>
      <c r="AM504" s="205">
        <f t="shared" si="369"/>
        <v>18</v>
      </c>
      <c r="AN504" s="578"/>
      <c r="AO504" s="211">
        <v>4</v>
      </c>
      <c r="AP504" s="211">
        <v>2907.0796460176998</v>
      </c>
      <c r="AQ504" s="208">
        <f t="shared" si="362"/>
        <v>726.76991150442495</v>
      </c>
      <c r="AR504" s="205">
        <f t="shared" si="370"/>
        <v>18</v>
      </c>
      <c r="AS504" s="578"/>
      <c r="AT504" s="211">
        <v>4</v>
      </c>
      <c r="AU504" s="211">
        <v>2906.6999065129266</v>
      </c>
      <c r="AV504" s="208">
        <f t="shared" si="363"/>
        <v>726.67497662823166</v>
      </c>
      <c r="AW504" s="205">
        <f t="shared" si="364"/>
        <v>19</v>
      </c>
      <c r="AX504" s="600"/>
    </row>
    <row r="505" spans="2:50" ht="14.25" customHeight="1" outlineLevel="1">
      <c r="B505" s="527"/>
      <c r="C505" s="203">
        <v>24</v>
      </c>
      <c r="D505" s="206" t="s">
        <v>546</v>
      </c>
      <c r="E505" s="207">
        <v>4</v>
      </c>
      <c r="F505" s="203">
        <v>3300</v>
      </c>
      <c r="G505" s="208">
        <f t="shared" si="365"/>
        <v>825</v>
      </c>
      <c r="H505" s="576"/>
      <c r="I505" s="209">
        <f t="shared" si="353"/>
        <v>4</v>
      </c>
      <c r="J505" s="209">
        <f t="shared" si="354"/>
        <v>2903.7110989214443</v>
      </c>
      <c r="K505" s="210">
        <f t="shared" si="355"/>
        <v>725.92777473036108</v>
      </c>
      <c r="L505" s="577"/>
      <c r="M505" s="209">
        <f>RANK(K505, K$482:$K$514)</f>
        <v>22</v>
      </c>
      <c r="N505" s="579"/>
      <c r="O505" s="574"/>
      <c r="P505" s="211">
        <v>4</v>
      </c>
      <c r="Q505" s="211">
        <v>2902.8729281767928</v>
      </c>
      <c r="R505" s="208">
        <f t="shared" si="356"/>
        <v>725.7182320441982</v>
      </c>
      <c r="S505" s="205">
        <f t="shared" si="357"/>
        <v>23</v>
      </c>
      <c r="T505" s="578"/>
      <c r="U505" s="211">
        <v>4</v>
      </c>
      <c r="V505" s="211">
        <v>2903.2584269662893</v>
      </c>
      <c r="W505" s="208">
        <f t="shared" si="358"/>
        <v>725.81460674157233</v>
      </c>
      <c r="X505" s="205">
        <f t="shared" si="366"/>
        <v>21</v>
      </c>
      <c r="Y505" s="578"/>
      <c r="Z505" s="211">
        <v>4</v>
      </c>
      <c r="AA505" s="211">
        <v>2903.6250000000045</v>
      </c>
      <c r="AB505" s="208">
        <f t="shared" si="359"/>
        <v>725.90625000000114</v>
      </c>
      <c r="AC505" s="205">
        <f t="shared" si="367"/>
        <v>20</v>
      </c>
      <c r="AD505" s="578"/>
      <c r="AE505" s="211">
        <v>4</v>
      </c>
      <c r="AF505" s="211">
        <v>2903.7336024217921</v>
      </c>
      <c r="AG505" s="208">
        <f t="shared" si="360"/>
        <v>725.93340060544801</v>
      </c>
      <c r="AH505" s="205">
        <f t="shared" si="368"/>
        <v>21</v>
      </c>
      <c r="AI505" s="578"/>
      <c r="AJ505" s="211">
        <v>4</v>
      </c>
      <c r="AK505" s="211">
        <v>2903.7686240140242</v>
      </c>
      <c r="AL505" s="208">
        <f t="shared" si="361"/>
        <v>725.94215600350606</v>
      </c>
      <c r="AM505" s="205">
        <f t="shared" si="369"/>
        <v>21</v>
      </c>
      <c r="AN505" s="578"/>
      <c r="AO505" s="211">
        <v>4</v>
      </c>
      <c r="AP505" s="211">
        <v>2904.3805428648188</v>
      </c>
      <c r="AQ505" s="208">
        <f t="shared" si="362"/>
        <v>726.09513571620471</v>
      </c>
      <c r="AR505" s="205">
        <f t="shared" si="370"/>
        <v>22</v>
      </c>
      <c r="AS505" s="578"/>
      <c r="AT505" s="211">
        <v>4</v>
      </c>
      <c r="AU505" s="211">
        <v>2904.3385680063889</v>
      </c>
      <c r="AV505" s="208">
        <f t="shared" si="363"/>
        <v>726.08464200159722</v>
      </c>
      <c r="AW505" s="205">
        <f t="shared" si="364"/>
        <v>22</v>
      </c>
      <c r="AX505" s="600"/>
    </row>
    <row r="506" spans="2:50" ht="14.25" customHeight="1" outlineLevel="1">
      <c r="B506" s="527"/>
      <c r="C506" s="203">
        <v>25</v>
      </c>
      <c r="D506" s="206" t="s">
        <v>549</v>
      </c>
      <c r="E506" s="207">
        <v>4</v>
      </c>
      <c r="F506" s="203">
        <v>3000</v>
      </c>
      <c r="G506" s="208">
        <f t="shared" si="365"/>
        <v>750</v>
      </c>
      <c r="H506" s="576"/>
      <c r="I506" s="209">
        <f t="shared" si="353"/>
        <v>4</v>
      </c>
      <c r="J506" s="209">
        <f t="shared" si="354"/>
        <v>2670.2402870333212</v>
      </c>
      <c r="K506" s="210">
        <f t="shared" si="355"/>
        <v>667.56007175833031</v>
      </c>
      <c r="L506" s="577"/>
      <c r="M506" s="209">
        <f>RANK(K506, K$482:$K$514)</f>
        <v>25</v>
      </c>
      <c r="N506" s="579"/>
      <c r="O506" s="574"/>
      <c r="P506" s="211">
        <v>4</v>
      </c>
      <c r="Q506" s="211">
        <v>2669.0243132301866</v>
      </c>
      <c r="R506" s="208">
        <f t="shared" si="356"/>
        <v>667.25607830754666</v>
      </c>
      <c r="S506" s="205">
        <f t="shared" si="357"/>
        <v>25</v>
      </c>
      <c r="T506" s="578"/>
      <c r="U506" s="211">
        <v>4</v>
      </c>
      <c r="V506" s="211">
        <v>2669.5062923523674</v>
      </c>
      <c r="W506" s="208">
        <f t="shared" si="358"/>
        <v>667.37657308809185</v>
      </c>
      <c r="X506" s="205">
        <f t="shared" si="366"/>
        <v>25</v>
      </c>
      <c r="Y506" s="578"/>
      <c r="Z506" s="211">
        <v>4</v>
      </c>
      <c r="AA506" s="211">
        <v>2669.8324022346369</v>
      </c>
      <c r="AB506" s="208">
        <f t="shared" si="359"/>
        <v>667.45810055865923</v>
      </c>
      <c r="AC506" s="205">
        <f t="shared" si="367"/>
        <v>25</v>
      </c>
      <c r="AD506" s="578"/>
      <c r="AE506" s="211">
        <v>4</v>
      </c>
      <c r="AF506" s="211">
        <v>2670.648330058938</v>
      </c>
      <c r="AG506" s="208">
        <f t="shared" si="360"/>
        <v>667.66208251473449</v>
      </c>
      <c r="AH506" s="205">
        <f t="shared" si="368"/>
        <v>25</v>
      </c>
      <c r="AI506" s="578"/>
      <c r="AJ506" s="211">
        <v>4</v>
      </c>
      <c r="AK506" s="211">
        <v>2670.807453416156</v>
      </c>
      <c r="AL506" s="208">
        <f t="shared" si="361"/>
        <v>667.70186335403901</v>
      </c>
      <c r="AM506" s="205">
        <f t="shared" si="369"/>
        <v>25</v>
      </c>
      <c r="AN506" s="578"/>
      <c r="AO506" s="211">
        <v>4</v>
      </c>
      <c r="AP506" s="211">
        <v>2670.7478699905305</v>
      </c>
      <c r="AQ506" s="208">
        <f t="shared" si="362"/>
        <v>667.68696749763262</v>
      </c>
      <c r="AR506" s="205">
        <f t="shared" si="370"/>
        <v>25</v>
      </c>
      <c r="AS506" s="578"/>
      <c r="AT506" s="211">
        <v>4</v>
      </c>
      <c r="AU506" s="211">
        <v>2671.1153479504346</v>
      </c>
      <c r="AV506" s="208">
        <f t="shared" si="363"/>
        <v>667.77883698760866</v>
      </c>
      <c r="AW506" s="205">
        <f t="shared" si="364"/>
        <v>25</v>
      </c>
      <c r="AX506" s="600"/>
    </row>
    <row r="507" spans="2:50" ht="14.25" customHeight="1" outlineLevel="1">
      <c r="B507" s="527"/>
      <c r="C507" s="203">
        <v>26</v>
      </c>
      <c r="D507" s="206" t="s">
        <v>384</v>
      </c>
      <c r="E507" s="207">
        <v>4</v>
      </c>
      <c r="F507" s="203">
        <v>3000</v>
      </c>
      <c r="G507" s="208">
        <f t="shared" si="365"/>
        <v>750</v>
      </c>
      <c r="H507" s="576"/>
      <c r="I507" s="209">
        <f t="shared" si="353"/>
        <v>4</v>
      </c>
      <c r="J507" s="209">
        <f t="shared" si="354"/>
        <v>2630.4657162243602</v>
      </c>
      <c r="K507" s="210">
        <f t="shared" si="355"/>
        <v>657.61642905609006</v>
      </c>
      <c r="L507" s="577"/>
      <c r="M507" s="209">
        <f>RANK(K507, K$482:$K$514)</f>
        <v>26</v>
      </c>
      <c r="N507" s="579"/>
      <c r="O507" s="574"/>
      <c r="P507" s="211">
        <v>4</v>
      </c>
      <c r="Q507" s="211">
        <v>2628.9156626505965</v>
      </c>
      <c r="R507" s="208">
        <f t="shared" si="356"/>
        <v>657.22891566264911</v>
      </c>
      <c r="S507" s="205">
        <f t="shared" si="357"/>
        <v>26</v>
      </c>
      <c r="T507" s="578"/>
      <c r="U507" s="211">
        <v>4</v>
      </c>
      <c r="V507" s="211">
        <v>2629.0672451193141</v>
      </c>
      <c r="W507" s="208">
        <f t="shared" si="358"/>
        <v>657.26681127982852</v>
      </c>
      <c r="X507" s="205">
        <f t="shared" si="366"/>
        <v>26</v>
      </c>
      <c r="Y507" s="578"/>
      <c r="Z507" s="211">
        <v>4</v>
      </c>
      <c r="AA507" s="211">
        <v>2630.5466237942201</v>
      </c>
      <c r="AB507" s="208">
        <f t="shared" si="359"/>
        <v>657.63665594855502</v>
      </c>
      <c r="AC507" s="205">
        <f t="shared" si="367"/>
        <v>26</v>
      </c>
      <c r="AD507" s="578"/>
      <c r="AE507" s="211">
        <v>4</v>
      </c>
      <c r="AF507" s="211">
        <v>2633.3333333333112</v>
      </c>
      <c r="AG507" s="208">
        <f t="shared" si="360"/>
        <v>658.3333333333278</v>
      </c>
      <c r="AH507" s="205">
        <f t="shared" si="368"/>
        <v>26</v>
      </c>
      <c r="AI507" s="578"/>
      <c r="AJ507" s="211"/>
      <c r="AK507" s="211"/>
      <c r="AL507" s="208"/>
      <c r="AM507" s="205"/>
      <c r="AN507" s="578"/>
      <c r="AO507" s="211"/>
      <c r="AP507" s="211"/>
      <c r="AQ507" s="208"/>
      <c r="AR507" s="205"/>
      <c r="AS507" s="578"/>
      <c r="AT507" s="211"/>
      <c r="AU507" s="211"/>
      <c r="AV507" s="208"/>
      <c r="AW507" s="205"/>
      <c r="AX507" s="600"/>
    </row>
    <row r="508" spans="2:50" ht="14.25" customHeight="1" outlineLevel="1">
      <c r="B508" s="527"/>
      <c r="C508" s="203">
        <v>27</v>
      </c>
      <c r="D508" s="206" t="s">
        <v>548</v>
      </c>
      <c r="E508" s="207">
        <v>4</v>
      </c>
      <c r="F508" s="203">
        <v>3300</v>
      </c>
      <c r="G508" s="208">
        <f t="shared" si="365"/>
        <v>825</v>
      </c>
      <c r="H508" s="576"/>
      <c r="I508" s="209">
        <f t="shared" si="353"/>
        <v>4</v>
      </c>
      <c r="J508" s="209">
        <f t="shared" si="354"/>
        <v>2932.2728718281537</v>
      </c>
      <c r="K508" s="210">
        <f t="shared" si="355"/>
        <v>733.06821795703843</v>
      </c>
      <c r="L508" s="577"/>
      <c r="M508" s="209">
        <f>RANK(K508, K$482:$K$514)</f>
        <v>16</v>
      </c>
      <c r="N508" s="579"/>
      <c r="O508" s="574"/>
      <c r="P508" s="211">
        <v>4</v>
      </c>
      <c r="Q508" s="211">
        <v>2929.9883313885712</v>
      </c>
      <c r="R508" s="208">
        <f t="shared" si="356"/>
        <v>732.49708284714279</v>
      </c>
      <c r="S508" s="205">
        <f t="shared" si="357"/>
        <v>16</v>
      </c>
      <c r="T508" s="578"/>
      <c r="U508" s="211">
        <v>4</v>
      </c>
      <c r="V508" s="211">
        <v>2930.9734513274402</v>
      </c>
      <c r="W508" s="208">
        <f t="shared" si="358"/>
        <v>732.74336283186005</v>
      </c>
      <c r="X508" s="205">
        <f t="shared" si="366"/>
        <v>16</v>
      </c>
      <c r="Y508" s="578"/>
      <c r="Z508" s="211">
        <v>4</v>
      </c>
      <c r="AA508" s="211">
        <v>2932.1597833446035</v>
      </c>
      <c r="AB508" s="208">
        <f t="shared" si="359"/>
        <v>733.03994583615088</v>
      </c>
      <c r="AC508" s="205">
        <f t="shared" si="367"/>
        <v>17</v>
      </c>
      <c r="AD508" s="578"/>
      <c r="AE508" s="211">
        <v>4</v>
      </c>
      <c r="AF508" s="211">
        <v>2933.0097087378836</v>
      </c>
      <c r="AG508" s="208">
        <f t="shared" si="360"/>
        <v>733.25242718447089</v>
      </c>
      <c r="AH508" s="205">
        <f t="shared" si="368"/>
        <v>16</v>
      </c>
      <c r="AI508" s="578"/>
      <c r="AJ508" s="211">
        <v>4</v>
      </c>
      <c r="AK508" s="211">
        <v>2932.78008298756</v>
      </c>
      <c r="AL508" s="208">
        <f t="shared" si="361"/>
        <v>733.19502074689001</v>
      </c>
      <c r="AM508" s="205">
        <f t="shared" si="369"/>
        <v>16</v>
      </c>
      <c r="AN508" s="578"/>
      <c r="AO508" s="211">
        <v>4</v>
      </c>
      <c r="AP508" s="211">
        <v>2933.0973451327495</v>
      </c>
      <c r="AQ508" s="208">
        <f t="shared" si="362"/>
        <v>733.27433628318738</v>
      </c>
      <c r="AR508" s="205">
        <f t="shared" si="370"/>
        <v>16</v>
      </c>
      <c r="AS508" s="578"/>
      <c r="AT508" s="211">
        <v>4</v>
      </c>
      <c r="AU508" s="211">
        <v>2933.9013998782693</v>
      </c>
      <c r="AV508" s="208">
        <f t="shared" si="363"/>
        <v>733.47534996956733</v>
      </c>
      <c r="AW508" s="205">
        <f t="shared" ref="AW508:AW513" si="371">RANK(AV508, AV$482:AV$514)</f>
        <v>16</v>
      </c>
      <c r="AX508" s="600"/>
    </row>
    <row r="509" spans="2:50" ht="14.25" customHeight="1" outlineLevel="1">
      <c r="B509" s="527"/>
      <c r="C509" s="203">
        <v>28</v>
      </c>
      <c r="D509" s="206" t="s">
        <v>666</v>
      </c>
      <c r="E509" s="207">
        <v>3</v>
      </c>
      <c r="F509" s="203">
        <v>3300</v>
      </c>
      <c r="G509" s="208">
        <f t="shared" si="365"/>
        <v>1100</v>
      </c>
      <c r="H509" s="576"/>
      <c r="I509" s="209">
        <f t="shared" si="353"/>
        <v>3</v>
      </c>
      <c r="J509" s="209">
        <f t="shared" si="354"/>
        <v>2933.3019245086639</v>
      </c>
      <c r="K509" s="210">
        <f t="shared" si="355"/>
        <v>977.76730816955478</v>
      </c>
      <c r="L509" s="577"/>
      <c r="M509" s="209">
        <f>RANK(K509, K$482:$K$514)</f>
        <v>7</v>
      </c>
      <c r="N509" s="579"/>
      <c r="O509" s="574"/>
      <c r="P509" s="211">
        <v>3</v>
      </c>
      <c r="Q509" s="211">
        <v>2932.3288278307159</v>
      </c>
      <c r="R509" s="208">
        <f t="shared" si="356"/>
        <v>977.44294261023867</v>
      </c>
      <c r="S509" s="205">
        <f t="shared" si="357"/>
        <v>7</v>
      </c>
      <c r="T509" s="578"/>
      <c r="U509" s="211">
        <v>3</v>
      </c>
      <c r="V509" s="211">
        <v>2933.121452894442</v>
      </c>
      <c r="W509" s="208">
        <f t="shared" si="358"/>
        <v>977.70715096481399</v>
      </c>
      <c r="X509" s="205">
        <f t="shared" si="366"/>
        <v>7</v>
      </c>
      <c r="Y509" s="578"/>
      <c r="Z509" s="211">
        <v>3</v>
      </c>
      <c r="AA509" s="211">
        <v>2933.1992963056077</v>
      </c>
      <c r="AB509" s="208">
        <f t="shared" si="359"/>
        <v>977.73309876853591</v>
      </c>
      <c r="AC509" s="205">
        <f t="shared" si="367"/>
        <v>7</v>
      </c>
      <c r="AD509" s="578"/>
      <c r="AE509" s="211">
        <v>3</v>
      </c>
      <c r="AF509" s="211">
        <v>2933.5622317596572</v>
      </c>
      <c r="AG509" s="208">
        <f t="shared" si="360"/>
        <v>977.85407725321909</v>
      </c>
      <c r="AH509" s="205">
        <f t="shared" si="368"/>
        <v>7</v>
      </c>
      <c r="AI509" s="578"/>
      <c r="AJ509" s="211">
        <v>3</v>
      </c>
      <c r="AK509" s="211">
        <v>2933.7041719342596</v>
      </c>
      <c r="AL509" s="208">
        <f t="shared" si="361"/>
        <v>977.90139064475318</v>
      </c>
      <c r="AM509" s="205">
        <f t="shared" si="369"/>
        <v>7</v>
      </c>
      <c r="AN509" s="578"/>
      <c r="AO509" s="211">
        <v>3</v>
      </c>
      <c r="AP509" s="211">
        <v>2933.6437718277048</v>
      </c>
      <c r="AQ509" s="208">
        <f t="shared" si="362"/>
        <v>977.88125727590159</v>
      </c>
      <c r="AR509" s="205">
        <f t="shared" si="370"/>
        <v>7</v>
      </c>
      <c r="AS509" s="578"/>
      <c r="AT509" s="211">
        <v>3</v>
      </c>
      <c r="AU509" s="211">
        <v>2933.5537190082623</v>
      </c>
      <c r="AV509" s="208">
        <f t="shared" si="363"/>
        <v>977.85123966942081</v>
      </c>
      <c r="AW509" s="205">
        <f t="shared" si="371"/>
        <v>7</v>
      </c>
      <c r="AX509" s="600"/>
    </row>
    <row r="510" spans="2:50" ht="14.25" customHeight="1" outlineLevel="1">
      <c r="B510" s="527"/>
      <c r="C510" s="203">
        <v>29</v>
      </c>
      <c r="D510" s="206" t="s">
        <v>706</v>
      </c>
      <c r="E510" s="207">
        <v>4</v>
      </c>
      <c r="F510" s="203">
        <v>3000</v>
      </c>
      <c r="G510" s="208">
        <f t="shared" si="365"/>
        <v>750</v>
      </c>
      <c r="H510" s="576"/>
      <c r="I510" s="209">
        <f t="shared" si="353"/>
        <v>4</v>
      </c>
      <c r="J510" s="209">
        <f t="shared" si="354"/>
        <v>2595.7715842285238</v>
      </c>
      <c r="K510" s="210">
        <f t="shared" si="355"/>
        <v>648.94289605713095</v>
      </c>
      <c r="L510" s="577"/>
      <c r="M510" s="209">
        <f>RANK(K510, K$482:$K$514)</f>
        <v>27</v>
      </c>
      <c r="N510" s="579"/>
      <c r="O510" s="574"/>
      <c r="P510" s="211">
        <v>4</v>
      </c>
      <c r="Q510" s="211">
        <v>2489.4246575342481</v>
      </c>
      <c r="R510" s="208">
        <f t="shared" si="356"/>
        <v>622.35616438356203</v>
      </c>
      <c r="S510" s="205">
        <f t="shared" si="357"/>
        <v>27</v>
      </c>
      <c r="T510" s="578"/>
      <c r="U510" s="211">
        <v>4</v>
      </c>
      <c r="V510" s="211">
        <v>2531.1864406779682</v>
      </c>
      <c r="W510" s="208">
        <f t="shared" si="358"/>
        <v>632.79661016949206</v>
      </c>
      <c r="X510" s="205">
        <f t="shared" si="366"/>
        <v>27</v>
      </c>
      <c r="Y510" s="578"/>
      <c r="Z510" s="211">
        <v>4</v>
      </c>
      <c r="AA510" s="211">
        <v>2609.1624910522532</v>
      </c>
      <c r="AB510" s="208">
        <f t="shared" si="359"/>
        <v>652.29062276306331</v>
      </c>
      <c r="AC510" s="205">
        <f t="shared" si="367"/>
        <v>27</v>
      </c>
      <c r="AD510" s="578"/>
      <c r="AE510" s="211">
        <v>4</v>
      </c>
      <c r="AF510" s="211">
        <v>2633.1282536677695</v>
      </c>
      <c r="AG510" s="208">
        <f t="shared" si="360"/>
        <v>658.28206341694238</v>
      </c>
      <c r="AH510" s="205">
        <f t="shared" si="368"/>
        <v>27</v>
      </c>
      <c r="AI510" s="578"/>
      <c r="AJ510" s="211">
        <v>4</v>
      </c>
      <c r="AK510" s="211">
        <v>2632.9927007299184</v>
      </c>
      <c r="AL510" s="208">
        <f t="shared" si="361"/>
        <v>658.2481751824796</v>
      </c>
      <c r="AM510" s="205">
        <f t="shared" si="369"/>
        <v>26</v>
      </c>
      <c r="AN510" s="578"/>
      <c r="AO510" s="211">
        <v>4</v>
      </c>
      <c r="AP510" s="211">
        <v>2633.2122470160866</v>
      </c>
      <c r="AQ510" s="208">
        <f t="shared" si="362"/>
        <v>658.30306175402166</v>
      </c>
      <c r="AR510" s="205">
        <f t="shared" si="370"/>
        <v>26</v>
      </c>
      <c r="AS510" s="578"/>
      <c r="AT510" s="211">
        <v>4</v>
      </c>
      <c r="AU510" s="211">
        <v>2641.2942989214207</v>
      </c>
      <c r="AV510" s="208">
        <f t="shared" si="363"/>
        <v>660.32357473035518</v>
      </c>
      <c r="AW510" s="205">
        <f t="shared" si="371"/>
        <v>26</v>
      </c>
      <c r="AX510" s="600"/>
    </row>
    <row r="511" spans="2:50" ht="14.25" customHeight="1" outlineLevel="1">
      <c r="B511" s="527"/>
      <c r="C511" s="203">
        <v>30</v>
      </c>
      <c r="D511" s="206" t="s">
        <v>638</v>
      </c>
      <c r="E511" s="207">
        <v>6</v>
      </c>
      <c r="F511" s="203">
        <v>3600</v>
      </c>
      <c r="G511" s="208">
        <f t="shared" si="365"/>
        <v>600</v>
      </c>
      <c r="H511" s="576"/>
      <c r="I511" s="209">
        <f t="shared" si="353"/>
        <v>6</v>
      </c>
      <c r="J511" s="209">
        <f t="shared" si="354"/>
        <v>3181.2960300846889</v>
      </c>
      <c r="K511" s="210">
        <f t="shared" si="355"/>
        <v>530.21600501411478</v>
      </c>
      <c r="L511" s="577"/>
      <c r="M511" s="209">
        <f>RANK(K511, K$482:$K$514)</f>
        <v>30</v>
      </c>
      <c r="N511" s="579"/>
      <c r="O511" s="574"/>
      <c r="P511" s="211">
        <v>6</v>
      </c>
      <c r="Q511" s="211">
        <v>3174.9999999999973</v>
      </c>
      <c r="R511" s="208">
        <f t="shared" si="356"/>
        <v>529.16666666666617</v>
      </c>
      <c r="S511" s="205">
        <f t="shared" si="357"/>
        <v>30</v>
      </c>
      <c r="T511" s="578"/>
      <c r="U511" s="211">
        <v>6</v>
      </c>
      <c r="V511" s="211">
        <v>3179.5620437956427</v>
      </c>
      <c r="W511" s="208">
        <f t="shared" si="358"/>
        <v>529.92700729927378</v>
      </c>
      <c r="X511" s="205">
        <f t="shared" si="366"/>
        <v>30</v>
      </c>
      <c r="Y511" s="578"/>
      <c r="Z511" s="211">
        <v>6</v>
      </c>
      <c r="AA511" s="211">
        <v>3184.2253521126372</v>
      </c>
      <c r="AB511" s="208">
        <f t="shared" si="359"/>
        <v>530.70422535210616</v>
      </c>
      <c r="AC511" s="205">
        <f t="shared" si="367"/>
        <v>30</v>
      </c>
      <c r="AD511" s="578"/>
      <c r="AE511" s="211">
        <v>6</v>
      </c>
      <c r="AF511" s="211">
        <v>3184.1584158415903</v>
      </c>
      <c r="AG511" s="208">
        <f t="shared" si="360"/>
        <v>530.69306930693176</v>
      </c>
      <c r="AH511" s="205">
        <f t="shared" si="368"/>
        <v>30</v>
      </c>
      <c r="AI511" s="578"/>
      <c r="AJ511" s="211">
        <v>6</v>
      </c>
      <c r="AK511" s="211">
        <v>3183.8150289017071</v>
      </c>
      <c r="AL511" s="208">
        <f t="shared" si="361"/>
        <v>530.63583815028448</v>
      </c>
      <c r="AM511" s="205">
        <f t="shared" si="369"/>
        <v>29</v>
      </c>
      <c r="AN511" s="578"/>
      <c r="AO511" s="211">
        <v>6</v>
      </c>
      <c r="AP511" s="211">
        <v>3179.5620437956427</v>
      </c>
      <c r="AQ511" s="208">
        <f t="shared" si="362"/>
        <v>529.92700729927378</v>
      </c>
      <c r="AR511" s="205">
        <f t="shared" si="370"/>
        <v>29</v>
      </c>
      <c r="AS511" s="578"/>
      <c r="AT511" s="211">
        <v>6</v>
      </c>
      <c r="AU511" s="211">
        <v>3182.7493261456034</v>
      </c>
      <c r="AV511" s="208">
        <f t="shared" si="363"/>
        <v>530.45822102426723</v>
      </c>
      <c r="AW511" s="205">
        <f t="shared" si="371"/>
        <v>29</v>
      </c>
      <c r="AX511" s="600"/>
    </row>
    <row r="512" spans="2:50" ht="14.25" customHeight="1" outlineLevel="1">
      <c r="B512" s="527"/>
      <c r="C512" s="203">
        <v>31</v>
      </c>
      <c r="D512" s="206" t="s">
        <v>387</v>
      </c>
      <c r="E512" s="203">
        <v>3</v>
      </c>
      <c r="F512" s="203">
        <v>3000</v>
      </c>
      <c r="G512" s="208">
        <f t="shared" si="365"/>
        <v>1000</v>
      </c>
      <c r="H512" s="576"/>
      <c r="I512" s="431">
        <f t="shared" si="353"/>
        <v>3</v>
      </c>
      <c r="J512" s="209">
        <f t="shared" si="354"/>
        <v>2670.6931034956906</v>
      </c>
      <c r="K512" s="210">
        <f t="shared" si="355"/>
        <v>890.23103449856342</v>
      </c>
      <c r="L512" s="577"/>
      <c r="M512" s="209">
        <f>RANK(K512, K$482:$K$514)</f>
        <v>10</v>
      </c>
      <c r="N512" s="579"/>
      <c r="O512" s="574"/>
      <c r="P512" s="211">
        <v>3</v>
      </c>
      <c r="Q512" s="211">
        <v>2670.0007227329888</v>
      </c>
      <c r="R512" s="208">
        <f t="shared" si="356"/>
        <v>890.00024091099624</v>
      </c>
      <c r="S512" s="205">
        <f t="shared" si="357"/>
        <v>10</v>
      </c>
      <c r="T512" s="578"/>
      <c r="U512" s="211">
        <v>3</v>
      </c>
      <c r="V512" s="211">
        <v>2669.9247439536848</v>
      </c>
      <c r="W512" s="208">
        <f t="shared" si="358"/>
        <v>889.97491465122823</v>
      </c>
      <c r="X512" s="205">
        <f t="shared" si="366"/>
        <v>10</v>
      </c>
      <c r="Y512" s="578"/>
      <c r="Z512" s="211">
        <v>3</v>
      </c>
      <c r="AA512" s="211">
        <v>2669.9773176689505</v>
      </c>
      <c r="AB512" s="208">
        <f t="shared" si="359"/>
        <v>889.99243922298353</v>
      </c>
      <c r="AC512" s="205">
        <f t="shared" si="367"/>
        <v>10</v>
      </c>
      <c r="AD512" s="578"/>
      <c r="AE512" s="211">
        <v>3</v>
      </c>
      <c r="AF512" s="211">
        <v>2670.1752546418015</v>
      </c>
      <c r="AG512" s="208">
        <f t="shared" si="360"/>
        <v>890.05841821393381</v>
      </c>
      <c r="AH512" s="205">
        <f t="shared" si="368"/>
        <v>11</v>
      </c>
      <c r="AI512" s="578"/>
      <c r="AJ512" s="211">
        <v>3</v>
      </c>
      <c r="AK512" s="211">
        <v>2671.0377005987793</v>
      </c>
      <c r="AL512" s="208">
        <f t="shared" si="361"/>
        <v>890.34590019959307</v>
      </c>
      <c r="AM512" s="205">
        <f t="shared" si="369"/>
        <v>10</v>
      </c>
      <c r="AN512" s="578"/>
      <c r="AO512" s="211">
        <v>3</v>
      </c>
      <c r="AP512" s="211">
        <v>2671.816832141767</v>
      </c>
      <c r="AQ512" s="208">
        <f t="shared" si="362"/>
        <v>890.60561071392237</v>
      </c>
      <c r="AR512" s="205">
        <f t="shared" si="370"/>
        <v>10</v>
      </c>
      <c r="AS512" s="578"/>
      <c r="AT512" s="211">
        <v>3</v>
      </c>
      <c r="AU512" s="211">
        <v>2671.9191527318612</v>
      </c>
      <c r="AV512" s="208">
        <f t="shared" si="363"/>
        <v>890.63971757728712</v>
      </c>
      <c r="AW512" s="205">
        <f t="shared" si="371"/>
        <v>10</v>
      </c>
      <c r="AX512" s="600"/>
    </row>
    <row r="513" spans="1:50" ht="14.25" customHeight="1" outlineLevel="1">
      <c r="B513" s="527"/>
      <c r="C513" s="203">
        <v>32</v>
      </c>
      <c r="D513" s="206" t="s">
        <v>707</v>
      </c>
      <c r="E513" s="203">
        <v>12</v>
      </c>
      <c r="F513" s="203">
        <v>3600</v>
      </c>
      <c r="G513" s="208">
        <f t="shared" si="365"/>
        <v>300</v>
      </c>
      <c r="H513" s="576"/>
      <c r="I513" s="209">
        <f t="shared" si="353"/>
        <v>12</v>
      </c>
      <c r="J513" s="209">
        <f t="shared" si="354"/>
        <v>3082.4904449622713</v>
      </c>
      <c r="K513" s="210">
        <f t="shared" si="355"/>
        <v>256.87420374685593</v>
      </c>
      <c r="L513" s="577"/>
      <c r="M513" s="209">
        <f>RANK(K513, K$482:$K$514)</f>
        <v>32</v>
      </c>
      <c r="N513" s="579"/>
      <c r="O513" s="574"/>
      <c r="P513" s="211">
        <v>12</v>
      </c>
      <c r="Q513" s="211">
        <v>2979.1652754590987</v>
      </c>
      <c r="R513" s="208">
        <f t="shared" si="356"/>
        <v>248.26377295492489</v>
      </c>
      <c r="S513" s="205">
        <f t="shared" si="357"/>
        <v>31</v>
      </c>
      <c r="T513" s="578"/>
      <c r="U513" s="211">
        <v>12</v>
      </c>
      <c r="V513" s="211">
        <v>3053.7931034482795</v>
      </c>
      <c r="W513" s="208">
        <f t="shared" si="358"/>
        <v>254.48275862068996</v>
      </c>
      <c r="X513" s="205">
        <f t="shared" si="366"/>
        <v>31</v>
      </c>
      <c r="Y513" s="578"/>
      <c r="Z513" s="211">
        <v>12</v>
      </c>
      <c r="AA513" s="211">
        <v>3133.2616641582431</v>
      </c>
      <c r="AB513" s="208">
        <f t="shared" si="359"/>
        <v>261.10513867985361</v>
      </c>
      <c r="AC513" s="205">
        <f t="shared" si="367"/>
        <v>32</v>
      </c>
      <c r="AD513" s="578"/>
      <c r="AE513" s="211">
        <v>12</v>
      </c>
      <c r="AF513" s="211">
        <v>3102.5627476882432</v>
      </c>
      <c r="AG513" s="208">
        <f t="shared" si="360"/>
        <v>258.54689564068696</v>
      </c>
      <c r="AH513" s="205">
        <f t="shared" si="368"/>
        <v>32</v>
      </c>
      <c r="AI513" s="578"/>
      <c r="AJ513" s="211">
        <v>12</v>
      </c>
      <c r="AK513" s="211">
        <v>3102.7322404371525</v>
      </c>
      <c r="AL513" s="208">
        <f t="shared" si="361"/>
        <v>258.5610200364294</v>
      </c>
      <c r="AM513" s="205">
        <f t="shared" si="369"/>
        <v>31</v>
      </c>
      <c r="AN513" s="578"/>
      <c r="AO513" s="211">
        <v>12</v>
      </c>
      <c r="AP513" s="211">
        <v>3103.0206677265542</v>
      </c>
      <c r="AQ513" s="208">
        <f t="shared" si="362"/>
        <v>258.58505564387951</v>
      </c>
      <c r="AR513" s="205">
        <f t="shared" si="370"/>
        <v>31</v>
      </c>
      <c r="AS513" s="578"/>
      <c r="AT513" s="211">
        <v>12</v>
      </c>
      <c r="AU513" s="211">
        <v>3102.8974158183287</v>
      </c>
      <c r="AV513" s="208">
        <f t="shared" si="363"/>
        <v>258.57478465152741</v>
      </c>
      <c r="AW513" s="205">
        <f t="shared" si="371"/>
        <v>31</v>
      </c>
      <c r="AX513" s="600"/>
    </row>
    <row r="514" spans="1:50" ht="14.25" customHeight="1" outlineLevel="1">
      <c r="B514" s="527"/>
      <c r="C514" s="203">
        <v>33</v>
      </c>
      <c r="D514" s="206"/>
      <c r="E514" s="203"/>
      <c r="F514" s="203"/>
      <c r="G514" s="208"/>
      <c r="H514" s="576"/>
      <c r="I514" s="209"/>
      <c r="J514" s="209"/>
      <c r="K514" s="210"/>
      <c r="L514" s="577"/>
      <c r="M514" s="209"/>
      <c r="N514" s="579"/>
      <c r="O514" s="574"/>
      <c r="P514" s="205"/>
      <c r="Q514" s="211"/>
      <c r="R514" s="208"/>
      <c r="S514" s="205"/>
      <c r="T514" s="578"/>
      <c r="U514" s="205"/>
      <c r="V514" s="211"/>
      <c r="W514" s="208"/>
      <c r="X514" s="205"/>
      <c r="Y514" s="578"/>
      <c r="Z514" s="205"/>
      <c r="AA514" s="211"/>
      <c r="AB514" s="208"/>
      <c r="AC514" s="205"/>
      <c r="AD514" s="578"/>
      <c r="AE514" s="205"/>
      <c r="AF514" s="211"/>
      <c r="AG514" s="208"/>
      <c r="AH514" s="205"/>
      <c r="AI514" s="578"/>
      <c r="AJ514" s="205"/>
      <c r="AK514" s="211"/>
      <c r="AL514" s="208"/>
      <c r="AM514" s="205"/>
      <c r="AN514" s="578"/>
      <c r="AO514" s="205"/>
      <c r="AP514" s="211"/>
      <c r="AQ514" s="208"/>
      <c r="AR514" s="205"/>
      <c r="AS514" s="578"/>
      <c r="AT514" s="205"/>
      <c r="AU514" s="211"/>
      <c r="AV514" s="208"/>
      <c r="AW514" s="205"/>
      <c r="AX514" s="601"/>
    </row>
    <row r="515" spans="1:50" ht="14.25" customHeight="1" outlineLevel="1" collapsed="1">
      <c r="B515" s="580" t="s">
        <v>736</v>
      </c>
      <c r="C515" s="581"/>
      <c r="D515" s="581"/>
      <c r="E515" s="581"/>
      <c r="F515" s="581"/>
      <c r="G515" s="581"/>
      <c r="H515" s="581"/>
      <c r="I515" s="581"/>
      <c r="J515" s="581"/>
      <c r="K515" s="581"/>
      <c r="L515" s="581"/>
      <c r="M515" s="582"/>
      <c r="N515" s="585" t="s">
        <v>444</v>
      </c>
      <c r="O515" s="585" t="s">
        <v>105</v>
      </c>
      <c r="P515" s="587">
        <f>AT477+1</f>
        <v>45965</v>
      </c>
      <c r="Q515" s="588"/>
      <c r="R515" s="588"/>
      <c r="S515" s="588"/>
      <c r="T515" s="588"/>
      <c r="U515" s="589">
        <f>P515+1</f>
        <v>45966</v>
      </c>
      <c r="V515" s="590"/>
      <c r="W515" s="590"/>
      <c r="X515" s="590"/>
      <c r="Y515" s="590"/>
      <c r="Z515" s="587">
        <f t="shared" ref="Z515" si="372">U515+1</f>
        <v>45967</v>
      </c>
      <c r="AA515" s="588"/>
      <c r="AB515" s="588"/>
      <c r="AC515" s="588"/>
      <c r="AD515" s="588"/>
      <c r="AE515" s="589">
        <f t="shared" ref="AE515" si="373">Z515+1</f>
        <v>45968</v>
      </c>
      <c r="AF515" s="590"/>
      <c r="AG515" s="590"/>
      <c r="AH515" s="590"/>
      <c r="AI515" s="590"/>
      <c r="AJ515" s="595">
        <f t="shared" ref="AJ515" si="374">AE515+1</f>
        <v>45969</v>
      </c>
      <c r="AK515" s="596"/>
      <c r="AL515" s="596"/>
      <c r="AM515" s="596"/>
      <c r="AN515" s="597"/>
      <c r="AO515" s="589">
        <f t="shared" ref="AO515" si="375">AJ515+1</f>
        <v>45970</v>
      </c>
      <c r="AP515" s="590"/>
      <c r="AQ515" s="590"/>
      <c r="AR515" s="590"/>
      <c r="AS515" s="590"/>
      <c r="AT515" s="595">
        <f t="shared" ref="AT515" si="376">AO515+1</f>
        <v>45971</v>
      </c>
      <c r="AU515" s="596"/>
      <c r="AV515" s="596"/>
      <c r="AW515" s="596"/>
      <c r="AX515" s="597"/>
    </row>
    <row r="516" spans="1:50" ht="14.25" customHeight="1" outlineLevel="1">
      <c r="B516" s="583"/>
      <c r="C516" s="583"/>
      <c r="D516" s="583"/>
      <c r="E516" s="583"/>
      <c r="F516" s="583"/>
      <c r="G516" s="583"/>
      <c r="H516" s="583"/>
      <c r="I516" s="583"/>
      <c r="J516" s="583"/>
      <c r="K516" s="583"/>
      <c r="L516" s="583"/>
      <c r="M516" s="584"/>
      <c r="N516" s="586"/>
      <c r="O516" s="586"/>
      <c r="P516" s="598">
        <f>P515</f>
        <v>45965</v>
      </c>
      <c r="Q516" s="598"/>
      <c r="R516" s="598"/>
      <c r="S516" s="598"/>
      <c r="T516" s="598"/>
      <c r="U516" s="591">
        <f>U515</f>
        <v>45966</v>
      </c>
      <c r="V516" s="591"/>
      <c r="W516" s="591"/>
      <c r="X516" s="591"/>
      <c r="Y516" s="591"/>
      <c r="Z516" s="598">
        <f t="shared" ref="Z516" si="377">Z515</f>
        <v>45967</v>
      </c>
      <c r="AA516" s="598"/>
      <c r="AB516" s="598"/>
      <c r="AC516" s="598"/>
      <c r="AD516" s="598"/>
      <c r="AE516" s="591">
        <f t="shared" ref="AE516" si="378">AE515</f>
        <v>45968</v>
      </c>
      <c r="AF516" s="591"/>
      <c r="AG516" s="591"/>
      <c r="AH516" s="591"/>
      <c r="AI516" s="591"/>
      <c r="AJ516" s="592">
        <f t="shared" ref="AJ516" si="379">AJ515</f>
        <v>45969</v>
      </c>
      <c r="AK516" s="593"/>
      <c r="AL516" s="593"/>
      <c r="AM516" s="593"/>
      <c r="AN516" s="594"/>
      <c r="AO516" s="591">
        <f t="shared" ref="AO516" si="380">AO515</f>
        <v>45970</v>
      </c>
      <c r="AP516" s="591"/>
      <c r="AQ516" s="591"/>
      <c r="AR516" s="591"/>
      <c r="AS516" s="591"/>
      <c r="AT516" s="592">
        <f t="shared" ref="AT516" si="381">AT515</f>
        <v>45971</v>
      </c>
      <c r="AU516" s="593"/>
      <c r="AV516" s="593"/>
      <c r="AW516" s="593"/>
      <c r="AX516" s="594"/>
    </row>
    <row r="517" spans="1:50" ht="14.25" customHeight="1" outlineLevel="1">
      <c r="B517" s="527" t="s">
        <v>165</v>
      </c>
      <c r="C517" s="527" t="s">
        <v>160</v>
      </c>
      <c r="D517" s="527"/>
      <c r="E517" s="527" t="s">
        <v>161</v>
      </c>
      <c r="F517" s="527"/>
      <c r="G517" s="527"/>
      <c r="H517" s="527" t="s">
        <v>166</v>
      </c>
      <c r="I517" s="575" t="s">
        <v>445</v>
      </c>
      <c r="J517" s="575"/>
      <c r="K517" s="575"/>
      <c r="L517" s="575" t="s">
        <v>166</v>
      </c>
      <c r="M517" s="575" t="s">
        <v>168</v>
      </c>
      <c r="N517" s="579"/>
      <c r="O517" s="574" t="s">
        <v>167</v>
      </c>
      <c r="P517" s="574" t="s">
        <v>163</v>
      </c>
      <c r="Q517" s="574"/>
      <c r="R517" s="574"/>
      <c r="S517" s="574"/>
      <c r="T517" s="574" t="s">
        <v>166</v>
      </c>
      <c r="U517" s="574" t="s">
        <v>163</v>
      </c>
      <c r="V517" s="574"/>
      <c r="W517" s="574"/>
      <c r="X517" s="574"/>
      <c r="Y517" s="574" t="s">
        <v>166</v>
      </c>
      <c r="Z517" s="574" t="s">
        <v>163</v>
      </c>
      <c r="AA517" s="574"/>
      <c r="AB517" s="574"/>
      <c r="AC517" s="574"/>
      <c r="AD517" s="574" t="s">
        <v>166</v>
      </c>
      <c r="AE517" s="574" t="s">
        <v>163</v>
      </c>
      <c r="AF517" s="574"/>
      <c r="AG517" s="574"/>
      <c r="AH517" s="574"/>
      <c r="AI517" s="574" t="s">
        <v>166</v>
      </c>
      <c r="AJ517" s="574" t="s">
        <v>163</v>
      </c>
      <c r="AK517" s="574"/>
      <c r="AL517" s="574"/>
      <c r="AM517" s="574"/>
      <c r="AN517" s="574" t="s">
        <v>166</v>
      </c>
      <c r="AO517" s="574" t="s">
        <v>163</v>
      </c>
      <c r="AP517" s="574"/>
      <c r="AQ517" s="574"/>
      <c r="AR517" s="574"/>
      <c r="AS517" s="574" t="s">
        <v>166</v>
      </c>
      <c r="AT517" s="574" t="s">
        <v>163</v>
      </c>
      <c r="AU517" s="574"/>
      <c r="AV517" s="574"/>
      <c r="AW517" s="574"/>
      <c r="AX517" s="574" t="s">
        <v>166</v>
      </c>
    </row>
    <row r="518" spans="1:50" ht="14.25" customHeight="1" outlineLevel="1">
      <c r="B518" s="527"/>
      <c r="C518" s="527"/>
      <c r="D518" s="527"/>
      <c r="E518" s="527" t="s">
        <v>446</v>
      </c>
      <c r="F518" s="527"/>
      <c r="G518" s="527"/>
      <c r="H518" s="527"/>
      <c r="I518" s="575" t="s">
        <v>446</v>
      </c>
      <c r="J518" s="575"/>
      <c r="K518" s="575"/>
      <c r="L518" s="575"/>
      <c r="M518" s="575"/>
      <c r="N518" s="579"/>
      <c r="O518" s="574"/>
      <c r="P518" s="574" t="s">
        <v>447</v>
      </c>
      <c r="Q518" s="574"/>
      <c r="R518" s="574"/>
      <c r="S518" s="574"/>
      <c r="T518" s="574"/>
      <c r="U518" s="574" t="s">
        <v>447</v>
      </c>
      <c r="V518" s="574"/>
      <c r="W518" s="574"/>
      <c r="X518" s="574"/>
      <c r="Y518" s="574"/>
      <c r="Z518" s="574" t="s">
        <v>447</v>
      </c>
      <c r="AA518" s="574"/>
      <c r="AB518" s="574"/>
      <c r="AC518" s="574"/>
      <c r="AD518" s="574"/>
      <c r="AE518" s="574" t="s">
        <v>447</v>
      </c>
      <c r="AF518" s="574"/>
      <c r="AG518" s="574"/>
      <c r="AH518" s="574"/>
      <c r="AI518" s="574"/>
      <c r="AJ518" s="574" t="s">
        <v>447</v>
      </c>
      <c r="AK518" s="574"/>
      <c r="AL518" s="574"/>
      <c r="AM518" s="574"/>
      <c r="AN518" s="574"/>
      <c r="AO518" s="574" t="s">
        <v>447</v>
      </c>
      <c r="AP518" s="574"/>
      <c r="AQ518" s="574"/>
      <c r="AR518" s="574"/>
      <c r="AS518" s="574"/>
      <c r="AT518" s="574" t="s">
        <v>447</v>
      </c>
      <c r="AU518" s="574"/>
      <c r="AV518" s="574"/>
      <c r="AW518" s="574"/>
      <c r="AX518" s="574"/>
    </row>
    <row r="519" spans="1:50" ht="14.25" customHeight="1" outlineLevel="1">
      <c r="A519" s="200"/>
      <c r="B519" s="527"/>
      <c r="C519" s="527"/>
      <c r="D519" s="527"/>
      <c r="E519" s="203" t="s">
        <v>162</v>
      </c>
      <c r="F519" s="203" t="s">
        <v>448</v>
      </c>
      <c r="G519" s="203" t="s">
        <v>164</v>
      </c>
      <c r="H519" s="527"/>
      <c r="I519" s="204" t="s">
        <v>162</v>
      </c>
      <c r="J519" s="204" t="s">
        <v>448</v>
      </c>
      <c r="K519" s="204" t="s">
        <v>164</v>
      </c>
      <c r="L519" s="575"/>
      <c r="M519" s="575"/>
      <c r="N519" s="579"/>
      <c r="O519" s="574"/>
      <c r="P519" s="205" t="s">
        <v>162</v>
      </c>
      <c r="Q519" s="205" t="s">
        <v>448</v>
      </c>
      <c r="R519" s="205" t="s">
        <v>164</v>
      </c>
      <c r="S519" s="205" t="s">
        <v>168</v>
      </c>
      <c r="T519" s="574"/>
      <c r="U519" s="205" t="s">
        <v>162</v>
      </c>
      <c r="V519" s="205" t="s">
        <v>448</v>
      </c>
      <c r="W519" s="205" t="s">
        <v>164</v>
      </c>
      <c r="X519" s="205" t="s">
        <v>168</v>
      </c>
      <c r="Y519" s="574"/>
      <c r="Z519" s="205" t="s">
        <v>162</v>
      </c>
      <c r="AA519" s="205" t="s">
        <v>448</v>
      </c>
      <c r="AB519" s="205" t="s">
        <v>164</v>
      </c>
      <c r="AC519" s="205" t="s">
        <v>168</v>
      </c>
      <c r="AD519" s="574"/>
      <c r="AE519" s="205" t="s">
        <v>162</v>
      </c>
      <c r="AF519" s="205" t="s">
        <v>448</v>
      </c>
      <c r="AG519" s="205" t="s">
        <v>164</v>
      </c>
      <c r="AH519" s="205" t="s">
        <v>168</v>
      </c>
      <c r="AI519" s="574"/>
      <c r="AJ519" s="205" t="s">
        <v>162</v>
      </c>
      <c r="AK519" s="205" t="s">
        <v>448</v>
      </c>
      <c r="AL519" s="205" t="s">
        <v>164</v>
      </c>
      <c r="AM519" s="205" t="s">
        <v>168</v>
      </c>
      <c r="AN519" s="574"/>
      <c r="AO519" s="205" t="s">
        <v>162</v>
      </c>
      <c r="AP519" s="205" t="s">
        <v>448</v>
      </c>
      <c r="AQ519" s="205" t="s">
        <v>164</v>
      </c>
      <c r="AR519" s="205" t="s">
        <v>168</v>
      </c>
      <c r="AS519" s="574"/>
      <c r="AT519" s="205" t="s">
        <v>162</v>
      </c>
      <c r="AU519" s="205" t="s">
        <v>448</v>
      </c>
      <c r="AV519" s="205" t="s">
        <v>164</v>
      </c>
      <c r="AW519" s="205" t="s">
        <v>168</v>
      </c>
      <c r="AX519" s="574"/>
    </row>
    <row r="520" spans="1:50" ht="14.25" customHeight="1" outlineLevel="1">
      <c r="B520" s="527" t="s">
        <v>449</v>
      </c>
      <c r="C520" s="203">
        <v>1</v>
      </c>
      <c r="D520" s="206" t="s">
        <v>544</v>
      </c>
      <c r="E520" s="207">
        <v>4</v>
      </c>
      <c r="F520" s="203">
        <v>3300</v>
      </c>
      <c r="G520" s="208">
        <f>F520/E520</f>
        <v>825</v>
      </c>
      <c r="H520" s="576">
        <f>AVERAGE(G520:G552)</f>
        <v>865.66666666666663</v>
      </c>
      <c r="I520" s="209">
        <f>AVERAGE(P520,U520,Z520,AE520,AJ520,AO520,AT520)</f>
        <v>4</v>
      </c>
      <c r="J520" s="209">
        <f>AVERAGE(Q520,V520,AA520,AF520,AK520,AP520,AU520)</f>
        <v>2939.8264815152984</v>
      </c>
      <c r="K520" s="210">
        <f>AVERAGE(R520,W520,AB520,AG520,AL520,AQ520,AV520)</f>
        <v>734.9566203788246</v>
      </c>
      <c r="L520" s="577">
        <f>IFERROR(AVERAGE(K520:K552),"-")</f>
        <v>762.00661817992125</v>
      </c>
      <c r="M520" s="209">
        <f>RANK(K520, K$520:$K$552)</f>
        <v>12</v>
      </c>
      <c r="N520" s="579"/>
      <c r="O520" s="574"/>
      <c r="P520" s="211">
        <v>4</v>
      </c>
      <c r="Q520" s="211">
        <v>2938.2799325463743</v>
      </c>
      <c r="R520" s="208">
        <f t="shared" ref="R520:R549" si="382">Q520/P520</f>
        <v>734.56998313659358</v>
      </c>
      <c r="S520" s="205">
        <f>RANK(R520, R$520:R$552)</f>
        <v>12</v>
      </c>
      <c r="T520" s="578">
        <f>AVERAGE(R520:R552)</f>
        <v>761.42702289096701</v>
      </c>
      <c r="U520" s="211">
        <v>4</v>
      </c>
      <c r="V520" s="211">
        <v>2938.5943279901367</v>
      </c>
      <c r="W520" s="208">
        <f t="shared" ref="W520:W549" si="383">V520/U520</f>
        <v>734.64858199753417</v>
      </c>
      <c r="X520" s="205">
        <f>RANK(W520, W$520:W$552)</f>
        <v>12</v>
      </c>
      <c r="Y520" s="578">
        <f>AVERAGE(W520:W552)</f>
        <v>761.52877179430936</v>
      </c>
      <c r="Z520" s="211">
        <v>4</v>
      </c>
      <c r="AA520" s="211">
        <v>2938.5898407884761</v>
      </c>
      <c r="AB520" s="208">
        <f t="shared" ref="AB520:AB549" si="384">AA520/Z520</f>
        <v>734.64746019711902</v>
      </c>
      <c r="AC520" s="205">
        <f>RANK(AB520, AB$520:AB$552)</f>
        <v>12</v>
      </c>
      <c r="AD520" s="578">
        <f>AVERAGE(AB520:AB552)</f>
        <v>761.78453552322833</v>
      </c>
      <c r="AE520" s="211">
        <v>4</v>
      </c>
      <c r="AF520" s="211">
        <v>2939.0003400204005</v>
      </c>
      <c r="AG520" s="208">
        <f t="shared" ref="AG520:AG549" si="385">AF520/AE520</f>
        <v>734.75008500510012</v>
      </c>
      <c r="AH520" s="205">
        <f>RANK(AG520, AG$520:AG$552)</f>
        <v>12</v>
      </c>
      <c r="AI520" s="578">
        <f>AVERAGE(AG520:AG552)</f>
        <v>762.01053402917069</v>
      </c>
      <c r="AJ520" s="211">
        <v>4</v>
      </c>
      <c r="AK520" s="211">
        <v>2941.1847672778567</v>
      </c>
      <c r="AL520" s="208">
        <f t="shared" ref="AL520:AL549" si="386">AK520/AJ520</f>
        <v>735.29619181946418</v>
      </c>
      <c r="AM520" s="205">
        <f>RANK(AL520, AL$520:AL$552)</f>
        <v>12</v>
      </c>
      <c r="AN520" s="578">
        <f>AVERAGE(AL520:AL552)</f>
        <v>762.36186759562452</v>
      </c>
      <c r="AO520" s="211">
        <v>4</v>
      </c>
      <c r="AP520" s="211">
        <v>2941.5254237288136</v>
      </c>
      <c r="AQ520" s="208">
        <f t="shared" ref="AQ520:AQ549" si="387">AP520/AO520</f>
        <v>735.38135593220341</v>
      </c>
      <c r="AR520" s="205">
        <f>RANK(AQ520, AQ$520:AQ$552)</f>
        <v>12</v>
      </c>
      <c r="AS520" s="578">
        <f>AVERAGE(AQ520:AQ552)</f>
        <v>762.43520744142938</v>
      </c>
      <c r="AT520" s="211">
        <v>4</v>
      </c>
      <c r="AU520" s="211">
        <v>2941.6107382550331</v>
      </c>
      <c r="AV520" s="208">
        <f t="shared" ref="AV520:AV549" si="388">AU520/AT520</f>
        <v>735.40268456375827</v>
      </c>
      <c r="AW520" s="205">
        <f>RANK(AV520, AV$520:AV$552)</f>
        <v>12</v>
      </c>
      <c r="AX520" s="578">
        <f>AVERAGE(AV520:AV552)</f>
        <v>762.49838798471876</v>
      </c>
    </row>
    <row r="521" spans="1:50" ht="14.25" customHeight="1" outlineLevel="1">
      <c r="B521" s="527"/>
      <c r="C521" s="203">
        <v>2</v>
      </c>
      <c r="D521" s="206" t="s">
        <v>542</v>
      </c>
      <c r="E521" s="207">
        <v>3</v>
      </c>
      <c r="F521" s="203">
        <v>3600</v>
      </c>
      <c r="G521" s="208">
        <f t="shared" ref="G521:G549" si="389">F521/E521</f>
        <v>1200</v>
      </c>
      <c r="H521" s="576"/>
      <c r="I521" s="209">
        <f t="shared" ref="I521:K549" si="390">AVERAGE(P521,U521,Z521,AE521,AJ521,AO521,AT521)</f>
        <v>3</v>
      </c>
      <c r="J521" s="209">
        <f t="shared" si="390"/>
        <v>3107.3653650637757</v>
      </c>
      <c r="K521" s="210">
        <f t="shared" si="390"/>
        <v>1035.7884550212584</v>
      </c>
      <c r="L521" s="577"/>
      <c r="M521" s="209">
        <f>RANK(K521, K$520:$K$552)</f>
        <v>3</v>
      </c>
      <c r="N521" s="579"/>
      <c r="O521" s="574"/>
      <c r="P521" s="211">
        <v>3</v>
      </c>
      <c r="Q521" s="211">
        <v>3104.3985419198066</v>
      </c>
      <c r="R521" s="208">
        <f t="shared" si="382"/>
        <v>1034.7995139732689</v>
      </c>
      <c r="S521" s="205">
        <f t="shared" ref="S521:S549" si="391">RANK(R521, R$520:R$552)</f>
        <v>2</v>
      </c>
      <c r="T521" s="578"/>
      <c r="U521" s="211">
        <v>3</v>
      </c>
      <c r="V521" s="211">
        <v>3104.7218788627924</v>
      </c>
      <c r="W521" s="208">
        <f t="shared" si="383"/>
        <v>1034.9072929542642</v>
      </c>
      <c r="X521" s="205">
        <f t="shared" ref="X521:X549" si="392">RANK(W521, W$520:W$552)</f>
        <v>2</v>
      </c>
      <c r="Y521" s="578"/>
      <c r="Z521" s="211">
        <v>3</v>
      </c>
      <c r="AA521" s="211">
        <v>3107.8070739549853</v>
      </c>
      <c r="AB521" s="208">
        <f t="shared" si="384"/>
        <v>1035.9356913183285</v>
      </c>
      <c r="AC521" s="205">
        <f t="shared" ref="AC521:AC549" si="393">RANK(AB521, AB$520:AB$552)</f>
        <v>2</v>
      </c>
      <c r="AD521" s="578"/>
      <c r="AE521" s="211">
        <v>3</v>
      </c>
      <c r="AF521" s="211">
        <v>3108.2608695652189</v>
      </c>
      <c r="AG521" s="208">
        <f t="shared" si="385"/>
        <v>1036.0869565217397</v>
      </c>
      <c r="AH521" s="205">
        <f t="shared" ref="AH521:AH549" si="394">RANK(AG521, AG$520:AG$552)</f>
        <v>2</v>
      </c>
      <c r="AI521" s="578"/>
      <c r="AJ521" s="211">
        <v>3</v>
      </c>
      <c r="AK521" s="211">
        <v>3108.5393258426966</v>
      </c>
      <c r="AL521" s="208">
        <f t="shared" si="386"/>
        <v>1036.1797752808989</v>
      </c>
      <c r="AM521" s="205">
        <f t="shared" ref="AM521:AM549" si="395">RANK(AL521, AL$520:AL$552)</f>
        <v>4</v>
      </c>
      <c r="AN521" s="578"/>
      <c r="AO521" s="211">
        <v>3</v>
      </c>
      <c r="AP521" s="211">
        <v>3108.7585135619538</v>
      </c>
      <c r="AQ521" s="208">
        <f t="shared" si="387"/>
        <v>1036.2528378539846</v>
      </c>
      <c r="AR521" s="205">
        <f t="shared" ref="AR521:AR549" si="396">RANK(AQ521, AQ$520:AQ$552)</f>
        <v>3</v>
      </c>
      <c r="AS521" s="578"/>
      <c r="AT521" s="211">
        <v>3</v>
      </c>
      <c r="AU521" s="211">
        <v>3109.0713517389745</v>
      </c>
      <c r="AV521" s="208">
        <f t="shared" si="388"/>
        <v>1036.3571172463248</v>
      </c>
      <c r="AW521" s="205">
        <f t="shared" ref="AW521:AW549" si="397">RANK(AV521, AV$520:AV$552)</f>
        <v>3</v>
      </c>
      <c r="AX521" s="578"/>
    </row>
    <row r="522" spans="1:50" ht="14.25" customHeight="1" outlineLevel="1">
      <c r="B522" s="527"/>
      <c r="C522" s="203">
        <v>3</v>
      </c>
      <c r="D522" s="206" t="s">
        <v>543</v>
      </c>
      <c r="E522" s="207">
        <v>4</v>
      </c>
      <c r="F522" s="203">
        <v>3300</v>
      </c>
      <c r="G522" s="208">
        <f t="shared" si="389"/>
        <v>825</v>
      </c>
      <c r="H522" s="576"/>
      <c r="I522" s="209">
        <f t="shared" si="390"/>
        <v>4</v>
      </c>
      <c r="J522" s="209">
        <f t="shared" si="390"/>
        <v>2936.081652742113</v>
      </c>
      <c r="K522" s="210">
        <f t="shared" si="390"/>
        <v>734.02041318552824</v>
      </c>
      <c r="L522" s="577"/>
      <c r="M522" s="209">
        <f>RANK(K522, K$520:$K$552)</f>
        <v>16</v>
      </c>
      <c r="N522" s="579"/>
      <c r="O522" s="574"/>
      <c r="P522" s="211">
        <v>4</v>
      </c>
      <c r="Q522" s="211">
        <v>2933.2390781846452</v>
      </c>
      <c r="R522" s="208">
        <f t="shared" si="382"/>
        <v>733.30976954616131</v>
      </c>
      <c r="S522" s="205">
        <f t="shared" si="391"/>
        <v>16</v>
      </c>
      <c r="T522" s="578"/>
      <c r="U522" s="211">
        <v>4</v>
      </c>
      <c r="V522" s="211">
        <v>2933.1037451571242</v>
      </c>
      <c r="W522" s="208">
        <f t="shared" si="383"/>
        <v>733.27593628928105</v>
      </c>
      <c r="X522" s="205">
        <f t="shared" si="392"/>
        <v>16</v>
      </c>
      <c r="Y522" s="578"/>
      <c r="Z522" s="211">
        <v>4</v>
      </c>
      <c r="AA522" s="211">
        <v>2933.2337565347257</v>
      </c>
      <c r="AB522" s="208">
        <f t="shared" si="384"/>
        <v>733.30843913368142</v>
      </c>
      <c r="AC522" s="205">
        <f t="shared" si="393"/>
        <v>16</v>
      </c>
      <c r="AD522" s="578"/>
      <c r="AE522" s="211">
        <v>4</v>
      </c>
      <c r="AF522" s="211">
        <v>2937.4789915966394</v>
      </c>
      <c r="AG522" s="208">
        <f t="shared" si="385"/>
        <v>734.36974789915985</v>
      </c>
      <c r="AH522" s="205">
        <f t="shared" si="394"/>
        <v>13</v>
      </c>
      <c r="AI522" s="578"/>
      <c r="AJ522" s="211">
        <v>4</v>
      </c>
      <c r="AK522" s="211">
        <v>2938.3825417201529</v>
      </c>
      <c r="AL522" s="208">
        <f t="shared" si="386"/>
        <v>734.59563543003821</v>
      </c>
      <c r="AM522" s="205">
        <f t="shared" si="395"/>
        <v>14</v>
      </c>
      <c r="AN522" s="578"/>
      <c r="AO522" s="211">
        <v>4</v>
      </c>
      <c r="AP522" s="211">
        <v>2938.5018623258388</v>
      </c>
      <c r="AQ522" s="208">
        <f t="shared" si="387"/>
        <v>734.62546558145971</v>
      </c>
      <c r="AR522" s="205">
        <f t="shared" si="396"/>
        <v>14</v>
      </c>
      <c r="AS522" s="578"/>
      <c r="AT522" s="211">
        <v>4</v>
      </c>
      <c r="AU522" s="211">
        <v>2938.6315936756673</v>
      </c>
      <c r="AV522" s="208">
        <f t="shared" si="388"/>
        <v>734.65789841891683</v>
      </c>
      <c r="AW522" s="205">
        <f t="shared" si="397"/>
        <v>14</v>
      </c>
      <c r="AX522" s="578"/>
    </row>
    <row r="523" spans="1:50" ht="14.25" customHeight="1" outlineLevel="1">
      <c r="B523" s="527"/>
      <c r="C523" s="203">
        <v>4</v>
      </c>
      <c r="D523" s="206" t="s">
        <v>233</v>
      </c>
      <c r="E523" s="207">
        <v>5</v>
      </c>
      <c r="F523" s="203">
        <v>3300</v>
      </c>
      <c r="G523" s="208">
        <f t="shared" si="389"/>
        <v>660</v>
      </c>
      <c r="H523" s="576"/>
      <c r="I523" s="209">
        <f t="shared" si="390"/>
        <v>5</v>
      </c>
      <c r="J523" s="209">
        <f t="shared" si="390"/>
        <v>2937.4619030231747</v>
      </c>
      <c r="K523" s="210">
        <f t="shared" si="390"/>
        <v>587.49238060463506</v>
      </c>
      <c r="L523" s="577"/>
      <c r="M523" s="209">
        <f>RANK(K523, K$520:$K$552)</f>
        <v>27</v>
      </c>
      <c r="N523" s="579"/>
      <c r="O523" s="574"/>
      <c r="P523" s="211">
        <v>5</v>
      </c>
      <c r="Q523" s="211">
        <v>2934.7826086956525</v>
      </c>
      <c r="R523" s="208">
        <f t="shared" si="382"/>
        <v>586.95652173913049</v>
      </c>
      <c r="S523" s="205">
        <f t="shared" si="391"/>
        <v>26</v>
      </c>
      <c r="T523" s="578"/>
      <c r="U523" s="211">
        <v>5</v>
      </c>
      <c r="V523" s="211">
        <v>2934.7593582887712</v>
      </c>
      <c r="W523" s="208">
        <f t="shared" si="383"/>
        <v>586.95187165775428</v>
      </c>
      <c r="X523" s="205">
        <f t="shared" si="392"/>
        <v>26</v>
      </c>
      <c r="Y523" s="578"/>
      <c r="Z523" s="211">
        <v>5</v>
      </c>
      <c r="AA523" s="211">
        <v>2935.5932203389839</v>
      </c>
      <c r="AB523" s="208">
        <f t="shared" si="384"/>
        <v>587.11864406779682</v>
      </c>
      <c r="AC523" s="205">
        <f t="shared" si="393"/>
        <v>26</v>
      </c>
      <c r="AD523" s="578"/>
      <c r="AE523" s="211">
        <v>5</v>
      </c>
      <c r="AF523" s="211">
        <v>2936.6883116883023</v>
      </c>
      <c r="AG523" s="208">
        <f t="shared" si="385"/>
        <v>587.3376623376605</v>
      </c>
      <c r="AH523" s="205">
        <f t="shared" si="394"/>
        <v>27</v>
      </c>
      <c r="AI523" s="578"/>
      <c r="AJ523" s="211">
        <v>5</v>
      </c>
      <c r="AK523" s="211">
        <v>2940.8450704225393</v>
      </c>
      <c r="AL523" s="208">
        <f t="shared" si="386"/>
        <v>588.16901408450781</v>
      </c>
      <c r="AM523" s="205">
        <f t="shared" si="395"/>
        <v>27</v>
      </c>
      <c r="AN523" s="578"/>
      <c r="AO523" s="211">
        <v>5</v>
      </c>
      <c r="AP523" s="211">
        <v>2940.0354819633371</v>
      </c>
      <c r="AQ523" s="208">
        <f t="shared" si="387"/>
        <v>588.00709639266745</v>
      </c>
      <c r="AR523" s="205">
        <f t="shared" si="396"/>
        <v>27</v>
      </c>
      <c r="AS523" s="578"/>
      <c r="AT523" s="211">
        <v>5</v>
      </c>
      <c r="AU523" s="211">
        <v>2939.5292697646405</v>
      </c>
      <c r="AV523" s="208">
        <f t="shared" si="388"/>
        <v>587.90585395292806</v>
      </c>
      <c r="AW523" s="205">
        <f t="shared" si="397"/>
        <v>27</v>
      </c>
      <c r="AX523" s="578"/>
    </row>
    <row r="524" spans="1:50" ht="14.25" customHeight="1" outlineLevel="1">
      <c r="B524" s="527"/>
      <c r="C524" s="203">
        <v>5</v>
      </c>
      <c r="D524" s="206" t="s">
        <v>538</v>
      </c>
      <c r="E524" s="207">
        <v>3</v>
      </c>
      <c r="F524" s="203">
        <v>3600</v>
      </c>
      <c r="G524" s="208">
        <f t="shared" si="389"/>
        <v>1200</v>
      </c>
      <c r="H524" s="576"/>
      <c r="I524" s="209">
        <f t="shared" si="390"/>
        <v>3</v>
      </c>
      <c r="J524" s="209">
        <f t="shared" si="390"/>
        <v>3105.7644104198966</v>
      </c>
      <c r="K524" s="210">
        <f t="shared" si="390"/>
        <v>1035.2548034732988</v>
      </c>
      <c r="L524" s="577"/>
      <c r="M524" s="209">
        <f>RANK(K524, K$520:$K$552)</f>
        <v>6</v>
      </c>
      <c r="N524" s="579"/>
      <c r="O524" s="574"/>
      <c r="P524" s="211">
        <v>3</v>
      </c>
      <c r="Q524" s="211">
        <v>3102.9632041680243</v>
      </c>
      <c r="R524" s="208">
        <f t="shared" si="382"/>
        <v>1034.321068056008</v>
      </c>
      <c r="S524" s="205">
        <f t="shared" si="391"/>
        <v>5</v>
      </c>
      <c r="T524" s="578"/>
      <c r="U524" s="211">
        <v>3</v>
      </c>
      <c r="V524" s="211">
        <v>3103.6505867014362</v>
      </c>
      <c r="W524" s="208">
        <f t="shared" si="383"/>
        <v>1034.5501955671455</v>
      </c>
      <c r="X524" s="205">
        <f t="shared" si="392"/>
        <v>5</v>
      </c>
      <c r="Y524" s="578"/>
      <c r="Z524" s="211">
        <v>3</v>
      </c>
      <c r="AA524" s="211">
        <v>3107.1925754060303</v>
      </c>
      <c r="AB524" s="208">
        <f t="shared" si="384"/>
        <v>1035.7308584686768</v>
      </c>
      <c r="AC524" s="205">
        <f t="shared" si="393"/>
        <v>4</v>
      </c>
      <c r="AD524" s="578"/>
      <c r="AE524" s="211">
        <v>3</v>
      </c>
      <c r="AF524" s="211">
        <v>3106.9965870307151</v>
      </c>
      <c r="AG524" s="208">
        <f t="shared" si="385"/>
        <v>1035.6655290102383</v>
      </c>
      <c r="AH524" s="205">
        <f t="shared" si="394"/>
        <v>5</v>
      </c>
      <c r="AI524" s="578"/>
      <c r="AJ524" s="211">
        <v>3</v>
      </c>
      <c r="AK524" s="211">
        <v>3106.1877974902595</v>
      </c>
      <c r="AL524" s="208">
        <f t="shared" si="386"/>
        <v>1035.3959324967532</v>
      </c>
      <c r="AM524" s="205">
        <f t="shared" si="395"/>
        <v>6</v>
      </c>
      <c r="AN524" s="578"/>
      <c r="AO524" s="211">
        <v>3</v>
      </c>
      <c r="AP524" s="211">
        <v>3106.6046511627906</v>
      </c>
      <c r="AQ524" s="208">
        <f t="shared" si="387"/>
        <v>1035.5348837209301</v>
      </c>
      <c r="AR524" s="205">
        <f t="shared" si="396"/>
        <v>6</v>
      </c>
      <c r="AS524" s="578"/>
      <c r="AT524" s="211">
        <v>3</v>
      </c>
      <c r="AU524" s="211">
        <v>3106.7554709800197</v>
      </c>
      <c r="AV524" s="208">
        <f t="shared" si="388"/>
        <v>1035.58515699334</v>
      </c>
      <c r="AW524" s="205">
        <f t="shared" si="397"/>
        <v>6</v>
      </c>
      <c r="AX524" s="578"/>
    </row>
    <row r="525" spans="1:50" ht="14.25" customHeight="1" outlineLevel="1">
      <c r="B525" s="527"/>
      <c r="C525" s="203">
        <v>6</v>
      </c>
      <c r="D525" s="206" t="s">
        <v>369</v>
      </c>
      <c r="E525" s="207">
        <v>3</v>
      </c>
      <c r="F525" s="203">
        <v>3000</v>
      </c>
      <c r="G525" s="208">
        <f t="shared" si="389"/>
        <v>1000</v>
      </c>
      <c r="H525" s="576"/>
      <c r="I525" s="209">
        <f t="shared" si="390"/>
        <v>3</v>
      </c>
      <c r="J525" s="209">
        <f t="shared" si="390"/>
        <v>2681.1926926137344</v>
      </c>
      <c r="K525" s="210">
        <f t="shared" si="390"/>
        <v>893.73089753791157</v>
      </c>
      <c r="L525" s="577"/>
      <c r="M525" s="209">
        <f>RANK(K525, K$520:$K$552)</f>
        <v>8</v>
      </c>
      <c r="N525" s="579"/>
      <c r="O525" s="574"/>
      <c r="P525" s="211">
        <v>3</v>
      </c>
      <c r="Q525" s="211">
        <v>2679.6714579055442</v>
      </c>
      <c r="R525" s="208">
        <f t="shared" si="382"/>
        <v>893.22381930184804</v>
      </c>
      <c r="S525" s="205">
        <f t="shared" si="391"/>
        <v>8</v>
      </c>
      <c r="T525" s="578"/>
      <c r="U525" s="211">
        <v>3</v>
      </c>
      <c r="V525" s="211">
        <v>2679.7104446742524</v>
      </c>
      <c r="W525" s="208">
        <f t="shared" si="383"/>
        <v>893.23681489141745</v>
      </c>
      <c r="X525" s="205">
        <f t="shared" si="392"/>
        <v>8</v>
      </c>
      <c r="Y525" s="578"/>
      <c r="Z525" s="211">
        <v>3</v>
      </c>
      <c r="AA525" s="211">
        <v>2681.2941932719095</v>
      </c>
      <c r="AB525" s="208">
        <f t="shared" si="384"/>
        <v>893.76473109063647</v>
      </c>
      <c r="AC525" s="205">
        <f t="shared" si="393"/>
        <v>8</v>
      </c>
      <c r="AD525" s="578"/>
      <c r="AE525" s="211">
        <v>3</v>
      </c>
      <c r="AF525" s="211">
        <v>2681.590909090909</v>
      </c>
      <c r="AG525" s="208">
        <f t="shared" si="385"/>
        <v>893.86363636363637</v>
      </c>
      <c r="AH525" s="205">
        <f t="shared" si="394"/>
        <v>8</v>
      </c>
      <c r="AI525" s="578"/>
      <c r="AJ525" s="211">
        <v>3</v>
      </c>
      <c r="AK525" s="211">
        <v>2681.9148936170241</v>
      </c>
      <c r="AL525" s="208">
        <f t="shared" si="386"/>
        <v>893.97163120567473</v>
      </c>
      <c r="AM525" s="205">
        <f t="shared" si="395"/>
        <v>8</v>
      </c>
      <c r="AN525" s="578"/>
      <c r="AO525" s="211">
        <v>3</v>
      </c>
      <c r="AP525" s="211">
        <v>2682.0574162679413</v>
      </c>
      <c r="AQ525" s="208">
        <f t="shared" si="387"/>
        <v>894.01913875598041</v>
      </c>
      <c r="AR525" s="205">
        <f t="shared" si="396"/>
        <v>8</v>
      </c>
      <c r="AS525" s="578"/>
      <c r="AT525" s="211">
        <v>3</v>
      </c>
      <c r="AU525" s="211">
        <v>2682.1095334685597</v>
      </c>
      <c r="AV525" s="208">
        <f t="shared" si="388"/>
        <v>894.03651115618652</v>
      </c>
      <c r="AW525" s="205">
        <f t="shared" si="397"/>
        <v>8</v>
      </c>
      <c r="AX525" s="578"/>
    </row>
    <row r="526" spans="1:50" ht="14.25" customHeight="1" outlineLevel="1">
      <c r="B526" s="527"/>
      <c r="C526" s="203">
        <v>7</v>
      </c>
      <c r="D526" s="206" t="s">
        <v>541</v>
      </c>
      <c r="E526" s="207">
        <v>3</v>
      </c>
      <c r="F526" s="203">
        <v>3600</v>
      </c>
      <c r="G526" s="208">
        <f t="shared" si="389"/>
        <v>1200</v>
      </c>
      <c r="H526" s="576"/>
      <c r="I526" s="209">
        <f t="shared" si="390"/>
        <v>3</v>
      </c>
      <c r="J526" s="209">
        <f t="shared" si="390"/>
        <v>3107.4754294381059</v>
      </c>
      <c r="K526" s="210">
        <f t="shared" si="390"/>
        <v>1035.8251431460355</v>
      </c>
      <c r="L526" s="577"/>
      <c r="M526" s="209">
        <f>RANK(K526, K$520:$K$552)</f>
        <v>2</v>
      </c>
      <c r="N526" s="579"/>
      <c r="O526" s="574"/>
      <c r="P526" s="211">
        <v>3</v>
      </c>
      <c r="Q526" s="211">
        <v>3103.5679845708778</v>
      </c>
      <c r="R526" s="208">
        <f t="shared" si="382"/>
        <v>1034.5226615236259</v>
      </c>
      <c r="S526" s="205">
        <f t="shared" si="391"/>
        <v>4</v>
      </c>
      <c r="T526" s="578"/>
      <c r="U526" s="211">
        <v>3</v>
      </c>
      <c r="V526" s="211">
        <v>3103.9846375420084</v>
      </c>
      <c r="W526" s="208">
        <f t="shared" si="383"/>
        <v>1034.6615458473361</v>
      </c>
      <c r="X526" s="205">
        <f t="shared" si="392"/>
        <v>3</v>
      </c>
      <c r="Y526" s="578"/>
      <c r="Z526" s="211">
        <v>3</v>
      </c>
      <c r="AA526" s="211">
        <v>3107.0464767616177</v>
      </c>
      <c r="AB526" s="208">
        <f t="shared" si="384"/>
        <v>1035.6821589205392</v>
      </c>
      <c r="AC526" s="205">
        <f t="shared" si="393"/>
        <v>5</v>
      </c>
      <c r="AD526" s="578"/>
      <c r="AE526" s="211">
        <v>3</v>
      </c>
      <c r="AF526" s="211">
        <v>3105.9720457433291</v>
      </c>
      <c r="AG526" s="208">
        <f t="shared" si="385"/>
        <v>1035.3240152477763</v>
      </c>
      <c r="AH526" s="205">
        <f t="shared" si="394"/>
        <v>6</v>
      </c>
      <c r="AI526" s="578"/>
      <c r="AJ526" s="211">
        <v>3</v>
      </c>
      <c r="AK526" s="211">
        <v>3110.3400416377485</v>
      </c>
      <c r="AL526" s="208">
        <f t="shared" si="386"/>
        <v>1036.7800138792495</v>
      </c>
      <c r="AM526" s="205">
        <f t="shared" si="395"/>
        <v>1</v>
      </c>
      <c r="AN526" s="578"/>
      <c r="AO526" s="211">
        <v>3</v>
      </c>
      <c r="AP526" s="211">
        <v>3110.9057301293874</v>
      </c>
      <c r="AQ526" s="208">
        <f t="shared" si="387"/>
        <v>1036.9685767097958</v>
      </c>
      <c r="AR526" s="205">
        <f t="shared" si="396"/>
        <v>1</v>
      </c>
      <c r="AS526" s="578"/>
      <c r="AT526" s="211">
        <v>3</v>
      </c>
      <c r="AU526" s="211">
        <v>3110.5110896817746</v>
      </c>
      <c r="AV526" s="208">
        <f t="shared" si="388"/>
        <v>1036.8370298939249</v>
      </c>
      <c r="AW526" s="205">
        <f t="shared" si="397"/>
        <v>2</v>
      </c>
      <c r="AX526" s="578"/>
    </row>
    <row r="527" spans="1:50" ht="14.25" customHeight="1" outlineLevel="1">
      <c r="B527" s="527"/>
      <c r="C527" s="203">
        <v>8</v>
      </c>
      <c r="D527" s="206" t="s">
        <v>621</v>
      </c>
      <c r="E527" s="207">
        <v>4</v>
      </c>
      <c r="F527" s="203">
        <v>3000</v>
      </c>
      <c r="G527" s="208">
        <f t="shared" si="389"/>
        <v>750</v>
      </c>
      <c r="H527" s="576"/>
      <c r="I527" s="209">
        <f t="shared" si="390"/>
        <v>4</v>
      </c>
      <c r="J527" s="209">
        <f t="shared" si="390"/>
        <v>2681.6647507326152</v>
      </c>
      <c r="K527" s="210">
        <f t="shared" si="390"/>
        <v>670.41618768315379</v>
      </c>
      <c r="L527" s="577"/>
      <c r="M527" s="209">
        <f>RANK(K527, K$520:$K$552)</f>
        <v>23</v>
      </c>
      <c r="N527" s="579"/>
      <c r="O527" s="574"/>
      <c r="P527" s="211">
        <v>4</v>
      </c>
      <c r="Q527" s="211">
        <v>2680.5500982318249</v>
      </c>
      <c r="R527" s="208">
        <f t="shared" si="382"/>
        <v>670.13752455795623</v>
      </c>
      <c r="S527" s="205">
        <f t="shared" si="391"/>
        <v>23</v>
      </c>
      <c r="T527" s="578"/>
      <c r="U527" s="211">
        <v>4</v>
      </c>
      <c r="V527" s="211">
        <v>2681.030444964872</v>
      </c>
      <c r="W527" s="208">
        <f t="shared" si="383"/>
        <v>670.257611241218</v>
      </c>
      <c r="X527" s="205">
        <f t="shared" si="392"/>
        <v>23</v>
      </c>
      <c r="Y527" s="578"/>
      <c r="Z527" s="211">
        <v>4</v>
      </c>
      <c r="AA527" s="211">
        <v>2680.6945863125652</v>
      </c>
      <c r="AB527" s="208">
        <f t="shared" si="384"/>
        <v>670.1736465781413</v>
      </c>
      <c r="AC527" s="205">
        <f t="shared" si="393"/>
        <v>23</v>
      </c>
      <c r="AD527" s="578"/>
      <c r="AE527" s="211">
        <v>4</v>
      </c>
      <c r="AF527" s="211">
        <v>2681.1916407292128</v>
      </c>
      <c r="AG527" s="208">
        <f t="shared" si="385"/>
        <v>670.29791018230321</v>
      </c>
      <c r="AH527" s="205">
        <f t="shared" si="394"/>
        <v>23</v>
      </c>
      <c r="AI527" s="578"/>
      <c r="AJ527" s="211">
        <v>4</v>
      </c>
      <c r="AK527" s="211">
        <v>2682.251082251084</v>
      </c>
      <c r="AL527" s="208">
        <f t="shared" si="386"/>
        <v>670.56277056277099</v>
      </c>
      <c r="AM527" s="205">
        <f t="shared" si="395"/>
        <v>23</v>
      </c>
      <c r="AN527" s="578"/>
      <c r="AO527" s="211">
        <v>4</v>
      </c>
      <c r="AP527" s="211">
        <v>2682.6527278667099</v>
      </c>
      <c r="AQ527" s="208">
        <f t="shared" si="387"/>
        <v>670.66318196667748</v>
      </c>
      <c r="AR527" s="205">
        <f t="shared" si="396"/>
        <v>23</v>
      </c>
      <c r="AS527" s="578"/>
      <c r="AT527" s="211">
        <v>4</v>
      </c>
      <c r="AU527" s="211">
        <v>2683.2826747720346</v>
      </c>
      <c r="AV527" s="208">
        <f t="shared" si="388"/>
        <v>670.82066869300866</v>
      </c>
      <c r="AW527" s="205">
        <f t="shared" si="397"/>
        <v>23</v>
      </c>
      <c r="AX527" s="578"/>
    </row>
    <row r="528" spans="1:50" ht="14.25" customHeight="1" outlineLevel="1">
      <c r="B528" s="527"/>
      <c r="C528" s="203">
        <v>9</v>
      </c>
      <c r="D528" s="206" t="s">
        <v>540</v>
      </c>
      <c r="E528" s="207">
        <v>4</v>
      </c>
      <c r="F528" s="203">
        <v>3300</v>
      </c>
      <c r="G528" s="208">
        <f t="shared" si="389"/>
        <v>825</v>
      </c>
      <c r="H528" s="576"/>
      <c r="I528" s="209">
        <f t="shared" si="390"/>
        <v>4</v>
      </c>
      <c r="J528" s="209">
        <f t="shared" si="390"/>
        <v>2906.5457086161391</v>
      </c>
      <c r="K528" s="210">
        <f t="shared" si="390"/>
        <v>726.63642715403478</v>
      </c>
      <c r="L528" s="577"/>
      <c r="M528" s="209">
        <f>RANK(K528, K$520:$K$552)</f>
        <v>20</v>
      </c>
      <c r="N528" s="579"/>
      <c r="O528" s="574"/>
      <c r="P528" s="211">
        <v>4</v>
      </c>
      <c r="Q528" s="211">
        <v>2902.8478437754275</v>
      </c>
      <c r="R528" s="208">
        <f t="shared" si="382"/>
        <v>725.71196094385687</v>
      </c>
      <c r="S528" s="205">
        <f t="shared" si="391"/>
        <v>22</v>
      </c>
      <c r="T528" s="578"/>
      <c r="U528" s="211">
        <v>4</v>
      </c>
      <c r="V528" s="211">
        <v>2903.75939849624</v>
      </c>
      <c r="W528" s="208">
        <f t="shared" si="383"/>
        <v>725.93984962406</v>
      </c>
      <c r="X528" s="205">
        <f t="shared" si="392"/>
        <v>22</v>
      </c>
      <c r="Y528" s="578"/>
      <c r="Z528" s="211">
        <v>4</v>
      </c>
      <c r="AA528" s="211">
        <v>2903.5253654342209</v>
      </c>
      <c r="AB528" s="208">
        <f t="shared" si="384"/>
        <v>725.88134135855523</v>
      </c>
      <c r="AC528" s="205">
        <f t="shared" si="393"/>
        <v>22</v>
      </c>
      <c r="AD528" s="578"/>
      <c r="AE528" s="211">
        <v>4</v>
      </c>
      <c r="AF528" s="211">
        <v>2908.1927710843379</v>
      </c>
      <c r="AG528" s="208">
        <f t="shared" si="385"/>
        <v>727.04819277108447</v>
      </c>
      <c r="AH528" s="205">
        <f t="shared" si="394"/>
        <v>19</v>
      </c>
      <c r="AI528" s="578"/>
      <c r="AJ528" s="211">
        <v>4</v>
      </c>
      <c r="AK528" s="211">
        <v>2909.0909090909126</v>
      </c>
      <c r="AL528" s="208">
        <f t="shared" si="386"/>
        <v>727.27272727272816</v>
      </c>
      <c r="AM528" s="205">
        <f t="shared" si="395"/>
        <v>18</v>
      </c>
      <c r="AN528" s="578"/>
      <c r="AO528" s="211">
        <v>4</v>
      </c>
      <c r="AP528" s="211">
        <v>2909.3279022403262</v>
      </c>
      <c r="AQ528" s="208">
        <f t="shared" si="387"/>
        <v>727.33197556008156</v>
      </c>
      <c r="AR528" s="205">
        <f t="shared" si="396"/>
        <v>19</v>
      </c>
      <c r="AS528" s="578"/>
      <c r="AT528" s="211">
        <v>4</v>
      </c>
      <c r="AU528" s="211">
        <v>2909.0757701915072</v>
      </c>
      <c r="AV528" s="208">
        <f t="shared" si="388"/>
        <v>727.2689425478768</v>
      </c>
      <c r="AW528" s="205">
        <f t="shared" si="397"/>
        <v>19</v>
      </c>
      <c r="AX528" s="578"/>
    </row>
    <row r="529" spans="2:50" ht="14.25" customHeight="1" outlineLevel="1">
      <c r="B529" s="527"/>
      <c r="C529" s="203">
        <v>10</v>
      </c>
      <c r="D529" s="206" t="s">
        <v>622</v>
      </c>
      <c r="E529" s="207">
        <v>4</v>
      </c>
      <c r="F529" s="203">
        <v>3300</v>
      </c>
      <c r="G529" s="208">
        <f t="shared" si="389"/>
        <v>825</v>
      </c>
      <c r="H529" s="576"/>
      <c r="I529" s="209">
        <f t="shared" si="390"/>
        <v>4</v>
      </c>
      <c r="J529" s="209">
        <f t="shared" si="390"/>
        <v>2906.2355266232416</v>
      </c>
      <c r="K529" s="210">
        <f t="shared" si="390"/>
        <v>726.55888165581041</v>
      </c>
      <c r="L529" s="577"/>
      <c r="M529" s="209">
        <f>RANK(K529, K$520:$K$552)</f>
        <v>21</v>
      </c>
      <c r="N529" s="579"/>
      <c r="O529" s="574"/>
      <c r="P529" s="211">
        <v>4</v>
      </c>
      <c r="Q529" s="211">
        <v>2905.3981827899506</v>
      </c>
      <c r="R529" s="208">
        <f t="shared" si="382"/>
        <v>726.34954569748766</v>
      </c>
      <c r="S529" s="205">
        <f t="shared" si="391"/>
        <v>20</v>
      </c>
      <c r="T529" s="578"/>
      <c r="U529" s="211">
        <v>4</v>
      </c>
      <c r="V529" s="211">
        <v>2905.603448275861</v>
      </c>
      <c r="W529" s="208">
        <f t="shared" si="383"/>
        <v>726.40086206896524</v>
      </c>
      <c r="X529" s="205">
        <f t="shared" si="392"/>
        <v>20</v>
      </c>
      <c r="Y529" s="578"/>
      <c r="Z529" s="211">
        <v>4</v>
      </c>
      <c r="AA529" s="211">
        <v>2906.0724233983296</v>
      </c>
      <c r="AB529" s="208">
        <f t="shared" si="384"/>
        <v>726.51810584958241</v>
      </c>
      <c r="AC529" s="205">
        <f t="shared" si="393"/>
        <v>19</v>
      </c>
      <c r="AD529" s="578"/>
      <c r="AE529" s="211">
        <v>4</v>
      </c>
      <c r="AF529" s="211">
        <v>2906.2937062937071</v>
      </c>
      <c r="AG529" s="208">
        <f t="shared" si="385"/>
        <v>726.57342657342679</v>
      </c>
      <c r="AH529" s="205">
        <f t="shared" si="394"/>
        <v>22</v>
      </c>
      <c r="AI529" s="578"/>
      <c r="AJ529" s="211">
        <v>4</v>
      </c>
      <c r="AK529" s="211">
        <v>2906.7567567567535</v>
      </c>
      <c r="AL529" s="208">
        <f t="shared" si="386"/>
        <v>726.68918918918837</v>
      </c>
      <c r="AM529" s="205">
        <f t="shared" si="395"/>
        <v>22</v>
      </c>
      <c r="AN529" s="578"/>
      <c r="AO529" s="211">
        <v>4</v>
      </c>
      <c r="AP529" s="211">
        <v>2906.3694267515889</v>
      </c>
      <c r="AQ529" s="208">
        <f t="shared" si="387"/>
        <v>726.59235668789722</v>
      </c>
      <c r="AR529" s="205">
        <f t="shared" si="396"/>
        <v>22</v>
      </c>
      <c r="AS529" s="578"/>
      <c r="AT529" s="211">
        <v>4</v>
      </c>
      <c r="AU529" s="211">
        <v>2907.1547420965035</v>
      </c>
      <c r="AV529" s="208">
        <f t="shared" si="388"/>
        <v>726.78868552412587</v>
      </c>
      <c r="AW529" s="205">
        <f t="shared" si="397"/>
        <v>21</v>
      </c>
      <c r="AX529" s="578"/>
    </row>
    <row r="530" spans="2:50" ht="14.25" customHeight="1" outlineLevel="1">
      <c r="B530" s="527"/>
      <c r="C530" s="203">
        <v>11</v>
      </c>
      <c r="D530" s="206" t="s">
        <v>537</v>
      </c>
      <c r="E530" s="207">
        <v>4</v>
      </c>
      <c r="F530" s="203">
        <v>3300</v>
      </c>
      <c r="G530" s="208">
        <f t="shared" si="389"/>
        <v>825</v>
      </c>
      <c r="H530" s="576"/>
      <c r="I530" s="209">
        <f t="shared" si="390"/>
        <v>4</v>
      </c>
      <c r="J530" s="209">
        <f t="shared" si="390"/>
        <v>2907.806058858208</v>
      </c>
      <c r="K530" s="210">
        <f t="shared" si="390"/>
        <v>726.95151471455199</v>
      </c>
      <c r="L530" s="577"/>
      <c r="M530" s="209">
        <f>RANK(K530, K$520:$K$552)</f>
        <v>18</v>
      </c>
      <c r="N530" s="579"/>
      <c r="O530" s="574"/>
      <c r="P530" s="211">
        <v>4</v>
      </c>
      <c r="Q530" s="211">
        <v>2905.909090909091</v>
      </c>
      <c r="R530" s="208">
        <f t="shared" si="382"/>
        <v>726.47727272727275</v>
      </c>
      <c r="S530" s="205">
        <f t="shared" si="391"/>
        <v>19</v>
      </c>
      <c r="T530" s="578"/>
      <c r="U530" s="211">
        <v>4</v>
      </c>
      <c r="V530" s="211">
        <v>2906.1413673232887</v>
      </c>
      <c r="W530" s="208">
        <f t="shared" si="383"/>
        <v>726.53534183082218</v>
      </c>
      <c r="X530" s="205">
        <f t="shared" si="392"/>
        <v>19</v>
      </c>
      <c r="Y530" s="578"/>
      <c r="Z530" s="211">
        <v>4</v>
      </c>
      <c r="AA530" s="211">
        <v>2905.5621301775113</v>
      </c>
      <c r="AB530" s="208">
        <f t="shared" si="384"/>
        <v>726.39053254437783</v>
      </c>
      <c r="AC530" s="205">
        <f t="shared" si="393"/>
        <v>20</v>
      </c>
      <c r="AD530" s="578"/>
      <c r="AE530" s="211">
        <v>4</v>
      </c>
      <c r="AF530" s="211">
        <v>2908.4851639770882</v>
      </c>
      <c r="AG530" s="208">
        <f t="shared" si="385"/>
        <v>727.12129099427204</v>
      </c>
      <c r="AH530" s="205">
        <f t="shared" si="394"/>
        <v>18</v>
      </c>
      <c r="AI530" s="578"/>
      <c r="AJ530" s="211">
        <v>4</v>
      </c>
      <c r="AK530" s="211">
        <v>2908.8937093275508</v>
      </c>
      <c r="AL530" s="208">
        <f t="shared" si="386"/>
        <v>727.22342733188771</v>
      </c>
      <c r="AM530" s="205">
        <f t="shared" si="395"/>
        <v>19</v>
      </c>
      <c r="AN530" s="578"/>
      <c r="AO530" s="211">
        <v>4</v>
      </c>
      <c r="AP530" s="211">
        <v>2909.5704596834958</v>
      </c>
      <c r="AQ530" s="208">
        <f t="shared" si="387"/>
        <v>727.39261492087394</v>
      </c>
      <c r="AR530" s="205">
        <f t="shared" si="396"/>
        <v>18</v>
      </c>
      <c r="AS530" s="578"/>
      <c r="AT530" s="211">
        <v>4</v>
      </c>
      <c r="AU530" s="211">
        <v>2910.0804906094309</v>
      </c>
      <c r="AV530" s="208">
        <f t="shared" si="388"/>
        <v>727.52012265235771</v>
      </c>
      <c r="AW530" s="205">
        <f t="shared" si="397"/>
        <v>18</v>
      </c>
      <c r="AX530" s="578"/>
    </row>
    <row r="531" spans="2:50" ht="14.25" customHeight="1" outlineLevel="1">
      <c r="B531" s="527"/>
      <c r="C531" s="203">
        <v>12</v>
      </c>
      <c r="D531" s="206" t="s">
        <v>637</v>
      </c>
      <c r="E531" s="207">
        <v>4</v>
      </c>
      <c r="F531" s="203">
        <v>3300</v>
      </c>
      <c r="G531" s="208">
        <f t="shared" si="389"/>
        <v>825</v>
      </c>
      <c r="H531" s="576"/>
      <c r="I531" s="209">
        <f t="shared" si="390"/>
        <v>4</v>
      </c>
      <c r="J531" s="209">
        <f t="shared" si="390"/>
        <v>2918.1234314118192</v>
      </c>
      <c r="K531" s="210">
        <f t="shared" si="390"/>
        <v>729.5308578529548</v>
      </c>
      <c r="L531" s="577"/>
      <c r="M531" s="209">
        <f>RANK(K531, K$520:$K$552)</f>
        <v>17</v>
      </c>
      <c r="N531" s="579"/>
      <c r="O531" s="574"/>
      <c r="P531" s="211">
        <v>4</v>
      </c>
      <c r="Q531" s="211">
        <v>2909.3877551020469</v>
      </c>
      <c r="R531" s="208">
        <f t="shared" si="382"/>
        <v>727.34693877551172</v>
      </c>
      <c r="S531" s="205">
        <f t="shared" si="391"/>
        <v>17</v>
      </c>
      <c r="T531" s="578"/>
      <c r="U531" s="211">
        <v>4</v>
      </c>
      <c r="V531" s="211">
        <v>2912.4463519313299</v>
      </c>
      <c r="W531" s="208">
        <f t="shared" si="383"/>
        <v>728.11158798283248</v>
      </c>
      <c r="X531" s="205">
        <f t="shared" si="392"/>
        <v>17</v>
      </c>
      <c r="Y531" s="578"/>
      <c r="Z531" s="211">
        <v>4</v>
      </c>
      <c r="AA531" s="211">
        <v>2911.6483516483518</v>
      </c>
      <c r="AB531" s="208">
        <f t="shared" si="384"/>
        <v>727.91208791208794</v>
      </c>
      <c r="AC531" s="205">
        <f t="shared" si="393"/>
        <v>17</v>
      </c>
      <c r="AD531" s="578"/>
      <c r="AE531" s="211">
        <v>4</v>
      </c>
      <c r="AF531" s="211">
        <v>2915.8371040724064</v>
      </c>
      <c r="AG531" s="208">
        <f t="shared" si="385"/>
        <v>728.9592760181016</v>
      </c>
      <c r="AH531" s="205">
        <f t="shared" si="394"/>
        <v>17</v>
      </c>
      <c r="AI531" s="578"/>
      <c r="AJ531" s="211">
        <v>4</v>
      </c>
      <c r="AK531" s="211">
        <v>2923.9436619718349</v>
      </c>
      <c r="AL531" s="208">
        <f t="shared" si="386"/>
        <v>730.98591549295872</v>
      </c>
      <c r="AM531" s="205">
        <f t="shared" si="395"/>
        <v>17</v>
      </c>
      <c r="AN531" s="578"/>
      <c r="AO531" s="211">
        <v>4</v>
      </c>
      <c r="AP531" s="211">
        <v>2925.4901960784323</v>
      </c>
      <c r="AQ531" s="208">
        <f t="shared" si="387"/>
        <v>731.37254901960807</v>
      </c>
      <c r="AR531" s="205">
        <f t="shared" si="396"/>
        <v>17</v>
      </c>
      <c r="AS531" s="578"/>
      <c r="AT531" s="211">
        <v>4</v>
      </c>
      <c r="AU531" s="211">
        <v>2928.1105990783312</v>
      </c>
      <c r="AV531" s="208">
        <f t="shared" si="388"/>
        <v>732.02764976958281</v>
      </c>
      <c r="AW531" s="205">
        <f t="shared" si="397"/>
        <v>17</v>
      </c>
      <c r="AX531" s="578"/>
    </row>
    <row r="532" spans="2:50" ht="14.25" customHeight="1" outlineLevel="1">
      <c r="B532" s="527"/>
      <c r="C532" s="203">
        <v>13</v>
      </c>
      <c r="D532" s="206" t="s">
        <v>640</v>
      </c>
      <c r="E532" s="207">
        <v>4</v>
      </c>
      <c r="F532" s="203">
        <v>3300</v>
      </c>
      <c r="G532" s="208">
        <f t="shared" si="389"/>
        <v>825</v>
      </c>
      <c r="H532" s="576"/>
      <c r="I532" s="209">
        <f t="shared" si="390"/>
        <v>4</v>
      </c>
      <c r="J532" s="209">
        <f t="shared" si="390"/>
        <v>2944.3802608802835</v>
      </c>
      <c r="K532" s="210">
        <f t="shared" si="390"/>
        <v>736.09506522007086</v>
      </c>
      <c r="L532" s="577"/>
      <c r="M532" s="209">
        <f>RANK(K532, K$520:$K$552)</f>
        <v>11</v>
      </c>
      <c r="N532" s="579"/>
      <c r="O532" s="574"/>
      <c r="P532" s="211">
        <v>4</v>
      </c>
      <c r="Q532" s="211">
        <v>2943.1006925945635</v>
      </c>
      <c r="R532" s="208">
        <f t="shared" si="382"/>
        <v>735.77517314864087</v>
      </c>
      <c r="S532" s="205">
        <f t="shared" si="391"/>
        <v>11</v>
      </c>
      <c r="T532" s="578"/>
      <c r="U532" s="211">
        <v>4</v>
      </c>
      <c r="V532" s="211">
        <v>2943.0868167202584</v>
      </c>
      <c r="W532" s="208">
        <f t="shared" si="383"/>
        <v>735.7717041800646</v>
      </c>
      <c r="X532" s="205">
        <f t="shared" si="392"/>
        <v>11</v>
      </c>
      <c r="Y532" s="578"/>
      <c r="Z532" s="211">
        <v>4</v>
      </c>
      <c r="AA532" s="211">
        <v>2943.1684828164271</v>
      </c>
      <c r="AB532" s="208">
        <f t="shared" si="384"/>
        <v>735.79212070410676</v>
      </c>
      <c r="AC532" s="205">
        <f t="shared" si="393"/>
        <v>11</v>
      </c>
      <c r="AD532" s="578"/>
      <c r="AE532" s="211">
        <v>4</v>
      </c>
      <c r="AF532" s="211">
        <v>2943.6464088397761</v>
      </c>
      <c r="AG532" s="208">
        <f t="shared" si="385"/>
        <v>735.91160220994402</v>
      </c>
      <c r="AH532" s="205">
        <f t="shared" si="394"/>
        <v>11</v>
      </c>
      <c r="AI532" s="578"/>
      <c r="AJ532" s="211">
        <v>4</v>
      </c>
      <c r="AK532" s="211">
        <v>2945.0720685625229</v>
      </c>
      <c r="AL532" s="208">
        <f t="shared" si="386"/>
        <v>736.26801714063072</v>
      </c>
      <c r="AM532" s="205">
        <f t="shared" si="395"/>
        <v>11</v>
      </c>
      <c r="AN532" s="578"/>
      <c r="AO532" s="211">
        <v>4</v>
      </c>
      <c r="AP532" s="211">
        <v>2946.0656174979981</v>
      </c>
      <c r="AQ532" s="208">
        <f t="shared" si="387"/>
        <v>736.51640437449953</v>
      </c>
      <c r="AR532" s="205">
        <f t="shared" si="396"/>
        <v>11</v>
      </c>
      <c r="AS532" s="578"/>
      <c r="AT532" s="211">
        <v>4</v>
      </c>
      <c r="AU532" s="211">
        <v>2946.5217391304345</v>
      </c>
      <c r="AV532" s="208">
        <f t="shared" si="388"/>
        <v>736.63043478260863</v>
      </c>
      <c r="AW532" s="205">
        <f t="shared" si="397"/>
        <v>11</v>
      </c>
      <c r="AX532" s="578"/>
    </row>
    <row r="533" spans="2:50" ht="14.25" customHeight="1" outlineLevel="1">
      <c r="B533" s="527"/>
      <c r="C533" s="203">
        <v>14</v>
      </c>
      <c r="D533" s="206" t="s">
        <v>232</v>
      </c>
      <c r="E533" s="207">
        <v>3</v>
      </c>
      <c r="F533" s="203">
        <v>3000</v>
      </c>
      <c r="G533" s="208">
        <f t="shared" si="389"/>
        <v>1000</v>
      </c>
      <c r="H533" s="576"/>
      <c r="I533" s="209">
        <f t="shared" si="390"/>
        <v>3</v>
      </c>
      <c r="J533" s="209">
        <f t="shared" si="390"/>
        <v>2671.7396979193632</v>
      </c>
      <c r="K533" s="210">
        <f t="shared" si="390"/>
        <v>890.57989930645442</v>
      </c>
      <c r="L533" s="577"/>
      <c r="M533" s="209">
        <f>RANK(K533, K$520:$K$552)</f>
        <v>10</v>
      </c>
      <c r="N533" s="579"/>
      <c r="O533" s="574"/>
      <c r="P533" s="211">
        <v>3</v>
      </c>
      <c r="Q533" s="211">
        <v>2670.2526077667453</v>
      </c>
      <c r="R533" s="208">
        <f t="shared" si="382"/>
        <v>890.0842025889151</v>
      </c>
      <c r="S533" s="205">
        <f t="shared" si="391"/>
        <v>10</v>
      </c>
      <c r="T533" s="578"/>
      <c r="U533" s="211">
        <v>3</v>
      </c>
      <c r="V533" s="211">
        <v>2670.420382165606</v>
      </c>
      <c r="W533" s="208">
        <f t="shared" si="383"/>
        <v>890.14012738853535</v>
      </c>
      <c r="X533" s="205">
        <f t="shared" si="392"/>
        <v>10</v>
      </c>
      <c r="Y533" s="578"/>
      <c r="Z533" s="211">
        <v>3</v>
      </c>
      <c r="AA533" s="211">
        <v>2672.1207307386812</v>
      </c>
      <c r="AB533" s="208">
        <f t="shared" si="384"/>
        <v>890.70691024622704</v>
      </c>
      <c r="AC533" s="205">
        <f t="shared" si="393"/>
        <v>10</v>
      </c>
      <c r="AD533" s="578"/>
      <c r="AE533" s="211">
        <v>3</v>
      </c>
      <c r="AF533" s="211">
        <v>2672.425249169436</v>
      </c>
      <c r="AG533" s="208">
        <f t="shared" si="385"/>
        <v>890.80841638981201</v>
      </c>
      <c r="AH533" s="205">
        <f t="shared" si="394"/>
        <v>9</v>
      </c>
      <c r="AI533" s="578"/>
      <c r="AJ533" s="211">
        <v>3</v>
      </c>
      <c r="AK533" s="211">
        <v>2672.3420500095435</v>
      </c>
      <c r="AL533" s="208">
        <f t="shared" si="386"/>
        <v>890.78068333651447</v>
      </c>
      <c r="AM533" s="205">
        <f t="shared" si="395"/>
        <v>9</v>
      </c>
      <c r="AN533" s="578"/>
      <c r="AO533" s="211">
        <v>3</v>
      </c>
      <c r="AP533" s="211">
        <v>2672.3479580225062</v>
      </c>
      <c r="AQ533" s="208">
        <f t="shared" si="387"/>
        <v>890.78265267416873</v>
      </c>
      <c r="AR533" s="205">
        <f t="shared" si="396"/>
        <v>9</v>
      </c>
      <c r="AS533" s="578"/>
      <c r="AT533" s="211">
        <v>3</v>
      </c>
      <c r="AU533" s="211">
        <v>2672.2689075630251</v>
      </c>
      <c r="AV533" s="208">
        <f t="shared" si="388"/>
        <v>890.75630252100837</v>
      </c>
      <c r="AW533" s="205">
        <f t="shared" si="397"/>
        <v>9</v>
      </c>
      <c r="AX533" s="578"/>
    </row>
    <row r="534" spans="2:50" ht="14.25" customHeight="1" outlineLevel="1">
      <c r="B534" s="527"/>
      <c r="C534" s="203">
        <v>15</v>
      </c>
      <c r="D534" s="206" t="s">
        <v>725</v>
      </c>
      <c r="E534" s="207">
        <v>12</v>
      </c>
      <c r="F534" s="203">
        <v>3600</v>
      </c>
      <c r="G534" s="208">
        <f t="shared" si="389"/>
        <v>300</v>
      </c>
      <c r="H534" s="576"/>
      <c r="I534" s="209">
        <f t="shared" si="390"/>
        <v>12</v>
      </c>
      <c r="J534" s="209">
        <f t="shared" si="390"/>
        <v>3104.6253535574847</v>
      </c>
      <c r="K534" s="210">
        <f t="shared" si="390"/>
        <v>258.71877946312372</v>
      </c>
      <c r="L534" s="577"/>
      <c r="M534" s="209">
        <f>RANK(K534, K$520:$K$552)</f>
        <v>29</v>
      </c>
      <c r="N534" s="579"/>
      <c r="O534" s="574"/>
      <c r="P534" s="211">
        <v>12</v>
      </c>
      <c r="Q534" s="211">
        <v>3104.5106079515081</v>
      </c>
      <c r="R534" s="208">
        <f t="shared" si="382"/>
        <v>258.70921732929236</v>
      </c>
      <c r="S534" s="205">
        <f t="shared" si="391"/>
        <v>29</v>
      </c>
      <c r="T534" s="578"/>
      <c r="U534" s="211">
        <v>12</v>
      </c>
      <c r="V534" s="211">
        <v>3104.3431248873658</v>
      </c>
      <c r="W534" s="208">
        <f t="shared" si="383"/>
        <v>258.6952604072805</v>
      </c>
      <c r="X534" s="205">
        <f t="shared" si="392"/>
        <v>29</v>
      </c>
      <c r="Y534" s="578"/>
      <c r="Z534" s="211">
        <v>12</v>
      </c>
      <c r="AA534" s="211">
        <v>3104.352699420886</v>
      </c>
      <c r="AB534" s="208">
        <f t="shared" si="384"/>
        <v>258.69605828507383</v>
      </c>
      <c r="AC534" s="205">
        <f t="shared" si="393"/>
        <v>29</v>
      </c>
      <c r="AD534" s="578"/>
      <c r="AE534" s="211">
        <v>12</v>
      </c>
      <c r="AF534" s="211">
        <v>3104.6867749419948</v>
      </c>
      <c r="AG534" s="208">
        <f t="shared" si="385"/>
        <v>258.72389791183292</v>
      </c>
      <c r="AH534" s="205">
        <f t="shared" si="394"/>
        <v>29</v>
      </c>
      <c r="AI534" s="578"/>
      <c r="AJ534" s="211">
        <v>12</v>
      </c>
      <c r="AK534" s="211">
        <v>3104.7899778924107</v>
      </c>
      <c r="AL534" s="208">
        <f t="shared" si="386"/>
        <v>258.73249815770089</v>
      </c>
      <c r="AM534" s="205">
        <f t="shared" si="395"/>
        <v>29</v>
      </c>
      <c r="AN534" s="578"/>
      <c r="AO534" s="211">
        <v>12</v>
      </c>
      <c r="AP534" s="211">
        <v>3104.9289598316032</v>
      </c>
      <c r="AQ534" s="208">
        <f t="shared" si="387"/>
        <v>258.74407998596695</v>
      </c>
      <c r="AR534" s="205">
        <f t="shared" si="396"/>
        <v>29</v>
      </c>
      <c r="AS534" s="578"/>
      <c r="AT534" s="211">
        <v>12</v>
      </c>
      <c r="AU534" s="211">
        <v>3104.765329976623</v>
      </c>
      <c r="AV534" s="208">
        <f t="shared" si="388"/>
        <v>258.73044416471856</v>
      </c>
      <c r="AW534" s="205">
        <f t="shared" si="397"/>
        <v>29</v>
      </c>
      <c r="AX534" s="578"/>
    </row>
    <row r="535" spans="2:50" ht="14.25" customHeight="1" outlineLevel="1">
      <c r="B535" s="527"/>
      <c r="C535" s="203">
        <v>16</v>
      </c>
      <c r="D535" s="206" t="s">
        <v>553</v>
      </c>
      <c r="E535" s="207">
        <v>4</v>
      </c>
      <c r="F535" s="203">
        <v>3300</v>
      </c>
      <c r="G535" s="208">
        <f t="shared" si="389"/>
        <v>825</v>
      </c>
      <c r="H535" s="576"/>
      <c r="I535" s="209">
        <f t="shared" si="390"/>
        <v>4</v>
      </c>
      <c r="J535" s="209">
        <f t="shared" si="390"/>
        <v>2936.5659098686856</v>
      </c>
      <c r="K535" s="210">
        <f t="shared" si="390"/>
        <v>734.1414774671714</v>
      </c>
      <c r="L535" s="577"/>
      <c r="M535" s="209">
        <f>RANK(K535, K$520:$K$552)</f>
        <v>14</v>
      </c>
      <c r="N535" s="579"/>
      <c r="O535" s="574"/>
      <c r="P535" s="211">
        <v>4</v>
      </c>
      <c r="Q535" s="211">
        <v>2936.0064153969529</v>
      </c>
      <c r="R535" s="208">
        <f t="shared" si="382"/>
        <v>734.00160384923822</v>
      </c>
      <c r="S535" s="205">
        <f t="shared" si="391"/>
        <v>13</v>
      </c>
      <c r="T535" s="578"/>
      <c r="U535" s="211">
        <v>4</v>
      </c>
      <c r="V535" s="211">
        <v>2936.0211620906703</v>
      </c>
      <c r="W535" s="208">
        <f t="shared" si="383"/>
        <v>734.00529052266756</v>
      </c>
      <c r="X535" s="205">
        <f t="shared" si="392"/>
        <v>13</v>
      </c>
      <c r="Y535" s="578"/>
      <c r="Z535" s="211">
        <v>4</v>
      </c>
      <c r="AA535" s="211">
        <v>2935.60975609756</v>
      </c>
      <c r="AB535" s="208">
        <f t="shared" si="384"/>
        <v>733.90243902438999</v>
      </c>
      <c r="AC535" s="205">
        <f t="shared" si="393"/>
        <v>14</v>
      </c>
      <c r="AD535" s="578"/>
      <c r="AE535" s="211">
        <v>4</v>
      </c>
      <c r="AF535" s="211">
        <v>2935.6479433878822</v>
      </c>
      <c r="AG535" s="208">
        <f t="shared" si="385"/>
        <v>733.91198584697054</v>
      </c>
      <c r="AH535" s="205">
        <f t="shared" si="394"/>
        <v>16</v>
      </c>
      <c r="AI535" s="578"/>
      <c r="AJ535" s="211">
        <v>4</v>
      </c>
      <c r="AK535" s="211">
        <v>2937.5581395348836</v>
      </c>
      <c r="AL535" s="208">
        <f t="shared" si="386"/>
        <v>734.3895348837209</v>
      </c>
      <c r="AM535" s="205">
        <f t="shared" si="395"/>
        <v>15</v>
      </c>
      <c r="AN535" s="578"/>
      <c r="AO535" s="211">
        <v>4</v>
      </c>
      <c r="AP535" s="211">
        <v>2937.6071934060446</v>
      </c>
      <c r="AQ535" s="208">
        <f t="shared" si="387"/>
        <v>734.40179835151116</v>
      </c>
      <c r="AR535" s="205">
        <f t="shared" si="396"/>
        <v>16</v>
      </c>
      <c r="AS535" s="578"/>
      <c r="AT535" s="211">
        <v>4</v>
      </c>
      <c r="AU535" s="211">
        <v>2937.5107591668084</v>
      </c>
      <c r="AV535" s="208">
        <f t="shared" si="388"/>
        <v>734.3776897917021</v>
      </c>
      <c r="AW535" s="205">
        <f t="shared" si="397"/>
        <v>16</v>
      </c>
      <c r="AX535" s="578"/>
    </row>
    <row r="536" spans="2:50" ht="14.25" customHeight="1" outlineLevel="1">
      <c r="B536" s="527"/>
      <c r="C536" s="203">
        <v>17</v>
      </c>
      <c r="D536" s="206" t="s">
        <v>552</v>
      </c>
      <c r="E536" s="207">
        <v>3</v>
      </c>
      <c r="F536" s="203">
        <v>3600</v>
      </c>
      <c r="G536" s="208">
        <f t="shared" si="389"/>
        <v>1200</v>
      </c>
      <c r="H536" s="576"/>
      <c r="I536" s="209">
        <f t="shared" si="390"/>
        <v>3</v>
      </c>
      <c r="J536" s="209">
        <f t="shared" si="390"/>
        <v>3106.317448747769</v>
      </c>
      <c r="K536" s="210">
        <f t="shared" si="390"/>
        <v>1035.4391495825898</v>
      </c>
      <c r="L536" s="577"/>
      <c r="M536" s="209">
        <f>RANK(K536, K$520:$K$552)</f>
        <v>5</v>
      </c>
      <c r="N536" s="579"/>
      <c r="O536" s="574"/>
      <c r="P536" s="211">
        <v>3</v>
      </c>
      <c r="Q536" s="211">
        <v>3102.2856451210478</v>
      </c>
      <c r="R536" s="208">
        <f t="shared" si="382"/>
        <v>1034.0952150403493</v>
      </c>
      <c r="S536" s="205">
        <f t="shared" si="391"/>
        <v>6</v>
      </c>
      <c r="T536" s="578"/>
      <c r="U536" s="211">
        <v>3</v>
      </c>
      <c r="V536" s="211">
        <v>3101.9761746678978</v>
      </c>
      <c r="W536" s="208">
        <f t="shared" si="383"/>
        <v>1033.9920582226325</v>
      </c>
      <c r="X536" s="205">
        <f t="shared" si="392"/>
        <v>6</v>
      </c>
      <c r="Y536" s="578"/>
      <c r="Z536" s="211">
        <v>3</v>
      </c>
      <c r="AA536" s="211">
        <v>3106.5837224643228</v>
      </c>
      <c r="AB536" s="208">
        <f t="shared" si="384"/>
        <v>1035.5279074881075</v>
      </c>
      <c r="AC536" s="205">
        <f t="shared" si="393"/>
        <v>6</v>
      </c>
      <c r="AD536" s="578"/>
      <c r="AE536" s="211">
        <v>3</v>
      </c>
      <c r="AF536" s="211">
        <v>3107.8029883785293</v>
      </c>
      <c r="AG536" s="208">
        <f t="shared" si="385"/>
        <v>1035.9343294595099</v>
      </c>
      <c r="AH536" s="205">
        <f t="shared" si="394"/>
        <v>3</v>
      </c>
      <c r="AI536" s="578"/>
      <c r="AJ536" s="211">
        <v>3</v>
      </c>
      <c r="AK536" s="211">
        <v>3108.6310771681688</v>
      </c>
      <c r="AL536" s="208">
        <f t="shared" si="386"/>
        <v>1036.2103590560562</v>
      </c>
      <c r="AM536" s="205">
        <f t="shared" si="395"/>
        <v>3</v>
      </c>
      <c r="AN536" s="578"/>
      <c r="AO536" s="211">
        <v>3</v>
      </c>
      <c r="AP536" s="211">
        <v>3108.2979074397481</v>
      </c>
      <c r="AQ536" s="208">
        <f t="shared" si="387"/>
        <v>1036.0993024799161</v>
      </c>
      <c r="AR536" s="205">
        <f t="shared" si="396"/>
        <v>4</v>
      </c>
      <c r="AS536" s="578"/>
      <c r="AT536" s="211">
        <v>3</v>
      </c>
      <c r="AU536" s="211">
        <v>3108.6446259946688</v>
      </c>
      <c r="AV536" s="208">
        <f t="shared" si="388"/>
        <v>1036.2148753315562</v>
      </c>
      <c r="AW536" s="205">
        <f t="shared" si="397"/>
        <v>4</v>
      </c>
      <c r="AX536" s="578"/>
    </row>
    <row r="537" spans="2:50" ht="14.25" customHeight="1" outlineLevel="1">
      <c r="B537" s="527"/>
      <c r="C537" s="203">
        <v>18</v>
      </c>
      <c r="D537" s="206" t="s">
        <v>554</v>
      </c>
      <c r="E537" s="207">
        <v>4</v>
      </c>
      <c r="F537" s="203">
        <v>3300</v>
      </c>
      <c r="G537" s="208">
        <f t="shared" si="389"/>
        <v>825</v>
      </c>
      <c r="H537" s="576"/>
      <c r="I537" s="209">
        <f t="shared" si="390"/>
        <v>4</v>
      </c>
      <c r="J537" s="209">
        <f t="shared" si="390"/>
        <v>2936.7310664086149</v>
      </c>
      <c r="K537" s="210">
        <f t="shared" si="390"/>
        <v>734.18276660215372</v>
      </c>
      <c r="L537" s="577"/>
      <c r="M537" s="209">
        <f>RANK(K537, K$520:$K$552)</f>
        <v>13</v>
      </c>
      <c r="N537" s="579"/>
      <c r="O537" s="574"/>
      <c r="P537" s="211">
        <v>4</v>
      </c>
      <c r="Q537" s="211">
        <v>2935.462184873948</v>
      </c>
      <c r="R537" s="208">
        <f t="shared" si="382"/>
        <v>733.865546218487</v>
      </c>
      <c r="S537" s="205">
        <f t="shared" si="391"/>
        <v>14</v>
      </c>
      <c r="T537" s="578"/>
      <c r="U537" s="211">
        <v>4</v>
      </c>
      <c r="V537" s="211">
        <v>2935.6156501726123</v>
      </c>
      <c r="W537" s="208">
        <f t="shared" si="383"/>
        <v>733.90391254315307</v>
      </c>
      <c r="X537" s="205">
        <f t="shared" si="392"/>
        <v>14</v>
      </c>
      <c r="Y537" s="578"/>
      <c r="Z537" s="211">
        <v>4</v>
      </c>
      <c r="AA537" s="211">
        <v>2935.9223300970875</v>
      </c>
      <c r="AB537" s="208">
        <f t="shared" si="384"/>
        <v>733.98058252427188</v>
      </c>
      <c r="AC537" s="205">
        <f t="shared" si="393"/>
        <v>13</v>
      </c>
      <c r="AD537" s="578"/>
      <c r="AE537" s="211">
        <v>4</v>
      </c>
      <c r="AF537" s="211">
        <v>2936.3024339720382</v>
      </c>
      <c r="AG537" s="208">
        <f t="shared" si="385"/>
        <v>734.07560849300955</v>
      </c>
      <c r="AH537" s="205">
        <f t="shared" si="394"/>
        <v>14</v>
      </c>
      <c r="AI537" s="578"/>
      <c r="AJ537" s="211">
        <v>4</v>
      </c>
      <c r="AK537" s="211">
        <v>2937.4299984864524</v>
      </c>
      <c r="AL537" s="208">
        <f t="shared" si="386"/>
        <v>734.3574996216131</v>
      </c>
      <c r="AM537" s="205">
        <f t="shared" si="395"/>
        <v>16</v>
      </c>
      <c r="AN537" s="578"/>
      <c r="AO537" s="211">
        <v>4</v>
      </c>
      <c r="AP537" s="211">
        <v>2938.224661935998</v>
      </c>
      <c r="AQ537" s="208">
        <f t="shared" si="387"/>
        <v>734.55616548399951</v>
      </c>
      <c r="AR537" s="205">
        <f t="shared" si="396"/>
        <v>15</v>
      </c>
      <c r="AS537" s="578"/>
      <c r="AT537" s="211">
        <v>4</v>
      </c>
      <c r="AU537" s="211">
        <v>2938.1602053221668</v>
      </c>
      <c r="AV537" s="208">
        <f t="shared" si="388"/>
        <v>734.5400513305417</v>
      </c>
      <c r="AW537" s="205">
        <f t="shared" si="397"/>
        <v>15</v>
      </c>
      <c r="AX537" s="578"/>
    </row>
    <row r="538" spans="2:50" ht="14.25" customHeight="1" outlineLevel="1">
      <c r="B538" s="527"/>
      <c r="C538" s="203">
        <v>19</v>
      </c>
      <c r="D538" s="206" t="s">
        <v>386</v>
      </c>
      <c r="E538" s="207">
        <v>5</v>
      </c>
      <c r="F538" s="203">
        <v>3300</v>
      </c>
      <c r="G538" s="208">
        <f t="shared" si="389"/>
        <v>660</v>
      </c>
      <c r="H538" s="576"/>
      <c r="I538" s="209">
        <f t="shared" si="390"/>
        <v>5</v>
      </c>
      <c r="J538" s="209">
        <f t="shared" si="390"/>
        <v>2937.8406045559559</v>
      </c>
      <c r="K538" s="210">
        <f t="shared" si="390"/>
        <v>587.56812091119116</v>
      </c>
      <c r="L538" s="577"/>
      <c r="M538" s="209">
        <f>RANK(K538, K$520:$K$552)</f>
        <v>26</v>
      </c>
      <c r="N538" s="579"/>
      <c r="O538" s="574"/>
      <c r="P538" s="211">
        <v>5</v>
      </c>
      <c r="Q538" s="211">
        <v>2934.0075853350108</v>
      </c>
      <c r="R538" s="208">
        <f t="shared" si="382"/>
        <v>586.80151706700212</v>
      </c>
      <c r="S538" s="205">
        <f t="shared" si="391"/>
        <v>27</v>
      </c>
      <c r="T538" s="578"/>
      <c r="U538" s="211">
        <v>5</v>
      </c>
      <c r="V538" s="211">
        <v>2934.1935483870857</v>
      </c>
      <c r="W538" s="208">
        <f t="shared" si="383"/>
        <v>586.83870967741711</v>
      </c>
      <c r="X538" s="205">
        <f t="shared" si="392"/>
        <v>27</v>
      </c>
      <c r="Y538" s="578"/>
      <c r="Z538" s="211">
        <v>5</v>
      </c>
      <c r="AA538" s="211">
        <v>2933.7159253945606</v>
      </c>
      <c r="AB538" s="208">
        <f t="shared" si="384"/>
        <v>586.74318507891212</v>
      </c>
      <c r="AC538" s="205">
        <f t="shared" si="393"/>
        <v>27</v>
      </c>
      <c r="AD538" s="578"/>
      <c r="AE538" s="211">
        <v>5</v>
      </c>
      <c r="AF538" s="211">
        <v>2938.4771573604139</v>
      </c>
      <c r="AG538" s="208">
        <f t="shared" si="385"/>
        <v>587.69543147208276</v>
      </c>
      <c r="AH538" s="205">
        <f t="shared" si="394"/>
        <v>26</v>
      </c>
      <c r="AI538" s="578"/>
      <c r="AJ538" s="211">
        <v>5</v>
      </c>
      <c r="AK538" s="211">
        <v>2940.8672798948851</v>
      </c>
      <c r="AL538" s="208">
        <f t="shared" si="386"/>
        <v>588.17345597897702</v>
      </c>
      <c r="AM538" s="205">
        <f t="shared" si="395"/>
        <v>26</v>
      </c>
      <c r="AN538" s="578"/>
      <c r="AO538" s="211">
        <v>5</v>
      </c>
      <c r="AP538" s="211">
        <v>2941.6398713826457</v>
      </c>
      <c r="AQ538" s="208">
        <f t="shared" si="387"/>
        <v>588.32797427652918</v>
      </c>
      <c r="AR538" s="205">
        <f t="shared" si="396"/>
        <v>26</v>
      </c>
      <c r="AS538" s="578"/>
      <c r="AT538" s="211">
        <v>5</v>
      </c>
      <c r="AU538" s="211">
        <v>2941.9828641370873</v>
      </c>
      <c r="AV538" s="208">
        <f t="shared" si="388"/>
        <v>588.39657282741746</v>
      </c>
      <c r="AW538" s="205">
        <f t="shared" si="397"/>
        <v>26</v>
      </c>
      <c r="AX538" s="578"/>
    </row>
    <row r="539" spans="2:50" ht="14.25" customHeight="1" outlineLevel="1">
      <c r="B539" s="527"/>
      <c r="C539" s="203">
        <v>20</v>
      </c>
      <c r="D539" s="206" t="s">
        <v>547</v>
      </c>
      <c r="E539" s="207">
        <v>3</v>
      </c>
      <c r="F539" s="203">
        <v>3600</v>
      </c>
      <c r="G539" s="208">
        <f t="shared" si="389"/>
        <v>1200</v>
      </c>
      <c r="H539" s="576"/>
      <c r="I539" s="209">
        <f t="shared" si="390"/>
        <v>3</v>
      </c>
      <c r="J539" s="209">
        <f t="shared" si="390"/>
        <v>3108.7711307442719</v>
      </c>
      <c r="K539" s="210">
        <f t="shared" si="390"/>
        <v>1036.2570435814237</v>
      </c>
      <c r="L539" s="577"/>
      <c r="M539" s="209">
        <f>RANK(K539, K$520:$K$552)</f>
        <v>1</v>
      </c>
      <c r="N539" s="579"/>
      <c r="O539" s="574"/>
      <c r="P539" s="211">
        <v>3</v>
      </c>
      <c r="Q539" s="211">
        <v>3106.5901958517998</v>
      </c>
      <c r="R539" s="208">
        <f t="shared" si="382"/>
        <v>1035.5300652839333</v>
      </c>
      <c r="S539" s="205">
        <f t="shared" si="391"/>
        <v>1</v>
      </c>
      <c r="T539" s="578"/>
      <c r="U539" s="211">
        <v>3</v>
      </c>
      <c r="V539" s="211">
        <v>3107.8129618809762</v>
      </c>
      <c r="W539" s="208">
        <f t="shared" si="383"/>
        <v>1035.9376539603254</v>
      </c>
      <c r="X539" s="205">
        <f t="shared" si="392"/>
        <v>1</v>
      </c>
      <c r="Y539" s="578"/>
      <c r="Z539" s="211">
        <v>3</v>
      </c>
      <c r="AA539" s="211">
        <v>3107.848226424423</v>
      </c>
      <c r="AB539" s="208">
        <f t="shared" si="384"/>
        <v>1035.949408808141</v>
      </c>
      <c r="AC539" s="205">
        <f t="shared" si="393"/>
        <v>1</v>
      </c>
      <c r="AD539" s="578"/>
      <c r="AE539" s="211">
        <v>3</v>
      </c>
      <c r="AF539" s="211">
        <v>3108.450849627317</v>
      </c>
      <c r="AG539" s="208">
        <f t="shared" si="385"/>
        <v>1036.1502832091057</v>
      </c>
      <c r="AH539" s="205">
        <f t="shared" si="394"/>
        <v>1</v>
      </c>
      <c r="AI539" s="578"/>
      <c r="AJ539" s="211">
        <v>3</v>
      </c>
      <c r="AK539" s="211">
        <v>3109.6532756547203</v>
      </c>
      <c r="AL539" s="208">
        <f t="shared" si="386"/>
        <v>1036.5510918849068</v>
      </c>
      <c r="AM539" s="205">
        <f t="shared" si="395"/>
        <v>2</v>
      </c>
      <c r="AN539" s="578"/>
      <c r="AO539" s="211">
        <v>3</v>
      </c>
      <c r="AP539" s="211">
        <v>3109.9628119975982</v>
      </c>
      <c r="AQ539" s="208">
        <f t="shared" si="387"/>
        <v>1036.6542706658661</v>
      </c>
      <c r="AR539" s="205">
        <f t="shared" si="396"/>
        <v>2</v>
      </c>
      <c r="AS539" s="578"/>
      <c r="AT539" s="211">
        <v>3</v>
      </c>
      <c r="AU539" s="211">
        <v>3111.0795937730654</v>
      </c>
      <c r="AV539" s="208">
        <f t="shared" si="388"/>
        <v>1037.0265312576885</v>
      </c>
      <c r="AW539" s="205">
        <f t="shared" si="397"/>
        <v>1</v>
      </c>
      <c r="AX539" s="578"/>
    </row>
    <row r="540" spans="2:50" ht="14.25" customHeight="1" outlineLevel="1">
      <c r="B540" s="527"/>
      <c r="C540" s="203">
        <v>21</v>
      </c>
      <c r="D540" s="206" t="s">
        <v>551</v>
      </c>
      <c r="E540" s="207">
        <v>3</v>
      </c>
      <c r="F540" s="203">
        <v>3600</v>
      </c>
      <c r="G540" s="208">
        <f t="shared" si="389"/>
        <v>1200</v>
      </c>
      <c r="H540" s="576"/>
      <c r="I540" s="209">
        <f t="shared" si="390"/>
        <v>3</v>
      </c>
      <c r="J540" s="209">
        <f t="shared" si="390"/>
        <v>3106.5322099751315</v>
      </c>
      <c r="K540" s="210">
        <f t="shared" si="390"/>
        <v>1035.5107366583773</v>
      </c>
      <c r="L540" s="577"/>
      <c r="M540" s="209">
        <f>RANK(K540, K$520:$K$552)</f>
        <v>4</v>
      </c>
      <c r="N540" s="579"/>
      <c r="O540" s="574"/>
      <c r="P540" s="211">
        <v>3</v>
      </c>
      <c r="Q540" s="211">
        <v>3103.7506088650739</v>
      </c>
      <c r="R540" s="208">
        <f t="shared" si="382"/>
        <v>1034.5835362883579</v>
      </c>
      <c r="S540" s="205">
        <f t="shared" si="391"/>
        <v>3</v>
      </c>
      <c r="T540" s="578"/>
      <c r="U540" s="211">
        <v>3</v>
      </c>
      <c r="V540" s="211">
        <v>3103.6893203883365</v>
      </c>
      <c r="W540" s="208">
        <f t="shared" si="383"/>
        <v>1034.5631067961122</v>
      </c>
      <c r="X540" s="205">
        <f t="shared" si="392"/>
        <v>4</v>
      </c>
      <c r="Y540" s="578"/>
      <c r="Z540" s="211">
        <v>3</v>
      </c>
      <c r="AA540" s="211">
        <v>3107.5291622481432</v>
      </c>
      <c r="AB540" s="208">
        <f t="shared" si="384"/>
        <v>1035.8430540827144</v>
      </c>
      <c r="AC540" s="205">
        <f t="shared" si="393"/>
        <v>3</v>
      </c>
      <c r="AD540" s="578"/>
      <c r="AE540" s="211">
        <v>3</v>
      </c>
      <c r="AF540" s="211">
        <v>3107.3684210526358</v>
      </c>
      <c r="AG540" s="208">
        <f t="shared" si="385"/>
        <v>1035.789473684212</v>
      </c>
      <c r="AH540" s="205">
        <f t="shared" si="394"/>
        <v>4</v>
      </c>
      <c r="AI540" s="578"/>
      <c r="AJ540" s="211">
        <v>3</v>
      </c>
      <c r="AK540" s="211">
        <v>3107.8751857355142</v>
      </c>
      <c r="AL540" s="208">
        <f t="shared" si="386"/>
        <v>1035.9583952451715</v>
      </c>
      <c r="AM540" s="205">
        <f t="shared" si="395"/>
        <v>5</v>
      </c>
      <c r="AN540" s="578"/>
      <c r="AO540" s="211">
        <v>3</v>
      </c>
      <c r="AP540" s="211">
        <v>3107.8060046189294</v>
      </c>
      <c r="AQ540" s="208">
        <f t="shared" si="387"/>
        <v>1035.9353348729765</v>
      </c>
      <c r="AR540" s="205">
        <f t="shared" si="396"/>
        <v>5</v>
      </c>
      <c r="AS540" s="578"/>
      <c r="AT540" s="211">
        <v>3</v>
      </c>
      <c r="AU540" s="211">
        <v>3107.706766917288</v>
      </c>
      <c r="AV540" s="208">
        <f t="shared" si="388"/>
        <v>1035.902255639096</v>
      </c>
      <c r="AW540" s="205">
        <f t="shared" si="397"/>
        <v>5</v>
      </c>
      <c r="AX540" s="578"/>
    </row>
    <row r="541" spans="2:50" ht="14.25" customHeight="1" outlineLevel="1">
      <c r="B541" s="527"/>
      <c r="C541" s="203">
        <v>22</v>
      </c>
      <c r="D541" s="206" t="s">
        <v>550</v>
      </c>
      <c r="E541" s="207">
        <v>4</v>
      </c>
      <c r="F541" s="203">
        <v>3300</v>
      </c>
      <c r="G541" s="208">
        <f>F541/E541</f>
        <v>825</v>
      </c>
      <c r="H541" s="576"/>
      <c r="I541" s="209">
        <f t="shared" si="390"/>
        <v>4</v>
      </c>
      <c r="J541" s="209">
        <f t="shared" si="390"/>
        <v>2907.2376179862376</v>
      </c>
      <c r="K541" s="210">
        <f t="shared" si="390"/>
        <v>726.80940449655941</v>
      </c>
      <c r="L541" s="577"/>
      <c r="M541" s="209">
        <f>RANK(K541, K$520:$K$552)</f>
        <v>19</v>
      </c>
      <c r="N541" s="579"/>
      <c r="O541" s="574"/>
      <c r="P541" s="211">
        <v>4</v>
      </c>
      <c r="Q541" s="211">
        <v>2907.1031096563061</v>
      </c>
      <c r="R541" s="208">
        <f t="shared" si="382"/>
        <v>726.77577741407652</v>
      </c>
      <c r="S541" s="205">
        <f t="shared" si="391"/>
        <v>18</v>
      </c>
      <c r="T541" s="578"/>
      <c r="U541" s="211">
        <v>4</v>
      </c>
      <c r="V541" s="211">
        <v>2906.8548387096821</v>
      </c>
      <c r="W541" s="208">
        <f t="shared" si="383"/>
        <v>726.71370967742052</v>
      </c>
      <c r="X541" s="205">
        <f t="shared" si="392"/>
        <v>18</v>
      </c>
      <c r="Y541" s="578"/>
      <c r="Z541" s="211">
        <v>4</v>
      </c>
      <c r="AA541" s="211">
        <v>2906.9004956157137</v>
      </c>
      <c r="AB541" s="208">
        <f t="shared" si="384"/>
        <v>726.72512390392842</v>
      </c>
      <c r="AC541" s="205">
        <f t="shared" si="393"/>
        <v>18</v>
      </c>
      <c r="AD541" s="578"/>
      <c r="AE541" s="211">
        <v>4</v>
      </c>
      <c r="AF541" s="211">
        <v>2906.6233238520836</v>
      </c>
      <c r="AG541" s="208">
        <f t="shared" si="385"/>
        <v>726.65583096302089</v>
      </c>
      <c r="AH541" s="205">
        <f t="shared" si="394"/>
        <v>20</v>
      </c>
      <c r="AI541" s="578"/>
      <c r="AJ541" s="211">
        <v>4</v>
      </c>
      <c r="AK541" s="211">
        <v>2907.3137388926921</v>
      </c>
      <c r="AL541" s="208">
        <f t="shared" si="386"/>
        <v>726.82843472317302</v>
      </c>
      <c r="AM541" s="205">
        <f t="shared" si="395"/>
        <v>20</v>
      </c>
      <c r="AN541" s="578"/>
      <c r="AO541" s="211">
        <v>4</v>
      </c>
      <c r="AP541" s="211">
        <v>2907.7356717820167</v>
      </c>
      <c r="AQ541" s="208">
        <f t="shared" si="387"/>
        <v>726.93391794550416</v>
      </c>
      <c r="AR541" s="205">
        <f t="shared" si="396"/>
        <v>20</v>
      </c>
      <c r="AS541" s="578"/>
      <c r="AT541" s="211">
        <v>4</v>
      </c>
      <c r="AU541" s="211">
        <v>2908.1321473951721</v>
      </c>
      <c r="AV541" s="208">
        <f t="shared" si="388"/>
        <v>727.03303684879302</v>
      </c>
      <c r="AW541" s="205">
        <f t="shared" si="397"/>
        <v>20</v>
      </c>
      <c r="AX541" s="578"/>
    </row>
    <row r="542" spans="2:50" ht="14.25" customHeight="1" outlineLevel="1">
      <c r="B542" s="527"/>
      <c r="C542" s="203">
        <v>23</v>
      </c>
      <c r="D542" s="206" t="s">
        <v>546</v>
      </c>
      <c r="E542" s="207">
        <v>4</v>
      </c>
      <c r="F542" s="203">
        <v>3300</v>
      </c>
      <c r="G542" s="208">
        <f t="shared" si="389"/>
        <v>825</v>
      </c>
      <c r="H542" s="576"/>
      <c r="I542" s="209">
        <f t="shared" si="390"/>
        <v>4</v>
      </c>
      <c r="J542" s="209">
        <f t="shared" si="390"/>
        <v>2905.7560895412089</v>
      </c>
      <c r="K542" s="210">
        <f t="shared" si="390"/>
        <v>726.43902238530222</v>
      </c>
      <c r="L542" s="577"/>
      <c r="M542" s="209">
        <f>RANK(K542, K$520:$K$552)</f>
        <v>22</v>
      </c>
      <c r="N542" s="579"/>
      <c r="O542" s="574"/>
      <c r="P542" s="211">
        <v>4</v>
      </c>
      <c r="Q542" s="211">
        <v>2903.9335180055364</v>
      </c>
      <c r="R542" s="208">
        <f t="shared" si="382"/>
        <v>725.98337950138409</v>
      </c>
      <c r="S542" s="205">
        <f t="shared" si="391"/>
        <v>21</v>
      </c>
      <c r="T542" s="578"/>
      <c r="U542" s="211">
        <v>4</v>
      </c>
      <c r="V542" s="211">
        <v>2904.2696629213533</v>
      </c>
      <c r="W542" s="208">
        <f t="shared" si="383"/>
        <v>726.06741573033833</v>
      </c>
      <c r="X542" s="205">
        <f t="shared" si="392"/>
        <v>21</v>
      </c>
      <c r="Y542" s="578"/>
      <c r="Z542" s="211">
        <v>4</v>
      </c>
      <c r="AA542" s="211">
        <v>2904.4562168900002</v>
      </c>
      <c r="AB542" s="208">
        <f t="shared" si="384"/>
        <v>726.11405422250004</v>
      </c>
      <c r="AC542" s="205">
        <f t="shared" si="393"/>
        <v>21</v>
      </c>
      <c r="AD542" s="578"/>
      <c r="AE542" s="211">
        <v>4</v>
      </c>
      <c r="AF542" s="211">
        <v>2906.3560732113115</v>
      </c>
      <c r="AG542" s="208">
        <f t="shared" si="385"/>
        <v>726.58901830282787</v>
      </c>
      <c r="AH542" s="205">
        <f t="shared" si="394"/>
        <v>21</v>
      </c>
      <c r="AI542" s="578"/>
      <c r="AJ542" s="211">
        <v>4</v>
      </c>
      <c r="AK542" s="211">
        <v>2907.1698113207563</v>
      </c>
      <c r="AL542" s="208">
        <f t="shared" si="386"/>
        <v>726.79245283018906</v>
      </c>
      <c r="AM542" s="205">
        <f t="shared" si="395"/>
        <v>21</v>
      </c>
      <c r="AN542" s="578"/>
      <c r="AO542" s="211">
        <v>4</v>
      </c>
      <c r="AP542" s="211">
        <v>2907.0023603461832</v>
      </c>
      <c r="AQ542" s="208">
        <f t="shared" si="387"/>
        <v>726.7505900865458</v>
      </c>
      <c r="AR542" s="205">
        <f t="shared" si="396"/>
        <v>21</v>
      </c>
      <c r="AS542" s="578"/>
      <c r="AT542" s="211">
        <v>4</v>
      </c>
      <c r="AU542" s="211">
        <v>2907.1049840933183</v>
      </c>
      <c r="AV542" s="208">
        <f t="shared" si="388"/>
        <v>726.77624602332958</v>
      </c>
      <c r="AW542" s="205">
        <f t="shared" si="397"/>
        <v>22</v>
      </c>
      <c r="AX542" s="578"/>
    </row>
    <row r="543" spans="2:50" ht="14.25" customHeight="1" outlineLevel="1">
      <c r="B543" s="527"/>
      <c r="C543" s="203">
        <v>24</v>
      </c>
      <c r="D543" s="206" t="s">
        <v>549</v>
      </c>
      <c r="E543" s="207">
        <v>4</v>
      </c>
      <c r="F543" s="203">
        <v>3000</v>
      </c>
      <c r="G543" s="208">
        <f t="shared" si="389"/>
        <v>750</v>
      </c>
      <c r="H543" s="576"/>
      <c r="I543" s="209">
        <f t="shared" si="390"/>
        <v>4</v>
      </c>
      <c r="J543" s="209">
        <f t="shared" si="390"/>
        <v>2672.1450298753471</v>
      </c>
      <c r="K543" s="210">
        <f t="shared" si="390"/>
        <v>668.03625746883677</v>
      </c>
      <c r="L543" s="577"/>
      <c r="M543" s="209">
        <f>RANK(K543, K$520:$K$552)</f>
        <v>24</v>
      </c>
      <c r="N543" s="579"/>
      <c r="O543" s="574"/>
      <c r="P543" s="211">
        <v>4</v>
      </c>
      <c r="Q543" s="211">
        <v>2671.4932126696826</v>
      </c>
      <c r="R543" s="208">
        <f t="shared" si="382"/>
        <v>667.87330316742066</v>
      </c>
      <c r="S543" s="205">
        <f t="shared" si="391"/>
        <v>24</v>
      </c>
      <c r="T543" s="578"/>
      <c r="U543" s="211">
        <v>4</v>
      </c>
      <c r="V543" s="211">
        <v>2672.0906968989648</v>
      </c>
      <c r="W543" s="208">
        <f t="shared" si="383"/>
        <v>668.02267422474119</v>
      </c>
      <c r="X543" s="205">
        <f t="shared" si="392"/>
        <v>24</v>
      </c>
      <c r="Y543" s="578"/>
      <c r="Z543" s="211">
        <v>4</v>
      </c>
      <c r="AA543" s="211">
        <v>2672.2873900293248</v>
      </c>
      <c r="AB543" s="208">
        <f t="shared" si="384"/>
        <v>668.0718475073312</v>
      </c>
      <c r="AC543" s="205">
        <f t="shared" si="393"/>
        <v>24</v>
      </c>
      <c r="AD543" s="578"/>
      <c r="AE543" s="211">
        <v>4</v>
      </c>
      <c r="AF543" s="211">
        <v>2672.5521669341897</v>
      </c>
      <c r="AG543" s="208">
        <f t="shared" si="385"/>
        <v>668.13804173354742</v>
      </c>
      <c r="AH543" s="205">
        <f t="shared" si="394"/>
        <v>24</v>
      </c>
      <c r="AI543" s="578"/>
      <c r="AJ543" s="211">
        <v>4</v>
      </c>
      <c r="AK543" s="211">
        <v>2671.9045948789885</v>
      </c>
      <c r="AL543" s="208">
        <f t="shared" si="386"/>
        <v>667.97614871974713</v>
      </c>
      <c r="AM543" s="205">
        <f t="shared" si="395"/>
        <v>24</v>
      </c>
      <c r="AN543" s="578"/>
      <c r="AO543" s="211">
        <v>4</v>
      </c>
      <c r="AP543" s="211">
        <v>2672.294509679467</v>
      </c>
      <c r="AQ543" s="208">
        <f t="shared" si="387"/>
        <v>668.07362741986674</v>
      </c>
      <c r="AR543" s="205">
        <f t="shared" si="396"/>
        <v>24</v>
      </c>
      <c r="AS543" s="578"/>
      <c r="AT543" s="211">
        <v>4</v>
      </c>
      <c r="AU543" s="211">
        <v>2672.3926380368084</v>
      </c>
      <c r="AV543" s="208">
        <f t="shared" si="388"/>
        <v>668.09815950920211</v>
      </c>
      <c r="AW543" s="205">
        <f t="shared" si="397"/>
        <v>24</v>
      </c>
      <c r="AX543" s="578"/>
    </row>
    <row r="544" spans="2:50" ht="14.25" customHeight="1" outlineLevel="1">
      <c r="B544" s="527"/>
      <c r="C544" s="203">
        <v>25</v>
      </c>
      <c r="D544" s="206" t="s">
        <v>548</v>
      </c>
      <c r="E544" s="207">
        <v>4</v>
      </c>
      <c r="F544" s="203">
        <v>3300</v>
      </c>
      <c r="G544" s="208">
        <f t="shared" si="389"/>
        <v>825</v>
      </c>
      <c r="H544" s="576"/>
      <c r="I544" s="209">
        <f t="shared" si="390"/>
        <v>4</v>
      </c>
      <c r="J544" s="209">
        <f t="shared" si="390"/>
        <v>2936.184065184626</v>
      </c>
      <c r="K544" s="210">
        <f t="shared" si="390"/>
        <v>734.04601629615649</v>
      </c>
      <c r="L544" s="577"/>
      <c r="M544" s="209">
        <f>RANK(K544, K$520:$K$552)</f>
        <v>15</v>
      </c>
      <c r="N544" s="579"/>
      <c r="O544" s="574"/>
      <c r="P544" s="211">
        <v>4</v>
      </c>
      <c r="Q544" s="211">
        <v>2933.4208798424138</v>
      </c>
      <c r="R544" s="208">
        <f t="shared" si="382"/>
        <v>733.35521996060345</v>
      </c>
      <c r="S544" s="205">
        <f t="shared" si="391"/>
        <v>15</v>
      </c>
      <c r="T544" s="578"/>
      <c r="U544" s="211">
        <v>4</v>
      </c>
      <c r="V544" s="211">
        <v>2933.8677354709534</v>
      </c>
      <c r="W544" s="208">
        <f t="shared" si="383"/>
        <v>733.46693386773836</v>
      </c>
      <c r="X544" s="205">
        <f t="shared" si="392"/>
        <v>15</v>
      </c>
      <c r="Y544" s="578"/>
      <c r="Z544" s="211">
        <v>4</v>
      </c>
      <c r="AA544" s="211">
        <v>2933.4332833583408</v>
      </c>
      <c r="AB544" s="208">
        <f t="shared" si="384"/>
        <v>733.35832083958519</v>
      </c>
      <c r="AC544" s="205">
        <f t="shared" si="393"/>
        <v>15</v>
      </c>
      <c r="AD544" s="578"/>
      <c r="AE544" s="211">
        <v>4</v>
      </c>
      <c r="AF544" s="211">
        <v>2936.0064153969606</v>
      </c>
      <c r="AG544" s="208">
        <f t="shared" si="385"/>
        <v>734.00160384924015</v>
      </c>
      <c r="AH544" s="205">
        <f t="shared" si="394"/>
        <v>15</v>
      </c>
      <c r="AI544" s="578"/>
      <c r="AJ544" s="211">
        <v>4</v>
      </c>
      <c r="AK544" s="211">
        <v>2938.8268156424583</v>
      </c>
      <c r="AL544" s="208">
        <f t="shared" si="386"/>
        <v>734.70670391061458</v>
      </c>
      <c r="AM544" s="205">
        <f t="shared" si="395"/>
        <v>13</v>
      </c>
      <c r="AN544" s="578"/>
      <c r="AO544" s="211">
        <v>4</v>
      </c>
      <c r="AP544" s="211">
        <v>2938.9578163771725</v>
      </c>
      <c r="AQ544" s="208">
        <f t="shared" si="387"/>
        <v>734.73945409429314</v>
      </c>
      <c r="AR544" s="205">
        <f t="shared" si="396"/>
        <v>13</v>
      </c>
      <c r="AS544" s="578"/>
      <c r="AT544" s="211">
        <v>4</v>
      </c>
      <c r="AU544" s="211">
        <v>2938.7755102040837</v>
      </c>
      <c r="AV544" s="208">
        <f t="shared" si="388"/>
        <v>734.69387755102093</v>
      </c>
      <c r="AW544" s="205">
        <f t="shared" si="397"/>
        <v>13</v>
      </c>
      <c r="AX544" s="578"/>
    </row>
    <row r="545" spans="1:50" ht="14.25" customHeight="1" outlineLevel="1">
      <c r="B545" s="527"/>
      <c r="C545" s="203">
        <v>26</v>
      </c>
      <c r="D545" s="206" t="s">
        <v>666</v>
      </c>
      <c r="E545" s="207">
        <v>3</v>
      </c>
      <c r="F545" s="203">
        <v>3300</v>
      </c>
      <c r="G545" s="208">
        <f t="shared" si="389"/>
        <v>1100</v>
      </c>
      <c r="H545" s="576"/>
      <c r="I545" s="209">
        <f t="shared" si="390"/>
        <v>3</v>
      </c>
      <c r="J545" s="209">
        <f t="shared" si="390"/>
        <v>2936.4576172848433</v>
      </c>
      <c r="K545" s="210">
        <f t="shared" si="390"/>
        <v>978.81920576161451</v>
      </c>
      <c r="L545" s="577"/>
      <c r="M545" s="209">
        <f>RANK(K545, K$520:$K$552)</f>
        <v>7</v>
      </c>
      <c r="N545" s="579"/>
      <c r="O545" s="574"/>
      <c r="P545" s="211">
        <v>3</v>
      </c>
      <c r="Q545" s="211">
        <v>2934.9469004692501</v>
      </c>
      <c r="R545" s="208">
        <f t="shared" si="382"/>
        <v>978.31563348974998</v>
      </c>
      <c r="S545" s="205">
        <f t="shared" si="391"/>
        <v>7</v>
      </c>
      <c r="T545" s="578"/>
      <c r="U545" s="211">
        <v>3</v>
      </c>
      <c r="V545" s="211">
        <v>2935.0025549310162</v>
      </c>
      <c r="W545" s="208">
        <f t="shared" si="383"/>
        <v>978.33418497700541</v>
      </c>
      <c r="X545" s="205">
        <f t="shared" si="392"/>
        <v>7</v>
      </c>
      <c r="Y545" s="578"/>
      <c r="Z545" s="211">
        <v>3</v>
      </c>
      <c r="AA545" s="211">
        <v>2935.7201872762339</v>
      </c>
      <c r="AB545" s="208">
        <f t="shared" si="384"/>
        <v>978.5733957587446</v>
      </c>
      <c r="AC545" s="205">
        <f t="shared" si="393"/>
        <v>7</v>
      </c>
      <c r="AD545" s="578"/>
      <c r="AE545" s="211">
        <v>3</v>
      </c>
      <c r="AF545" s="211">
        <v>2935.8602309742428</v>
      </c>
      <c r="AG545" s="208">
        <f t="shared" si="385"/>
        <v>978.62007699141429</v>
      </c>
      <c r="AH545" s="205">
        <f t="shared" si="394"/>
        <v>7</v>
      </c>
      <c r="AI545" s="578"/>
      <c r="AJ545" s="211">
        <v>3</v>
      </c>
      <c r="AK545" s="211">
        <v>2937.5844366387491</v>
      </c>
      <c r="AL545" s="208">
        <f t="shared" si="386"/>
        <v>979.19481221291642</v>
      </c>
      <c r="AM545" s="205">
        <f t="shared" si="395"/>
        <v>7</v>
      </c>
      <c r="AN545" s="578"/>
      <c r="AO545" s="211">
        <v>3</v>
      </c>
      <c r="AP545" s="211">
        <v>2937.8602833414748</v>
      </c>
      <c r="AQ545" s="208">
        <f t="shared" si="387"/>
        <v>979.28676111382492</v>
      </c>
      <c r="AR545" s="205">
        <f t="shared" si="396"/>
        <v>7</v>
      </c>
      <c r="AS545" s="578"/>
      <c r="AT545" s="211">
        <v>3</v>
      </c>
      <c r="AU545" s="211">
        <v>2938.2287273629372</v>
      </c>
      <c r="AV545" s="208">
        <f t="shared" si="388"/>
        <v>979.40957578764574</v>
      </c>
      <c r="AW545" s="205">
        <f>RANK(AV545, AV$520:AV$552)</f>
        <v>7</v>
      </c>
      <c r="AX545" s="578"/>
    </row>
    <row r="546" spans="1:50" ht="14.25" customHeight="1" outlineLevel="1">
      <c r="B546" s="527"/>
      <c r="C546" s="203">
        <v>27</v>
      </c>
      <c r="D546" s="206" t="s">
        <v>706</v>
      </c>
      <c r="E546" s="207">
        <v>4</v>
      </c>
      <c r="F546" s="203">
        <v>3000</v>
      </c>
      <c r="G546" s="208">
        <f t="shared" si="389"/>
        <v>750</v>
      </c>
      <c r="H546" s="576"/>
      <c r="I546" s="209">
        <f t="shared" si="390"/>
        <v>4</v>
      </c>
      <c r="J546" s="209">
        <f t="shared" si="390"/>
        <v>2643.0837656827907</v>
      </c>
      <c r="K546" s="210">
        <f t="shared" si="390"/>
        <v>660.77094142069768</v>
      </c>
      <c r="L546" s="577"/>
      <c r="M546" s="209">
        <f>RANK(K546, K$520:$K$552)</f>
        <v>25</v>
      </c>
      <c r="N546" s="579"/>
      <c r="O546" s="574"/>
      <c r="P546" s="211">
        <v>4</v>
      </c>
      <c r="Q546" s="211">
        <v>2641.0480349345025</v>
      </c>
      <c r="R546" s="208">
        <f t="shared" si="382"/>
        <v>660.26200873362563</v>
      </c>
      <c r="S546" s="205">
        <f t="shared" si="391"/>
        <v>25</v>
      </c>
      <c r="T546" s="578"/>
      <c r="U546" s="211">
        <v>4</v>
      </c>
      <c r="V546" s="211">
        <v>2641.1264300381326</v>
      </c>
      <c r="W546" s="208">
        <f t="shared" si="383"/>
        <v>660.28160750953316</v>
      </c>
      <c r="X546" s="205">
        <f t="shared" si="392"/>
        <v>25</v>
      </c>
      <c r="Y546" s="578"/>
      <c r="Z546" s="211">
        <v>4</v>
      </c>
      <c r="AA546" s="211">
        <v>2640.5837387074312</v>
      </c>
      <c r="AB546" s="208">
        <f t="shared" si="384"/>
        <v>660.14593467685779</v>
      </c>
      <c r="AC546" s="205">
        <f t="shared" si="393"/>
        <v>25</v>
      </c>
      <c r="AD546" s="578"/>
      <c r="AE546" s="211">
        <v>4</v>
      </c>
      <c r="AF546" s="211">
        <v>2640.9108159392731</v>
      </c>
      <c r="AG546" s="208">
        <f t="shared" si="385"/>
        <v>660.22770398481828</v>
      </c>
      <c r="AH546" s="205">
        <f t="shared" si="394"/>
        <v>25</v>
      </c>
      <c r="AI546" s="578"/>
      <c r="AJ546" s="211">
        <v>4</v>
      </c>
      <c r="AK546" s="211">
        <v>2645.5813953488396</v>
      </c>
      <c r="AL546" s="208">
        <f t="shared" si="386"/>
        <v>661.39534883720989</v>
      </c>
      <c r="AM546" s="205">
        <f t="shared" si="395"/>
        <v>25</v>
      </c>
      <c r="AN546" s="578"/>
      <c r="AO546" s="211">
        <v>4</v>
      </c>
      <c r="AP546" s="211">
        <v>2646.2151394422312</v>
      </c>
      <c r="AQ546" s="208">
        <f t="shared" si="387"/>
        <v>661.55378486055781</v>
      </c>
      <c r="AR546" s="205">
        <f t="shared" si="396"/>
        <v>25</v>
      </c>
      <c r="AS546" s="578"/>
      <c r="AT546" s="211">
        <v>4</v>
      </c>
      <c r="AU546" s="211">
        <v>2646.1208053691271</v>
      </c>
      <c r="AV546" s="208">
        <f t="shared" si="388"/>
        <v>661.53020134228177</v>
      </c>
      <c r="AW546" s="205">
        <f t="shared" si="397"/>
        <v>25</v>
      </c>
      <c r="AX546" s="578"/>
    </row>
    <row r="547" spans="1:50" ht="14.25" customHeight="1" outlineLevel="1">
      <c r="B547" s="527"/>
      <c r="C547" s="203">
        <v>28</v>
      </c>
      <c r="D547" s="206" t="s">
        <v>638</v>
      </c>
      <c r="E547" s="207">
        <v>6</v>
      </c>
      <c r="F547" s="203">
        <v>3600</v>
      </c>
      <c r="G547" s="208">
        <f t="shared" si="389"/>
        <v>600</v>
      </c>
      <c r="H547" s="576"/>
      <c r="I547" s="209">
        <f t="shared" si="390"/>
        <v>6</v>
      </c>
      <c r="J547" s="209">
        <f t="shared" si="390"/>
        <v>3182.1476706703111</v>
      </c>
      <c r="K547" s="210">
        <f t="shared" si="390"/>
        <v>530.35794511171855</v>
      </c>
      <c r="L547" s="577"/>
      <c r="M547" s="209">
        <f>RANK(K547, K$520:$K$552)</f>
        <v>28</v>
      </c>
      <c r="N547" s="579"/>
      <c r="O547" s="574"/>
      <c r="P547" s="211">
        <v>6</v>
      </c>
      <c r="Q547" s="211">
        <v>3179.4871794872042</v>
      </c>
      <c r="R547" s="208">
        <f t="shared" si="382"/>
        <v>529.914529914534</v>
      </c>
      <c r="S547" s="205">
        <f t="shared" si="391"/>
        <v>28</v>
      </c>
      <c r="T547" s="578"/>
      <c r="U547" s="211">
        <v>6</v>
      </c>
      <c r="V547" s="211">
        <v>3182.608695652119</v>
      </c>
      <c r="W547" s="208">
        <f t="shared" si="383"/>
        <v>530.43478260868653</v>
      </c>
      <c r="X547" s="205">
        <f t="shared" si="392"/>
        <v>28</v>
      </c>
      <c r="Y547" s="578"/>
      <c r="Z547" s="211">
        <v>6</v>
      </c>
      <c r="AA547" s="211">
        <v>3185.611510791382</v>
      </c>
      <c r="AB547" s="208">
        <f t="shared" si="384"/>
        <v>530.93525179856363</v>
      </c>
      <c r="AC547" s="205">
        <f t="shared" si="393"/>
        <v>28</v>
      </c>
      <c r="AD547" s="578"/>
      <c r="AE547" s="211">
        <v>6</v>
      </c>
      <c r="AF547" s="211">
        <v>3182.4000000000315</v>
      </c>
      <c r="AG547" s="208">
        <f t="shared" si="385"/>
        <v>530.40000000000521</v>
      </c>
      <c r="AH547" s="205">
        <f t="shared" si="394"/>
        <v>28</v>
      </c>
      <c r="AI547" s="578"/>
      <c r="AJ547" s="211">
        <v>6</v>
      </c>
      <c r="AK547" s="211">
        <v>3181.1320754717767</v>
      </c>
      <c r="AL547" s="208">
        <f t="shared" si="386"/>
        <v>530.18867924529616</v>
      </c>
      <c r="AM547" s="205">
        <f t="shared" si="395"/>
        <v>28</v>
      </c>
      <c r="AN547" s="578"/>
      <c r="AO547" s="211">
        <v>6</v>
      </c>
      <c r="AP547" s="211">
        <v>3182.1428571428141</v>
      </c>
      <c r="AQ547" s="208">
        <f t="shared" si="387"/>
        <v>530.35714285713573</v>
      </c>
      <c r="AR547" s="205">
        <f t="shared" si="396"/>
        <v>28</v>
      </c>
      <c r="AS547" s="578"/>
      <c r="AT547" s="211">
        <v>6</v>
      </c>
      <c r="AU547" s="211">
        <v>3181.6513761468514</v>
      </c>
      <c r="AV547" s="208">
        <f t="shared" si="388"/>
        <v>530.2752293578086</v>
      </c>
      <c r="AW547" s="205">
        <f t="shared" si="397"/>
        <v>28</v>
      </c>
      <c r="AX547" s="578"/>
    </row>
    <row r="548" spans="1:50" ht="14.25" customHeight="1" outlineLevel="1">
      <c r="B548" s="527"/>
      <c r="C548" s="203">
        <v>29</v>
      </c>
      <c r="D548" s="206" t="s">
        <v>387</v>
      </c>
      <c r="E548" s="207">
        <v>3</v>
      </c>
      <c r="F548" s="203">
        <v>3000</v>
      </c>
      <c r="G548" s="208">
        <f t="shared" si="389"/>
        <v>1000</v>
      </c>
      <c r="H548" s="576"/>
      <c r="I548" s="209">
        <f t="shared" si="390"/>
        <v>3</v>
      </c>
      <c r="J548" s="209">
        <f t="shared" si="390"/>
        <v>2672.0387704474024</v>
      </c>
      <c r="K548" s="210">
        <f t="shared" si="390"/>
        <v>890.67959014913424</v>
      </c>
      <c r="L548" s="577"/>
      <c r="M548" s="209">
        <f>RANK(K548, K$520:$K$552)</f>
        <v>9</v>
      </c>
      <c r="N548" s="579"/>
      <c r="O548" s="574"/>
      <c r="P548" s="211">
        <v>3</v>
      </c>
      <c r="Q548" s="211">
        <v>2671.7453387229471</v>
      </c>
      <c r="R548" s="208">
        <f t="shared" si="382"/>
        <v>890.58177957431565</v>
      </c>
      <c r="S548" s="205">
        <f t="shared" si="391"/>
        <v>9</v>
      </c>
      <c r="T548" s="578"/>
      <c r="U548" s="211">
        <v>3</v>
      </c>
      <c r="V548" s="211">
        <v>2671.9867363906546</v>
      </c>
      <c r="W548" s="208">
        <f t="shared" si="383"/>
        <v>890.66224546355159</v>
      </c>
      <c r="X548" s="205">
        <f t="shared" si="392"/>
        <v>9</v>
      </c>
      <c r="Y548" s="578"/>
      <c r="Z548" s="211">
        <v>3</v>
      </c>
      <c r="AA548" s="211">
        <v>2672.471001122537</v>
      </c>
      <c r="AB548" s="208">
        <f t="shared" si="384"/>
        <v>890.82366704084563</v>
      </c>
      <c r="AC548" s="205">
        <f t="shared" si="393"/>
        <v>9</v>
      </c>
      <c r="AD548" s="578"/>
      <c r="AE548" s="211">
        <v>3</v>
      </c>
      <c r="AF548" s="211">
        <v>2672.1350670598504</v>
      </c>
      <c r="AG548" s="208">
        <f t="shared" si="385"/>
        <v>890.71168901995009</v>
      </c>
      <c r="AH548" s="205">
        <f t="shared" si="394"/>
        <v>10</v>
      </c>
      <c r="AI548" s="578"/>
      <c r="AJ548" s="211">
        <v>3</v>
      </c>
      <c r="AK548" s="211">
        <v>2671.9014853566468</v>
      </c>
      <c r="AL548" s="208">
        <f t="shared" si="386"/>
        <v>890.63382845221565</v>
      </c>
      <c r="AM548" s="205">
        <f t="shared" si="395"/>
        <v>10</v>
      </c>
      <c r="AN548" s="578"/>
      <c r="AO548" s="211">
        <v>3</v>
      </c>
      <c r="AP548" s="211">
        <v>2671.8141422595609</v>
      </c>
      <c r="AQ548" s="208">
        <f t="shared" si="387"/>
        <v>890.60471408652029</v>
      </c>
      <c r="AR548" s="205">
        <f t="shared" si="396"/>
        <v>10</v>
      </c>
      <c r="AS548" s="578"/>
      <c r="AT548" s="211">
        <v>3</v>
      </c>
      <c r="AU548" s="211">
        <v>2672.2176222196217</v>
      </c>
      <c r="AV548" s="208">
        <f t="shared" si="388"/>
        <v>890.73920740654057</v>
      </c>
      <c r="AW548" s="205">
        <f t="shared" si="397"/>
        <v>10</v>
      </c>
      <c r="AX548" s="578"/>
    </row>
    <row r="549" spans="1:50" ht="14.25" customHeight="1" outlineLevel="1">
      <c r="B549" s="527"/>
      <c r="C549" s="203">
        <v>30</v>
      </c>
      <c r="D549" s="206" t="s">
        <v>707</v>
      </c>
      <c r="E549" s="207">
        <v>12</v>
      </c>
      <c r="F549" s="203">
        <v>3600</v>
      </c>
      <c r="G549" s="208">
        <f t="shared" si="389"/>
        <v>300</v>
      </c>
      <c r="H549" s="576"/>
      <c r="I549" s="209">
        <f t="shared" si="390"/>
        <v>12</v>
      </c>
      <c r="J549" s="209">
        <f t="shared" si="390"/>
        <v>3103.0144932847447</v>
      </c>
      <c r="K549" s="210">
        <f t="shared" si="390"/>
        <v>258.58454110706214</v>
      </c>
      <c r="L549" s="577"/>
      <c r="M549" s="209">
        <f>RANK(K549, K$520:$K$552)</f>
        <v>30</v>
      </c>
      <c r="N549" s="579"/>
      <c r="O549" s="574"/>
      <c r="P549" s="211">
        <v>12</v>
      </c>
      <c r="Q549" s="211">
        <v>3102.9167781643009</v>
      </c>
      <c r="R549" s="208">
        <f t="shared" si="382"/>
        <v>258.57639818035841</v>
      </c>
      <c r="S549" s="205">
        <f t="shared" si="391"/>
        <v>30</v>
      </c>
      <c r="T549" s="578"/>
      <c r="U549" s="211">
        <v>12</v>
      </c>
      <c r="V549" s="211">
        <v>3102.6514094334352</v>
      </c>
      <c r="W549" s="208">
        <f t="shared" si="383"/>
        <v>258.55428411945292</v>
      </c>
      <c r="X549" s="205">
        <f t="shared" si="392"/>
        <v>30</v>
      </c>
      <c r="Y549" s="578"/>
      <c r="Z549" s="211">
        <v>12</v>
      </c>
      <c r="AA549" s="211">
        <v>3102.9972752043614</v>
      </c>
      <c r="AB549" s="208">
        <f t="shared" si="384"/>
        <v>258.58310626703013</v>
      </c>
      <c r="AC549" s="205">
        <f t="shared" si="393"/>
        <v>30</v>
      </c>
      <c r="AD549" s="578"/>
      <c r="AE549" s="211">
        <v>12</v>
      </c>
      <c r="AF549" s="211">
        <v>3102.8795811518316</v>
      </c>
      <c r="AG549" s="208">
        <f t="shared" si="385"/>
        <v>258.57329842931932</v>
      </c>
      <c r="AH549" s="205">
        <f t="shared" si="394"/>
        <v>30</v>
      </c>
      <c r="AI549" s="578"/>
      <c r="AJ549" s="211">
        <v>12</v>
      </c>
      <c r="AK549" s="211">
        <v>3103.1503150314998</v>
      </c>
      <c r="AL549" s="208">
        <f t="shared" si="386"/>
        <v>258.59585958595829</v>
      </c>
      <c r="AM549" s="205">
        <f t="shared" si="395"/>
        <v>30</v>
      </c>
      <c r="AN549" s="578"/>
      <c r="AO549" s="211">
        <v>12</v>
      </c>
      <c r="AP549" s="211">
        <v>3103.1545741324921</v>
      </c>
      <c r="AQ549" s="208">
        <f t="shared" si="387"/>
        <v>258.59621451104101</v>
      </c>
      <c r="AR549" s="205">
        <f t="shared" si="396"/>
        <v>30</v>
      </c>
      <c r="AS549" s="578"/>
      <c r="AT549" s="211">
        <v>12</v>
      </c>
      <c r="AU549" s="211">
        <v>3103.3515198752948</v>
      </c>
      <c r="AV549" s="208">
        <f t="shared" si="388"/>
        <v>258.61262665627459</v>
      </c>
      <c r="AW549" s="205">
        <f t="shared" si="397"/>
        <v>30</v>
      </c>
      <c r="AX549" s="578"/>
    </row>
    <row r="550" spans="1:50" ht="14.25" customHeight="1" outlineLevel="1">
      <c r="B550" s="527"/>
      <c r="C550" s="203">
        <v>31</v>
      </c>
      <c r="D550" s="206"/>
      <c r="E550" s="203"/>
      <c r="F550" s="203"/>
      <c r="G550" s="208"/>
      <c r="H550" s="576"/>
      <c r="I550" s="209"/>
      <c r="J550" s="209"/>
      <c r="K550" s="210"/>
      <c r="L550" s="577"/>
      <c r="M550" s="209"/>
      <c r="N550" s="579"/>
      <c r="O550" s="574"/>
      <c r="P550" s="211"/>
      <c r="Q550" s="211"/>
      <c r="R550" s="208"/>
      <c r="S550" s="205"/>
      <c r="T550" s="578"/>
      <c r="U550" s="211"/>
      <c r="V550" s="211"/>
      <c r="W550" s="208"/>
      <c r="X550" s="205"/>
      <c r="Y550" s="578"/>
      <c r="Z550" s="211"/>
      <c r="AA550" s="211"/>
      <c r="AB550" s="208"/>
      <c r="AC550" s="205"/>
      <c r="AD550" s="578"/>
      <c r="AE550" s="211"/>
      <c r="AF550" s="211"/>
      <c r="AG550" s="208"/>
      <c r="AH550" s="205"/>
      <c r="AI550" s="578"/>
      <c r="AJ550" s="211"/>
      <c r="AK550" s="211"/>
      <c r="AL550" s="208"/>
      <c r="AM550" s="205"/>
      <c r="AN550" s="578"/>
      <c r="AO550" s="211"/>
      <c r="AP550" s="211"/>
      <c r="AQ550" s="208"/>
      <c r="AR550" s="205"/>
      <c r="AS550" s="578"/>
      <c r="AT550" s="211"/>
      <c r="AU550" s="211"/>
      <c r="AV550" s="208"/>
      <c r="AW550" s="205"/>
      <c r="AX550" s="578"/>
    </row>
    <row r="551" spans="1:50" ht="14.25" customHeight="1" outlineLevel="1">
      <c r="B551" s="527"/>
      <c r="C551" s="203">
        <v>32</v>
      </c>
      <c r="D551" s="206"/>
      <c r="E551" s="203"/>
      <c r="F551" s="203"/>
      <c r="G551" s="208"/>
      <c r="H551" s="576"/>
      <c r="I551" s="209"/>
      <c r="J551" s="209"/>
      <c r="K551" s="210"/>
      <c r="L551" s="577"/>
      <c r="M551" s="209"/>
      <c r="N551" s="579"/>
      <c r="O551" s="574"/>
      <c r="P551" s="211"/>
      <c r="Q551" s="211"/>
      <c r="R551" s="208"/>
      <c r="S551" s="205"/>
      <c r="T551" s="578"/>
      <c r="U551" s="211"/>
      <c r="V551" s="211"/>
      <c r="W551" s="208"/>
      <c r="X551" s="205"/>
      <c r="Y551" s="578"/>
      <c r="Z551" s="211"/>
      <c r="AA551" s="211"/>
      <c r="AB551" s="208"/>
      <c r="AC551" s="205"/>
      <c r="AD551" s="578"/>
      <c r="AE551" s="211"/>
      <c r="AF551" s="211"/>
      <c r="AG551" s="208"/>
      <c r="AH551" s="205"/>
      <c r="AI551" s="578"/>
      <c r="AJ551" s="211"/>
      <c r="AK551" s="211"/>
      <c r="AL551" s="208"/>
      <c r="AM551" s="205"/>
      <c r="AN551" s="578"/>
      <c r="AO551" s="211"/>
      <c r="AP551" s="211"/>
      <c r="AQ551" s="208"/>
      <c r="AR551" s="205"/>
      <c r="AS551" s="578"/>
      <c r="AT551" s="211"/>
      <c r="AU551" s="211"/>
      <c r="AV551" s="208"/>
      <c r="AW551" s="205"/>
      <c r="AX551" s="578"/>
    </row>
    <row r="552" spans="1:50" ht="14.25" customHeight="1" outlineLevel="1">
      <c r="B552" s="527"/>
      <c r="C552" s="203">
        <v>33</v>
      </c>
      <c r="D552" s="206"/>
      <c r="E552" s="203"/>
      <c r="F552" s="203"/>
      <c r="G552" s="208"/>
      <c r="H552" s="576"/>
      <c r="I552" s="209"/>
      <c r="J552" s="209"/>
      <c r="K552" s="210"/>
      <c r="L552" s="577"/>
      <c r="M552" s="209"/>
      <c r="N552" s="579"/>
      <c r="O552" s="574"/>
      <c r="P552" s="211"/>
      <c r="Q552" s="211"/>
      <c r="R552" s="208"/>
      <c r="S552" s="205"/>
      <c r="T552" s="578"/>
      <c r="U552" s="211"/>
      <c r="V552" s="211"/>
      <c r="W552" s="208"/>
      <c r="X552" s="205"/>
      <c r="Y552" s="578"/>
      <c r="Z552" s="211"/>
      <c r="AA552" s="211"/>
      <c r="AB552" s="208"/>
      <c r="AC552" s="205"/>
      <c r="AD552" s="578"/>
      <c r="AE552" s="211"/>
      <c r="AF552" s="211"/>
      <c r="AG552" s="208"/>
      <c r="AH552" s="205"/>
      <c r="AI552" s="578"/>
      <c r="AJ552" s="211"/>
      <c r="AK552" s="211"/>
      <c r="AL552" s="208"/>
      <c r="AM552" s="205"/>
      <c r="AN552" s="578"/>
      <c r="AO552" s="211"/>
      <c r="AP552" s="211"/>
      <c r="AQ552" s="208"/>
      <c r="AR552" s="205"/>
      <c r="AS552" s="578"/>
      <c r="AT552" s="211"/>
      <c r="AU552" s="211"/>
      <c r="AV552" s="208"/>
      <c r="AW552" s="205"/>
      <c r="AX552" s="578"/>
    </row>
    <row r="553" spans="1:50" ht="14.25" customHeight="1" outlineLevel="1" collapsed="1">
      <c r="B553" s="580" t="s">
        <v>737</v>
      </c>
      <c r="C553" s="581"/>
      <c r="D553" s="581"/>
      <c r="E553" s="581"/>
      <c r="F553" s="581"/>
      <c r="G553" s="581"/>
      <c r="H553" s="581"/>
      <c r="I553" s="581"/>
      <c r="J553" s="581"/>
      <c r="K553" s="581"/>
      <c r="L553" s="581"/>
      <c r="M553" s="582"/>
      <c r="N553" s="585" t="s">
        <v>444</v>
      </c>
      <c r="O553" s="585" t="s">
        <v>105</v>
      </c>
      <c r="P553" s="587">
        <f>AT515+1</f>
        <v>45972</v>
      </c>
      <c r="Q553" s="588"/>
      <c r="R553" s="588"/>
      <c r="S553" s="588"/>
      <c r="T553" s="588"/>
      <c r="U553" s="589">
        <f>P553+1</f>
        <v>45973</v>
      </c>
      <c r="V553" s="590"/>
      <c r="W553" s="590"/>
      <c r="X553" s="590"/>
      <c r="Y553" s="590"/>
      <c r="Z553" s="587">
        <f t="shared" ref="Z553" si="398">U553+1</f>
        <v>45974</v>
      </c>
      <c r="AA553" s="588"/>
      <c r="AB553" s="588"/>
      <c r="AC553" s="588"/>
      <c r="AD553" s="588"/>
      <c r="AE553" s="589">
        <f t="shared" ref="AE553" si="399">Z553+1</f>
        <v>45975</v>
      </c>
      <c r="AF553" s="590"/>
      <c r="AG553" s="590"/>
      <c r="AH553" s="590"/>
      <c r="AI553" s="590"/>
      <c r="AJ553" s="595">
        <f t="shared" ref="AJ553" si="400">AE553+1</f>
        <v>45976</v>
      </c>
      <c r="AK553" s="596"/>
      <c r="AL553" s="596"/>
      <c r="AM553" s="596"/>
      <c r="AN553" s="597"/>
      <c r="AO553" s="589">
        <f t="shared" ref="AO553" si="401">AJ553+1</f>
        <v>45977</v>
      </c>
      <c r="AP553" s="590"/>
      <c r="AQ553" s="590"/>
      <c r="AR553" s="590"/>
      <c r="AS553" s="590"/>
      <c r="AT553" s="595">
        <f t="shared" ref="AT553" si="402">AO553+1</f>
        <v>45978</v>
      </c>
      <c r="AU553" s="596"/>
      <c r="AV553" s="596"/>
      <c r="AW553" s="596"/>
      <c r="AX553" s="597"/>
    </row>
    <row r="554" spans="1:50" ht="14.25" customHeight="1" outlineLevel="1">
      <c r="B554" s="583"/>
      <c r="C554" s="583"/>
      <c r="D554" s="583"/>
      <c r="E554" s="583"/>
      <c r="F554" s="583"/>
      <c r="G554" s="583"/>
      <c r="H554" s="583"/>
      <c r="I554" s="583"/>
      <c r="J554" s="583"/>
      <c r="K554" s="583"/>
      <c r="L554" s="583"/>
      <c r="M554" s="584"/>
      <c r="N554" s="586"/>
      <c r="O554" s="586"/>
      <c r="P554" s="598">
        <f>P553</f>
        <v>45972</v>
      </c>
      <c r="Q554" s="598"/>
      <c r="R554" s="598"/>
      <c r="S554" s="598"/>
      <c r="T554" s="598"/>
      <c r="U554" s="591">
        <f>U553</f>
        <v>45973</v>
      </c>
      <c r="V554" s="591"/>
      <c r="W554" s="591"/>
      <c r="X554" s="591"/>
      <c r="Y554" s="591"/>
      <c r="Z554" s="598">
        <f t="shared" ref="Z554" si="403">Z553</f>
        <v>45974</v>
      </c>
      <c r="AA554" s="598"/>
      <c r="AB554" s="598"/>
      <c r="AC554" s="598"/>
      <c r="AD554" s="598"/>
      <c r="AE554" s="591">
        <f t="shared" ref="AE554" si="404">AE553</f>
        <v>45975</v>
      </c>
      <c r="AF554" s="591"/>
      <c r="AG554" s="591"/>
      <c r="AH554" s="591"/>
      <c r="AI554" s="591"/>
      <c r="AJ554" s="592">
        <f t="shared" ref="AJ554" si="405">AJ553</f>
        <v>45976</v>
      </c>
      <c r="AK554" s="593"/>
      <c r="AL554" s="593"/>
      <c r="AM554" s="593"/>
      <c r="AN554" s="594"/>
      <c r="AO554" s="591">
        <f t="shared" ref="AO554" si="406">AO553</f>
        <v>45977</v>
      </c>
      <c r="AP554" s="591"/>
      <c r="AQ554" s="591"/>
      <c r="AR554" s="591"/>
      <c r="AS554" s="591"/>
      <c r="AT554" s="592">
        <f t="shared" ref="AT554" si="407">AT553</f>
        <v>45978</v>
      </c>
      <c r="AU554" s="593"/>
      <c r="AV554" s="593"/>
      <c r="AW554" s="593"/>
      <c r="AX554" s="594"/>
    </row>
    <row r="555" spans="1:50" ht="14.25" customHeight="1" outlineLevel="1">
      <c r="B555" s="527" t="s">
        <v>165</v>
      </c>
      <c r="C555" s="527" t="s">
        <v>160</v>
      </c>
      <c r="D555" s="527"/>
      <c r="E555" s="527" t="s">
        <v>161</v>
      </c>
      <c r="F555" s="527"/>
      <c r="G555" s="527"/>
      <c r="H555" s="527" t="s">
        <v>166</v>
      </c>
      <c r="I555" s="575" t="s">
        <v>445</v>
      </c>
      <c r="J555" s="575"/>
      <c r="K555" s="575"/>
      <c r="L555" s="575" t="s">
        <v>166</v>
      </c>
      <c r="M555" s="575" t="s">
        <v>168</v>
      </c>
      <c r="N555" s="579"/>
      <c r="O555" s="574" t="s">
        <v>167</v>
      </c>
      <c r="P555" s="574" t="s">
        <v>163</v>
      </c>
      <c r="Q555" s="574"/>
      <c r="R555" s="574"/>
      <c r="S555" s="574"/>
      <c r="T555" s="574" t="s">
        <v>166</v>
      </c>
      <c r="U555" s="574" t="s">
        <v>163</v>
      </c>
      <c r="V555" s="574"/>
      <c r="W555" s="574"/>
      <c r="X555" s="574"/>
      <c r="Y555" s="574" t="s">
        <v>166</v>
      </c>
      <c r="Z555" s="574" t="s">
        <v>163</v>
      </c>
      <c r="AA555" s="574"/>
      <c r="AB555" s="574"/>
      <c r="AC555" s="574"/>
      <c r="AD555" s="574" t="s">
        <v>166</v>
      </c>
      <c r="AE555" s="574" t="s">
        <v>163</v>
      </c>
      <c r="AF555" s="574"/>
      <c r="AG555" s="574"/>
      <c r="AH555" s="574"/>
      <c r="AI555" s="574" t="s">
        <v>166</v>
      </c>
      <c r="AJ555" s="574" t="s">
        <v>163</v>
      </c>
      <c r="AK555" s="574"/>
      <c r="AL555" s="574"/>
      <c r="AM555" s="574"/>
      <c r="AN555" s="574" t="s">
        <v>166</v>
      </c>
      <c r="AO555" s="574" t="s">
        <v>163</v>
      </c>
      <c r="AP555" s="574"/>
      <c r="AQ555" s="574"/>
      <c r="AR555" s="574"/>
      <c r="AS555" s="574" t="s">
        <v>166</v>
      </c>
      <c r="AT555" s="574" t="s">
        <v>163</v>
      </c>
      <c r="AU555" s="574"/>
      <c r="AV555" s="574"/>
      <c r="AW555" s="574"/>
      <c r="AX555" s="574" t="s">
        <v>166</v>
      </c>
    </row>
    <row r="556" spans="1:50" ht="14.25" customHeight="1" outlineLevel="1">
      <c r="B556" s="527"/>
      <c r="C556" s="527"/>
      <c r="D556" s="527"/>
      <c r="E556" s="527" t="s">
        <v>446</v>
      </c>
      <c r="F556" s="527"/>
      <c r="G556" s="527"/>
      <c r="H556" s="527"/>
      <c r="I556" s="575" t="s">
        <v>446</v>
      </c>
      <c r="J556" s="575"/>
      <c r="K556" s="575"/>
      <c r="L556" s="575"/>
      <c r="M556" s="575"/>
      <c r="N556" s="579"/>
      <c r="O556" s="574"/>
      <c r="P556" s="574" t="s">
        <v>447</v>
      </c>
      <c r="Q556" s="574"/>
      <c r="R556" s="574"/>
      <c r="S556" s="574"/>
      <c r="T556" s="574"/>
      <c r="U556" s="574" t="s">
        <v>447</v>
      </c>
      <c r="V556" s="574"/>
      <c r="W556" s="574"/>
      <c r="X556" s="574"/>
      <c r="Y556" s="574"/>
      <c r="Z556" s="574" t="s">
        <v>447</v>
      </c>
      <c r="AA556" s="574"/>
      <c r="AB556" s="574"/>
      <c r="AC556" s="574"/>
      <c r="AD556" s="574"/>
      <c r="AE556" s="574" t="s">
        <v>447</v>
      </c>
      <c r="AF556" s="574"/>
      <c r="AG556" s="574"/>
      <c r="AH556" s="574"/>
      <c r="AI556" s="574"/>
      <c r="AJ556" s="574" t="s">
        <v>447</v>
      </c>
      <c r="AK556" s="574"/>
      <c r="AL556" s="574"/>
      <c r="AM556" s="574"/>
      <c r="AN556" s="574"/>
      <c r="AO556" s="574" t="s">
        <v>447</v>
      </c>
      <c r="AP556" s="574"/>
      <c r="AQ556" s="574"/>
      <c r="AR556" s="574"/>
      <c r="AS556" s="574"/>
      <c r="AT556" s="574" t="s">
        <v>447</v>
      </c>
      <c r="AU556" s="574"/>
      <c r="AV556" s="574"/>
      <c r="AW556" s="574"/>
      <c r="AX556" s="574"/>
    </row>
    <row r="557" spans="1:50" ht="14.25" customHeight="1" outlineLevel="1">
      <c r="A557" s="200"/>
      <c r="B557" s="527"/>
      <c r="C557" s="527"/>
      <c r="D557" s="527"/>
      <c r="E557" s="203" t="s">
        <v>162</v>
      </c>
      <c r="F557" s="203" t="s">
        <v>448</v>
      </c>
      <c r="G557" s="203" t="s">
        <v>164</v>
      </c>
      <c r="H557" s="527"/>
      <c r="I557" s="204" t="s">
        <v>162</v>
      </c>
      <c r="J557" s="204" t="s">
        <v>448</v>
      </c>
      <c r="K557" s="204" t="s">
        <v>164</v>
      </c>
      <c r="L557" s="575"/>
      <c r="M557" s="575"/>
      <c r="N557" s="579"/>
      <c r="O557" s="574"/>
      <c r="P557" s="205" t="s">
        <v>162</v>
      </c>
      <c r="Q557" s="205" t="s">
        <v>448</v>
      </c>
      <c r="R557" s="205" t="s">
        <v>164</v>
      </c>
      <c r="S557" s="205" t="s">
        <v>168</v>
      </c>
      <c r="T557" s="574"/>
      <c r="U557" s="205" t="s">
        <v>162</v>
      </c>
      <c r="V557" s="205" t="s">
        <v>448</v>
      </c>
      <c r="W557" s="205" t="s">
        <v>164</v>
      </c>
      <c r="X557" s="205" t="s">
        <v>168</v>
      </c>
      <c r="Y557" s="574"/>
      <c r="Z557" s="205" t="s">
        <v>162</v>
      </c>
      <c r="AA557" s="205" t="s">
        <v>448</v>
      </c>
      <c r="AB557" s="205" t="s">
        <v>164</v>
      </c>
      <c r="AC557" s="205" t="s">
        <v>168</v>
      </c>
      <c r="AD557" s="574"/>
      <c r="AE557" s="205" t="s">
        <v>162</v>
      </c>
      <c r="AF557" s="205" t="s">
        <v>448</v>
      </c>
      <c r="AG557" s="205" t="s">
        <v>164</v>
      </c>
      <c r="AH557" s="205" t="s">
        <v>168</v>
      </c>
      <c r="AI557" s="574"/>
      <c r="AJ557" s="205" t="s">
        <v>162</v>
      </c>
      <c r="AK557" s="205" t="s">
        <v>448</v>
      </c>
      <c r="AL557" s="205" t="s">
        <v>164</v>
      </c>
      <c r="AM557" s="205" t="s">
        <v>168</v>
      </c>
      <c r="AN557" s="574"/>
      <c r="AO557" s="205" t="s">
        <v>162</v>
      </c>
      <c r="AP557" s="205" t="s">
        <v>448</v>
      </c>
      <c r="AQ557" s="205" t="s">
        <v>164</v>
      </c>
      <c r="AR557" s="205" t="s">
        <v>168</v>
      </c>
      <c r="AS557" s="574"/>
      <c r="AT557" s="205" t="s">
        <v>162</v>
      </c>
      <c r="AU557" s="205" t="s">
        <v>448</v>
      </c>
      <c r="AV557" s="205" t="s">
        <v>164</v>
      </c>
      <c r="AW557" s="205" t="s">
        <v>168</v>
      </c>
      <c r="AX557" s="574"/>
    </row>
    <row r="558" spans="1:50" ht="14.25" customHeight="1" outlineLevel="1">
      <c r="B558" s="527" t="s">
        <v>449</v>
      </c>
      <c r="C558" s="203">
        <v>1</v>
      </c>
      <c r="D558" s="206" t="s">
        <v>544</v>
      </c>
      <c r="E558" s="207">
        <v>4</v>
      </c>
      <c r="F558" s="203">
        <v>3300</v>
      </c>
      <c r="G558" s="208">
        <f>F558/E558</f>
        <v>825</v>
      </c>
      <c r="H558" s="576">
        <f>AVERAGE(G558:G590)</f>
        <v>865.66666666666663</v>
      </c>
      <c r="I558" s="209">
        <f>AVERAGE(P558,U558,Z558,AE558,AJ558,AO558,AT558)</f>
        <v>4</v>
      </c>
      <c r="J558" s="209">
        <f>AVERAGE(Q558,V558,AA558,AF558,AK558,AP558,AU558)</f>
        <v>2942.924515490814</v>
      </c>
      <c r="K558" s="210">
        <f>AVERAGE(R558,W558,AB558,AG558,AL558,AQ558,AV558)</f>
        <v>735.73112887270349</v>
      </c>
      <c r="L558" s="577">
        <f>IFERROR(AVERAGE(K558:K590),"-")</f>
        <v>762.7916400008653</v>
      </c>
      <c r="M558" s="209">
        <f>RANK(K558, K$558:$K$590)</f>
        <v>12</v>
      </c>
      <c r="N558" s="579"/>
      <c r="O558" s="574"/>
      <c r="P558" s="211">
        <v>4</v>
      </c>
      <c r="Q558" s="211">
        <v>2942.1461897356148</v>
      </c>
      <c r="R558" s="208">
        <f t="shared" ref="R558:R587" si="408">Q558/P558</f>
        <v>735.53654743390371</v>
      </c>
      <c r="S558" s="205">
        <f>RANK(R558, R$558:R$590)</f>
        <v>12</v>
      </c>
      <c r="T558" s="578">
        <f>AVERAGE(R558:R590)</f>
        <v>762.59172456436636</v>
      </c>
      <c r="U558" s="211">
        <v>4</v>
      </c>
      <c r="V558" s="211">
        <v>2942.0505200594371</v>
      </c>
      <c r="W558" s="208">
        <f t="shared" ref="W558:W587" si="409">V558/U558</f>
        <v>735.51263001485927</v>
      </c>
      <c r="X558" s="205">
        <f>RANK(W558, W$558:W$590)</f>
        <v>12</v>
      </c>
      <c r="Y558" s="578">
        <f>AVERAGE(W558:W590)</f>
        <v>762.56673388780985</v>
      </c>
      <c r="Z558" s="211">
        <v>4</v>
      </c>
      <c r="AA558" s="211">
        <v>2942.585170340682</v>
      </c>
      <c r="AB558" s="208">
        <f t="shared" ref="AB558:AB587" si="410">AA558/Z558</f>
        <v>735.6462925851705</v>
      </c>
      <c r="AC558" s="205">
        <f>RANK(AB558, AB$558:AB$590)</f>
        <v>12</v>
      </c>
      <c r="AD558" s="578">
        <f>AVERAGE(AB558:AB590)</f>
        <v>762.66752817547524</v>
      </c>
      <c r="AE558" s="211">
        <v>4</v>
      </c>
      <c r="AF558" s="211">
        <v>2943.2266848196045</v>
      </c>
      <c r="AG558" s="208">
        <f t="shared" ref="AG558:AG587" si="411">AF558/AE558</f>
        <v>735.80667120490114</v>
      </c>
      <c r="AH558" s="205">
        <f>RANK(AG558, AG$558:AG$590)</f>
        <v>12</v>
      </c>
      <c r="AI558" s="578">
        <f>AVERAGE(AG558:AG590)</f>
        <v>762.72382496200964</v>
      </c>
      <c r="AJ558" s="211">
        <v>4</v>
      </c>
      <c r="AK558" s="211">
        <v>2943.0941218896519</v>
      </c>
      <c r="AL558" s="208">
        <f t="shared" ref="AL558:AL587" si="412">AK558/AJ558</f>
        <v>735.77353047241297</v>
      </c>
      <c r="AM558" s="205">
        <f>RANK(AL558, AL$558:AL$590)</f>
        <v>12</v>
      </c>
      <c r="AN558" s="578">
        <f>AVERAGE(AL558:AL590)</f>
        <v>764.02323237592054</v>
      </c>
      <c r="AO558" s="211">
        <v>4</v>
      </c>
      <c r="AP558" s="211">
        <v>2943.5092724679025</v>
      </c>
      <c r="AQ558" s="208">
        <f t="shared" ref="AQ558:AQ587" si="413">AP558/AO558</f>
        <v>735.87731811697563</v>
      </c>
      <c r="AR558" s="205">
        <f>RANK(AQ558, AQ$558:AQ$590)</f>
        <v>12</v>
      </c>
      <c r="AS558" s="578">
        <f>AVERAGE(AQ558:AQ590)</f>
        <v>764.09200425929237</v>
      </c>
      <c r="AT558" s="211">
        <v>4</v>
      </c>
      <c r="AU558" s="211">
        <v>2943.8596491228041</v>
      </c>
      <c r="AV558" s="208">
        <f t="shared" ref="AV558:AV587" si="414">AU558/AT558</f>
        <v>735.96491228070101</v>
      </c>
      <c r="AW558" s="205">
        <f>RANK(AV558, AV$558:AV$590)</f>
        <v>12</v>
      </c>
      <c r="AX558" s="578">
        <f>AVERAGE(AV558:AV590)</f>
        <v>764.14285337536739</v>
      </c>
    </row>
    <row r="559" spans="1:50" ht="14.25" customHeight="1" outlineLevel="1">
      <c r="B559" s="527"/>
      <c r="C559" s="203">
        <v>2</v>
      </c>
      <c r="D559" s="206" t="s">
        <v>542</v>
      </c>
      <c r="E559" s="207">
        <v>3</v>
      </c>
      <c r="F559" s="203">
        <v>3600</v>
      </c>
      <c r="G559" s="208">
        <f t="shared" ref="G559:G578" si="415">F559/E559</f>
        <v>1200</v>
      </c>
      <c r="H559" s="576"/>
      <c r="I559" s="209">
        <f t="shared" ref="I559:K587" si="416">AVERAGE(P559,U559,Z559,AE559,AJ559,AO559,AT559)</f>
        <v>3</v>
      </c>
      <c r="J559" s="209">
        <f t="shared" si="416"/>
        <v>3109.8526298567085</v>
      </c>
      <c r="K559" s="210">
        <f t="shared" si="416"/>
        <v>1036.6175432855694</v>
      </c>
      <c r="L559" s="577"/>
      <c r="M559" s="209">
        <f>RANK(K559, K$558:$K$590)</f>
        <v>3</v>
      </c>
      <c r="N559" s="579"/>
      <c r="O559" s="574"/>
      <c r="P559" s="211">
        <v>3</v>
      </c>
      <c r="Q559" s="211">
        <v>3109.5302013422806</v>
      </c>
      <c r="R559" s="208">
        <f t="shared" si="408"/>
        <v>1036.5100671140935</v>
      </c>
      <c r="S559" s="205">
        <f t="shared" ref="S559:S587" si="417">RANK(R559, R$558:R$590)</f>
        <v>3</v>
      </c>
      <c r="T559" s="578"/>
      <c r="U559" s="211">
        <v>3</v>
      </c>
      <c r="V559" s="211">
        <v>3109.4406033940922</v>
      </c>
      <c r="W559" s="208">
        <f t="shared" si="409"/>
        <v>1036.4802011313641</v>
      </c>
      <c r="X559" s="205">
        <f t="shared" ref="X559:X587" si="418">RANK(W559, W$558:W$590)</f>
        <v>3</v>
      </c>
      <c r="Y559" s="578"/>
      <c r="Z559" s="211">
        <v>3</v>
      </c>
      <c r="AA559" s="211">
        <v>3109.5975232198152</v>
      </c>
      <c r="AB559" s="208">
        <f t="shared" si="410"/>
        <v>1036.5325077399384</v>
      </c>
      <c r="AC559" s="205">
        <f t="shared" ref="AC559:AC587" si="419">RANK(AB559, AB$558:AB$590)</f>
        <v>3</v>
      </c>
      <c r="AD559" s="578"/>
      <c r="AE559" s="211">
        <v>3</v>
      </c>
      <c r="AF559" s="211">
        <v>3109.8125689084914</v>
      </c>
      <c r="AG559" s="208">
        <f t="shared" si="411"/>
        <v>1036.6041896361637</v>
      </c>
      <c r="AH559" s="205">
        <f t="shared" ref="AH559:AH587" si="420">RANK(AG559, AG$558:AG$590)</f>
        <v>3</v>
      </c>
      <c r="AI559" s="578"/>
      <c r="AJ559" s="211">
        <v>3</v>
      </c>
      <c r="AK559" s="211">
        <v>3110.1946425130086</v>
      </c>
      <c r="AL559" s="208">
        <f t="shared" si="412"/>
        <v>1036.7315475043363</v>
      </c>
      <c r="AM559" s="205">
        <f t="shared" ref="AM559:AM587" si="421">RANK(AL559, AL$558:AL$590)</f>
        <v>3</v>
      </c>
      <c r="AN559" s="578"/>
      <c r="AO559" s="211">
        <v>3</v>
      </c>
      <c r="AP559" s="211">
        <v>3110.1003991774528</v>
      </c>
      <c r="AQ559" s="208">
        <f t="shared" si="413"/>
        <v>1036.7001330591509</v>
      </c>
      <c r="AR559" s="205">
        <f t="shared" ref="AR559:AR587" si="422">RANK(AQ559, AQ$558:AQ$590)</f>
        <v>3</v>
      </c>
      <c r="AS559" s="578"/>
      <c r="AT559" s="211">
        <v>3</v>
      </c>
      <c r="AU559" s="211">
        <v>3110.2924704418169</v>
      </c>
      <c r="AV559" s="208">
        <f t="shared" si="414"/>
        <v>1036.7641568139391</v>
      </c>
      <c r="AW559" s="205">
        <f t="shared" ref="AW559:AW587" si="423">RANK(AV559, AV$558:AV$590)</f>
        <v>3</v>
      </c>
      <c r="AX559" s="578"/>
    </row>
    <row r="560" spans="1:50" ht="14.25" customHeight="1" outlineLevel="1">
      <c r="B560" s="527"/>
      <c r="C560" s="203">
        <v>3</v>
      </c>
      <c r="D560" s="206" t="s">
        <v>543</v>
      </c>
      <c r="E560" s="207">
        <v>4</v>
      </c>
      <c r="F560" s="203">
        <v>3300</v>
      </c>
      <c r="G560" s="208">
        <f t="shared" si="415"/>
        <v>825</v>
      </c>
      <c r="H560" s="576"/>
      <c r="I560" s="209">
        <f t="shared" si="416"/>
        <v>4</v>
      </c>
      <c r="J560" s="209">
        <f t="shared" si="416"/>
        <v>2938.7076821023825</v>
      </c>
      <c r="K560" s="210">
        <f t="shared" si="416"/>
        <v>734.67692052559562</v>
      </c>
      <c r="L560" s="577"/>
      <c r="M560" s="209">
        <f>RANK(K560, K$558:$K$590)</f>
        <v>14</v>
      </c>
      <c r="N560" s="579"/>
      <c r="O560" s="574"/>
      <c r="P560" s="211">
        <v>4</v>
      </c>
      <c r="Q560" s="211">
        <v>2938.5826771653542</v>
      </c>
      <c r="R560" s="208">
        <f t="shared" si="408"/>
        <v>734.64566929133855</v>
      </c>
      <c r="S560" s="205">
        <f t="shared" si="417"/>
        <v>14</v>
      </c>
      <c r="T560" s="578"/>
      <c r="U560" s="211">
        <v>4</v>
      </c>
      <c r="V560" s="211">
        <v>2938.6454183266937</v>
      </c>
      <c r="W560" s="208">
        <f t="shared" si="409"/>
        <v>734.66135458167344</v>
      </c>
      <c r="X560" s="205">
        <f t="shared" si="418"/>
        <v>14</v>
      </c>
      <c r="Y560" s="578"/>
      <c r="Z560" s="211">
        <v>4</v>
      </c>
      <c r="AA560" s="211">
        <v>2938.9285714285711</v>
      </c>
      <c r="AB560" s="208">
        <f t="shared" si="410"/>
        <v>734.73214285714278</v>
      </c>
      <c r="AC560" s="205">
        <f t="shared" si="419"/>
        <v>14</v>
      </c>
      <c r="AD560" s="578"/>
      <c r="AE560" s="211">
        <v>4</v>
      </c>
      <c r="AF560" s="211">
        <v>2938.7292933529038</v>
      </c>
      <c r="AG560" s="208">
        <f t="shared" si="411"/>
        <v>734.68232333822596</v>
      </c>
      <c r="AH560" s="205">
        <f t="shared" si="420"/>
        <v>15</v>
      </c>
      <c r="AI560" s="578"/>
      <c r="AJ560" s="211">
        <v>4</v>
      </c>
      <c r="AK560" s="211">
        <v>2938.6303775241431</v>
      </c>
      <c r="AL560" s="208">
        <f t="shared" si="412"/>
        <v>734.65759438103578</v>
      </c>
      <c r="AM560" s="205">
        <f t="shared" si="421"/>
        <v>15</v>
      </c>
      <c r="AN560" s="578"/>
      <c r="AO560" s="211">
        <v>4</v>
      </c>
      <c r="AP560" s="211">
        <v>2938.7241186345836</v>
      </c>
      <c r="AQ560" s="208">
        <f t="shared" si="413"/>
        <v>734.68102965864591</v>
      </c>
      <c r="AR560" s="205">
        <f t="shared" si="422"/>
        <v>14</v>
      </c>
      <c r="AS560" s="578"/>
      <c r="AT560" s="211">
        <v>4</v>
      </c>
      <c r="AU560" s="211">
        <v>2938.713318284425</v>
      </c>
      <c r="AV560" s="208">
        <f t="shared" si="414"/>
        <v>734.67832957110625</v>
      </c>
      <c r="AW560" s="205">
        <f t="shared" si="423"/>
        <v>16</v>
      </c>
      <c r="AX560" s="578"/>
    </row>
    <row r="561" spans="2:50" ht="14.25" customHeight="1" outlineLevel="1">
      <c r="B561" s="527"/>
      <c r="C561" s="203">
        <v>4</v>
      </c>
      <c r="D561" s="206" t="s">
        <v>233</v>
      </c>
      <c r="E561" s="207">
        <v>5</v>
      </c>
      <c r="F561" s="203">
        <v>3300</v>
      </c>
      <c r="G561" s="208">
        <f t="shared" si="415"/>
        <v>660</v>
      </c>
      <c r="H561" s="576"/>
      <c r="I561" s="209">
        <f t="shared" si="416"/>
        <v>5</v>
      </c>
      <c r="J561" s="209">
        <f t="shared" si="416"/>
        <v>2940.7058666638545</v>
      </c>
      <c r="K561" s="210">
        <f t="shared" si="416"/>
        <v>588.14117333277079</v>
      </c>
      <c r="L561" s="577"/>
      <c r="M561" s="209">
        <f>RANK(K561, K$558:$K$590)</f>
        <v>27</v>
      </c>
      <c r="N561" s="579"/>
      <c r="O561" s="574"/>
      <c r="P561" s="211">
        <v>5</v>
      </c>
      <c r="Q561" s="211">
        <v>2940.221402214022</v>
      </c>
      <c r="R561" s="208">
        <f t="shared" si="408"/>
        <v>588.04428044280439</v>
      </c>
      <c r="S561" s="205">
        <f t="shared" si="417"/>
        <v>27</v>
      </c>
      <c r="T561" s="578"/>
      <c r="U561" s="211">
        <v>5</v>
      </c>
      <c r="V561" s="211">
        <v>2940.1392111368923</v>
      </c>
      <c r="W561" s="208">
        <f t="shared" si="409"/>
        <v>588.02784222737841</v>
      </c>
      <c r="X561" s="205">
        <f t="shared" si="418"/>
        <v>27</v>
      </c>
      <c r="Y561" s="578"/>
      <c r="Z561" s="211">
        <v>5</v>
      </c>
      <c r="AA561" s="211">
        <v>2941.1764705882365</v>
      </c>
      <c r="AB561" s="208">
        <f t="shared" si="410"/>
        <v>588.2352941176473</v>
      </c>
      <c r="AC561" s="205">
        <f t="shared" si="419"/>
        <v>27</v>
      </c>
      <c r="AD561" s="578"/>
      <c r="AE561" s="211">
        <v>5</v>
      </c>
      <c r="AF561" s="211">
        <v>2940.372670807461</v>
      </c>
      <c r="AG561" s="208">
        <f t="shared" si="411"/>
        <v>588.07453416149224</v>
      </c>
      <c r="AH561" s="205">
        <f t="shared" si="420"/>
        <v>27</v>
      </c>
      <c r="AI561" s="578"/>
      <c r="AJ561" s="211">
        <v>5</v>
      </c>
      <c r="AK561" s="211">
        <v>2940.5309734513335</v>
      </c>
      <c r="AL561" s="208">
        <f t="shared" si="412"/>
        <v>588.10619469026665</v>
      </c>
      <c r="AM561" s="205">
        <f t="shared" si="421"/>
        <v>26</v>
      </c>
      <c r="AN561" s="578"/>
      <c r="AO561" s="211">
        <v>5</v>
      </c>
      <c r="AP561" s="211">
        <v>2940.9326424870419</v>
      </c>
      <c r="AQ561" s="208">
        <f t="shared" si="413"/>
        <v>588.1865284974084</v>
      </c>
      <c r="AR561" s="205">
        <f t="shared" si="422"/>
        <v>26</v>
      </c>
      <c r="AS561" s="578"/>
      <c r="AT561" s="211">
        <v>5</v>
      </c>
      <c r="AU561" s="211">
        <v>2941.5676959619936</v>
      </c>
      <c r="AV561" s="208">
        <f t="shared" si="414"/>
        <v>588.31353919239871</v>
      </c>
      <c r="AW561" s="205">
        <f t="shared" si="423"/>
        <v>26</v>
      </c>
      <c r="AX561" s="578"/>
    </row>
    <row r="562" spans="2:50" ht="14.25" customHeight="1" outlineLevel="1">
      <c r="B562" s="527"/>
      <c r="C562" s="203">
        <v>5</v>
      </c>
      <c r="D562" s="206" t="s">
        <v>538</v>
      </c>
      <c r="E562" s="207">
        <v>3</v>
      </c>
      <c r="F562" s="203">
        <v>3600</v>
      </c>
      <c r="G562" s="208">
        <f t="shared" si="415"/>
        <v>1200</v>
      </c>
      <c r="H562" s="576"/>
      <c r="I562" s="209">
        <f t="shared" si="416"/>
        <v>3</v>
      </c>
      <c r="J562" s="209">
        <f t="shared" si="416"/>
        <v>3107.8281514843861</v>
      </c>
      <c r="K562" s="210">
        <f t="shared" si="416"/>
        <v>1035.9427171614618</v>
      </c>
      <c r="L562" s="577"/>
      <c r="M562" s="209">
        <f>RANK(K562, K$558:$K$590)</f>
        <v>6</v>
      </c>
      <c r="N562" s="579"/>
      <c r="O562" s="574"/>
      <c r="P562" s="211">
        <v>3</v>
      </c>
      <c r="Q562" s="211">
        <v>3106.9327020628989</v>
      </c>
      <c r="R562" s="208">
        <f t="shared" si="408"/>
        <v>1035.6442340209662</v>
      </c>
      <c r="S562" s="205">
        <f t="shared" si="417"/>
        <v>6</v>
      </c>
      <c r="T562" s="578"/>
      <c r="U562" s="211">
        <v>3</v>
      </c>
      <c r="V562" s="211">
        <v>3107.1077628562089</v>
      </c>
      <c r="W562" s="208">
        <f t="shared" si="409"/>
        <v>1035.7025876187363</v>
      </c>
      <c r="X562" s="205">
        <f t="shared" si="418"/>
        <v>6</v>
      </c>
      <c r="Y562" s="578"/>
      <c r="Z562" s="211">
        <v>3</v>
      </c>
      <c r="AA562" s="211">
        <v>3107.8964830789628</v>
      </c>
      <c r="AB562" s="208">
        <f t="shared" si="410"/>
        <v>1035.9654943596543</v>
      </c>
      <c r="AC562" s="205">
        <f t="shared" si="419"/>
        <v>6</v>
      </c>
      <c r="AD562" s="578"/>
      <c r="AE562" s="211">
        <v>3</v>
      </c>
      <c r="AF562" s="211">
        <v>3108.2311733800366</v>
      </c>
      <c r="AG562" s="208">
        <f t="shared" si="411"/>
        <v>1036.0770577933456</v>
      </c>
      <c r="AH562" s="205">
        <f t="shared" si="420"/>
        <v>6</v>
      </c>
      <c r="AI562" s="578"/>
      <c r="AJ562" s="211">
        <v>3</v>
      </c>
      <c r="AK562" s="211">
        <v>3108.2517482517487</v>
      </c>
      <c r="AL562" s="208">
        <f t="shared" si="412"/>
        <v>1036.0839160839162</v>
      </c>
      <c r="AM562" s="205">
        <f t="shared" si="421"/>
        <v>6</v>
      </c>
      <c r="AN562" s="578"/>
      <c r="AO562" s="211">
        <v>3</v>
      </c>
      <c r="AP562" s="211">
        <v>3107.8168794767989</v>
      </c>
      <c r="AQ562" s="208">
        <f t="shared" si="413"/>
        <v>1035.9389598255996</v>
      </c>
      <c r="AR562" s="205">
        <f t="shared" si="422"/>
        <v>6</v>
      </c>
      <c r="AS562" s="578"/>
      <c r="AT562" s="211">
        <v>3</v>
      </c>
      <c r="AU562" s="211">
        <v>3108.5603112840467</v>
      </c>
      <c r="AV562" s="208">
        <f t="shared" si="414"/>
        <v>1036.1867704280155</v>
      </c>
      <c r="AW562" s="205">
        <f t="shared" si="423"/>
        <v>6</v>
      </c>
      <c r="AX562" s="578"/>
    </row>
    <row r="563" spans="2:50" ht="14.25" customHeight="1" outlineLevel="1">
      <c r="B563" s="527"/>
      <c r="C563" s="203">
        <v>6</v>
      </c>
      <c r="D563" s="206" t="s">
        <v>369</v>
      </c>
      <c r="E563" s="207">
        <v>3</v>
      </c>
      <c r="F563" s="203">
        <v>3000</v>
      </c>
      <c r="G563" s="208">
        <f t="shared" si="415"/>
        <v>1000</v>
      </c>
      <c r="H563" s="576"/>
      <c r="I563" s="209">
        <f t="shared" si="416"/>
        <v>3</v>
      </c>
      <c r="J563" s="209">
        <f t="shared" si="416"/>
        <v>2682.2225946893027</v>
      </c>
      <c r="K563" s="210">
        <f t="shared" si="416"/>
        <v>894.0741982297676</v>
      </c>
      <c r="L563" s="577"/>
      <c r="M563" s="209">
        <f>RANK(K563, K$558:$K$590)</f>
        <v>8</v>
      </c>
      <c r="N563" s="579"/>
      <c r="O563" s="574"/>
      <c r="P563" s="211">
        <v>3</v>
      </c>
      <c r="Q563" s="211">
        <v>2682.5883922615062</v>
      </c>
      <c r="R563" s="208">
        <f t="shared" si="408"/>
        <v>894.1961307538354</v>
      </c>
      <c r="S563" s="205">
        <f t="shared" si="417"/>
        <v>8</v>
      </c>
      <c r="T563" s="578"/>
      <c r="U563" s="211">
        <v>3</v>
      </c>
      <c r="V563" s="211">
        <v>2681.6479400749076</v>
      </c>
      <c r="W563" s="208">
        <f t="shared" si="409"/>
        <v>893.88264669163584</v>
      </c>
      <c r="X563" s="205">
        <f t="shared" si="418"/>
        <v>8</v>
      </c>
      <c r="Y563" s="578"/>
      <c r="Z563" s="211">
        <v>3</v>
      </c>
      <c r="AA563" s="211">
        <v>2681.988379599743</v>
      </c>
      <c r="AB563" s="208">
        <f t="shared" si="410"/>
        <v>893.99612653324766</v>
      </c>
      <c r="AC563" s="205">
        <f t="shared" si="419"/>
        <v>8</v>
      </c>
      <c r="AD563" s="578"/>
      <c r="AE563" s="211">
        <v>3</v>
      </c>
      <c r="AF563" s="211">
        <v>2681.7689015691885</v>
      </c>
      <c r="AG563" s="208">
        <f t="shared" si="411"/>
        <v>893.92296718972955</v>
      </c>
      <c r="AH563" s="205">
        <f t="shared" si="420"/>
        <v>8</v>
      </c>
      <c r="AI563" s="578"/>
      <c r="AJ563" s="211">
        <v>3</v>
      </c>
      <c r="AK563" s="211">
        <v>2682.0497084995413</v>
      </c>
      <c r="AL563" s="208">
        <f t="shared" si="412"/>
        <v>894.01656949984715</v>
      </c>
      <c r="AM563" s="205">
        <f t="shared" si="421"/>
        <v>8</v>
      </c>
      <c r="AN563" s="578"/>
      <c r="AO563" s="211">
        <v>3</v>
      </c>
      <c r="AP563" s="211">
        <v>2682.6506024096375</v>
      </c>
      <c r="AQ563" s="208">
        <f t="shared" si="413"/>
        <v>894.21686746987916</v>
      </c>
      <c r="AR563" s="205">
        <f t="shared" si="422"/>
        <v>8</v>
      </c>
      <c r="AS563" s="578"/>
      <c r="AT563" s="211">
        <v>3</v>
      </c>
      <c r="AU563" s="211">
        <v>2682.8642384105956</v>
      </c>
      <c r="AV563" s="208">
        <f t="shared" si="414"/>
        <v>894.28807947019857</v>
      </c>
      <c r="AW563" s="205">
        <f t="shared" si="423"/>
        <v>8</v>
      </c>
      <c r="AX563" s="578"/>
    </row>
    <row r="564" spans="2:50" ht="14.25" customHeight="1" outlineLevel="1">
      <c r="B564" s="527"/>
      <c r="C564" s="203">
        <v>7</v>
      </c>
      <c r="D564" s="206" t="s">
        <v>541</v>
      </c>
      <c r="E564" s="207">
        <v>3</v>
      </c>
      <c r="F564" s="203">
        <v>3600</v>
      </c>
      <c r="G564" s="208">
        <f t="shared" si="415"/>
        <v>1200</v>
      </c>
      <c r="H564" s="576"/>
      <c r="I564" s="209">
        <f t="shared" si="416"/>
        <v>3</v>
      </c>
      <c r="J564" s="209">
        <f t="shared" si="416"/>
        <v>3111.6262908705407</v>
      </c>
      <c r="K564" s="210">
        <f t="shared" si="416"/>
        <v>1037.2087636235135</v>
      </c>
      <c r="L564" s="577"/>
      <c r="M564" s="209">
        <f>RANK(K564, K$558:$K$590)</f>
        <v>2</v>
      </c>
      <c r="N564" s="579"/>
      <c r="O564" s="574"/>
      <c r="P564" s="211">
        <v>3</v>
      </c>
      <c r="Q564" s="211">
        <v>3111.0681488641849</v>
      </c>
      <c r="R564" s="208">
        <f t="shared" si="408"/>
        <v>1037.0227162880617</v>
      </c>
      <c r="S564" s="205">
        <f t="shared" si="417"/>
        <v>2</v>
      </c>
      <c r="T564" s="578"/>
      <c r="U564" s="211">
        <v>3</v>
      </c>
      <c r="V564" s="211">
        <v>3111.131639722862</v>
      </c>
      <c r="W564" s="208">
        <f t="shared" si="409"/>
        <v>1037.0438799076207</v>
      </c>
      <c r="X564" s="205">
        <f t="shared" si="418"/>
        <v>2</v>
      </c>
      <c r="Y564" s="578"/>
      <c r="Z564" s="211">
        <v>3</v>
      </c>
      <c r="AA564" s="211">
        <v>3111.8644067796595</v>
      </c>
      <c r="AB564" s="208">
        <f t="shared" si="410"/>
        <v>1037.2881355932197</v>
      </c>
      <c r="AC564" s="205">
        <f t="shared" si="419"/>
        <v>1</v>
      </c>
      <c r="AD564" s="578"/>
      <c r="AE564" s="211">
        <v>3</v>
      </c>
      <c r="AF564" s="211">
        <v>3111.5459882583173</v>
      </c>
      <c r="AG564" s="208">
        <f t="shared" si="411"/>
        <v>1037.1819960861058</v>
      </c>
      <c r="AH564" s="205">
        <f t="shared" si="420"/>
        <v>2</v>
      </c>
      <c r="AI564" s="578"/>
      <c r="AJ564" s="211">
        <v>3</v>
      </c>
      <c r="AK564" s="211">
        <v>3111.8644067796658</v>
      </c>
      <c r="AL564" s="208">
        <f t="shared" si="412"/>
        <v>1037.288135593222</v>
      </c>
      <c r="AM564" s="205">
        <f t="shared" si="421"/>
        <v>2</v>
      </c>
      <c r="AN564" s="578"/>
      <c r="AO564" s="211">
        <v>3</v>
      </c>
      <c r="AP564" s="211">
        <v>3112.2262773722618</v>
      </c>
      <c r="AQ564" s="208">
        <f t="shared" si="413"/>
        <v>1037.4087591240873</v>
      </c>
      <c r="AR564" s="205">
        <f t="shared" si="422"/>
        <v>2</v>
      </c>
      <c r="AS564" s="578"/>
      <c r="AT564" s="211">
        <v>3</v>
      </c>
      <c r="AU564" s="211">
        <v>3111.6831683168339</v>
      </c>
      <c r="AV564" s="208">
        <f t="shared" si="414"/>
        <v>1037.227722772278</v>
      </c>
      <c r="AW564" s="205">
        <f t="shared" si="423"/>
        <v>1</v>
      </c>
      <c r="AX564" s="578"/>
    </row>
    <row r="565" spans="2:50" ht="14.25" customHeight="1" outlineLevel="1">
      <c r="B565" s="527"/>
      <c r="C565" s="203">
        <v>8</v>
      </c>
      <c r="D565" s="206" t="s">
        <v>621</v>
      </c>
      <c r="E565" s="207">
        <v>4</v>
      </c>
      <c r="F565" s="203">
        <v>3000</v>
      </c>
      <c r="G565" s="208">
        <f t="shared" si="415"/>
        <v>750</v>
      </c>
      <c r="H565" s="576"/>
      <c r="I565" s="209">
        <f t="shared" si="416"/>
        <v>4</v>
      </c>
      <c r="J565" s="209">
        <f t="shared" si="416"/>
        <v>2682.2715105146649</v>
      </c>
      <c r="K565" s="210">
        <f t="shared" si="416"/>
        <v>670.56787762866622</v>
      </c>
      <c r="L565" s="577"/>
      <c r="M565" s="209">
        <f>RANK(K565, K$558:$K$590)</f>
        <v>23</v>
      </c>
      <c r="N565" s="579"/>
      <c r="O565" s="574"/>
      <c r="P565" s="211">
        <v>4</v>
      </c>
      <c r="Q565" s="211">
        <v>2683.4236186348849</v>
      </c>
      <c r="R565" s="208">
        <f t="shared" si="408"/>
        <v>670.85590465872122</v>
      </c>
      <c r="S565" s="205">
        <f t="shared" si="417"/>
        <v>23</v>
      </c>
      <c r="T565" s="578"/>
      <c r="U565" s="211">
        <v>4</v>
      </c>
      <c r="V565" s="211">
        <v>2681.887578070784</v>
      </c>
      <c r="W565" s="208">
        <f t="shared" si="409"/>
        <v>670.471894517696</v>
      </c>
      <c r="X565" s="205">
        <f t="shared" si="418"/>
        <v>23</v>
      </c>
      <c r="Y565" s="578"/>
      <c r="Z565" s="211">
        <v>4</v>
      </c>
      <c r="AA565" s="211">
        <v>2682.2006472491926</v>
      </c>
      <c r="AB565" s="208">
        <f t="shared" si="410"/>
        <v>670.55016181229814</v>
      </c>
      <c r="AC565" s="205">
        <f t="shared" si="419"/>
        <v>23</v>
      </c>
      <c r="AD565" s="578"/>
      <c r="AE565" s="211">
        <v>4</v>
      </c>
      <c r="AF565" s="211">
        <v>2682.0437956204382</v>
      </c>
      <c r="AG565" s="208">
        <f t="shared" si="411"/>
        <v>670.51094890510956</v>
      </c>
      <c r="AH565" s="205">
        <f t="shared" si="420"/>
        <v>23</v>
      </c>
      <c r="AI565" s="578"/>
      <c r="AJ565" s="211">
        <v>4</v>
      </c>
      <c r="AK565" s="211">
        <v>2682.3164426060002</v>
      </c>
      <c r="AL565" s="208">
        <f t="shared" si="412"/>
        <v>670.57911065150006</v>
      </c>
      <c r="AM565" s="205">
        <f t="shared" si="421"/>
        <v>22</v>
      </c>
      <c r="AN565" s="578"/>
      <c r="AO565" s="211">
        <v>4</v>
      </c>
      <c r="AP565" s="211">
        <v>2681.8791946308729</v>
      </c>
      <c r="AQ565" s="208">
        <f t="shared" si="413"/>
        <v>670.46979865771823</v>
      </c>
      <c r="AR565" s="205">
        <f t="shared" si="422"/>
        <v>22</v>
      </c>
      <c r="AS565" s="578"/>
      <c r="AT565" s="211">
        <v>4</v>
      </c>
      <c r="AU565" s="211">
        <v>2682.1492967904815</v>
      </c>
      <c r="AV565" s="208">
        <f t="shared" si="414"/>
        <v>670.53732419762036</v>
      </c>
      <c r="AW565" s="205">
        <f t="shared" si="423"/>
        <v>22</v>
      </c>
      <c r="AX565" s="578"/>
    </row>
    <row r="566" spans="2:50" ht="14.25" customHeight="1" outlineLevel="1">
      <c r="B566" s="527"/>
      <c r="C566" s="203">
        <v>9</v>
      </c>
      <c r="D566" s="206" t="s">
        <v>540</v>
      </c>
      <c r="E566" s="207">
        <v>4</v>
      </c>
      <c r="F566" s="203">
        <v>3300</v>
      </c>
      <c r="G566" s="208">
        <f t="shared" si="415"/>
        <v>825</v>
      </c>
      <c r="H566" s="576"/>
      <c r="I566" s="209">
        <f t="shared" si="416"/>
        <v>4</v>
      </c>
      <c r="J566" s="209">
        <f t="shared" si="416"/>
        <v>2911.0644568727253</v>
      </c>
      <c r="K566" s="210">
        <f t="shared" si="416"/>
        <v>727.76611421818131</v>
      </c>
      <c r="L566" s="577"/>
      <c r="M566" s="209">
        <f>RANK(K566, K$558:$K$590)</f>
        <v>19</v>
      </c>
      <c r="N566" s="579"/>
      <c r="O566" s="574"/>
      <c r="P566" s="211">
        <v>4</v>
      </c>
      <c r="Q566" s="211">
        <v>2909.6545615589002</v>
      </c>
      <c r="R566" s="208">
        <f t="shared" si="408"/>
        <v>727.41364038972506</v>
      </c>
      <c r="S566" s="205">
        <f t="shared" si="417"/>
        <v>19</v>
      </c>
      <c r="T566" s="578"/>
      <c r="U566" s="211">
        <v>4</v>
      </c>
      <c r="V566" s="211">
        <v>2909.2757306226181</v>
      </c>
      <c r="W566" s="208">
        <f t="shared" si="409"/>
        <v>727.31893265565452</v>
      </c>
      <c r="X566" s="205">
        <f t="shared" si="418"/>
        <v>19</v>
      </c>
      <c r="Y566" s="578"/>
      <c r="Z566" s="211">
        <v>4</v>
      </c>
      <c r="AA566" s="211">
        <v>2909.9739809193388</v>
      </c>
      <c r="AB566" s="208">
        <f t="shared" si="410"/>
        <v>727.49349522983471</v>
      </c>
      <c r="AC566" s="205">
        <f t="shared" si="419"/>
        <v>19</v>
      </c>
      <c r="AD566" s="578"/>
      <c r="AE566" s="211">
        <v>4</v>
      </c>
      <c r="AF566" s="211">
        <v>2911.0571081409453</v>
      </c>
      <c r="AG566" s="208">
        <f t="shared" si="411"/>
        <v>727.76427703523632</v>
      </c>
      <c r="AH566" s="205">
        <f t="shared" si="420"/>
        <v>19</v>
      </c>
      <c r="AI566" s="578"/>
      <c r="AJ566" s="211">
        <v>4</v>
      </c>
      <c r="AK566" s="211">
        <v>2912.3076923076942</v>
      </c>
      <c r="AL566" s="208">
        <f t="shared" si="412"/>
        <v>728.07692307692355</v>
      </c>
      <c r="AM566" s="205">
        <f t="shared" si="421"/>
        <v>20</v>
      </c>
      <c r="AN566" s="578"/>
      <c r="AO566" s="211">
        <v>4</v>
      </c>
      <c r="AP566" s="211">
        <v>2912.4270225187656</v>
      </c>
      <c r="AQ566" s="208">
        <f t="shared" si="413"/>
        <v>728.10675562969141</v>
      </c>
      <c r="AR566" s="205">
        <f t="shared" si="422"/>
        <v>20</v>
      </c>
      <c r="AS566" s="578"/>
      <c r="AT566" s="211">
        <v>4</v>
      </c>
      <c r="AU566" s="211">
        <v>2912.7551020408155</v>
      </c>
      <c r="AV566" s="208">
        <f t="shared" si="414"/>
        <v>728.18877551020387</v>
      </c>
      <c r="AW566" s="205">
        <f t="shared" si="423"/>
        <v>19</v>
      </c>
      <c r="AX566" s="578"/>
    </row>
    <row r="567" spans="2:50" ht="14.25" customHeight="1" outlineLevel="1">
      <c r="B567" s="527"/>
      <c r="C567" s="203">
        <v>10</v>
      </c>
      <c r="D567" s="206" t="s">
        <v>622</v>
      </c>
      <c r="E567" s="207">
        <v>4</v>
      </c>
      <c r="F567" s="203">
        <v>3300</v>
      </c>
      <c r="G567" s="208">
        <f t="shared" si="415"/>
        <v>825</v>
      </c>
      <c r="H567" s="576"/>
      <c r="I567" s="209">
        <f t="shared" si="416"/>
        <v>4</v>
      </c>
      <c r="J567" s="209">
        <f t="shared" si="416"/>
        <v>2908.8839315958894</v>
      </c>
      <c r="K567" s="210">
        <f t="shared" si="416"/>
        <v>727.22098289897235</v>
      </c>
      <c r="L567" s="577"/>
      <c r="M567" s="209">
        <f>RANK(K567, K$558:$K$590)</f>
        <v>22</v>
      </c>
      <c r="N567" s="579"/>
      <c r="O567" s="574"/>
      <c r="P567" s="211">
        <v>4</v>
      </c>
      <c r="Q567" s="211">
        <v>2907.9402985074594</v>
      </c>
      <c r="R567" s="208">
        <f t="shared" si="408"/>
        <v>726.98507462686484</v>
      </c>
      <c r="S567" s="205">
        <f t="shared" si="417"/>
        <v>21</v>
      </c>
      <c r="T567" s="578"/>
      <c r="U567" s="211">
        <v>4</v>
      </c>
      <c r="V567" s="211">
        <v>2907.1218363743319</v>
      </c>
      <c r="W567" s="208">
        <f t="shared" si="409"/>
        <v>726.78045909358298</v>
      </c>
      <c r="X567" s="205">
        <f t="shared" si="418"/>
        <v>22</v>
      </c>
      <c r="Y567" s="578"/>
      <c r="Z567" s="211">
        <v>4</v>
      </c>
      <c r="AA567" s="211">
        <v>2907.6093469143179</v>
      </c>
      <c r="AB567" s="208">
        <f t="shared" si="410"/>
        <v>726.90233672857948</v>
      </c>
      <c r="AC567" s="205">
        <f t="shared" si="419"/>
        <v>21</v>
      </c>
      <c r="AD567" s="578"/>
      <c r="AE567" s="211">
        <v>4</v>
      </c>
      <c r="AF567" s="211">
        <v>2907.6923076923053</v>
      </c>
      <c r="AG567" s="208">
        <f t="shared" si="411"/>
        <v>726.92307692307634</v>
      </c>
      <c r="AH567" s="205">
        <f t="shared" si="420"/>
        <v>22</v>
      </c>
      <c r="AI567" s="578"/>
      <c r="AJ567" s="211">
        <v>4</v>
      </c>
      <c r="AK567" s="211">
        <v>2909.8617511520733</v>
      </c>
      <c r="AL567" s="208">
        <f t="shared" si="412"/>
        <v>727.46543778801833</v>
      </c>
      <c r="AM567" s="205">
        <f t="shared" si="421"/>
        <v>21</v>
      </c>
      <c r="AN567" s="578"/>
      <c r="AO567" s="211">
        <v>4</v>
      </c>
      <c r="AP567" s="211">
        <v>2910.9048723897922</v>
      </c>
      <c r="AQ567" s="208">
        <f t="shared" si="413"/>
        <v>727.72621809744805</v>
      </c>
      <c r="AR567" s="205">
        <f t="shared" si="422"/>
        <v>21</v>
      </c>
      <c r="AS567" s="578"/>
      <c r="AT567" s="211">
        <v>4</v>
      </c>
      <c r="AU567" s="211">
        <v>2911.0571081409453</v>
      </c>
      <c r="AV567" s="208">
        <f t="shared" si="414"/>
        <v>727.76427703523632</v>
      </c>
      <c r="AW567" s="205">
        <f t="shared" si="423"/>
        <v>21</v>
      </c>
      <c r="AX567" s="578"/>
    </row>
    <row r="568" spans="2:50" ht="14.25" customHeight="1" outlineLevel="1">
      <c r="B568" s="527"/>
      <c r="C568" s="203">
        <v>11</v>
      </c>
      <c r="D568" s="206" t="s">
        <v>537</v>
      </c>
      <c r="E568" s="207">
        <v>4</v>
      </c>
      <c r="F568" s="203">
        <v>3300</v>
      </c>
      <c r="G568" s="208">
        <f t="shared" si="415"/>
        <v>825</v>
      </c>
      <c r="H568" s="576"/>
      <c r="I568" s="209">
        <f t="shared" si="416"/>
        <v>4</v>
      </c>
      <c r="J568" s="209">
        <f t="shared" si="416"/>
        <v>2913.0735715152869</v>
      </c>
      <c r="K568" s="210">
        <f t="shared" si="416"/>
        <v>728.26839287882171</v>
      </c>
      <c r="L568" s="577"/>
      <c r="M568" s="209">
        <f>RANK(K568, K$558:$K$590)</f>
        <v>18</v>
      </c>
      <c r="N568" s="579"/>
      <c r="O568" s="574"/>
      <c r="P568" s="211">
        <v>4</v>
      </c>
      <c r="Q568" s="211">
        <v>2910.4183757178066</v>
      </c>
      <c r="R568" s="208">
        <f t="shared" si="408"/>
        <v>727.60459392945165</v>
      </c>
      <c r="S568" s="205">
        <f t="shared" si="417"/>
        <v>18</v>
      </c>
      <c r="T568" s="578"/>
      <c r="U568" s="211">
        <v>4</v>
      </c>
      <c r="V568" s="211">
        <v>2911.145752143414</v>
      </c>
      <c r="W568" s="208">
        <f t="shared" si="409"/>
        <v>727.78643803585351</v>
      </c>
      <c r="X568" s="205">
        <f t="shared" si="418"/>
        <v>18</v>
      </c>
      <c r="Y568" s="578"/>
      <c r="Z568" s="211">
        <v>4</v>
      </c>
      <c r="AA568" s="211">
        <v>2910.5471847739896</v>
      </c>
      <c r="AB568" s="208">
        <f t="shared" si="410"/>
        <v>727.63679619349739</v>
      </c>
      <c r="AC568" s="205">
        <f t="shared" si="419"/>
        <v>18</v>
      </c>
      <c r="AD568" s="578"/>
      <c r="AE568" s="211">
        <v>4</v>
      </c>
      <c r="AF568" s="211">
        <v>2911.4345114345183</v>
      </c>
      <c r="AG568" s="208">
        <f t="shared" si="411"/>
        <v>727.85862785862957</v>
      </c>
      <c r="AH568" s="205">
        <f t="shared" si="420"/>
        <v>18</v>
      </c>
      <c r="AI568" s="578"/>
      <c r="AJ568" s="211">
        <v>4</v>
      </c>
      <c r="AK568" s="211">
        <v>2915.8011049723732</v>
      </c>
      <c r="AL568" s="208">
        <f t="shared" si="412"/>
        <v>728.9502762430933</v>
      </c>
      <c r="AM568" s="205">
        <f t="shared" si="421"/>
        <v>17</v>
      </c>
      <c r="AN568" s="578"/>
      <c r="AO568" s="211">
        <v>4</v>
      </c>
      <c r="AP568" s="211">
        <v>2916.0693641618523</v>
      </c>
      <c r="AQ568" s="208">
        <f t="shared" si="413"/>
        <v>729.01734104046307</v>
      </c>
      <c r="AR568" s="205">
        <f t="shared" si="422"/>
        <v>17</v>
      </c>
      <c r="AS568" s="578"/>
      <c r="AT568" s="211">
        <v>4</v>
      </c>
      <c r="AU568" s="211">
        <v>2916.0987074030536</v>
      </c>
      <c r="AV568" s="208">
        <f t="shared" si="414"/>
        <v>729.0246768507634</v>
      </c>
      <c r="AW568" s="205">
        <f t="shared" si="423"/>
        <v>17</v>
      </c>
      <c r="AX568" s="578"/>
    </row>
    <row r="569" spans="2:50" ht="14.25" customHeight="1" outlineLevel="1">
      <c r="B569" s="527"/>
      <c r="C569" s="203">
        <v>12</v>
      </c>
      <c r="D569" s="206" t="s">
        <v>637</v>
      </c>
      <c r="E569" s="207">
        <v>4</v>
      </c>
      <c r="F569" s="203">
        <v>3300</v>
      </c>
      <c r="G569" s="208">
        <f t="shared" si="415"/>
        <v>825</v>
      </c>
      <c r="H569" s="576"/>
      <c r="I569" s="209">
        <f t="shared" si="416"/>
        <v>4</v>
      </c>
      <c r="J569" s="209">
        <f t="shared" si="416"/>
        <v>2925.6872562467352</v>
      </c>
      <c r="K569" s="210">
        <f t="shared" si="416"/>
        <v>731.42181406168379</v>
      </c>
      <c r="L569" s="577"/>
      <c r="M569" s="209">
        <f>RANK(K569, K$558:$K$590)</f>
        <v>17</v>
      </c>
      <c r="N569" s="579"/>
      <c r="O569" s="574"/>
      <c r="P569" s="211">
        <v>4</v>
      </c>
      <c r="Q569" s="211">
        <v>2925.0000000000045</v>
      </c>
      <c r="R569" s="208">
        <f t="shared" si="408"/>
        <v>731.25000000000114</v>
      </c>
      <c r="S569" s="205">
        <f t="shared" si="417"/>
        <v>17</v>
      </c>
      <c r="T569" s="578"/>
      <c r="U569" s="211">
        <v>4</v>
      </c>
      <c r="V569" s="211">
        <v>2923.3734939759083</v>
      </c>
      <c r="W569" s="208">
        <f t="shared" si="409"/>
        <v>730.84337349397708</v>
      </c>
      <c r="X569" s="205">
        <f t="shared" si="418"/>
        <v>17</v>
      </c>
      <c r="Y569" s="578"/>
      <c r="Z569" s="211">
        <v>4</v>
      </c>
      <c r="AA569" s="211">
        <v>2927.2727272727307</v>
      </c>
      <c r="AB569" s="208">
        <f t="shared" si="410"/>
        <v>731.81818181818267</v>
      </c>
      <c r="AC569" s="205">
        <f t="shared" si="419"/>
        <v>17</v>
      </c>
      <c r="AD569" s="578"/>
      <c r="AE569" s="211">
        <v>4</v>
      </c>
      <c r="AF569" s="211">
        <v>2927.1028037382976</v>
      </c>
      <c r="AG569" s="208">
        <f t="shared" si="411"/>
        <v>731.77570093457439</v>
      </c>
      <c r="AH569" s="205">
        <f t="shared" si="420"/>
        <v>17</v>
      </c>
      <c r="AI569" s="578"/>
      <c r="AJ569" s="211"/>
      <c r="AK569" s="211"/>
      <c r="AL569" s="208"/>
      <c r="AM569" s="205"/>
      <c r="AN569" s="578"/>
      <c r="AO569" s="211"/>
      <c r="AP569" s="211"/>
      <c r="AQ569" s="208"/>
      <c r="AR569" s="205"/>
      <c r="AS569" s="578"/>
      <c r="AT569" s="211"/>
      <c r="AU569" s="211"/>
      <c r="AV569" s="208"/>
      <c r="AW569" s="205"/>
      <c r="AX569" s="578"/>
    </row>
    <row r="570" spans="2:50" ht="14.25" customHeight="1" outlineLevel="1">
      <c r="B570" s="527"/>
      <c r="C570" s="203">
        <v>13</v>
      </c>
      <c r="D570" s="206" t="s">
        <v>640</v>
      </c>
      <c r="E570" s="207">
        <v>4</v>
      </c>
      <c r="F570" s="203">
        <v>3300</v>
      </c>
      <c r="G570" s="208">
        <f t="shared" si="415"/>
        <v>825</v>
      </c>
      <c r="H570" s="576"/>
      <c r="I570" s="209">
        <f t="shared" si="416"/>
        <v>4</v>
      </c>
      <c r="J570" s="209">
        <f t="shared" si="416"/>
        <v>2946.3057195610977</v>
      </c>
      <c r="K570" s="210">
        <f t="shared" si="416"/>
        <v>736.57642989027443</v>
      </c>
      <c r="L570" s="577"/>
      <c r="M570" s="209">
        <f>RANK(K570, K$558:$K$590)</f>
        <v>11</v>
      </c>
      <c r="N570" s="579"/>
      <c r="O570" s="574"/>
      <c r="P570" s="211">
        <v>4</v>
      </c>
      <c r="Q570" s="211">
        <v>2946.400693842148</v>
      </c>
      <c r="R570" s="208">
        <f t="shared" si="408"/>
        <v>736.60017346053701</v>
      </c>
      <c r="S570" s="205">
        <f t="shared" si="417"/>
        <v>11</v>
      </c>
      <c r="T570" s="578"/>
      <c r="U570" s="211">
        <v>4</v>
      </c>
      <c r="V570" s="211">
        <v>2946.4709203839629</v>
      </c>
      <c r="W570" s="208">
        <f t="shared" si="409"/>
        <v>736.61773009599074</v>
      </c>
      <c r="X570" s="205">
        <f t="shared" si="418"/>
        <v>11</v>
      </c>
      <c r="Y570" s="578"/>
      <c r="Z570" s="211">
        <v>4</v>
      </c>
      <c r="AA570" s="211">
        <v>2946.0336184016478</v>
      </c>
      <c r="AB570" s="208">
        <f t="shared" si="410"/>
        <v>736.50840460041195</v>
      </c>
      <c r="AC570" s="205">
        <f t="shared" si="419"/>
        <v>11</v>
      </c>
      <c r="AD570" s="578"/>
      <c r="AE570" s="211">
        <v>4</v>
      </c>
      <c r="AF570" s="211">
        <v>2945.9584295612021</v>
      </c>
      <c r="AG570" s="208">
        <f t="shared" si="411"/>
        <v>736.48960739030053</v>
      </c>
      <c r="AH570" s="205">
        <f t="shared" si="420"/>
        <v>11</v>
      </c>
      <c r="AI570" s="578"/>
      <c r="AJ570" s="211">
        <v>4</v>
      </c>
      <c r="AK570" s="211">
        <v>2946.007604562737</v>
      </c>
      <c r="AL570" s="208">
        <f t="shared" si="412"/>
        <v>736.50190114068425</v>
      </c>
      <c r="AM570" s="205">
        <f t="shared" si="421"/>
        <v>11</v>
      </c>
      <c r="AN570" s="578"/>
      <c r="AO570" s="211">
        <v>4</v>
      </c>
      <c r="AP570" s="211">
        <v>2946.4646464646457</v>
      </c>
      <c r="AQ570" s="208">
        <f t="shared" si="413"/>
        <v>736.61616161616143</v>
      </c>
      <c r="AR570" s="205">
        <f t="shared" si="422"/>
        <v>11</v>
      </c>
      <c r="AS570" s="578"/>
      <c r="AT570" s="211">
        <v>4</v>
      </c>
      <c r="AU570" s="211">
        <v>2946.8041237113393</v>
      </c>
      <c r="AV570" s="208">
        <f t="shared" si="414"/>
        <v>736.70103092783484</v>
      </c>
      <c r="AW570" s="205">
        <f t="shared" si="423"/>
        <v>11</v>
      </c>
      <c r="AX570" s="578"/>
    </row>
    <row r="571" spans="2:50" ht="14.25" customHeight="1" outlineLevel="1">
      <c r="B571" s="527"/>
      <c r="C571" s="203">
        <v>14</v>
      </c>
      <c r="D571" s="206" t="s">
        <v>232</v>
      </c>
      <c r="E571" s="207">
        <v>3</v>
      </c>
      <c r="F571" s="203">
        <v>3000</v>
      </c>
      <c r="G571" s="208">
        <f t="shared" si="415"/>
        <v>1000</v>
      </c>
      <c r="H571" s="576"/>
      <c r="I571" s="209">
        <f t="shared" si="416"/>
        <v>3</v>
      </c>
      <c r="J571" s="209">
        <f t="shared" si="416"/>
        <v>2672.4881470280243</v>
      </c>
      <c r="K571" s="210">
        <f t="shared" si="416"/>
        <v>890.82938234267488</v>
      </c>
      <c r="L571" s="577"/>
      <c r="M571" s="209">
        <f>RANK(K571, K$558:$K$590)</f>
        <v>10</v>
      </c>
      <c r="N571" s="579"/>
      <c r="O571" s="574"/>
      <c r="P571" s="211">
        <v>3</v>
      </c>
      <c r="Q571" s="211">
        <v>2672.2981366459626</v>
      </c>
      <c r="R571" s="208">
        <f t="shared" si="408"/>
        <v>890.76604554865423</v>
      </c>
      <c r="S571" s="205">
        <f t="shared" si="417"/>
        <v>10</v>
      </c>
      <c r="T571" s="578"/>
      <c r="U571" s="211">
        <v>3</v>
      </c>
      <c r="V571" s="211">
        <v>2672.3022057852345</v>
      </c>
      <c r="W571" s="208">
        <f t="shared" si="409"/>
        <v>890.76740192841146</v>
      </c>
      <c r="X571" s="205">
        <f t="shared" si="418"/>
        <v>10</v>
      </c>
      <c r="Y571" s="578"/>
      <c r="Z571" s="211">
        <v>3</v>
      </c>
      <c r="AA571" s="211">
        <v>2672.4165988608615</v>
      </c>
      <c r="AB571" s="208">
        <f t="shared" si="410"/>
        <v>890.80553295362051</v>
      </c>
      <c r="AC571" s="205">
        <f t="shared" si="419"/>
        <v>10</v>
      </c>
      <c r="AD571" s="578"/>
      <c r="AE571" s="211">
        <v>3</v>
      </c>
      <c r="AF571" s="211">
        <v>2672.2556390977452</v>
      </c>
      <c r="AG571" s="208">
        <f t="shared" si="411"/>
        <v>890.75187969924843</v>
      </c>
      <c r="AH571" s="205">
        <f t="shared" si="420"/>
        <v>10</v>
      </c>
      <c r="AI571" s="578"/>
      <c r="AJ571" s="211">
        <v>3</v>
      </c>
      <c r="AK571" s="211">
        <v>2672.596153846157</v>
      </c>
      <c r="AL571" s="208">
        <f t="shared" si="412"/>
        <v>890.86538461538566</v>
      </c>
      <c r="AM571" s="205">
        <f t="shared" si="421"/>
        <v>10</v>
      </c>
      <c r="AN571" s="578"/>
      <c r="AO571" s="211">
        <v>3</v>
      </c>
      <c r="AP571" s="211">
        <v>2672.7343044991617</v>
      </c>
      <c r="AQ571" s="208">
        <f t="shared" si="413"/>
        <v>890.91143483305393</v>
      </c>
      <c r="AR571" s="205">
        <f t="shared" si="422"/>
        <v>10</v>
      </c>
      <c r="AS571" s="578"/>
      <c r="AT571" s="211">
        <v>3</v>
      </c>
      <c r="AU571" s="211">
        <v>2672.8139904610493</v>
      </c>
      <c r="AV571" s="208">
        <f t="shared" si="414"/>
        <v>890.93799682034978</v>
      </c>
      <c r="AW571" s="205">
        <f t="shared" si="423"/>
        <v>10</v>
      </c>
      <c r="AX571" s="578"/>
    </row>
    <row r="572" spans="2:50" ht="14.25" customHeight="1" outlineLevel="1">
      <c r="B572" s="527"/>
      <c r="C572" s="203">
        <v>15</v>
      </c>
      <c r="D572" s="206" t="s">
        <v>725</v>
      </c>
      <c r="E572" s="207">
        <v>12</v>
      </c>
      <c r="F572" s="203">
        <v>3600</v>
      </c>
      <c r="G572" s="208">
        <f t="shared" si="415"/>
        <v>300</v>
      </c>
      <c r="H572" s="576"/>
      <c r="I572" s="209">
        <f t="shared" si="416"/>
        <v>12</v>
      </c>
      <c r="J572" s="209">
        <f t="shared" si="416"/>
        <v>3104.5208327269174</v>
      </c>
      <c r="K572" s="210">
        <f t="shared" si="416"/>
        <v>258.71006939390975</v>
      </c>
      <c r="L572" s="577"/>
      <c r="M572" s="209">
        <f>RANK(K572, K$558:$K$590)</f>
        <v>29</v>
      </c>
      <c r="N572" s="579"/>
      <c r="O572" s="574"/>
      <c r="P572" s="211">
        <v>12</v>
      </c>
      <c r="Q572" s="211">
        <v>3104.7691430742925</v>
      </c>
      <c r="R572" s="208">
        <f t="shared" si="408"/>
        <v>258.73076192285771</v>
      </c>
      <c r="S572" s="205">
        <f t="shared" si="417"/>
        <v>29</v>
      </c>
      <c r="T572" s="578"/>
      <c r="U572" s="211">
        <v>12</v>
      </c>
      <c r="V572" s="211">
        <v>3104.8500555349851</v>
      </c>
      <c r="W572" s="208">
        <f t="shared" si="409"/>
        <v>258.73750462791543</v>
      </c>
      <c r="X572" s="205">
        <f t="shared" si="418"/>
        <v>29</v>
      </c>
      <c r="Y572" s="578"/>
      <c r="Z572" s="211">
        <v>12</v>
      </c>
      <c r="AA572" s="211">
        <v>3104.7325555800121</v>
      </c>
      <c r="AB572" s="208">
        <f t="shared" si="410"/>
        <v>258.72771296500099</v>
      </c>
      <c r="AC572" s="205">
        <f t="shared" si="419"/>
        <v>29</v>
      </c>
      <c r="AD572" s="578"/>
      <c r="AE572" s="211">
        <v>12</v>
      </c>
      <c r="AF572" s="211">
        <v>3104.1293676003497</v>
      </c>
      <c r="AG572" s="208">
        <f t="shared" si="411"/>
        <v>258.67744730002914</v>
      </c>
      <c r="AH572" s="205">
        <f t="shared" si="420"/>
        <v>29</v>
      </c>
      <c r="AI572" s="578"/>
      <c r="AJ572" s="211">
        <v>12</v>
      </c>
      <c r="AK572" s="211">
        <v>3104.3010752688169</v>
      </c>
      <c r="AL572" s="208">
        <f t="shared" si="412"/>
        <v>258.69175627240139</v>
      </c>
      <c r="AM572" s="205">
        <f t="shared" si="421"/>
        <v>28</v>
      </c>
      <c r="AN572" s="578"/>
      <c r="AO572" s="211">
        <v>12</v>
      </c>
      <c r="AP572" s="211">
        <v>3104.4035912783247</v>
      </c>
      <c r="AQ572" s="208">
        <f t="shared" si="413"/>
        <v>258.70029927319371</v>
      </c>
      <c r="AR572" s="205">
        <f t="shared" si="422"/>
        <v>28</v>
      </c>
      <c r="AS572" s="578"/>
      <c r="AT572" s="211">
        <v>12</v>
      </c>
      <c r="AU572" s="211">
        <v>3104.4600407516405</v>
      </c>
      <c r="AV572" s="208">
        <f t="shared" si="414"/>
        <v>258.70500339597004</v>
      </c>
      <c r="AW572" s="205">
        <f t="shared" si="423"/>
        <v>28</v>
      </c>
      <c r="AX572" s="578"/>
    </row>
    <row r="573" spans="2:50" ht="14.25" customHeight="1" outlineLevel="1">
      <c r="B573" s="527"/>
      <c r="C573" s="203">
        <v>16</v>
      </c>
      <c r="D573" s="206" t="s">
        <v>553</v>
      </c>
      <c r="E573" s="207">
        <v>4</v>
      </c>
      <c r="F573" s="203">
        <v>3300</v>
      </c>
      <c r="G573" s="208">
        <f t="shared" si="415"/>
        <v>825</v>
      </c>
      <c r="H573" s="576"/>
      <c r="I573" s="209">
        <f t="shared" si="416"/>
        <v>4</v>
      </c>
      <c r="J573" s="209">
        <f t="shared" si="416"/>
        <v>2938.5537346639462</v>
      </c>
      <c r="K573" s="210">
        <f t="shared" si="416"/>
        <v>734.63843366598655</v>
      </c>
      <c r="L573" s="577"/>
      <c r="M573" s="209">
        <f>RANK(K573, K$558:$K$590)</f>
        <v>16</v>
      </c>
      <c r="N573" s="579"/>
      <c r="O573" s="574"/>
      <c r="P573" s="211">
        <v>4</v>
      </c>
      <c r="Q573" s="211">
        <v>2937.7697189483224</v>
      </c>
      <c r="R573" s="208">
        <f t="shared" si="408"/>
        <v>734.4424297370806</v>
      </c>
      <c r="S573" s="205">
        <f t="shared" si="417"/>
        <v>16</v>
      </c>
      <c r="T573" s="578"/>
      <c r="U573" s="211">
        <v>4</v>
      </c>
      <c r="V573" s="211">
        <v>2938.2449725776951</v>
      </c>
      <c r="W573" s="208">
        <f t="shared" si="409"/>
        <v>734.56124314442377</v>
      </c>
      <c r="X573" s="205">
        <f t="shared" si="418"/>
        <v>16</v>
      </c>
      <c r="Y573" s="578"/>
      <c r="Z573" s="211">
        <v>4</v>
      </c>
      <c r="AA573" s="211">
        <v>2938.5961342828059</v>
      </c>
      <c r="AB573" s="208">
        <f t="shared" si="410"/>
        <v>734.64903357070148</v>
      </c>
      <c r="AC573" s="205">
        <f t="shared" si="419"/>
        <v>16</v>
      </c>
      <c r="AD573" s="578"/>
      <c r="AE573" s="211">
        <v>4</v>
      </c>
      <c r="AF573" s="211">
        <v>2938.6255386709026</v>
      </c>
      <c r="AG573" s="208">
        <f t="shared" si="411"/>
        <v>734.65638466772566</v>
      </c>
      <c r="AH573" s="205">
        <f t="shared" si="420"/>
        <v>16</v>
      </c>
      <c r="AI573" s="578"/>
      <c r="AJ573" s="211">
        <v>4</v>
      </c>
      <c r="AK573" s="211">
        <v>2938.5921118322522</v>
      </c>
      <c r="AL573" s="208">
        <f t="shared" si="412"/>
        <v>734.64802795806304</v>
      </c>
      <c r="AM573" s="205">
        <f t="shared" si="421"/>
        <v>16</v>
      </c>
      <c r="AN573" s="578"/>
      <c r="AO573" s="211">
        <v>4</v>
      </c>
      <c r="AP573" s="211">
        <v>2938.6792452830173</v>
      </c>
      <c r="AQ573" s="208">
        <f t="shared" si="413"/>
        <v>734.66981132075432</v>
      </c>
      <c r="AR573" s="205">
        <f t="shared" si="422"/>
        <v>15</v>
      </c>
      <c r="AS573" s="578"/>
      <c r="AT573" s="211">
        <v>4</v>
      </c>
      <c r="AU573" s="211">
        <v>2939.3684210526299</v>
      </c>
      <c r="AV573" s="208">
        <f t="shared" si="414"/>
        <v>734.84210526315746</v>
      </c>
      <c r="AW573" s="205">
        <f t="shared" si="423"/>
        <v>14</v>
      </c>
      <c r="AX573" s="578"/>
    </row>
    <row r="574" spans="2:50" ht="14.25" customHeight="1" outlineLevel="1">
      <c r="B574" s="527"/>
      <c r="C574" s="203">
        <v>17</v>
      </c>
      <c r="D574" s="206" t="s">
        <v>552</v>
      </c>
      <c r="E574" s="207">
        <v>3</v>
      </c>
      <c r="F574" s="203">
        <v>3600</v>
      </c>
      <c r="G574" s="208">
        <f t="shared" si="415"/>
        <v>1200</v>
      </c>
      <c r="H574" s="576"/>
      <c r="I574" s="209">
        <f t="shared" si="416"/>
        <v>3</v>
      </c>
      <c r="J574" s="209">
        <f t="shared" si="416"/>
        <v>3109.1635353811685</v>
      </c>
      <c r="K574" s="210">
        <f t="shared" si="416"/>
        <v>1036.3878451270562</v>
      </c>
      <c r="L574" s="577"/>
      <c r="M574" s="209">
        <f>RANK(K574, K$558:$K$590)</f>
        <v>4</v>
      </c>
      <c r="N574" s="579"/>
      <c r="O574" s="574"/>
      <c r="P574" s="211">
        <v>3</v>
      </c>
      <c r="Q574" s="211">
        <v>3108.8560320242923</v>
      </c>
      <c r="R574" s="208">
        <f t="shared" si="408"/>
        <v>1036.2853440080974</v>
      </c>
      <c r="S574" s="205">
        <f t="shared" si="417"/>
        <v>4</v>
      </c>
      <c r="T574" s="578"/>
      <c r="U574" s="211">
        <v>3</v>
      </c>
      <c r="V574" s="211">
        <v>3108.9874400023009</v>
      </c>
      <c r="W574" s="208">
        <f t="shared" si="409"/>
        <v>1036.3291466674336</v>
      </c>
      <c r="X574" s="205">
        <f t="shared" si="418"/>
        <v>4</v>
      </c>
      <c r="Y574" s="578"/>
      <c r="Z574" s="211">
        <v>3</v>
      </c>
      <c r="AA574" s="211">
        <v>3109.0590265377641</v>
      </c>
      <c r="AB574" s="208">
        <f t="shared" si="410"/>
        <v>1036.3530088459213</v>
      </c>
      <c r="AC574" s="205">
        <f t="shared" si="419"/>
        <v>4</v>
      </c>
      <c r="AD574" s="578"/>
      <c r="AE574" s="211">
        <v>3</v>
      </c>
      <c r="AF574" s="211">
        <v>3109.1568481570675</v>
      </c>
      <c r="AG574" s="208">
        <f t="shared" si="411"/>
        <v>1036.3856160523558</v>
      </c>
      <c r="AH574" s="205">
        <f t="shared" si="420"/>
        <v>4</v>
      </c>
      <c r="AI574" s="578"/>
      <c r="AJ574" s="211">
        <v>3</v>
      </c>
      <c r="AK574" s="211">
        <v>3109.2619530283109</v>
      </c>
      <c r="AL574" s="208">
        <f t="shared" si="412"/>
        <v>1036.4206510094371</v>
      </c>
      <c r="AM574" s="205">
        <f t="shared" si="421"/>
        <v>5</v>
      </c>
      <c r="AN574" s="578"/>
      <c r="AO574" s="211">
        <v>3</v>
      </c>
      <c r="AP574" s="211">
        <v>3109.4031329963568</v>
      </c>
      <c r="AQ574" s="208">
        <f t="shared" si="413"/>
        <v>1036.4677109987856</v>
      </c>
      <c r="AR574" s="205">
        <f t="shared" si="422"/>
        <v>5</v>
      </c>
      <c r="AS574" s="578"/>
      <c r="AT574" s="211">
        <v>3</v>
      </c>
      <c r="AU574" s="211">
        <v>3109.4203149220857</v>
      </c>
      <c r="AV574" s="208">
        <f t="shared" si="414"/>
        <v>1036.4734383073619</v>
      </c>
      <c r="AW574" s="205">
        <f t="shared" si="423"/>
        <v>5</v>
      </c>
      <c r="AX574" s="578"/>
    </row>
    <row r="575" spans="2:50" ht="14.25" customHeight="1" outlineLevel="1">
      <c r="B575" s="527"/>
      <c r="C575" s="203">
        <v>18</v>
      </c>
      <c r="D575" s="206" t="s">
        <v>554</v>
      </c>
      <c r="E575" s="207">
        <v>4</v>
      </c>
      <c r="F575" s="203">
        <v>3300</v>
      </c>
      <c r="G575" s="208">
        <f t="shared" si="415"/>
        <v>825</v>
      </c>
      <c r="H575" s="576"/>
      <c r="I575" s="209">
        <f t="shared" si="416"/>
        <v>4</v>
      </c>
      <c r="J575" s="209">
        <f t="shared" si="416"/>
        <v>2938.7032012461509</v>
      </c>
      <c r="K575" s="210">
        <f t="shared" si="416"/>
        <v>734.67580031153773</v>
      </c>
      <c r="L575" s="577"/>
      <c r="M575" s="209">
        <f>RANK(K575, K$558:$K$590)</f>
        <v>15</v>
      </c>
      <c r="N575" s="579"/>
      <c r="O575" s="574"/>
      <c r="P575" s="211">
        <v>4</v>
      </c>
      <c r="Q575" s="211">
        <v>2938.3701188455002</v>
      </c>
      <c r="R575" s="208">
        <f t="shared" si="408"/>
        <v>734.59252971137505</v>
      </c>
      <c r="S575" s="205">
        <f t="shared" si="417"/>
        <v>15</v>
      </c>
      <c r="T575" s="578"/>
      <c r="U575" s="211">
        <v>4</v>
      </c>
      <c r="V575" s="211">
        <v>2938.459331516282</v>
      </c>
      <c r="W575" s="208">
        <f t="shared" si="409"/>
        <v>734.61483287907049</v>
      </c>
      <c r="X575" s="205">
        <f t="shared" si="418"/>
        <v>15</v>
      </c>
      <c r="Y575" s="578"/>
      <c r="Z575" s="211">
        <v>4</v>
      </c>
      <c r="AA575" s="211">
        <v>2938.8571428571445</v>
      </c>
      <c r="AB575" s="208">
        <f t="shared" si="410"/>
        <v>734.71428571428612</v>
      </c>
      <c r="AC575" s="205">
        <f t="shared" si="419"/>
        <v>15</v>
      </c>
      <c r="AD575" s="578"/>
      <c r="AE575" s="211">
        <v>4</v>
      </c>
      <c r="AF575" s="211">
        <v>2938.8140633199205</v>
      </c>
      <c r="AG575" s="208">
        <f t="shared" si="411"/>
        <v>734.70351582998012</v>
      </c>
      <c r="AH575" s="205">
        <f t="shared" si="420"/>
        <v>14</v>
      </c>
      <c r="AI575" s="578"/>
      <c r="AJ575" s="211">
        <v>4</v>
      </c>
      <c r="AK575" s="211">
        <v>2938.7981510015388</v>
      </c>
      <c r="AL575" s="208">
        <f t="shared" si="412"/>
        <v>734.69953775038471</v>
      </c>
      <c r="AM575" s="205">
        <f t="shared" si="421"/>
        <v>14</v>
      </c>
      <c r="AN575" s="578"/>
      <c r="AO575" s="211">
        <v>4</v>
      </c>
      <c r="AP575" s="211">
        <v>2938.6363636363617</v>
      </c>
      <c r="AQ575" s="208">
        <f t="shared" si="413"/>
        <v>734.65909090909042</v>
      </c>
      <c r="AR575" s="205">
        <f t="shared" si="422"/>
        <v>16</v>
      </c>
      <c r="AS575" s="578"/>
      <c r="AT575" s="211">
        <v>4</v>
      </c>
      <c r="AU575" s="211">
        <v>2938.9872375463124</v>
      </c>
      <c r="AV575" s="208">
        <f t="shared" si="414"/>
        <v>734.74680938657809</v>
      </c>
      <c r="AW575" s="205">
        <f t="shared" si="423"/>
        <v>15</v>
      </c>
      <c r="AX575" s="578"/>
    </row>
    <row r="576" spans="2:50" ht="14.25" customHeight="1" outlineLevel="1">
      <c r="B576" s="527"/>
      <c r="C576" s="203">
        <v>19</v>
      </c>
      <c r="D576" s="206" t="s">
        <v>386</v>
      </c>
      <c r="E576" s="207">
        <v>5</v>
      </c>
      <c r="F576" s="203">
        <v>3300</v>
      </c>
      <c r="G576" s="208">
        <f t="shared" si="415"/>
        <v>660</v>
      </c>
      <c r="H576" s="576"/>
      <c r="I576" s="209">
        <f t="shared" si="416"/>
        <v>5</v>
      </c>
      <c r="J576" s="209">
        <f t="shared" si="416"/>
        <v>2942.1463835385357</v>
      </c>
      <c r="K576" s="210">
        <f t="shared" si="416"/>
        <v>588.42927670770712</v>
      </c>
      <c r="L576" s="577"/>
      <c r="M576" s="209">
        <f>RANK(K576, K$558:$K$590)</f>
        <v>26</v>
      </c>
      <c r="N576" s="579"/>
      <c r="O576" s="574"/>
      <c r="P576" s="211">
        <v>5</v>
      </c>
      <c r="Q576" s="211">
        <v>2942.1540943928994</v>
      </c>
      <c r="R576" s="208">
        <f t="shared" si="408"/>
        <v>588.43081887857988</v>
      </c>
      <c r="S576" s="205">
        <f t="shared" si="417"/>
        <v>26</v>
      </c>
      <c r="T576" s="578"/>
      <c r="U576" s="211">
        <v>5</v>
      </c>
      <c r="V576" s="211">
        <v>2941.9983753046367</v>
      </c>
      <c r="W576" s="208">
        <f t="shared" si="409"/>
        <v>588.39967506092739</v>
      </c>
      <c r="X576" s="205">
        <f t="shared" si="418"/>
        <v>26</v>
      </c>
      <c r="Y576" s="578"/>
      <c r="Z576" s="211">
        <v>5</v>
      </c>
      <c r="AA576" s="211">
        <v>2942.5531914893522</v>
      </c>
      <c r="AB576" s="208">
        <f t="shared" si="410"/>
        <v>588.5106382978704</v>
      </c>
      <c r="AC576" s="205">
        <f t="shared" si="419"/>
        <v>26</v>
      </c>
      <c r="AD576" s="578"/>
      <c r="AE576" s="211">
        <v>5</v>
      </c>
      <c r="AF576" s="211">
        <v>2942.1582733812952</v>
      </c>
      <c r="AG576" s="208">
        <f t="shared" si="411"/>
        <v>588.43165467625909</v>
      </c>
      <c r="AH576" s="205">
        <f t="shared" si="420"/>
        <v>26</v>
      </c>
      <c r="AI576" s="578"/>
      <c r="AJ576" s="211">
        <v>5</v>
      </c>
      <c r="AK576" s="211">
        <v>2942.1007685738746</v>
      </c>
      <c r="AL576" s="208">
        <f t="shared" si="412"/>
        <v>588.42015371477487</v>
      </c>
      <c r="AM576" s="205">
        <f t="shared" si="421"/>
        <v>25</v>
      </c>
      <c r="AN576" s="578"/>
      <c r="AO576" s="211">
        <v>5</v>
      </c>
      <c r="AP576" s="211">
        <v>2941.7802726543664</v>
      </c>
      <c r="AQ576" s="208">
        <f t="shared" si="413"/>
        <v>588.35605453087328</v>
      </c>
      <c r="AR576" s="205">
        <f t="shared" si="422"/>
        <v>25</v>
      </c>
      <c r="AS576" s="578"/>
      <c r="AT576" s="211">
        <v>5</v>
      </c>
      <c r="AU576" s="211">
        <v>2942.2797089733267</v>
      </c>
      <c r="AV576" s="208">
        <f t="shared" si="414"/>
        <v>588.45594179466536</v>
      </c>
      <c r="AW576" s="205">
        <f t="shared" si="423"/>
        <v>25</v>
      </c>
      <c r="AX576" s="578"/>
    </row>
    <row r="577" spans="2:50" ht="14.25" customHeight="1" outlineLevel="1">
      <c r="B577" s="527"/>
      <c r="C577" s="203">
        <v>20</v>
      </c>
      <c r="D577" s="206" t="s">
        <v>547</v>
      </c>
      <c r="E577" s="207">
        <v>3</v>
      </c>
      <c r="F577" s="203">
        <v>3600</v>
      </c>
      <c r="G577" s="208">
        <f t="shared" si="415"/>
        <v>1200</v>
      </c>
      <c r="H577" s="576"/>
      <c r="I577" s="209">
        <f t="shared" si="416"/>
        <v>3</v>
      </c>
      <c r="J577" s="209">
        <f t="shared" si="416"/>
        <v>3111.766590510239</v>
      </c>
      <c r="K577" s="210">
        <f t="shared" si="416"/>
        <v>1037.2555301700797</v>
      </c>
      <c r="L577" s="577"/>
      <c r="M577" s="209">
        <f>RANK(K577, K$558:$K$590)</f>
        <v>1</v>
      </c>
      <c r="N577" s="579"/>
      <c r="O577" s="574"/>
      <c r="P577" s="211">
        <v>3</v>
      </c>
      <c r="Q577" s="211">
        <v>3111.5032321857561</v>
      </c>
      <c r="R577" s="208">
        <f t="shared" si="408"/>
        <v>1037.1677440619187</v>
      </c>
      <c r="S577" s="205">
        <f t="shared" si="417"/>
        <v>1</v>
      </c>
      <c r="T577" s="578"/>
      <c r="U577" s="211">
        <v>3</v>
      </c>
      <c r="V577" s="211">
        <v>3111.6036320488838</v>
      </c>
      <c r="W577" s="208">
        <f t="shared" si="409"/>
        <v>1037.2012106829613</v>
      </c>
      <c r="X577" s="205">
        <f t="shared" si="418"/>
        <v>1</v>
      </c>
      <c r="Y577" s="578"/>
      <c r="Z577" s="211">
        <v>3</v>
      </c>
      <c r="AA577" s="211">
        <v>3111.6603788418897</v>
      </c>
      <c r="AB577" s="208">
        <f t="shared" si="410"/>
        <v>1037.22012628063</v>
      </c>
      <c r="AC577" s="205">
        <f t="shared" si="419"/>
        <v>2</v>
      </c>
      <c r="AD577" s="578"/>
      <c r="AE577" s="211">
        <v>3</v>
      </c>
      <c r="AF577" s="211">
        <v>3112.158717835996</v>
      </c>
      <c r="AG577" s="208">
        <f t="shared" si="411"/>
        <v>1037.3862392786652</v>
      </c>
      <c r="AH577" s="205">
        <f t="shared" si="420"/>
        <v>1</v>
      </c>
      <c r="AI577" s="578"/>
      <c r="AJ577" s="211">
        <v>3</v>
      </c>
      <c r="AK577" s="211">
        <v>3112.4393702718917</v>
      </c>
      <c r="AL577" s="208">
        <f t="shared" si="412"/>
        <v>1037.4797900906306</v>
      </c>
      <c r="AM577" s="205">
        <f t="shared" si="421"/>
        <v>1</v>
      </c>
      <c r="AN577" s="578"/>
      <c r="AO577" s="211">
        <v>3</v>
      </c>
      <c r="AP577" s="211">
        <v>3112.2974449566113</v>
      </c>
      <c r="AQ577" s="208">
        <f t="shared" si="413"/>
        <v>1037.4324816522037</v>
      </c>
      <c r="AR577" s="205">
        <f t="shared" si="422"/>
        <v>1</v>
      </c>
      <c r="AS577" s="578"/>
      <c r="AT577" s="211">
        <v>3</v>
      </c>
      <c r="AU577" s="211">
        <v>3110.7033574306433</v>
      </c>
      <c r="AV577" s="208">
        <f t="shared" si="414"/>
        <v>1036.9011191435477</v>
      </c>
      <c r="AW577" s="205">
        <f t="shared" si="423"/>
        <v>2</v>
      </c>
      <c r="AX577" s="578"/>
    </row>
    <row r="578" spans="2:50" ht="14.25" customHeight="1" outlineLevel="1">
      <c r="B578" s="527"/>
      <c r="C578" s="203">
        <v>21</v>
      </c>
      <c r="D578" s="206" t="s">
        <v>551</v>
      </c>
      <c r="E578" s="207">
        <v>3</v>
      </c>
      <c r="F578" s="203">
        <v>3600</v>
      </c>
      <c r="G578" s="208">
        <f t="shared" si="415"/>
        <v>1200</v>
      </c>
      <c r="H578" s="576"/>
      <c r="I578" s="209">
        <f t="shared" si="416"/>
        <v>3</v>
      </c>
      <c r="J578" s="209">
        <f t="shared" si="416"/>
        <v>3108.8030366412449</v>
      </c>
      <c r="K578" s="210">
        <f t="shared" si="416"/>
        <v>1036.2676788804151</v>
      </c>
      <c r="L578" s="577"/>
      <c r="M578" s="209">
        <f>RANK(K578, K$558:$K$590)</f>
        <v>5</v>
      </c>
      <c r="N578" s="579"/>
      <c r="O578" s="574"/>
      <c r="P578" s="211">
        <v>3</v>
      </c>
      <c r="Q578" s="211">
        <v>3108.0332409972252</v>
      </c>
      <c r="R578" s="208">
        <f t="shared" si="408"/>
        <v>1036.0110803324085</v>
      </c>
      <c r="S578" s="205">
        <f t="shared" si="417"/>
        <v>5</v>
      </c>
      <c r="T578" s="578"/>
      <c r="U578" s="211">
        <v>3</v>
      </c>
      <c r="V578" s="211">
        <v>3107.5080608014641</v>
      </c>
      <c r="W578" s="208">
        <f t="shared" si="409"/>
        <v>1035.8360202671547</v>
      </c>
      <c r="X578" s="205">
        <f t="shared" si="418"/>
        <v>5</v>
      </c>
      <c r="Y578" s="578"/>
      <c r="Z578" s="211">
        <v>3</v>
      </c>
      <c r="AA578" s="211">
        <v>3107.9522862823046</v>
      </c>
      <c r="AB578" s="208">
        <f t="shared" si="410"/>
        <v>1035.9840954274348</v>
      </c>
      <c r="AC578" s="205">
        <f t="shared" si="419"/>
        <v>5</v>
      </c>
      <c r="AD578" s="578"/>
      <c r="AE578" s="211">
        <v>3</v>
      </c>
      <c r="AF578" s="211">
        <v>3108.815272318916</v>
      </c>
      <c r="AG578" s="208">
        <f t="shared" si="411"/>
        <v>1036.2717574396386</v>
      </c>
      <c r="AH578" s="205">
        <f t="shared" si="420"/>
        <v>5</v>
      </c>
      <c r="AI578" s="578"/>
      <c r="AJ578" s="211">
        <v>3</v>
      </c>
      <c r="AK578" s="211">
        <v>3109.330727894479</v>
      </c>
      <c r="AL578" s="208">
        <f t="shared" si="412"/>
        <v>1036.4435759648263</v>
      </c>
      <c r="AM578" s="205">
        <f t="shared" si="421"/>
        <v>4</v>
      </c>
      <c r="AN578" s="578"/>
      <c r="AO578" s="211">
        <v>3</v>
      </c>
      <c r="AP578" s="211">
        <v>3109.9908340971688</v>
      </c>
      <c r="AQ578" s="208">
        <f t="shared" si="413"/>
        <v>1036.663611365723</v>
      </c>
      <c r="AR578" s="205">
        <f t="shared" si="422"/>
        <v>4</v>
      </c>
      <c r="AS578" s="578"/>
      <c r="AT578" s="211">
        <v>3</v>
      </c>
      <c r="AU578" s="211">
        <v>3109.9908340971556</v>
      </c>
      <c r="AV578" s="208">
        <f t="shared" si="414"/>
        <v>1036.6636113657185</v>
      </c>
      <c r="AW578" s="205">
        <f t="shared" si="423"/>
        <v>4</v>
      </c>
      <c r="AX578" s="578"/>
    </row>
    <row r="579" spans="2:50" ht="14.25" customHeight="1" outlineLevel="1">
      <c r="B579" s="527"/>
      <c r="C579" s="203">
        <v>22</v>
      </c>
      <c r="D579" s="206" t="s">
        <v>550</v>
      </c>
      <c r="E579" s="207">
        <v>4</v>
      </c>
      <c r="F579" s="203">
        <v>3300</v>
      </c>
      <c r="G579" s="208">
        <f>F579/E579</f>
        <v>825</v>
      </c>
      <c r="H579" s="576"/>
      <c r="I579" s="209">
        <f t="shared" si="416"/>
        <v>4</v>
      </c>
      <c r="J579" s="209">
        <f t="shared" si="416"/>
        <v>2910.5732870376082</v>
      </c>
      <c r="K579" s="210">
        <f t="shared" si="416"/>
        <v>727.64332175940206</v>
      </c>
      <c r="L579" s="577"/>
      <c r="M579" s="209">
        <f>RANK(K579, K$558:$K$590)</f>
        <v>21</v>
      </c>
      <c r="N579" s="579"/>
      <c r="O579" s="574"/>
      <c r="P579" s="211">
        <v>4</v>
      </c>
      <c r="Q579" s="211">
        <v>2908.3985039102286</v>
      </c>
      <c r="R579" s="208">
        <f t="shared" si="408"/>
        <v>727.09962597755714</v>
      </c>
      <c r="S579" s="205">
        <f t="shared" si="417"/>
        <v>20</v>
      </c>
      <c r="T579" s="578"/>
      <c r="U579" s="211">
        <v>4</v>
      </c>
      <c r="V579" s="211">
        <v>2909.202453987732</v>
      </c>
      <c r="W579" s="208">
        <f t="shared" si="409"/>
        <v>727.30061349693301</v>
      </c>
      <c r="X579" s="205">
        <f t="shared" si="418"/>
        <v>20</v>
      </c>
      <c r="Y579" s="578"/>
      <c r="Z579" s="211">
        <v>4</v>
      </c>
      <c r="AA579" s="211">
        <v>2909.2705167173299</v>
      </c>
      <c r="AB579" s="208">
        <f t="shared" si="410"/>
        <v>727.31762917933247</v>
      </c>
      <c r="AC579" s="205">
        <f t="shared" si="419"/>
        <v>20</v>
      </c>
      <c r="AD579" s="578"/>
      <c r="AE579" s="211">
        <v>4</v>
      </c>
      <c r="AF579" s="211">
        <v>2909.447852760738</v>
      </c>
      <c r="AG579" s="208">
        <f t="shared" si="411"/>
        <v>727.3619631901845</v>
      </c>
      <c r="AH579" s="205">
        <f t="shared" si="420"/>
        <v>20</v>
      </c>
      <c r="AI579" s="578"/>
      <c r="AJ579" s="211">
        <v>4</v>
      </c>
      <c r="AK579" s="211">
        <v>2912.5565217391354</v>
      </c>
      <c r="AL579" s="208">
        <f t="shared" si="412"/>
        <v>728.13913043478385</v>
      </c>
      <c r="AM579" s="205">
        <f t="shared" si="421"/>
        <v>19</v>
      </c>
      <c r="AN579" s="578"/>
      <c r="AO579" s="211">
        <v>4</v>
      </c>
      <c r="AP579" s="211">
        <v>2912.5802310654676</v>
      </c>
      <c r="AQ579" s="208">
        <f t="shared" si="413"/>
        <v>728.1450577663669</v>
      </c>
      <c r="AR579" s="205">
        <f t="shared" si="422"/>
        <v>19</v>
      </c>
      <c r="AS579" s="578"/>
      <c r="AT579" s="211">
        <v>4</v>
      </c>
      <c r="AU579" s="211">
        <v>2912.5569290826247</v>
      </c>
      <c r="AV579" s="208">
        <f t="shared" si="414"/>
        <v>728.13923227065618</v>
      </c>
      <c r="AW579" s="205">
        <f t="shared" si="423"/>
        <v>20</v>
      </c>
      <c r="AX579" s="578"/>
    </row>
    <row r="580" spans="2:50" ht="14.25" customHeight="1" outlineLevel="1">
      <c r="B580" s="527"/>
      <c r="C580" s="203">
        <v>23</v>
      </c>
      <c r="D580" s="206" t="s">
        <v>546</v>
      </c>
      <c r="E580" s="207">
        <v>4</v>
      </c>
      <c r="F580" s="203">
        <v>3300</v>
      </c>
      <c r="G580" s="208">
        <f t="shared" ref="G580:G587" si="424">F580/E580</f>
        <v>825</v>
      </c>
      <c r="H580" s="576"/>
      <c r="I580" s="209">
        <f t="shared" si="416"/>
        <v>4</v>
      </c>
      <c r="J580" s="209">
        <f t="shared" si="416"/>
        <v>2910.8335848420288</v>
      </c>
      <c r="K580" s="210">
        <f t="shared" si="416"/>
        <v>727.7083962105072</v>
      </c>
      <c r="L580" s="577"/>
      <c r="M580" s="209">
        <f>RANK(K580, K$558:$K$590)</f>
        <v>20</v>
      </c>
      <c r="N580" s="579"/>
      <c r="O580" s="574"/>
      <c r="P580" s="211">
        <v>4</v>
      </c>
      <c r="Q580" s="211">
        <v>2906.9464133824795</v>
      </c>
      <c r="R580" s="208">
        <f t="shared" si="408"/>
        <v>726.73660334561987</v>
      </c>
      <c r="S580" s="205">
        <f t="shared" si="417"/>
        <v>22</v>
      </c>
      <c r="T580" s="578"/>
      <c r="U580" s="211">
        <v>4</v>
      </c>
      <c r="V580" s="211">
        <v>2907.303370786522</v>
      </c>
      <c r="W580" s="208">
        <f t="shared" si="409"/>
        <v>726.8258426966305</v>
      </c>
      <c r="X580" s="205">
        <f t="shared" si="418"/>
        <v>21</v>
      </c>
      <c r="Y580" s="578"/>
      <c r="Z580" s="211">
        <v>4</v>
      </c>
      <c r="AA580" s="211">
        <v>2907.145028884157</v>
      </c>
      <c r="AB580" s="208">
        <f t="shared" si="410"/>
        <v>726.78625722103925</v>
      </c>
      <c r="AC580" s="205">
        <f t="shared" si="419"/>
        <v>22</v>
      </c>
      <c r="AD580" s="578"/>
      <c r="AE580" s="211">
        <v>4</v>
      </c>
      <c r="AF580" s="211">
        <v>2907.7836411609524</v>
      </c>
      <c r="AG580" s="208">
        <f t="shared" si="411"/>
        <v>726.94591029023809</v>
      </c>
      <c r="AH580" s="205">
        <f t="shared" si="420"/>
        <v>21</v>
      </c>
      <c r="AI580" s="578"/>
      <c r="AJ580" s="211">
        <v>4</v>
      </c>
      <c r="AK580" s="211">
        <v>2915.5688622754483</v>
      </c>
      <c r="AL580" s="208">
        <f t="shared" si="412"/>
        <v>728.89221556886207</v>
      </c>
      <c r="AM580" s="205">
        <f t="shared" si="421"/>
        <v>18</v>
      </c>
      <c r="AN580" s="578"/>
      <c r="AO580" s="211">
        <v>4</v>
      </c>
      <c r="AP580" s="211">
        <v>2915.5746509130017</v>
      </c>
      <c r="AQ580" s="208">
        <f t="shared" si="413"/>
        <v>728.89366272825043</v>
      </c>
      <c r="AR580" s="205">
        <f t="shared" si="422"/>
        <v>18</v>
      </c>
      <c r="AS580" s="578"/>
      <c r="AT580" s="211">
        <v>4</v>
      </c>
      <c r="AU580" s="211">
        <v>2915.5131264916431</v>
      </c>
      <c r="AV580" s="208">
        <f t="shared" si="414"/>
        <v>728.87828162291078</v>
      </c>
      <c r="AW580" s="205">
        <f t="shared" si="423"/>
        <v>18</v>
      </c>
      <c r="AX580" s="578"/>
    </row>
    <row r="581" spans="2:50" ht="14.25" customHeight="1" outlineLevel="1">
      <c r="B581" s="527"/>
      <c r="C581" s="203">
        <v>24</v>
      </c>
      <c r="D581" s="206" t="s">
        <v>549</v>
      </c>
      <c r="E581" s="207">
        <v>4</v>
      </c>
      <c r="F581" s="203">
        <v>3000</v>
      </c>
      <c r="G581" s="208">
        <f t="shared" si="424"/>
        <v>750</v>
      </c>
      <c r="H581" s="576"/>
      <c r="I581" s="209">
        <f t="shared" si="416"/>
        <v>4</v>
      </c>
      <c r="J581" s="209">
        <f t="shared" si="416"/>
        <v>2672.7761651645933</v>
      </c>
      <c r="K581" s="210">
        <f t="shared" si="416"/>
        <v>668.19404129114832</v>
      </c>
      <c r="L581" s="577"/>
      <c r="M581" s="209">
        <f>RANK(K581, K$558:$K$590)</f>
        <v>24</v>
      </c>
      <c r="N581" s="579"/>
      <c r="O581" s="574"/>
      <c r="P581" s="211">
        <v>4</v>
      </c>
      <c r="Q581" s="211">
        <v>2672.8177895784956</v>
      </c>
      <c r="R581" s="208">
        <f t="shared" si="408"/>
        <v>668.20444739462391</v>
      </c>
      <c r="S581" s="205">
        <f t="shared" si="417"/>
        <v>24</v>
      </c>
      <c r="T581" s="578"/>
      <c r="U581" s="211">
        <v>4</v>
      </c>
      <c r="V581" s="211">
        <v>2673.0538922155692</v>
      </c>
      <c r="W581" s="208">
        <f t="shared" si="409"/>
        <v>668.26347305389231</v>
      </c>
      <c r="X581" s="205">
        <f t="shared" si="418"/>
        <v>24</v>
      </c>
      <c r="Y581" s="578"/>
      <c r="Z581" s="211">
        <v>4</v>
      </c>
      <c r="AA581" s="211">
        <v>2672.7272727272789</v>
      </c>
      <c r="AB581" s="208">
        <f t="shared" si="410"/>
        <v>668.18181818181972</v>
      </c>
      <c r="AC581" s="205">
        <f t="shared" si="419"/>
        <v>24</v>
      </c>
      <c r="AD581" s="578"/>
      <c r="AE581" s="211">
        <v>4</v>
      </c>
      <c r="AF581" s="211">
        <v>2672.7272727272739</v>
      </c>
      <c r="AG581" s="208">
        <f t="shared" si="411"/>
        <v>668.18181818181847</v>
      </c>
      <c r="AH581" s="205">
        <f t="shared" si="420"/>
        <v>24</v>
      </c>
      <c r="AI581" s="578"/>
      <c r="AJ581" s="211">
        <v>4</v>
      </c>
      <c r="AK581" s="211">
        <v>2672.5464190981447</v>
      </c>
      <c r="AL581" s="208">
        <f t="shared" si="412"/>
        <v>668.13660477453618</v>
      </c>
      <c r="AM581" s="205">
        <f t="shared" si="421"/>
        <v>23</v>
      </c>
      <c r="AN581" s="578"/>
      <c r="AO581" s="211">
        <v>4</v>
      </c>
      <c r="AP581" s="211">
        <v>2672.7446605036703</v>
      </c>
      <c r="AQ581" s="208">
        <f t="shared" si="413"/>
        <v>668.18616512591757</v>
      </c>
      <c r="AR581" s="205">
        <f t="shared" si="422"/>
        <v>23</v>
      </c>
      <c r="AS581" s="578"/>
      <c r="AT581" s="211">
        <v>4</v>
      </c>
      <c r="AU581" s="211">
        <v>2672.8158493017227</v>
      </c>
      <c r="AV581" s="208">
        <f t="shared" si="414"/>
        <v>668.20396232543067</v>
      </c>
      <c r="AW581" s="205">
        <f t="shared" si="423"/>
        <v>23</v>
      </c>
      <c r="AX581" s="578"/>
    </row>
    <row r="582" spans="2:50" ht="14.25" customHeight="1" outlineLevel="1">
      <c r="B582" s="527"/>
      <c r="C582" s="203">
        <v>25</v>
      </c>
      <c r="D582" s="206" t="s">
        <v>548</v>
      </c>
      <c r="E582" s="207">
        <v>4</v>
      </c>
      <c r="F582" s="203">
        <v>3300</v>
      </c>
      <c r="G582" s="208">
        <f t="shared" si="424"/>
        <v>825</v>
      </c>
      <c r="H582" s="576"/>
      <c r="I582" s="209">
        <f t="shared" si="416"/>
        <v>4</v>
      </c>
      <c r="J582" s="209">
        <f t="shared" si="416"/>
        <v>2940.0384000167805</v>
      </c>
      <c r="K582" s="210">
        <f t="shared" si="416"/>
        <v>735.00960000419514</v>
      </c>
      <c r="L582" s="577"/>
      <c r="M582" s="209">
        <f>RANK(K582, K$558:$K$590)</f>
        <v>13</v>
      </c>
      <c r="N582" s="579"/>
      <c r="O582" s="574"/>
      <c r="P582" s="211">
        <v>4</v>
      </c>
      <c r="Q582" s="211">
        <v>2939.9627097576154</v>
      </c>
      <c r="R582" s="208">
        <f t="shared" si="408"/>
        <v>734.99067743940384</v>
      </c>
      <c r="S582" s="205">
        <f t="shared" si="417"/>
        <v>13</v>
      </c>
      <c r="T582" s="578"/>
      <c r="U582" s="211">
        <v>4</v>
      </c>
      <c r="V582" s="211">
        <v>2939.6178343949177</v>
      </c>
      <c r="W582" s="208">
        <f t="shared" si="409"/>
        <v>734.90445859872943</v>
      </c>
      <c r="X582" s="205">
        <f t="shared" si="418"/>
        <v>13</v>
      </c>
      <c r="Y582" s="578"/>
      <c r="Z582" s="211">
        <v>4</v>
      </c>
      <c r="AA582" s="211">
        <v>2940.5559515324467</v>
      </c>
      <c r="AB582" s="208">
        <f t="shared" si="410"/>
        <v>735.13898788311167</v>
      </c>
      <c r="AC582" s="205">
        <f t="shared" si="419"/>
        <v>13</v>
      </c>
      <c r="AD582" s="578"/>
      <c r="AE582" s="211">
        <v>4</v>
      </c>
      <c r="AF582" s="211">
        <v>2939.8026315789593</v>
      </c>
      <c r="AG582" s="208">
        <f t="shared" si="411"/>
        <v>734.95065789473983</v>
      </c>
      <c r="AH582" s="205">
        <f t="shared" si="420"/>
        <v>13</v>
      </c>
      <c r="AI582" s="578"/>
      <c r="AJ582" s="211">
        <v>4</v>
      </c>
      <c r="AK582" s="211">
        <v>2939.7489539749081</v>
      </c>
      <c r="AL582" s="208">
        <f t="shared" si="412"/>
        <v>734.93723849372702</v>
      </c>
      <c r="AM582" s="205">
        <f t="shared" si="421"/>
        <v>13</v>
      </c>
      <c r="AN582" s="578"/>
      <c r="AO582" s="211">
        <v>4</v>
      </c>
      <c r="AP582" s="211">
        <v>2939.7683397683522</v>
      </c>
      <c r="AQ582" s="208">
        <f t="shared" si="413"/>
        <v>734.94208494208806</v>
      </c>
      <c r="AR582" s="205">
        <f t="shared" si="422"/>
        <v>13</v>
      </c>
      <c r="AS582" s="578"/>
      <c r="AT582" s="211">
        <v>4</v>
      </c>
      <c r="AU582" s="211">
        <v>2940.8123791102648</v>
      </c>
      <c r="AV582" s="208">
        <f t="shared" si="414"/>
        <v>735.20309477756621</v>
      </c>
      <c r="AW582" s="205">
        <f t="shared" si="423"/>
        <v>13</v>
      </c>
      <c r="AX582" s="578"/>
    </row>
    <row r="583" spans="2:50" ht="14.25" customHeight="1" outlineLevel="1">
      <c r="B583" s="527"/>
      <c r="C583" s="203">
        <v>26</v>
      </c>
      <c r="D583" s="206" t="s">
        <v>666</v>
      </c>
      <c r="E583" s="207">
        <v>3</v>
      </c>
      <c r="F583" s="203">
        <v>3300</v>
      </c>
      <c r="G583" s="208">
        <f t="shared" si="424"/>
        <v>1100</v>
      </c>
      <c r="H583" s="576"/>
      <c r="I583" s="209">
        <f t="shared" si="416"/>
        <v>3</v>
      </c>
      <c r="J583" s="209">
        <f t="shared" si="416"/>
        <v>2938.7387804227292</v>
      </c>
      <c r="K583" s="210">
        <f t="shared" si="416"/>
        <v>979.57959347424298</v>
      </c>
      <c r="L583" s="577"/>
      <c r="M583" s="209">
        <f>RANK(K583, K$558:$K$590)</f>
        <v>7</v>
      </c>
      <c r="N583" s="579"/>
      <c r="O583" s="574"/>
      <c r="P583" s="211">
        <v>3</v>
      </c>
      <c r="Q583" s="211">
        <v>2938.1799163179867</v>
      </c>
      <c r="R583" s="208">
        <f t="shared" si="408"/>
        <v>979.39330543932886</v>
      </c>
      <c r="S583" s="205">
        <f t="shared" si="417"/>
        <v>7</v>
      </c>
      <c r="T583" s="578"/>
      <c r="U583" s="211">
        <v>3</v>
      </c>
      <c r="V583" s="211">
        <v>2938.5193133047201</v>
      </c>
      <c r="W583" s="208">
        <f t="shared" si="409"/>
        <v>979.50643776824006</v>
      </c>
      <c r="X583" s="205">
        <f t="shared" si="418"/>
        <v>7</v>
      </c>
      <c r="Y583" s="578"/>
      <c r="Z583" s="211">
        <v>3</v>
      </c>
      <c r="AA583" s="211">
        <v>2938.560561732012</v>
      </c>
      <c r="AB583" s="208">
        <f t="shared" si="410"/>
        <v>979.52018724400398</v>
      </c>
      <c r="AC583" s="205">
        <f t="shared" si="419"/>
        <v>7</v>
      </c>
      <c r="AD583" s="578"/>
      <c r="AE583" s="211">
        <v>3</v>
      </c>
      <c r="AF583" s="211">
        <v>2938.8693708080546</v>
      </c>
      <c r="AG583" s="208">
        <f t="shared" si="411"/>
        <v>979.62312360268481</v>
      </c>
      <c r="AH583" s="205">
        <f t="shared" si="420"/>
        <v>7</v>
      </c>
      <c r="AI583" s="578"/>
      <c r="AJ583" s="211">
        <v>3</v>
      </c>
      <c r="AK583" s="211">
        <v>2938.8174807197938</v>
      </c>
      <c r="AL583" s="208">
        <f t="shared" si="412"/>
        <v>979.60582690659794</v>
      </c>
      <c r="AM583" s="205">
        <f t="shared" si="421"/>
        <v>7</v>
      </c>
      <c r="AN583" s="578"/>
      <c r="AO583" s="211">
        <v>3</v>
      </c>
      <c r="AP583" s="211">
        <v>2938.9484697881248</v>
      </c>
      <c r="AQ583" s="208">
        <f t="shared" si="413"/>
        <v>979.64948992937491</v>
      </c>
      <c r="AR583" s="205">
        <f t="shared" si="422"/>
        <v>7</v>
      </c>
      <c r="AS583" s="578"/>
      <c r="AT583" s="211">
        <v>3</v>
      </c>
      <c r="AU583" s="211">
        <v>2939.2763502884127</v>
      </c>
      <c r="AV583" s="208">
        <f t="shared" si="414"/>
        <v>979.7587834294709</v>
      </c>
      <c r="AW583" s="205">
        <f t="shared" si="423"/>
        <v>7</v>
      </c>
      <c r="AX583" s="578"/>
    </row>
    <row r="584" spans="2:50" ht="14.25" customHeight="1" outlineLevel="1">
      <c r="B584" s="527"/>
      <c r="C584" s="203">
        <v>27</v>
      </c>
      <c r="D584" s="206" t="s">
        <v>706</v>
      </c>
      <c r="E584" s="207">
        <v>4</v>
      </c>
      <c r="F584" s="203">
        <v>3000</v>
      </c>
      <c r="G584" s="208">
        <f t="shared" si="424"/>
        <v>750</v>
      </c>
      <c r="H584" s="576"/>
      <c r="I584" s="209">
        <f t="shared" si="416"/>
        <v>4</v>
      </c>
      <c r="J584" s="209">
        <f t="shared" si="416"/>
        <v>2647.6138478996736</v>
      </c>
      <c r="K584" s="210">
        <f t="shared" si="416"/>
        <v>661.9034619749184</v>
      </c>
      <c r="L584" s="577"/>
      <c r="M584" s="209">
        <f>RANK(K584, K$558:$K$590)</f>
        <v>25</v>
      </c>
      <c r="N584" s="579"/>
      <c r="O584" s="574"/>
      <c r="P584" s="211">
        <v>4</v>
      </c>
      <c r="Q584" s="211">
        <v>2646.3231036479447</v>
      </c>
      <c r="R584" s="208">
        <f t="shared" si="408"/>
        <v>661.58077591198617</v>
      </c>
      <c r="S584" s="205">
        <f t="shared" si="417"/>
        <v>25</v>
      </c>
      <c r="T584" s="578"/>
      <c r="U584" s="211">
        <v>4</v>
      </c>
      <c r="V584" s="211">
        <v>2646.9339622641537</v>
      </c>
      <c r="W584" s="208">
        <f t="shared" si="409"/>
        <v>661.73349056603843</v>
      </c>
      <c r="X584" s="205">
        <f t="shared" si="418"/>
        <v>25</v>
      </c>
      <c r="Y584" s="578"/>
      <c r="Z584" s="211">
        <v>4</v>
      </c>
      <c r="AA584" s="211">
        <v>2647.3469387755113</v>
      </c>
      <c r="AB584" s="208">
        <f t="shared" si="410"/>
        <v>661.83673469387782</v>
      </c>
      <c r="AC584" s="205">
        <f t="shared" si="419"/>
        <v>25</v>
      </c>
      <c r="AD584" s="578"/>
      <c r="AE584" s="211">
        <v>4</v>
      </c>
      <c r="AF584" s="211">
        <v>2647.5397426192339</v>
      </c>
      <c r="AG584" s="208">
        <f t="shared" si="411"/>
        <v>661.88493565480849</v>
      </c>
      <c r="AH584" s="205">
        <f t="shared" si="420"/>
        <v>25</v>
      </c>
      <c r="AI584" s="578"/>
      <c r="AJ584" s="211">
        <v>4</v>
      </c>
      <c r="AK584" s="211">
        <v>2648.2468443197777</v>
      </c>
      <c r="AL584" s="208">
        <f t="shared" si="412"/>
        <v>662.06171107994442</v>
      </c>
      <c r="AM584" s="205">
        <f t="shared" si="421"/>
        <v>24</v>
      </c>
      <c r="AN584" s="578"/>
      <c r="AO584" s="211">
        <v>4</v>
      </c>
      <c r="AP584" s="211">
        <v>2648.2078263729045</v>
      </c>
      <c r="AQ584" s="208">
        <f t="shared" si="413"/>
        <v>662.05195659322612</v>
      </c>
      <c r="AR584" s="205">
        <f t="shared" si="422"/>
        <v>24</v>
      </c>
      <c r="AS584" s="578"/>
      <c r="AT584" s="211">
        <v>4</v>
      </c>
      <c r="AU584" s="211">
        <v>2648.6985172981895</v>
      </c>
      <c r="AV584" s="208">
        <f t="shared" si="414"/>
        <v>662.17462932454737</v>
      </c>
      <c r="AW584" s="205">
        <f t="shared" si="423"/>
        <v>24</v>
      </c>
      <c r="AX584" s="578"/>
    </row>
    <row r="585" spans="2:50" ht="14.25" customHeight="1" outlineLevel="1">
      <c r="B585" s="527"/>
      <c r="C585" s="203">
        <v>28</v>
      </c>
      <c r="D585" s="206" t="s">
        <v>638</v>
      </c>
      <c r="E585" s="207">
        <v>6</v>
      </c>
      <c r="F585" s="203">
        <v>3600</v>
      </c>
      <c r="G585" s="208">
        <f t="shared" si="424"/>
        <v>600</v>
      </c>
      <c r="H585" s="576"/>
      <c r="I585" s="209">
        <f t="shared" si="416"/>
        <v>6</v>
      </c>
      <c r="J585" s="209">
        <f t="shared" si="416"/>
        <v>3194.0698001616538</v>
      </c>
      <c r="K585" s="210">
        <f t="shared" si="416"/>
        <v>532.34496669360885</v>
      </c>
      <c r="L585" s="577"/>
      <c r="M585" s="209">
        <f>RANK(K585, K$558:$K$590)</f>
        <v>28</v>
      </c>
      <c r="N585" s="579"/>
      <c r="O585" s="574"/>
      <c r="P585" s="211">
        <v>6</v>
      </c>
      <c r="Q585" s="211">
        <v>3189.5765472313033</v>
      </c>
      <c r="R585" s="208">
        <f t="shared" si="408"/>
        <v>531.59609120521725</v>
      </c>
      <c r="S585" s="205">
        <f t="shared" si="417"/>
        <v>28</v>
      </c>
      <c r="T585" s="578"/>
      <c r="U585" s="211">
        <v>6</v>
      </c>
      <c r="V585" s="211">
        <v>3188.1918819188095</v>
      </c>
      <c r="W585" s="208">
        <f t="shared" si="409"/>
        <v>531.36531365313488</v>
      </c>
      <c r="X585" s="205">
        <f t="shared" si="418"/>
        <v>28</v>
      </c>
      <c r="Y585" s="578"/>
      <c r="Z585" s="211">
        <v>6</v>
      </c>
      <c r="AA585" s="211">
        <v>3187.6651982378808</v>
      </c>
      <c r="AB585" s="208">
        <f t="shared" si="410"/>
        <v>531.27753303964676</v>
      </c>
      <c r="AC585" s="205">
        <f t="shared" si="419"/>
        <v>28</v>
      </c>
      <c r="AD585" s="578"/>
      <c r="AE585" s="211">
        <v>6</v>
      </c>
      <c r="AF585" s="211">
        <v>3191.7525773196676</v>
      </c>
      <c r="AG585" s="208">
        <f t="shared" si="411"/>
        <v>531.95876288661123</v>
      </c>
      <c r="AH585" s="205">
        <f t="shared" si="420"/>
        <v>28</v>
      </c>
      <c r="AI585" s="578"/>
      <c r="AJ585" s="211">
        <v>6</v>
      </c>
      <c r="AK585" s="211">
        <v>3198.3471074381082</v>
      </c>
      <c r="AL585" s="208">
        <f t="shared" si="412"/>
        <v>533.05785123968474</v>
      </c>
      <c r="AM585" s="205">
        <f t="shared" si="421"/>
        <v>27</v>
      </c>
      <c r="AN585" s="578"/>
      <c r="AO585" s="211">
        <v>6</v>
      </c>
      <c r="AP585" s="211">
        <v>3201.4285714285461</v>
      </c>
      <c r="AQ585" s="208">
        <f t="shared" si="413"/>
        <v>533.57142857142435</v>
      </c>
      <c r="AR585" s="205">
        <f t="shared" si="422"/>
        <v>27</v>
      </c>
      <c r="AS585" s="578"/>
      <c r="AT585" s="211">
        <v>6</v>
      </c>
      <c r="AU585" s="211">
        <v>3201.5267175572594</v>
      </c>
      <c r="AV585" s="208">
        <f t="shared" si="414"/>
        <v>533.58778625954324</v>
      </c>
      <c r="AW585" s="205">
        <f t="shared" si="423"/>
        <v>27</v>
      </c>
      <c r="AX585" s="578"/>
    </row>
    <row r="586" spans="2:50" ht="14.25" customHeight="1" outlineLevel="1">
      <c r="B586" s="527"/>
      <c r="C586" s="203">
        <v>29</v>
      </c>
      <c r="D586" s="206" t="s">
        <v>387</v>
      </c>
      <c r="E586" s="207">
        <v>3</v>
      </c>
      <c r="F586" s="203">
        <v>3000</v>
      </c>
      <c r="G586" s="208">
        <f t="shared" si="424"/>
        <v>1000</v>
      </c>
      <c r="H586" s="576"/>
      <c r="I586" s="209">
        <f t="shared" si="416"/>
        <v>3</v>
      </c>
      <c r="J586" s="209">
        <f t="shared" si="416"/>
        <v>2673.9630598802751</v>
      </c>
      <c r="K586" s="210">
        <f t="shared" si="416"/>
        <v>891.32101996009158</v>
      </c>
      <c r="L586" s="577"/>
      <c r="M586" s="209">
        <f>RANK(K586, K$558:$K$590)</f>
        <v>9</v>
      </c>
      <c r="N586" s="579"/>
      <c r="O586" s="574"/>
      <c r="P586" s="211">
        <v>3</v>
      </c>
      <c r="Q586" s="211">
        <v>2672.3561740437372</v>
      </c>
      <c r="R586" s="208">
        <f t="shared" si="408"/>
        <v>890.78539134791242</v>
      </c>
      <c r="S586" s="205">
        <f t="shared" si="417"/>
        <v>9</v>
      </c>
      <c r="T586" s="578"/>
      <c r="U586" s="211">
        <v>3</v>
      </c>
      <c r="V586" s="211">
        <v>2672.7054283522239</v>
      </c>
      <c r="W586" s="208">
        <f t="shared" si="409"/>
        <v>890.90180945074133</v>
      </c>
      <c r="X586" s="205">
        <f t="shared" si="418"/>
        <v>9</v>
      </c>
      <c r="Y586" s="578"/>
      <c r="Z586" s="211">
        <v>3</v>
      </c>
      <c r="AA586" s="211">
        <v>2673.0702726281388</v>
      </c>
      <c r="AB586" s="208">
        <f t="shared" si="410"/>
        <v>891.02342420937964</v>
      </c>
      <c r="AC586" s="205">
        <f t="shared" si="419"/>
        <v>9</v>
      </c>
      <c r="AD586" s="578"/>
      <c r="AE586" s="211">
        <v>3</v>
      </c>
      <c r="AF586" s="211">
        <v>2673.668977279217</v>
      </c>
      <c r="AG586" s="208">
        <f t="shared" si="411"/>
        <v>891.22299242640565</v>
      </c>
      <c r="AH586" s="205">
        <f t="shared" si="420"/>
        <v>9</v>
      </c>
      <c r="AI586" s="578"/>
      <c r="AJ586" s="211">
        <v>3</v>
      </c>
      <c r="AK586" s="211">
        <v>2673.9963638984227</v>
      </c>
      <c r="AL586" s="208">
        <f t="shared" si="412"/>
        <v>891.33212129947424</v>
      </c>
      <c r="AM586" s="205">
        <f t="shared" si="421"/>
        <v>9</v>
      </c>
      <c r="AN586" s="578"/>
      <c r="AO586" s="211">
        <v>3</v>
      </c>
      <c r="AP586" s="211">
        <v>2675.3398106318518</v>
      </c>
      <c r="AQ586" s="208">
        <f t="shared" si="413"/>
        <v>891.77993687728394</v>
      </c>
      <c r="AR586" s="205">
        <f t="shared" si="422"/>
        <v>9</v>
      </c>
      <c r="AS586" s="578"/>
      <c r="AT586" s="211">
        <v>3</v>
      </c>
      <c r="AU586" s="211">
        <v>2676.6043923283305</v>
      </c>
      <c r="AV586" s="208">
        <f t="shared" si="414"/>
        <v>892.20146410944346</v>
      </c>
      <c r="AW586" s="205">
        <f t="shared" si="423"/>
        <v>9</v>
      </c>
      <c r="AX586" s="578"/>
    </row>
    <row r="587" spans="2:50" ht="14.25" customHeight="1" outlineLevel="1">
      <c r="B587" s="527"/>
      <c r="C587" s="203">
        <v>30</v>
      </c>
      <c r="D587" s="206" t="s">
        <v>707</v>
      </c>
      <c r="E587" s="207">
        <v>12</v>
      </c>
      <c r="F587" s="203">
        <v>3600</v>
      </c>
      <c r="G587" s="208">
        <f t="shared" si="424"/>
        <v>300</v>
      </c>
      <c r="H587" s="576"/>
      <c r="I587" s="209">
        <f t="shared" si="416"/>
        <v>12</v>
      </c>
      <c r="J587" s="209">
        <f t="shared" si="416"/>
        <v>3103.6407054059441</v>
      </c>
      <c r="K587" s="210">
        <f t="shared" si="416"/>
        <v>258.63672545049536</v>
      </c>
      <c r="L587" s="577"/>
      <c r="M587" s="209">
        <f>RANK(K587, K$558:$K$590)</f>
        <v>30</v>
      </c>
      <c r="N587" s="579"/>
      <c r="O587" s="574"/>
      <c r="P587" s="211">
        <v>12</v>
      </c>
      <c r="Q587" s="211">
        <v>3103.5483870967773</v>
      </c>
      <c r="R587" s="208">
        <f t="shared" si="408"/>
        <v>258.6290322580648</v>
      </c>
      <c r="S587" s="205">
        <f t="shared" si="417"/>
        <v>30</v>
      </c>
      <c r="T587" s="578"/>
      <c r="U587" s="211">
        <v>12</v>
      </c>
      <c r="V587" s="211">
        <v>3103.4828643076135</v>
      </c>
      <c r="W587" s="208">
        <f t="shared" si="409"/>
        <v>258.62357202563447</v>
      </c>
      <c r="X587" s="205">
        <f t="shared" si="418"/>
        <v>30</v>
      </c>
      <c r="Y587" s="578"/>
      <c r="Z587" s="211">
        <v>12</v>
      </c>
      <c r="AA587" s="211">
        <v>3104.0816326530644</v>
      </c>
      <c r="AB587" s="208">
        <f t="shared" si="410"/>
        <v>258.67346938775535</v>
      </c>
      <c r="AC587" s="205">
        <f t="shared" si="419"/>
        <v>30</v>
      </c>
      <c r="AD587" s="578"/>
      <c r="AE587" s="211">
        <v>12</v>
      </c>
      <c r="AF587" s="211">
        <v>3103.7773359841035</v>
      </c>
      <c r="AG587" s="208">
        <f t="shared" si="411"/>
        <v>258.64811133200863</v>
      </c>
      <c r="AH587" s="205">
        <f t="shared" si="420"/>
        <v>30</v>
      </c>
      <c r="AI587" s="578"/>
      <c r="AJ587" s="211">
        <v>12</v>
      </c>
      <c r="AK587" s="211">
        <v>3103.3322952351295</v>
      </c>
      <c r="AL587" s="208">
        <f t="shared" si="412"/>
        <v>258.61102460292744</v>
      </c>
      <c r="AM587" s="205">
        <f t="shared" si="421"/>
        <v>29</v>
      </c>
      <c r="AN587" s="578"/>
      <c r="AO587" s="211">
        <v>12</v>
      </c>
      <c r="AP587" s="211">
        <v>3103.7037037037085</v>
      </c>
      <c r="AQ587" s="208">
        <f t="shared" si="413"/>
        <v>258.64197530864237</v>
      </c>
      <c r="AR587" s="205">
        <f t="shared" si="422"/>
        <v>29</v>
      </c>
      <c r="AS587" s="578"/>
      <c r="AT587" s="211">
        <v>12</v>
      </c>
      <c r="AU587" s="211">
        <v>3103.5587188612108</v>
      </c>
      <c r="AV587" s="208">
        <f t="shared" si="414"/>
        <v>258.62989323843425</v>
      </c>
      <c r="AW587" s="205">
        <f t="shared" si="423"/>
        <v>29</v>
      </c>
      <c r="AX587" s="578"/>
    </row>
    <row r="588" spans="2:50" ht="14.25" customHeight="1" outlineLevel="1">
      <c r="B588" s="527"/>
      <c r="C588" s="203">
        <v>31</v>
      </c>
      <c r="D588" s="206"/>
      <c r="E588" s="203"/>
      <c r="F588" s="203"/>
      <c r="G588" s="208"/>
      <c r="H588" s="576"/>
      <c r="I588" s="209"/>
      <c r="J588" s="209"/>
      <c r="K588" s="210"/>
      <c r="L588" s="577"/>
      <c r="M588" s="209"/>
      <c r="N588" s="579"/>
      <c r="O588" s="574"/>
      <c r="P588" s="211"/>
      <c r="Q588" s="211"/>
      <c r="R588" s="208"/>
      <c r="S588" s="205"/>
      <c r="T588" s="578"/>
      <c r="U588" s="211"/>
      <c r="V588" s="211"/>
      <c r="W588" s="208"/>
      <c r="X588" s="205"/>
      <c r="Y588" s="578"/>
      <c r="Z588" s="211"/>
      <c r="AA588" s="211"/>
      <c r="AB588" s="208"/>
      <c r="AC588" s="205"/>
      <c r="AD588" s="578"/>
      <c r="AE588" s="211"/>
      <c r="AF588" s="211"/>
      <c r="AG588" s="208"/>
      <c r="AH588" s="205"/>
      <c r="AI588" s="578"/>
      <c r="AJ588" s="211"/>
      <c r="AK588" s="211"/>
      <c r="AL588" s="208"/>
      <c r="AM588" s="205"/>
      <c r="AN588" s="578"/>
      <c r="AO588" s="211"/>
      <c r="AP588" s="211"/>
      <c r="AQ588" s="208"/>
      <c r="AR588" s="205"/>
      <c r="AS588" s="578"/>
      <c r="AT588" s="211"/>
      <c r="AU588" s="211"/>
      <c r="AV588" s="208"/>
      <c r="AW588" s="205"/>
      <c r="AX588" s="578"/>
    </row>
    <row r="589" spans="2:50" ht="14.25" customHeight="1" outlineLevel="1">
      <c r="B589" s="527"/>
      <c r="C589" s="203">
        <v>32</v>
      </c>
      <c r="D589" s="206"/>
      <c r="E589" s="203"/>
      <c r="F589" s="203"/>
      <c r="G589" s="208"/>
      <c r="H589" s="576"/>
      <c r="I589" s="209"/>
      <c r="J589" s="209"/>
      <c r="K589" s="210"/>
      <c r="L589" s="577"/>
      <c r="M589" s="209"/>
      <c r="N589" s="579"/>
      <c r="O589" s="574"/>
      <c r="P589" s="211"/>
      <c r="Q589" s="211"/>
      <c r="R589" s="208"/>
      <c r="S589" s="205"/>
      <c r="T589" s="578"/>
      <c r="U589" s="211"/>
      <c r="V589" s="211"/>
      <c r="W589" s="208"/>
      <c r="X589" s="205"/>
      <c r="Y589" s="578"/>
      <c r="Z589" s="211"/>
      <c r="AA589" s="211"/>
      <c r="AB589" s="208"/>
      <c r="AC589" s="205"/>
      <c r="AD589" s="578"/>
      <c r="AE589" s="211"/>
      <c r="AF589" s="211"/>
      <c r="AG589" s="208"/>
      <c r="AH589" s="205"/>
      <c r="AI589" s="578"/>
      <c r="AJ589" s="211"/>
      <c r="AK589" s="211"/>
      <c r="AL589" s="208"/>
      <c r="AM589" s="205"/>
      <c r="AN589" s="578"/>
      <c r="AO589" s="211"/>
      <c r="AP589" s="211"/>
      <c r="AQ589" s="208"/>
      <c r="AR589" s="205"/>
      <c r="AS589" s="578"/>
      <c r="AT589" s="211"/>
      <c r="AU589" s="211"/>
      <c r="AV589" s="208"/>
      <c r="AW589" s="205"/>
      <c r="AX589" s="578"/>
    </row>
    <row r="590" spans="2:50" ht="14.25" customHeight="1" outlineLevel="1">
      <c r="B590" s="527"/>
      <c r="C590" s="203">
        <v>33</v>
      </c>
      <c r="D590" s="206"/>
      <c r="E590" s="203"/>
      <c r="F590" s="203"/>
      <c r="G590" s="208"/>
      <c r="H590" s="576"/>
      <c r="I590" s="209"/>
      <c r="J590" s="209"/>
      <c r="K590" s="210"/>
      <c r="L590" s="577"/>
      <c r="M590" s="209"/>
      <c r="N590" s="579"/>
      <c r="O590" s="574"/>
      <c r="P590" s="205"/>
      <c r="Q590" s="211"/>
      <c r="R590" s="208"/>
      <c r="S590" s="205"/>
      <c r="T590" s="578"/>
      <c r="U590" s="205"/>
      <c r="V590" s="211"/>
      <c r="W590" s="208"/>
      <c r="X590" s="205"/>
      <c r="Y590" s="578"/>
      <c r="Z590" s="205"/>
      <c r="AA590" s="211"/>
      <c r="AB590" s="208"/>
      <c r="AC590" s="205"/>
      <c r="AD590" s="578"/>
      <c r="AE590" s="205"/>
      <c r="AF590" s="211"/>
      <c r="AG590" s="208"/>
      <c r="AH590" s="205"/>
      <c r="AI590" s="578"/>
      <c r="AJ590" s="205"/>
      <c r="AK590" s="211"/>
      <c r="AL590" s="208"/>
      <c r="AM590" s="205"/>
      <c r="AN590" s="578"/>
      <c r="AO590" s="205"/>
      <c r="AP590" s="211"/>
      <c r="AQ590" s="208"/>
      <c r="AR590" s="205"/>
      <c r="AS590" s="578"/>
      <c r="AT590" s="205"/>
      <c r="AU590" s="211"/>
      <c r="AV590" s="208"/>
      <c r="AW590" s="205"/>
      <c r="AX590" s="578"/>
    </row>
    <row r="591" spans="2:50" ht="14.25" customHeight="1" outlineLevel="1" collapsed="1">
      <c r="B591" s="580" t="s">
        <v>755</v>
      </c>
      <c r="C591" s="581"/>
      <c r="D591" s="581"/>
      <c r="E591" s="581"/>
      <c r="F591" s="581"/>
      <c r="G591" s="581"/>
      <c r="H591" s="581"/>
      <c r="I591" s="581"/>
      <c r="J591" s="581"/>
      <c r="K591" s="581"/>
      <c r="L591" s="581"/>
      <c r="M591" s="582"/>
      <c r="N591" s="585" t="s">
        <v>444</v>
      </c>
      <c r="O591" s="585" t="s">
        <v>105</v>
      </c>
      <c r="P591" s="587">
        <f>AT553+1</f>
        <v>45979</v>
      </c>
      <c r="Q591" s="588"/>
      <c r="R591" s="588"/>
      <c r="S591" s="588"/>
      <c r="T591" s="588"/>
      <c r="U591" s="589">
        <f>P591+1</f>
        <v>45980</v>
      </c>
      <c r="V591" s="590"/>
      <c r="W591" s="590"/>
      <c r="X591" s="590"/>
      <c r="Y591" s="590"/>
      <c r="Z591" s="587">
        <f t="shared" ref="Z591" si="425">U591+1</f>
        <v>45981</v>
      </c>
      <c r="AA591" s="588"/>
      <c r="AB591" s="588"/>
      <c r="AC591" s="588"/>
      <c r="AD591" s="588"/>
      <c r="AE591" s="589">
        <f t="shared" ref="AE591" si="426">Z591+1</f>
        <v>45982</v>
      </c>
      <c r="AF591" s="590"/>
      <c r="AG591" s="590"/>
      <c r="AH591" s="590"/>
      <c r="AI591" s="590"/>
      <c r="AJ591" s="595">
        <f t="shared" ref="AJ591" si="427">AE591+1</f>
        <v>45983</v>
      </c>
      <c r="AK591" s="596"/>
      <c r="AL591" s="596"/>
      <c r="AM591" s="596"/>
      <c r="AN591" s="597"/>
      <c r="AO591" s="589">
        <f t="shared" ref="AO591" si="428">AJ591+1</f>
        <v>45984</v>
      </c>
      <c r="AP591" s="590"/>
      <c r="AQ591" s="590"/>
      <c r="AR591" s="590"/>
      <c r="AS591" s="590"/>
      <c r="AT591" s="595">
        <f t="shared" ref="AT591" si="429">AO591+1</f>
        <v>45985</v>
      </c>
      <c r="AU591" s="596"/>
      <c r="AV591" s="596"/>
      <c r="AW591" s="596"/>
      <c r="AX591" s="597"/>
    </row>
    <row r="592" spans="2:50" ht="14.25" customHeight="1" outlineLevel="1">
      <c r="B592" s="583"/>
      <c r="C592" s="583"/>
      <c r="D592" s="583"/>
      <c r="E592" s="583"/>
      <c r="F592" s="583"/>
      <c r="G592" s="583"/>
      <c r="H592" s="583"/>
      <c r="I592" s="583"/>
      <c r="J592" s="583"/>
      <c r="K592" s="583"/>
      <c r="L592" s="583"/>
      <c r="M592" s="584"/>
      <c r="N592" s="586"/>
      <c r="O592" s="586"/>
      <c r="P592" s="598">
        <f>P591</f>
        <v>45979</v>
      </c>
      <c r="Q592" s="598"/>
      <c r="R592" s="598"/>
      <c r="S592" s="598"/>
      <c r="T592" s="598"/>
      <c r="U592" s="591">
        <f>U591</f>
        <v>45980</v>
      </c>
      <c r="V592" s="591"/>
      <c r="W592" s="591"/>
      <c r="X592" s="591"/>
      <c r="Y592" s="591"/>
      <c r="Z592" s="598">
        <f t="shared" ref="Z592" si="430">Z591</f>
        <v>45981</v>
      </c>
      <c r="AA592" s="598"/>
      <c r="AB592" s="598"/>
      <c r="AC592" s="598"/>
      <c r="AD592" s="598"/>
      <c r="AE592" s="591">
        <f t="shared" ref="AE592" si="431">AE591</f>
        <v>45982</v>
      </c>
      <c r="AF592" s="591"/>
      <c r="AG592" s="591"/>
      <c r="AH592" s="591"/>
      <c r="AI592" s="591"/>
      <c r="AJ592" s="592">
        <f t="shared" ref="AJ592" si="432">AJ591</f>
        <v>45983</v>
      </c>
      <c r="AK592" s="593"/>
      <c r="AL592" s="593"/>
      <c r="AM592" s="593"/>
      <c r="AN592" s="594"/>
      <c r="AO592" s="591">
        <f t="shared" ref="AO592" si="433">AO591</f>
        <v>45984</v>
      </c>
      <c r="AP592" s="591"/>
      <c r="AQ592" s="591"/>
      <c r="AR592" s="591"/>
      <c r="AS592" s="591"/>
      <c r="AT592" s="592">
        <f t="shared" ref="AT592" si="434">AT591</f>
        <v>45985</v>
      </c>
      <c r="AU592" s="593"/>
      <c r="AV592" s="593"/>
      <c r="AW592" s="593"/>
      <c r="AX592" s="594"/>
    </row>
    <row r="593" spans="1:50" ht="14.25" customHeight="1" outlineLevel="1">
      <c r="B593" s="527" t="s">
        <v>165</v>
      </c>
      <c r="C593" s="527" t="s">
        <v>160</v>
      </c>
      <c r="D593" s="527"/>
      <c r="E593" s="527" t="s">
        <v>161</v>
      </c>
      <c r="F593" s="527"/>
      <c r="G593" s="527"/>
      <c r="H593" s="527" t="s">
        <v>166</v>
      </c>
      <c r="I593" s="575" t="s">
        <v>445</v>
      </c>
      <c r="J593" s="575"/>
      <c r="K593" s="575"/>
      <c r="L593" s="575" t="s">
        <v>166</v>
      </c>
      <c r="M593" s="575" t="s">
        <v>168</v>
      </c>
      <c r="N593" s="579"/>
      <c r="O593" s="574" t="s">
        <v>167</v>
      </c>
      <c r="P593" s="574" t="s">
        <v>163</v>
      </c>
      <c r="Q593" s="574"/>
      <c r="R593" s="574"/>
      <c r="S593" s="574"/>
      <c r="T593" s="574" t="s">
        <v>166</v>
      </c>
      <c r="U593" s="574" t="s">
        <v>163</v>
      </c>
      <c r="V593" s="574"/>
      <c r="W593" s="574"/>
      <c r="X593" s="574"/>
      <c r="Y593" s="574" t="s">
        <v>166</v>
      </c>
      <c r="Z593" s="574" t="s">
        <v>163</v>
      </c>
      <c r="AA593" s="574"/>
      <c r="AB593" s="574"/>
      <c r="AC593" s="574"/>
      <c r="AD593" s="574" t="s">
        <v>166</v>
      </c>
      <c r="AE593" s="574" t="s">
        <v>163</v>
      </c>
      <c r="AF593" s="574"/>
      <c r="AG593" s="574"/>
      <c r="AH593" s="574"/>
      <c r="AI593" s="574" t="s">
        <v>166</v>
      </c>
      <c r="AJ593" s="574" t="s">
        <v>163</v>
      </c>
      <c r="AK593" s="574"/>
      <c r="AL593" s="574"/>
      <c r="AM593" s="574"/>
      <c r="AN593" s="574" t="s">
        <v>166</v>
      </c>
      <c r="AO593" s="574" t="s">
        <v>163</v>
      </c>
      <c r="AP593" s="574"/>
      <c r="AQ593" s="574"/>
      <c r="AR593" s="574"/>
      <c r="AS593" s="574" t="s">
        <v>166</v>
      </c>
      <c r="AT593" s="574" t="s">
        <v>163</v>
      </c>
      <c r="AU593" s="574"/>
      <c r="AV593" s="574"/>
      <c r="AW593" s="574"/>
      <c r="AX593" s="574" t="s">
        <v>166</v>
      </c>
    </row>
    <row r="594" spans="1:50" ht="14.25" customHeight="1" outlineLevel="1">
      <c r="B594" s="527"/>
      <c r="C594" s="527"/>
      <c r="D594" s="527"/>
      <c r="E594" s="527" t="s">
        <v>446</v>
      </c>
      <c r="F594" s="527"/>
      <c r="G594" s="527"/>
      <c r="H594" s="527"/>
      <c r="I594" s="575" t="s">
        <v>446</v>
      </c>
      <c r="J594" s="575"/>
      <c r="K594" s="575"/>
      <c r="L594" s="575"/>
      <c r="M594" s="575"/>
      <c r="N594" s="579"/>
      <c r="O594" s="574"/>
      <c r="P594" s="574" t="s">
        <v>447</v>
      </c>
      <c r="Q594" s="574"/>
      <c r="R594" s="574"/>
      <c r="S594" s="574"/>
      <c r="T594" s="574"/>
      <c r="U594" s="574" t="s">
        <v>447</v>
      </c>
      <c r="V594" s="574"/>
      <c r="W594" s="574"/>
      <c r="X594" s="574"/>
      <c r="Y594" s="574"/>
      <c r="Z594" s="574" t="s">
        <v>447</v>
      </c>
      <c r="AA594" s="574"/>
      <c r="AB594" s="574"/>
      <c r="AC594" s="574"/>
      <c r="AD594" s="574"/>
      <c r="AE594" s="574" t="s">
        <v>447</v>
      </c>
      <c r="AF594" s="574"/>
      <c r="AG594" s="574"/>
      <c r="AH594" s="574"/>
      <c r="AI594" s="574"/>
      <c r="AJ594" s="574" t="s">
        <v>447</v>
      </c>
      <c r="AK594" s="574"/>
      <c r="AL594" s="574"/>
      <c r="AM594" s="574"/>
      <c r="AN594" s="574"/>
      <c r="AO594" s="574" t="s">
        <v>447</v>
      </c>
      <c r="AP594" s="574"/>
      <c r="AQ594" s="574"/>
      <c r="AR594" s="574"/>
      <c r="AS594" s="574"/>
      <c r="AT594" s="574" t="s">
        <v>447</v>
      </c>
      <c r="AU594" s="574"/>
      <c r="AV594" s="574"/>
      <c r="AW594" s="574"/>
      <c r="AX594" s="574"/>
    </row>
    <row r="595" spans="1:50" ht="14.25" customHeight="1" outlineLevel="1">
      <c r="A595" s="200"/>
      <c r="B595" s="527"/>
      <c r="C595" s="527"/>
      <c r="D595" s="527"/>
      <c r="E595" s="203" t="s">
        <v>162</v>
      </c>
      <c r="F595" s="203" t="s">
        <v>448</v>
      </c>
      <c r="G595" s="203" t="s">
        <v>164</v>
      </c>
      <c r="H595" s="527"/>
      <c r="I595" s="204" t="s">
        <v>162</v>
      </c>
      <c r="J595" s="204" t="s">
        <v>448</v>
      </c>
      <c r="K595" s="204" t="s">
        <v>164</v>
      </c>
      <c r="L595" s="575"/>
      <c r="M595" s="575"/>
      <c r="N595" s="579"/>
      <c r="O595" s="574"/>
      <c r="P595" s="205" t="s">
        <v>162</v>
      </c>
      <c r="Q595" s="205" t="s">
        <v>448</v>
      </c>
      <c r="R595" s="205" t="s">
        <v>164</v>
      </c>
      <c r="S595" s="205" t="s">
        <v>168</v>
      </c>
      <c r="T595" s="574"/>
      <c r="U595" s="205" t="s">
        <v>162</v>
      </c>
      <c r="V595" s="205" t="s">
        <v>448</v>
      </c>
      <c r="W595" s="205" t="s">
        <v>164</v>
      </c>
      <c r="X595" s="205" t="s">
        <v>168</v>
      </c>
      <c r="Y595" s="574"/>
      <c r="Z595" s="205" t="s">
        <v>162</v>
      </c>
      <c r="AA595" s="205" t="s">
        <v>448</v>
      </c>
      <c r="AB595" s="205" t="s">
        <v>164</v>
      </c>
      <c r="AC595" s="205" t="s">
        <v>168</v>
      </c>
      <c r="AD595" s="574"/>
      <c r="AE595" s="205" t="s">
        <v>162</v>
      </c>
      <c r="AF595" s="205" t="s">
        <v>448</v>
      </c>
      <c r="AG595" s="205" t="s">
        <v>164</v>
      </c>
      <c r="AH595" s="205" t="s">
        <v>168</v>
      </c>
      <c r="AI595" s="574"/>
      <c r="AJ595" s="205" t="s">
        <v>162</v>
      </c>
      <c r="AK595" s="205" t="s">
        <v>448</v>
      </c>
      <c r="AL595" s="205" t="s">
        <v>164</v>
      </c>
      <c r="AM595" s="205" t="s">
        <v>168</v>
      </c>
      <c r="AN595" s="574"/>
      <c r="AO595" s="205" t="s">
        <v>162</v>
      </c>
      <c r="AP595" s="205" t="s">
        <v>448</v>
      </c>
      <c r="AQ595" s="205" t="s">
        <v>164</v>
      </c>
      <c r="AR595" s="205" t="s">
        <v>168</v>
      </c>
      <c r="AS595" s="574"/>
      <c r="AT595" s="205" t="s">
        <v>162</v>
      </c>
      <c r="AU595" s="205" t="s">
        <v>448</v>
      </c>
      <c r="AV595" s="205" t="s">
        <v>164</v>
      </c>
      <c r="AW595" s="205" t="s">
        <v>168</v>
      </c>
      <c r="AX595" s="574"/>
    </row>
    <row r="596" spans="1:50" ht="14.25" customHeight="1" outlineLevel="1">
      <c r="B596" s="527" t="s">
        <v>449</v>
      </c>
      <c r="C596" s="203">
        <v>1</v>
      </c>
      <c r="D596" s="206" t="s">
        <v>544</v>
      </c>
      <c r="E596" s="207">
        <v>4</v>
      </c>
      <c r="F596" s="203">
        <v>3300</v>
      </c>
      <c r="G596" s="208">
        <f>F596/E596</f>
        <v>825</v>
      </c>
      <c r="H596" s="576">
        <f>AVERAGE(G596:G628)</f>
        <v>863.16666666666663</v>
      </c>
      <c r="I596" s="209">
        <f>AVERAGE(P596,U596,Z596,AE596,AJ596,AO596,AT596)</f>
        <v>4</v>
      </c>
      <c r="J596" s="209">
        <f>AVERAGE(Q596,V596,AA596,AF596,AK596,AP596,AU596)</f>
        <v>2944.3682411855671</v>
      </c>
      <c r="K596" s="210">
        <f>AVERAGE(R596,W596,AB596,AG596,AL596,AQ596,AV596)</f>
        <v>736.09206029639176</v>
      </c>
      <c r="L596" s="577">
        <f>IFERROR(AVERAGE(K596:K628),"-")</f>
        <v>759.28872185675641</v>
      </c>
      <c r="M596" s="209">
        <f>RANK(K596, K$596:$K$628)</f>
        <v>12</v>
      </c>
      <c r="N596" s="579"/>
      <c r="O596" s="574"/>
      <c r="P596" s="211">
        <v>4</v>
      </c>
      <c r="Q596" s="211">
        <v>2943.6950146627555</v>
      </c>
      <c r="R596" s="208">
        <f t="shared" ref="R596:R624" si="435">Q596/P596</f>
        <v>735.92375366568888</v>
      </c>
      <c r="S596" s="205">
        <f>RANK(R596, R$596:R$628)</f>
        <v>12</v>
      </c>
      <c r="T596" s="578">
        <f>AVERAGE(R596:R628)</f>
        <v>764.17444115103001</v>
      </c>
      <c r="U596" s="211">
        <v>4</v>
      </c>
      <c r="V596" s="211">
        <v>2943.9799749687113</v>
      </c>
      <c r="W596" s="208">
        <f t="shared" ref="W596:W624" si="436">V596/U596</f>
        <v>735.99499374217783</v>
      </c>
      <c r="X596" s="205">
        <f>RANK(W596, W$596:W$628)</f>
        <v>12</v>
      </c>
      <c r="Y596" s="578">
        <f>AVERAGE(W596:W628)</f>
        <v>764.23407166185473</v>
      </c>
      <c r="Z596" s="211">
        <v>4</v>
      </c>
      <c r="AA596" s="211">
        <v>2944.1183975503955</v>
      </c>
      <c r="AB596" s="208">
        <f t="shared" ref="AB596:AB624" si="437">AA596/Z596</f>
        <v>736.02959938759886</v>
      </c>
      <c r="AC596" s="205">
        <f>RANK(AB596, AB$596:AB$628)</f>
        <v>12</v>
      </c>
      <c r="AD596" s="578">
        <f>AVERAGE(AB596:AB628)</f>
        <v>764.24051293102218</v>
      </c>
      <c r="AE596" s="211">
        <v>4</v>
      </c>
      <c r="AF596" s="211">
        <v>2944.2241968557723</v>
      </c>
      <c r="AG596" s="208">
        <f t="shared" ref="AG596:AG624" si="438">AF596/AE596</f>
        <v>736.05604921394308</v>
      </c>
      <c r="AH596" s="205">
        <f>RANK(AG596, AG$596:AG$628)</f>
        <v>12</v>
      </c>
      <c r="AI596" s="578">
        <f>AVERAGE(AG596:AG628)</f>
        <v>764.28042425881085</v>
      </c>
      <c r="AJ596" s="211">
        <v>4</v>
      </c>
      <c r="AK596" s="211">
        <v>2944.7537473233392</v>
      </c>
      <c r="AL596" s="208">
        <f t="shared" ref="AL596:AL624" si="439">AK596/AJ596</f>
        <v>736.1884368308348</v>
      </c>
      <c r="AM596" s="205">
        <f>RANK(AL596, AL$596:AL$628)</f>
        <v>12</v>
      </c>
      <c r="AN596" s="578">
        <f>AVERAGE(AL596:AL628)</f>
        <v>767.65326662200266</v>
      </c>
      <c r="AO596" s="211">
        <v>4</v>
      </c>
      <c r="AP596" s="211">
        <v>2944.9905482041599</v>
      </c>
      <c r="AQ596" s="208">
        <f t="shared" ref="AQ596:AQ624" si="440">AP596/AO596</f>
        <v>736.24763705103999</v>
      </c>
      <c r="AR596" s="205">
        <f>RANK(AQ596, AQ$596:AQ$628)</f>
        <v>12</v>
      </c>
      <c r="AS596" s="578">
        <f>AVERAGE(AQ596:AQ628)</f>
        <v>767.67571724261381</v>
      </c>
      <c r="AT596" s="211">
        <v>4</v>
      </c>
      <c r="AU596" s="211">
        <v>2944.8158087338375</v>
      </c>
      <c r="AV596" s="208">
        <f t="shared" ref="AV596:AV625" si="441">AU596/AT596</f>
        <v>736.20395218345936</v>
      </c>
      <c r="AW596" s="205">
        <f>RANK(AV596, AV$596:AV$628)</f>
        <v>13</v>
      </c>
      <c r="AX596" s="578">
        <f>AVERAGE(AV596:AV628)</f>
        <v>762.44668545681657</v>
      </c>
    </row>
    <row r="597" spans="1:50" ht="14.25" customHeight="1" outlineLevel="1">
      <c r="B597" s="527"/>
      <c r="C597" s="203">
        <v>2</v>
      </c>
      <c r="D597" s="206" t="s">
        <v>542</v>
      </c>
      <c r="E597" s="207">
        <v>3</v>
      </c>
      <c r="F597" s="203">
        <v>3600</v>
      </c>
      <c r="G597" s="208">
        <f t="shared" ref="G597:G616" si="442">F597/E597</f>
        <v>1200</v>
      </c>
      <c r="H597" s="576"/>
      <c r="I597" s="209">
        <f t="shared" ref="I597:K625" si="443">AVERAGE(P597,U597,Z597,AE597,AJ597,AO597,AT597)</f>
        <v>3</v>
      </c>
      <c r="J597" s="209">
        <f t="shared" si="443"/>
        <v>3111.421208685299</v>
      </c>
      <c r="K597" s="210">
        <f t="shared" si="443"/>
        <v>1037.1404028950994</v>
      </c>
      <c r="L597" s="577"/>
      <c r="M597" s="209">
        <f>RANK(K597, K$596:$K$628)</f>
        <v>2</v>
      </c>
      <c r="N597" s="579"/>
      <c r="O597" s="574"/>
      <c r="P597" s="211">
        <v>3</v>
      </c>
      <c r="Q597" s="211">
        <v>3111.1627906976751</v>
      </c>
      <c r="R597" s="208">
        <f t="shared" si="435"/>
        <v>1037.0542635658917</v>
      </c>
      <c r="S597" s="205">
        <f t="shared" ref="S597:S624" si="444">RANK(R597, R$596:R$628)</f>
        <v>2</v>
      </c>
      <c r="T597" s="578"/>
      <c r="U597" s="211">
        <v>3</v>
      </c>
      <c r="V597" s="211">
        <v>3111.5832586714437</v>
      </c>
      <c r="W597" s="208">
        <f t="shared" si="436"/>
        <v>1037.194419557148</v>
      </c>
      <c r="X597" s="205">
        <f t="shared" ref="X597:X624" si="445">RANK(W597, W$596:W$628)</f>
        <v>2</v>
      </c>
      <c r="Y597" s="578"/>
      <c r="Z597" s="211">
        <v>3</v>
      </c>
      <c r="AA597" s="211">
        <v>3111.50442477876</v>
      </c>
      <c r="AB597" s="208">
        <f t="shared" si="437"/>
        <v>1037.1681415929199</v>
      </c>
      <c r="AC597" s="205">
        <f t="shared" ref="AC597:AC624" si="446">RANK(AB597, AB$596:AB$628)</f>
        <v>2</v>
      </c>
      <c r="AD597" s="578"/>
      <c r="AE597" s="211">
        <v>3</v>
      </c>
      <c r="AF597" s="211">
        <v>3111.6697936210148</v>
      </c>
      <c r="AG597" s="208">
        <f t="shared" si="438"/>
        <v>1037.2232645403383</v>
      </c>
      <c r="AH597" s="205">
        <f t="shared" ref="AH597:AH624" si="447">RANK(AG597, AG$596:AG$628)</f>
        <v>2</v>
      </c>
      <c r="AI597" s="578"/>
      <c r="AJ597" s="211">
        <v>3</v>
      </c>
      <c r="AK597" s="211">
        <v>3111.2651646447162</v>
      </c>
      <c r="AL597" s="208">
        <f t="shared" si="439"/>
        <v>1037.0883882149053</v>
      </c>
      <c r="AM597" s="205">
        <f t="shared" ref="AM597:AM624" si="448">RANK(AL597, AL$596:AL$628)</f>
        <v>2</v>
      </c>
      <c r="AN597" s="578"/>
      <c r="AO597" s="211">
        <v>3</v>
      </c>
      <c r="AP597" s="211">
        <v>3111.4630283834813</v>
      </c>
      <c r="AQ597" s="208">
        <f t="shared" si="440"/>
        <v>1037.1543427944937</v>
      </c>
      <c r="AR597" s="205">
        <f t="shared" ref="AR597:AR624" si="449">RANK(AQ597, AQ$596:AQ$628)</f>
        <v>2</v>
      </c>
      <c r="AS597" s="578"/>
      <c r="AT597" s="211">
        <v>3</v>
      </c>
      <c r="AU597" s="211">
        <v>3111.2999999999988</v>
      </c>
      <c r="AV597" s="208">
        <f t="shared" si="441"/>
        <v>1037.0999999999997</v>
      </c>
      <c r="AW597" s="205">
        <f t="shared" ref="AW597:AW625" si="450">RANK(AV597, AV$596:AV$628)</f>
        <v>2</v>
      </c>
      <c r="AX597" s="578"/>
    </row>
    <row r="598" spans="1:50" ht="14.25" customHeight="1" outlineLevel="1">
      <c r="B598" s="527"/>
      <c r="C598" s="203">
        <v>3</v>
      </c>
      <c r="D598" s="206" t="s">
        <v>543</v>
      </c>
      <c r="E598" s="207">
        <v>4</v>
      </c>
      <c r="F598" s="203">
        <v>3300</v>
      </c>
      <c r="G598" s="208">
        <f t="shared" si="442"/>
        <v>825</v>
      </c>
      <c r="H598" s="576"/>
      <c r="I598" s="209">
        <f t="shared" si="443"/>
        <v>4</v>
      </c>
      <c r="J598" s="209">
        <f t="shared" si="443"/>
        <v>2939.3550685156183</v>
      </c>
      <c r="K598" s="210">
        <f t="shared" si="443"/>
        <v>734.83876712890458</v>
      </c>
      <c r="L598" s="577"/>
      <c r="M598" s="209">
        <f>RANK(K598, K$596:$K$628)</f>
        <v>15</v>
      </c>
      <c r="N598" s="579"/>
      <c r="O598" s="574"/>
      <c r="P598" s="211">
        <v>4</v>
      </c>
      <c r="Q598" s="211">
        <v>2938.873281088273</v>
      </c>
      <c r="R598" s="208">
        <f t="shared" si="435"/>
        <v>734.71832027206824</v>
      </c>
      <c r="S598" s="205">
        <f t="shared" si="444"/>
        <v>16</v>
      </c>
      <c r="T598" s="578"/>
      <c r="U598" s="211">
        <v>4</v>
      </c>
      <c r="V598" s="211">
        <v>2939.3377483443701</v>
      </c>
      <c r="W598" s="208">
        <f t="shared" si="436"/>
        <v>734.83443708609252</v>
      </c>
      <c r="X598" s="205">
        <f t="shared" si="445"/>
        <v>15</v>
      </c>
      <c r="Y598" s="578"/>
      <c r="Z598" s="211">
        <v>4</v>
      </c>
      <c r="AA598" s="211">
        <v>2939.5936794582399</v>
      </c>
      <c r="AB598" s="208">
        <f t="shared" si="437"/>
        <v>734.89841986455997</v>
      </c>
      <c r="AC598" s="205">
        <f t="shared" si="446"/>
        <v>14</v>
      </c>
      <c r="AD598" s="578"/>
      <c r="AE598" s="211">
        <v>4</v>
      </c>
      <c r="AF598" s="211">
        <v>2939.4564988413736</v>
      </c>
      <c r="AG598" s="208">
        <f t="shared" si="438"/>
        <v>734.86412471034339</v>
      </c>
      <c r="AH598" s="205">
        <f t="shared" si="447"/>
        <v>15</v>
      </c>
      <c r="AI598" s="578"/>
      <c r="AJ598" s="211">
        <v>4</v>
      </c>
      <c r="AK598" s="211">
        <v>2939.3700787401572</v>
      </c>
      <c r="AL598" s="208">
        <f t="shared" si="439"/>
        <v>734.84251968503929</v>
      </c>
      <c r="AM598" s="205">
        <f t="shared" si="448"/>
        <v>15</v>
      </c>
      <c r="AN598" s="578"/>
      <c r="AO598" s="211">
        <v>4</v>
      </c>
      <c r="AP598" s="211">
        <v>2939.3483709273182</v>
      </c>
      <c r="AQ598" s="208">
        <f t="shared" si="440"/>
        <v>734.83709273182956</v>
      </c>
      <c r="AR598" s="205">
        <f t="shared" si="449"/>
        <v>15</v>
      </c>
      <c r="AS598" s="578"/>
      <c r="AT598" s="211">
        <v>4</v>
      </c>
      <c r="AU598" s="211">
        <v>2939.5058222095995</v>
      </c>
      <c r="AV598" s="208">
        <f t="shared" si="441"/>
        <v>734.87645555239988</v>
      </c>
      <c r="AW598" s="205">
        <f t="shared" si="450"/>
        <v>14</v>
      </c>
      <c r="AX598" s="578"/>
    </row>
    <row r="599" spans="1:50" ht="14.25" customHeight="1" outlineLevel="1">
      <c r="B599" s="527"/>
      <c r="C599" s="203">
        <v>4</v>
      </c>
      <c r="D599" s="206" t="s">
        <v>233</v>
      </c>
      <c r="E599" s="207">
        <v>5</v>
      </c>
      <c r="F599" s="203">
        <v>3300</v>
      </c>
      <c r="G599" s="208">
        <f t="shared" si="442"/>
        <v>660</v>
      </c>
      <c r="H599" s="576"/>
      <c r="I599" s="209">
        <f t="shared" si="443"/>
        <v>5</v>
      </c>
      <c r="J599" s="209">
        <f t="shared" si="443"/>
        <v>2942.1893271185245</v>
      </c>
      <c r="K599" s="210">
        <f t="shared" si="443"/>
        <v>588.43786542370469</v>
      </c>
      <c r="L599" s="577"/>
      <c r="M599" s="209">
        <f>RANK(K599, K$596:$K$628)</f>
        <v>26</v>
      </c>
      <c r="N599" s="579"/>
      <c r="O599" s="574"/>
      <c r="P599" s="211">
        <v>5</v>
      </c>
      <c r="Q599" s="211">
        <v>2940.9363745498231</v>
      </c>
      <c r="R599" s="208">
        <f t="shared" si="435"/>
        <v>588.18727490996457</v>
      </c>
      <c r="S599" s="205">
        <f t="shared" si="444"/>
        <v>26</v>
      </c>
      <c r="T599" s="578"/>
      <c r="U599" s="211">
        <v>5</v>
      </c>
      <c r="V599" s="211">
        <v>2941.5421398684985</v>
      </c>
      <c r="W599" s="208">
        <f t="shared" si="436"/>
        <v>588.30842797369974</v>
      </c>
      <c r="X599" s="205">
        <f t="shared" si="445"/>
        <v>26</v>
      </c>
      <c r="Y599" s="578"/>
      <c r="Z599" s="211">
        <v>5</v>
      </c>
      <c r="AA599" s="211">
        <v>2941.0319410319435</v>
      </c>
      <c r="AB599" s="208">
        <f t="shared" si="437"/>
        <v>588.20638820638874</v>
      </c>
      <c r="AC599" s="205">
        <f t="shared" si="446"/>
        <v>26</v>
      </c>
      <c r="AD599" s="578"/>
      <c r="AE599" s="211">
        <v>5</v>
      </c>
      <c r="AF599" s="211">
        <v>2941.3249211356469</v>
      </c>
      <c r="AG599" s="208">
        <f t="shared" si="438"/>
        <v>588.26498422712939</v>
      </c>
      <c r="AH599" s="205">
        <f t="shared" si="447"/>
        <v>26</v>
      </c>
      <c r="AI599" s="578"/>
      <c r="AJ599" s="211">
        <v>5</v>
      </c>
      <c r="AK599" s="211">
        <v>2942.6621160409568</v>
      </c>
      <c r="AL599" s="208">
        <f t="shared" si="439"/>
        <v>588.5324232081914</v>
      </c>
      <c r="AM599" s="205">
        <f t="shared" si="448"/>
        <v>24</v>
      </c>
      <c r="AN599" s="578"/>
      <c r="AO599" s="211">
        <v>5</v>
      </c>
      <c r="AP599" s="211">
        <v>2943.3566433566439</v>
      </c>
      <c r="AQ599" s="208">
        <f t="shared" si="440"/>
        <v>588.67132867132875</v>
      </c>
      <c r="AR599" s="205">
        <f t="shared" si="449"/>
        <v>24</v>
      </c>
      <c r="AS599" s="578"/>
      <c r="AT599" s="211">
        <v>5</v>
      </c>
      <c r="AU599" s="211">
        <v>2944.4711538461543</v>
      </c>
      <c r="AV599" s="208">
        <f t="shared" si="441"/>
        <v>588.89423076923083</v>
      </c>
      <c r="AW599" s="205">
        <f t="shared" si="450"/>
        <v>25</v>
      </c>
      <c r="AX599" s="578"/>
    </row>
    <row r="600" spans="1:50" ht="14.25" customHeight="1" outlineLevel="1">
      <c r="B600" s="527"/>
      <c r="C600" s="203">
        <v>5</v>
      </c>
      <c r="D600" s="206" t="s">
        <v>538</v>
      </c>
      <c r="E600" s="207">
        <v>3</v>
      </c>
      <c r="F600" s="203">
        <v>3600</v>
      </c>
      <c r="G600" s="208">
        <f t="shared" si="442"/>
        <v>1200</v>
      </c>
      <c r="H600" s="576"/>
      <c r="I600" s="209">
        <f t="shared" si="443"/>
        <v>3</v>
      </c>
      <c r="J600" s="209">
        <f t="shared" si="443"/>
        <v>3109.6341006143534</v>
      </c>
      <c r="K600" s="210">
        <f t="shared" si="443"/>
        <v>1036.5447002047842</v>
      </c>
      <c r="L600" s="577"/>
      <c r="M600" s="209">
        <f>RANK(K600, K$596:$K$628)</f>
        <v>5</v>
      </c>
      <c r="N600" s="579"/>
      <c r="O600" s="574"/>
      <c r="P600" s="211">
        <v>3</v>
      </c>
      <c r="Q600" s="211">
        <v>3109.3596059113315</v>
      </c>
      <c r="R600" s="208">
        <f t="shared" si="435"/>
        <v>1036.4532019704438</v>
      </c>
      <c r="S600" s="205">
        <f t="shared" si="444"/>
        <v>6</v>
      </c>
      <c r="T600" s="578"/>
      <c r="U600" s="211">
        <v>3</v>
      </c>
      <c r="V600" s="211">
        <v>3109.7415506958255</v>
      </c>
      <c r="W600" s="208">
        <f t="shared" si="436"/>
        <v>1036.5805168986085</v>
      </c>
      <c r="X600" s="205">
        <f t="shared" si="445"/>
        <v>6</v>
      </c>
      <c r="Y600" s="578"/>
      <c r="Z600" s="211">
        <v>3</v>
      </c>
      <c r="AA600" s="211">
        <v>3109.9346854589203</v>
      </c>
      <c r="AB600" s="208">
        <f t="shared" si="437"/>
        <v>1036.6448951529735</v>
      </c>
      <c r="AC600" s="205">
        <f t="shared" si="446"/>
        <v>5</v>
      </c>
      <c r="AD600" s="578"/>
      <c r="AE600" s="211">
        <v>3</v>
      </c>
      <c r="AF600" s="211">
        <v>3109.8005203816142</v>
      </c>
      <c r="AG600" s="208">
        <f t="shared" si="438"/>
        <v>1036.6001734605381</v>
      </c>
      <c r="AH600" s="205">
        <f t="shared" si="447"/>
        <v>5</v>
      </c>
      <c r="AI600" s="578"/>
      <c r="AJ600" s="211">
        <v>3</v>
      </c>
      <c r="AK600" s="211">
        <v>3109.3184979137673</v>
      </c>
      <c r="AL600" s="208">
        <f t="shared" si="439"/>
        <v>1036.4394993045892</v>
      </c>
      <c r="AM600" s="205">
        <f t="shared" si="448"/>
        <v>5</v>
      </c>
      <c r="AN600" s="578"/>
      <c r="AO600" s="211">
        <v>3</v>
      </c>
      <c r="AP600" s="211">
        <v>3109.6571248820369</v>
      </c>
      <c r="AQ600" s="208">
        <f t="shared" si="440"/>
        <v>1036.5523749606789</v>
      </c>
      <c r="AR600" s="205">
        <f t="shared" si="449"/>
        <v>5</v>
      </c>
      <c r="AS600" s="578"/>
      <c r="AT600" s="211">
        <v>3</v>
      </c>
      <c r="AU600" s="211">
        <v>3109.6267190569765</v>
      </c>
      <c r="AV600" s="208">
        <f t="shared" si="441"/>
        <v>1036.5422396856588</v>
      </c>
      <c r="AW600" s="205">
        <f t="shared" si="450"/>
        <v>5</v>
      </c>
      <c r="AX600" s="578"/>
    </row>
    <row r="601" spans="1:50" ht="14.25" customHeight="1" outlineLevel="1">
      <c r="B601" s="527"/>
      <c r="C601" s="203">
        <v>6</v>
      </c>
      <c r="D601" s="206" t="s">
        <v>369</v>
      </c>
      <c r="E601" s="207">
        <v>3</v>
      </c>
      <c r="F601" s="203">
        <v>3000</v>
      </c>
      <c r="G601" s="208">
        <f t="shared" si="442"/>
        <v>1000</v>
      </c>
      <c r="H601" s="576"/>
      <c r="I601" s="209">
        <f t="shared" si="443"/>
        <v>3</v>
      </c>
      <c r="J601" s="209">
        <f t="shared" si="443"/>
        <v>2683.4335053656687</v>
      </c>
      <c r="K601" s="210">
        <f t="shared" si="443"/>
        <v>894.4778351218896</v>
      </c>
      <c r="L601" s="577"/>
      <c r="M601" s="209">
        <f>RANK(K601, K$596:$K$628)</f>
        <v>8</v>
      </c>
      <c r="N601" s="579"/>
      <c r="O601" s="574"/>
      <c r="P601" s="211">
        <v>3</v>
      </c>
      <c r="Q601" s="211">
        <v>2683.1775700934586</v>
      </c>
      <c r="R601" s="208">
        <f t="shared" si="435"/>
        <v>894.39252336448624</v>
      </c>
      <c r="S601" s="205">
        <f t="shared" si="444"/>
        <v>8</v>
      </c>
      <c r="T601" s="578"/>
      <c r="U601" s="211">
        <v>3</v>
      </c>
      <c r="V601" s="211">
        <v>2683.2770270270271</v>
      </c>
      <c r="W601" s="208">
        <f t="shared" si="436"/>
        <v>894.42567567567573</v>
      </c>
      <c r="X601" s="205">
        <f t="shared" si="445"/>
        <v>8</v>
      </c>
      <c r="Y601" s="578"/>
      <c r="Z601" s="211">
        <v>3</v>
      </c>
      <c r="AA601" s="211">
        <v>2683.2891246684367</v>
      </c>
      <c r="AB601" s="208">
        <f t="shared" si="437"/>
        <v>894.42970822281222</v>
      </c>
      <c r="AC601" s="205">
        <f t="shared" si="446"/>
        <v>8</v>
      </c>
      <c r="AD601" s="578"/>
      <c r="AE601" s="211">
        <v>3</v>
      </c>
      <c r="AF601" s="211">
        <v>2683.2298136645995</v>
      </c>
      <c r="AG601" s="208">
        <f t="shared" si="438"/>
        <v>894.40993788819981</v>
      </c>
      <c r="AH601" s="205">
        <f t="shared" si="447"/>
        <v>8</v>
      </c>
      <c r="AI601" s="578"/>
      <c r="AJ601" s="211">
        <v>3</v>
      </c>
      <c r="AK601" s="211">
        <v>2683.4152334152354</v>
      </c>
      <c r="AL601" s="208">
        <f t="shared" si="439"/>
        <v>894.47174447174518</v>
      </c>
      <c r="AM601" s="205">
        <f t="shared" si="448"/>
        <v>8</v>
      </c>
      <c r="AN601" s="578"/>
      <c r="AO601" s="211">
        <v>3</v>
      </c>
      <c r="AP601" s="211">
        <v>2683.7403216200114</v>
      </c>
      <c r="AQ601" s="208">
        <f t="shared" si="440"/>
        <v>894.5801072066705</v>
      </c>
      <c r="AR601" s="205">
        <f t="shared" si="449"/>
        <v>8</v>
      </c>
      <c r="AS601" s="578"/>
      <c r="AT601" s="211">
        <v>3</v>
      </c>
      <c r="AU601" s="211">
        <v>2683.9054470709139</v>
      </c>
      <c r="AV601" s="208">
        <f t="shared" si="441"/>
        <v>894.63514902363795</v>
      </c>
      <c r="AW601" s="205">
        <f t="shared" si="450"/>
        <v>8</v>
      </c>
      <c r="AX601" s="578"/>
    </row>
    <row r="602" spans="1:50" ht="14.25" customHeight="1" outlineLevel="1">
      <c r="B602" s="527"/>
      <c r="C602" s="203">
        <v>7</v>
      </c>
      <c r="D602" s="206" t="s">
        <v>541</v>
      </c>
      <c r="E602" s="207">
        <v>3</v>
      </c>
      <c r="F602" s="203">
        <v>3600</v>
      </c>
      <c r="G602" s="208">
        <f t="shared" si="442"/>
        <v>1200</v>
      </c>
      <c r="H602" s="576"/>
      <c r="I602" s="209">
        <f t="shared" si="443"/>
        <v>3</v>
      </c>
      <c r="J602" s="209">
        <f t="shared" si="443"/>
        <v>3111.7585022658445</v>
      </c>
      <c r="K602" s="210">
        <f t="shared" si="443"/>
        <v>1037.2528340886147</v>
      </c>
      <c r="L602" s="577"/>
      <c r="M602" s="209">
        <f>RANK(K602, K$596:$K$628)</f>
        <v>1</v>
      </c>
      <c r="N602" s="579"/>
      <c r="O602" s="574"/>
      <c r="P602" s="211">
        <v>3</v>
      </c>
      <c r="Q602" s="211">
        <v>3111.2224448897769</v>
      </c>
      <c r="R602" s="208">
        <f t="shared" si="435"/>
        <v>1037.0741482965923</v>
      </c>
      <c r="S602" s="205">
        <f t="shared" si="444"/>
        <v>1</v>
      </c>
      <c r="T602" s="578"/>
      <c r="U602" s="211">
        <v>3</v>
      </c>
      <c r="V602" s="211">
        <v>3111.7734724292131</v>
      </c>
      <c r="W602" s="208">
        <f t="shared" si="436"/>
        <v>1037.257824143071</v>
      </c>
      <c r="X602" s="205">
        <f t="shared" si="445"/>
        <v>1</v>
      </c>
      <c r="Y602" s="578"/>
      <c r="Z602" s="211">
        <v>3</v>
      </c>
      <c r="AA602" s="211">
        <v>3111.5308151093459</v>
      </c>
      <c r="AB602" s="208">
        <f t="shared" si="437"/>
        <v>1037.176938369782</v>
      </c>
      <c r="AC602" s="205">
        <f t="shared" si="446"/>
        <v>1</v>
      </c>
      <c r="AD602" s="578"/>
      <c r="AE602" s="211">
        <v>3</v>
      </c>
      <c r="AF602" s="211">
        <v>3112.4260355029628</v>
      </c>
      <c r="AG602" s="208">
        <f t="shared" si="438"/>
        <v>1037.4753451676543</v>
      </c>
      <c r="AH602" s="205">
        <f t="shared" si="447"/>
        <v>1</v>
      </c>
      <c r="AI602" s="578"/>
      <c r="AJ602" s="211">
        <v>3</v>
      </c>
      <c r="AK602" s="211">
        <v>3111.953352769679</v>
      </c>
      <c r="AL602" s="208">
        <f t="shared" si="439"/>
        <v>1037.3177842565597</v>
      </c>
      <c r="AM602" s="205">
        <f t="shared" si="448"/>
        <v>1</v>
      </c>
      <c r="AN602" s="578"/>
      <c r="AO602" s="211">
        <v>3</v>
      </c>
      <c r="AP602" s="211">
        <v>3111.7202268430979</v>
      </c>
      <c r="AQ602" s="208">
        <f t="shared" si="440"/>
        <v>1037.2400756143659</v>
      </c>
      <c r="AR602" s="205">
        <f t="shared" si="449"/>
        <v>1</v>
      </c>
      <c r="AS602" s="578"/>
      <c r="AT602" s="211">
        <v>3</v>
      </c>
      <c r="AU602" s="211">
        <v>3111.6831683168339</v>
      </c>
      <c r="AV602" s="208">
        <f t="shared" si="441"/>
        <v>1037.227722772278</v>
      </c>
      <c r="AW602" s="205">
        <f t="shared" si="450"/>
        <v>1</v>
      </c>
      <c r="AX602" s="578"/>
    </row>
    <row r="603" spans="1:50" ht="14.25" customHeight="1" outlineLevel="1">
      <c r="B603" s="527"/>
      <c r="C603" s="203">
        <v>8</v>
      </c>
      <c r="D603" s="206" t="s">
        <v>621</v>
      </c>
      <c r="E603" s="207">
        <v>4</v>
      </c>
      <c r="F603" s="203">
        <v>3000</v>
      </c>
      <c r="G603" s="208">
        <f t="shared" si="442"/>
        <v>750</v>
      </c>
      <c r="H603" s="576"/>
      <c r="I603" s="209">
        <f t="shared" si="443"/>
        <v>4</v>
      </c>
      <c r="J603" s="209">
        <f t="shared" si="443"/>
        <v>2682.8898492481076</v>
      </c>
      <c r="K603" s="210">
        <f t="shared" si="443"/>
        <v>670.72246231202689</v>
      </c>
      <c r="L603" s="577"/>
      <c r="M603" s="209">
        <f>RANK(K603, K$596:$K$628)</f>
        <v>22</v>
      </c>
      <c r="N603" s="579"/>
      <c r="O603" s="574"/>
      <c r="P603" s="211">
        <v>4</v>
      </c>
      <c r="Q603" s="211">
        <v>2682.3267876991476</v>
      </c>
      <c r="R603" s="208">
        <f t="shared" si="435"/>
        <v>670.58169692478691</v>
      </c>
      <c r="S603" s="205">
        <f t="shared" si="444"/>
        <v>22</v>
      </c>
      <c r="T603" s="578"/>
      <c r="U603" s="211">
        <v>4</v>
      </c>
      <c r="V603" s="211">
        <v>2682.8193832599127</v>
      </c>
      <c r="W603" s="208">
        <f t="shared" si="436"/>
        <v>670.70484581497817</v>
      </c>
      <c r="X603" s="205">
        <f t="shared" si="445"/>
        <v>22</v>
      </c>
      <c r="Y603" s="578"/>
      <c r="Z603" s="211">
        <v>4</v>
      </c>
      <c r="AA603" s="211">
        <v>2683.1615120274896</v>
      </c>
      <c r="AB603" s="208">
        <f t="shared" si="437"/>
        <v>670.7903780068724</v>
      </c>
      <c r="AC603" s="205">
        <f t="shared" si="446"/>
        <v>22</v>
      </c>
      <c r="AD603" s="578"/>
      <c r="AE603" s="211">
        <v>4</v>
      </c>
      <c r="AF603" s="211">
        <v>2683.2517140058812</v>
      </c>
      <c r="AG603" s="208">
        <f t="shared" si="438"/>
        <v>670.81292850147031</v>
      </c>
      <c r="AH603" s="205">
        <f t="shared" si="447"/>
        <v>22</v>
      </c>
      <c r="AI603" s="578"/>
      <c r="AJ603" s="211"/>
      <c r="AK603" s="211"/>
      <c r="AL603" s="208"/>
      <c r="AM603" s="205"/>
      <c r="AN603" s="578"/>
      <c r="AO603" s="211"/>
      <c r="AP603" s="211"/>
      <c r="AQ603" s="208"/>
      <c r="AR603" s="205"/>
      <c r="AS603" s="578"/>
      <c r="AT603" s="211"/>
      <c r="AU603" s="211"/>
      <c r="AV603" s="208"/>
      <c r="AW603" s="205"/>
      <c r="AX603" s="578"/>
    </row>
    <row r="604" spans="1:50" ht="14.25" customHeight="1" outlineLevel="1">
      <c r="B604" s="527"/>
      <c r="C604" s="203">
        <v>9</v>
      </c>
      <c r="D604" s="206" t="s">
        <v>540</v>
      </c>
      <c r="E604" s="207">
        <v>4</v>
      </c>
      <c r="F604" s="203">
        <v>3300</v>
      </c>
      <c r="G604" s="208">
        <f t="shared" si="442"/>
        <v>825</v>
      </c>
      <c r="H604" s="576"/>
      <c r="I604" s="209">
        <f t="shared" si="443"/>
        <v>4</v>
      </c>
      <c r="J604" s="209">
        <f t="shared" si="443"/>
        <v>2913.2721228148571</v>
      </c>
      <c r="K604" s="210">
        <f t="shared" si="443"/>
        <v>728.31803070371427</v>
      </c>
      <c r="L604" s="577"/>
      <c r="M604" s="209">
        <f>RANK(K604, K$596:$K$628)</f>
        <v>20</v>
      </c>
      <c r="N604" s="579"/>
      <c r="O604" s="574"/>
      <c r="P604" s="211">
        <v>4</v>
      </c>
      <c r="Q604" s="211">
        <v>2913.6860515959752</v>
      </c>
      <c r="R604" s="208">
        <f t="shared" si="435"/>
        <v>728.4215128989938</v>
      </c>
      <c r="S604" s="205">
        <f t="shared" si="444"/>
        <v>19</v>
      </c>
      <c r="T604" s="578"/>
      <c r="U604" s="211">
        <v>4</v>
      </c>
      <c r="V604" s="211">
        <v>2913.9119058002616</v>
      </c>
      <c r="W604" s="208">
        <f t="shared" si="436"/>
        <v>728.4779764500654</v>
      </c>
      <c r="X604" s="205">
        <f t="shared" si="445"/>
        <v>19</v>
      </c>
      <c r="Y604" s="578"/>
      <c r="Z604" s="211">
        <v>4</v>
      </c>
      <c r="AA604" s="211">
        <v>2913.4355275022535</v>
      </c>
      <c r="AB604" s="208">
        <f t="shared" si="437"/>
        <v>728.35888187556338</v>
      </c>
      <c r="AC604" s="205">
        <f t="shared" si="446"/>
        <v>20</v>
      </c>
      <c r="AD604" s="578"/>
      <c r="AE604" s="211">
        <v>4</v>
      </c>
      <c r="AF604" s="211">
        <v>2912.9268292682918</v>
      </c>
      <c r="AG604" s="208">
        <f t="shared" si="438"/>
        <v>728.23170731707296</v>
      </c>
      <c r="AH604" s="205">
        <f t="shared" si="447"/>
        <v>20</v>
      </c>
      <c r="AI604" s="578"/>
      <c r="AJ604" s="211">
        <v>4</v>
      </c>
      <c r="AK604" s="211">
        <v>2912.7686472819223</v>
      </c>
      <c r="AL604" s="208">
        <f t="shared" si="439"/>
        <v>728.19216182048058</v>
      </c>
      <c r="AM604" s="205">
        <f t="shared" si="448"/>
        <v>20</v>
      </c>
      <c r="AN604" s="578"/>
      <c r="AO604" s="211">
        <v>4</v>
      </c>
      <c r="AP604" s="211">
        <v>2913.0688935281814</v>
      </c>
      <c r="AQ604" s="208">
        <f t="shared" si="440"/>
        <v>728.26722338204536</v>
      </c>
      <c r="AR604" s="205">
        <f t="shared" si="449"/>
        <v>20</v>
      </c>
      <c r="AS604" s="578"/>
      <c r="AT604" s="211">
        <v>4</v>
      </c>
      <c r="AU604" s="211">
        <v>2913.1070047271137</v>
      </c>
      <c r="AV604" s="208">
        <f t="shared" si="441"/>
        <v>728.27675118177842</v>
      </c>
      <c r="AW604" s="205">
        <f t="shared" si="450"/>
        <v>20</v>
      </c>
      <c r="AX604" s="578"/>
    </row>
    <row r="605" spans="1:50" ht="14.25" customHeight="1" outlineLevel="1">
      <c r="B605" s="527"/>
      <c r="C605" s="203">
        <v>10</v>
      </c>
      <c r="D605" s="206" t="s">
        <v>622</v>
      </c>
      <c r="E605" s="207">
        <v>4</v>
      </c>
      <c r="F605" s="203">
        <v>3300</v>
      </c>
      <c r="G605" s="208">
        <f t="shared" si="442"/>
        <v>825</v>
      </c>
      <c r="H605" s="576"/>
      <c r="I605" s="209">
        <f t="shared" si="443"/>
        <v>4</v>
      </c>
      <c r="J605" s="209">
        <f t="shared" si="443"/>
        <v>2910.7889811929103</v>
      </c>
      <c r="K605" s="210">
        <f t="shared" si="443"/>
        <v>727.69724529822759</v>
      </c>
      <c r="L605" s="577"/>
      <c r="M605" s="209">
        <f>RANK(K605, K$596:$K$628)</f>
        <v>21</v>
      </c>
      <c r="N605" s="579"/>
      <c r="O605" s="574"/>
      <c r="P605" s="211">
        <v>4</v>
      </c>
      <c r="Q605" s="211">
        <v>2910.7344632768368</v>
      </c>
      <c r="R605" s="208">
        <f t="shared" si="435"/>
        <v>727.68361581920919</v>
      </c>
      <c r="S605" s="205">
        <f t="shared" si="444"/>
        <v>21</v>
      </c>
      <c r="T605" s="578"/>
      <c r="U605" s="211">
        <v>4</v>
      </c>
      <c r="V605" s="211">
        <v>2910.8763206960862</v>
      </c>
      <c r="W605" s="208">
        <f t="shared" si="436"/>
        <v>727.71908017402154</v>
      </c>
      <c r="X605" s="205">
        <f t="shared" si="445"/>
        <v>21</v>
      </c>
      <c r="Y605" s="578"/>
      <c r="Z605" s="211">
        <v>4</v>
      </c>
      <c r="AA605" s="211">
        <v>2910.344827586207</v>
      </c>
      <c r="AB605" s="208">
        <f t="shared" si="437"/>
        <v>727.58620689655174</v>
      </c>
      <c r="AC605" s="205">
        <f t="shared" si="446"/>
        <v>21</v>
      </c>
      <c r="AD605" s="578"/>
      <c r="AE605" s="211">
        <v>4</v>
      </c>
      <c r="AF605" s="211">
        <v>2910.912343470482</v>
      </c>
      <c r="AG605" s="208">
        <f t="shared" si="438"/>
        <v>727.72808586762051</v>
      </c>
      <c r="AH605" s="205">
        <f t="shared" si="447"/>
        <v>21</v>
      </c>
      <c r="AI605" s="578"/>
      <c r="AJ605" s="211">
        <v>4</v>
      </c>
      <c r="AK605" s="211">
        <v>2910.4908565928886</v>
      </c>
      <c r="AL605" s="208">
        <f t="shared" si="439"/>
        <v>727.62271414822214</v>
      </c>
      <c r="AM605" s="205">
        <f t="shared" si="448"/>
        <v>21</v>
      </c>
      <c r="AN605" s="578"/>
      <c r="AO605" s="211">
        <v>4</v>
      </c>
      <c r="AP605" s="211">
        <v>2911.1374407582966</v>
      </c>
      <c r="AQ605" s="208">
        <f t="shared" si="440"/>
        <v>727.78436018957416</v>
      </c>
      <c r="AR605" s="205">
        <f t="shared" si="449"/>
        <v>21</v>
      </c>
      <c r="AS605" s="578"/>
      <c r="AT605" s="211">
        <v>4</v>
      </c>
      <c r="AU605" s="211">
        <v>2911.026615969578</v>
      </c>
      <c r="AV605" s="208">
        <f t="shared" si="441"/>
        <v>727.75665399239449</v>
      </c>
      <c r="AW605" s="205">
        <f t="shared" si="450"/>
        <v>21</v>
      </c>
      <c r="AX605" s="578"/>
    </row>
    <row r="606" spans="1:50" ht="14.25" customHeight="1" outlineLevel="1">
      <c r="B606" s="527"/>
      <c r="C606" s="203">
        <v>11</v>
      </c>
      <c r="D606" s="206" t="s">
        <v>537</v>
      </c>
      <c r="E606" s="207">
        <v>4</v>
      </c>
      <c r="F606" s="203">
        <v>3300</v>
      </c>
      <c r="G606" s="208">
        <f t="shared" si="442"/>
        <v>825</v>
      </c>
      <c r="H606" s="576"/>
      <c r="I606" s="209">
        <f t="shared" si="443"/>
        <v>4</v>
      </c>
      <c r="J606" s="209">
        <f t="shared" si="443"/>
        <v>2917.4097562101897</v>
      </c>
      <c r="K606" s="210">
        <f t="shared" si="443"/>
        <v>729.35243905254742</v>
      </c>
      <c r="L606" s="577"/>
      <c r="M606" s="209">
        <f>RANK(K606, K$596:$K$628)</f>
        <v>17</v>
      </c>
      <c r="N606" s="579"/>
      <c r="O606" s="574"/>
      <c r="P606" s="211">
        <v>4</v>
      </c>
      <c r="Q606" s="211">
        <v>2916.7259786476898</v>
      </c>
      <c r="R606" s="208">
        <f t="shared" si="435"/>
        <v>729.18149466192244</v>
      </c>
      <c r="S606" s="205">
        <f t="shared" si="444"/>
        <v>17</v>
      </c>
      <c r="T606" s="578"/>
      <c r="U606" s="211">
        <v>4</v>
      </c>
      <c r="V606" s="211">
        <v>2917.241379310346</v>
      </c>
      <c r="W606" s="208">
        <f t="shared" si="436"/>
        <v>729.3103448275865</v>
      </c>
      <c r="X606" s="205">
        <f t="shared" si="445"/>
        <v>17</v>
      </c>
      <c r="Y606" s="578"/>
      <c r="Z606" s="211">
        <v>4</v>
      </c>
      <c r="AA606" s="211">
        <v>2917.5424413904593</v>
      </c>
      <c r="AB606" s="208">
        <f t="shared" si="437"/>
        <v>729.38561034761483</v>
      </c>
      <c r="AC606" s="205">
        <f t="shared" si="446"/>
        <v>17</v>
      </c>
      <c r="AD606" s="578"/>
      <c r="AE606" s="211">
        <v>4</v>
      </c>
      <c r="AF606" s="211">
        <v>2917.2741679873243</v>
      </c>
      <c r="AG606" s="208">
        <f t="shared" si="438"/>
        <v>729.31854199683107</v>
      </c>
      <c r="AH606" s="205">
        <f t="shared" si="447"/>
        <v>17</v>
      </c>
      <c r="AI606" s="578"/>
      <c r="AJ606" s="211">
        <v>4</v>
      </c>
      <c r="AK606" s="211">
        <v>2917.5546831183442</v>
      </c>
      <c r="AL606" s="208">
        <f t="shared" si="439"/>
        <v>729.38867077958605</v>
      </c>
      <c r="AM606" s="205">
        <f t="shared" si="448"/>
        <v>17</v>
      </c>
      <c r="AN606" s="578"/>
      <c r="AO606" s="211">
        <v>4</v>
      </c>
      <c r="AP606" s="211">
        <v>2917.5748273215627</v>
      </c>
      <c r="AQ606" s="208">
        <f t="shared" si="440"/>
        <v>729.39370683039067</v>
      </c>
      <c r="AR606" s="205">
        <f t="shared" si="449"/>
        <v>17</v>
      </c>
      <c r="AS606" s="578"/>
      <c r="AT606" s="211">
        <v>4</v>
      </c>
      <c r="AU606" s="211">
        <v>2917.9548156955989</v>
      </c>
      <c r="AV606" s="208">
        <f t="shared" si="441"/>
        <v>729.48870392389972</v>
      </c>
      <c r="AW606" s="205">
        <f t="shared" si="450"/>
        <v>17</v>
      </c>
      <c r="AX606" s="578"/>
    </row>
    <row r="607" spans="1:50" ht="14.25" customHeight="1" outlineLevel="1">
      <c r="B607" s="527"/>
      <c r="C607" s="203">
        <v>12</v>
      </c>
      <c r="D607" s="206" t="s">
        <v>640</v>
      </c>
      <c r="E607" s="207">
        <v>4</v>
      </c>
      <c r="F607" s="203">
        <v>3300</v>
      </c>
      <c r="G607" s="208">
        <f t="shared" si="442"/>
        <v>825</v>
      </c>
      <c r="H607" s="576"/>
      <c r="I607" s="209">
        <f t="shared" si="443"/>
        <v>4</v>
      </c>
      <c r="J607" s="209">
        <f t="shared" si="443"/>
        <v>2947.1338844563093</v>
      </c>
      <c r="K607" s="210">
        <f t="shared" si="443"/>
        <v>736.78347111407732</v>
      </c>
      <c r="L607" s="577"/>
      <c r="M607" s="209">
        <f>RANK(K607, K$596:$K$628)</f>
        <v>11</v>
      </c>
      <c r="N607" s="579"/>
      <c r="O607" s="574"/>
      <c r="P607" s="211">
        <v>4</v>
      </c>
      <c r="Q607" s="211">
        <v>2946.9670710571891</v>
      </c>
      <c r="R607" s="208">
        <f t="shared" si="435"/>
        <v>736.74176776429726</v>
      </c>
      <c r="S607" s="205">
        <f t="shared" si="444"/>
        <v>11</v>
      </c>
      <c r="T607" s="578"/>
      <c r="U607" s="211">
        <v>4</v>
      </c>
      <c r="V607" s="211">
        <v>2947.3118279569931</v>
      </c>
      <c r="W607" s="208">
        <f t="shared" si="436"/>
        <v>736.82795698924826</v>
      </c>
      <c r="X607" s="205">
        <f t="shared" si="445"/>
        <v>11</v>
      </c>
      <c r="Y607" s="578"/>
      <c r="Z607" s="211">
        <v>4</v>
      </c>
      <c r="AA607" s="211">
        <v>2947.1733086190939</v>
      </c>
      <c r="AB607" s="208">
        <f t="shared" si="437"/>
        <v>736.79332715477346</v>
      </c>
      <c r="AC607" s="205">
        <f t="shared" si="446"/>
        <v>11</v>
      </c>
      <c r="AD607" s="578"/>
      <c r="AE607" s="211">
        <v>4</v>
      </c>
      <c r="AF607" s="211">
        <v>2946.8962755306384</v>
      </c>
      <c r="AG607" s="208">
        <f t="shared" si="438"/>
        <v>736.72406888265959</v>
      </c>
      <c r="AH607" s="205">
        <f t="shared" si="447"/>
        <v>11</v>
      </c>
      <c r="AI607" s="578"/>
      <c r="AJ607" s="211">
        <v>4</v>
      </c>
      <c r="AK607" s="211">
        <v>2946.976744186044</v>
      </c>
      <c r="AL607" s="208">
        <f t="shared" si="439"/>
        <v>736.744186046511</v>
      </c>
      <c r="AM607" s="205">
        <f t="shared" si="448"/>
        <v>11</v>
      </c>
      <c r="AN607" s="578"/>
      <c r="AO607" s="211">
        <v>4</v>
      </c>
      <c r="AP607" s="211">
        <v>2947.1449067431836</v>
      </c>
      <c r="AQ607" s="208">
        <f t="shared" si="440"/>
        <v>736.7862266857959</v>
      </c>
      <c r="AR607" s="205">
        <f t="shared" si="449"/>
        <v>11</v>
      </c>
      <c r="AS607" s="578"/>
      <c r="AT607" s="211">
        <v>4</v>
      </c>
      <c r="AU607" s="211">
        <v>2947.4670571010224</v>
      </c>
      <c r="AV607" s="208">
        <f t="shared" si="441"/>
        <v>736.8667642752556</v>
      </c>
      <c r="AW607" s="205">
        <f t="shared" si="450"/>
        <v>11</v>
      </c>
      <c r="AX607" s="578"/>
    </row>
    <row r="608" spans="1:50" ht="14.25" customHeight="1" outlineLevel="1">
      <c r="B608" s="527"/>
      <c r="C608" s="203">
        <v>13</v>
      </c>
      <c r="D608" s="206" t="s">
        <v>232</v>
      </c>
      <c r="E608" s="207">
        <v>3</v>
      </c>
      <c r="F608" s="203">
        <v>3000</v>
      </c>
      <c r="G608" s="208">
        <f t="shared" si="442"/>
        <v>1000</v>
      </c>
      <c r="H608" s="576"/>
      <c r="I608" s="209">
        <f t="shared" si="443"/>
        <v>3</v>
      </c>
      <c r="J608" s="209">
        <f t="shared" si="443"/>
        <v>2673.6150146320688</v>
      </c>
      <c r="K608" s="210">
        <f t="shared" si="443"/>
        <v>891.20500487735615</v>
      </c>
      <c r="L608" s="577"/>
      <c r="M608" s="209">
        <f>RANK(K608, K$596:$K$628)</f>
        <v>10</v>
      </c>
      <c r="N608" s="579"/>
      <c r="O608" s="574"/>
      <c r="P608" s="211">
        <v>3</v>
      </c>
      <c r="Q608" s="211">
        <v>2673.0685527747546</v>
      </c>
      <c r="R608" s="208">
        <f t="shared" si="435"/>
        <v>891.0228509249182</v>
      </c>
      <c r="S608" s="205">
        <f t="shared" si="444"/>
        <v>10</v>
      </c>
      <c r="T608" s="578"/>
      <c r="U608" s="211">
        <v>3</v>
      </c>
      <c r="V608" s="211">
        <v>2673.2337505046421</v>
      </c>
      <c r="W608" s="208">
        <f t="shared" si="436"/>
        <v>891.07791683488074</v>
      </c>
      <c r="X608" s="205">
        <f t="shared" si="445"/>
        <v>10</v>
      </c>
      <c r="Y608" s="578"/>
      <c r="Z608" s="211">
        <v>3</v>
      </c>
      <c r="AA608" s="211">
        <v>2673.3623229064392</v>
      </c>
      <c r="AB608" s="208">
        <f t="shared" si="437"/>
        <v>891.1207743021464</v>
      </c>
      <c r="AC608" s="205">
        <f t="shared" si="446"/>
        <v>10</v>
      </c>
      <c r="AD608" s="578"/>
      <c r="AE608" s="211">
        <v>3</v>
      </c>
      <c r="AF608" s="211">
        <v>2673.3564013840814</v>
      </c>
      <c r="AG608" s="208">
        <f t="shared" si="438"/>
        <v>891.11880046136048</v>
      </c>
      <c r="AH608" s="205">
        <f t="shared" si="447"/>
        <v>10</v>
      </c>
      <c r="AI608" s="578"/>
      <c r="AJ608" s="211">
        <v>3</v>
      </c>
      <c r="AK608" s="211">
        <v>2673.7381703470032</v>
      </c>
      <c r="AL608" s="208">
        <f t="shared" si="439"/>
        <v>891.24605678233445</v>
      </c>
      <c r="AM608" s="205">
        <f t="shared" si="448"/>
        <v>10</v>
      </c>
      <c r="AN608" s="578"/>
      <c r="AO608" s="211">
        <v>3</v>
      </c>
      <c r="AP608" s="211">
        <v>2673.7683776115564</v>
      </c>
      <c r="AQ608" s="208">
        <f t="shared" si="440"/>
        <v>891.25612587051876</v>
      </c>
      <c r="AR608" s="205">
        <f t="shared" si="449"/>
        <v>10</v>
      </c>
      <c r="AS608" s="578"/>
      <c r="AT608" s="211">
        <v>3</v>
      </c>
      <c r="AU608" s="211">
        <v>2674.7775268960022</v>
      </c>
      <c r="AV608" s="208">
        <f t="shared" si="441"/>
        <v>891.5925089653341</v>
      </c>
      <c r="AW608" s="205">
        <f t="shared" si="450"/>
        <v>10</v>
      </c>
      <c r="AX608" s="578"/>
    </row>
    <row r="609" spans="2:50" ht="14.25" customHeight="1" outlineLevel="1">
      <c r="B609" s="527"/>
      <c r="C609" s="203">
        <v>14</v>
      </c>
      <c r="D609" s="206" t="s">
        <v>725</v>
      </c>
      <c r="E609" s="207">
        <v>12</v>
      </c>
      <c r="F609" s="203">
        <v>3600</v>
      </c>
      <c r="G609" s="208">
        <f t="shared" si="442"/>
        <v>300</v>
      </c>
      <c r="H609" s="576"/>
      <c r="I609" s="209">
        <f t="shared" si="443"/>
        <v>12</v>
      </c>
      <c r="J609" s="209">
        <f t="shared" si="443"/>
        <v>3104.9186681465194</v>
      </c>
      <c r="K609" s="210">
        <f t="shared" si="443"/>
        <v>258.7432223455433</v>
      </c>
      <c r="L609" s="577"/>
      <c r="M609" s="209">
        <f>RANK(K609, K$596:$K$628)</f>
        <v>29</v>
      </c>
      <c r="N609" s="579"/>
      <c r="O609" s="574"/>
      <c r="P609" s="211">
        <v>12</v>
      </c>
      <c r="Q609" s="211">
        <v>3104.8543689320354</v>
      </c>
      <c r="R609" s="208">
        <f t="shared" si="435"/>
        <v>258.7378640776696</v>
      </c>
      <c r="S609" s="205">
        <f t="shared" si="444"/>
        <v>28</v>
      </c>
      <c r="T609" s="578"/>
      <c r="U609" s="211">
        <v>12</v>
      </c>
      <c r="V609" s="211">
        <v>3104.9264534204985</v>
      </c>
      <c r="W609" s="208">
        <f t="shared" si="436"/>
        <v>258.7438711183749</v>
      </c>
      <c r="X609" s="205">
        <f t="shared" si="445"/>
        <v>28</v>
      </c>
      <c r="Y609" s="578"/>
      <c r="Z609" s="211">
        <v>12</v>
      </c>
      <c r="AA609" s="211">
        <v>3104.8034934497841</v>
      </c>
      <c r="AB609" s="208">
        <f t="shared" si="437"/>
        <v>258.7336244541487</v>
      </c>
      <c r="AC609" s="205">
        <f t="shared" si="446"/>
        <v>28</v>
      </c>
      <c r="AD609" s="578"/>
      <c r="AE609" s="211">
        <v>12</v>
      </c>
      <c r="AF609" s="211">
        <v>3104.8034934497809</v>
      </c>
      <c r="AG609" s="208">
        <f t="shared" si="438"/>
        <v>258.73362445414841</v>
      </c>
      <c r="AH609" s="205">
        <f t="shared" si="447"/>
        <v>28</v>
      </c>
      <c r="AI609" s="578"/>
      <c r="AJ609" s="211">
        <v>12</v>
      </c>
      <c r="AK609" s="211">
        <v>3104.7558250877732</v>
      </c>
      <c r="AL609" s="208">
        <f t="shared" si="439"/>
        <v>258.72965209064779</v>
      </c>
      <c r="AM609" s="205">
        <f t="shared" si="448"/>
        <v>27</v>
      </c>
      <c r="AN609" s="578"/>
      <c r="AO609" s="211">
        <v>12</v>
      </c>
      <c r="AP609" s="211">
        <v>3105.0615595075224</v>
      </c>
      <c r="AQ609" s="208">
        <f t="shared" si="440"/>
        <v>258.7551299589602</v>
      </c>
      <c r="AR609" s="205">
        <f t="shared" si="449"/>
        <v>27</v>
      </c>
      <c r="AS609" s="578"/>
      <c r="AT609" s="211">
        <v>12</v>
      </c>
      <c r="AU609" s="211">
        <v>3105.2254831782407</v>
      </c>
      <c r="AV609" s="208">
        <f t="shared" si="441"/>
        <v>258.76879026485341</v>
      </c>
      <c r="AW609" s="205">
        <f t="shared" si="450"/>
        <v>28</v>
      </c>
      <c r="AX609" s="578"/>
    </row>
    <row r="610" spans="2:50" ht="14.25" customHeight="1" outlineLevel="1">
      <c r="B610" s="527"/>
      <c r="C610" s="203">
        <v>15</v>
      </c>
      <c r="D610" s="206" t="s">
        <v>553</v>
      </c>
      <c r="E610" s="207">
        <v>4</v>
      </c>
      <c r="F610" s="203">
        <v>3300</v>
      </c>
      <c r="G610" s="208">
        <f t="shared" si="442"/>
        <v>825</v>
      </c>
      <c r="H610" s="576"/>
      <c r="I610" s="209">
        <f t="shared" si="443"/>
        <v>4</v>
      </c>
      <c r="J610" s="209">
        <f t="shared" si="443"/>
        <v>2939.5294465062311</v>
      </c>
      <c r="K610" s="210">
        <f t="shared" si="443"/>
        <v>734.88236162655778</v>
      </c>
      <c r="L610" s="577"/>
      <c r="M610" s="209">
        <f>RANK(K610, K$596:$K$628)</f>
        <v>14</v>
      </c>
      <c r="N610" s="579"/>
      <c r="O610" s="574"/>
      <c r="P610" s="211">
        <v>4</v>
      </c>
      <c r="Q610" s="211">
        <v>2939.476289030863</v>
      </c>
      <c r="R610" s="208">
        <f t="shared" si="435"/>
        <v>734.86907225771574</v>
      </c>
      <c r="S610" s="205">
        <f>RANK(R610, R$596:R$628)</f>
        <v>14</v>
      </c>
      <c r="T610" s="578"/>
      <c r="U610" s="211">
        <v>4</v>
      </c>
      <c r="V610" s="211">
        <v>2939.477099944374</v>
      </c>
      <c r="W610" s="208">
        <f t="shared" si="436"/>
        <v>734.8692749860935</v>
      </c>
      <c r="X610" s="205">
        <f>RANK(W610, W$596:W$628)</f>
        <v>14</v>
      </c>
      <c r="Y610" s="578"/>
      <c r="Z610" s="211">
        <v>4</v>
      </c>
      <c r="AA610" s="211">
        <v>2939.5183988324798</v>
      </c>
      <c r="AB610" s="208">
        <f t="shared" si="437"/>
        <v>734.87959970811994</v>
      </c>
      <c r="AC610" s="205">
        <f>RANK(AB610, AB$596:AB$628)</f>
        <v>15</v>
      </c>
      <c r="AD610" s="578"/>
      <c r="AE610" s="211">
        <v>4</v>
      </c>
      <c r="AF610" s="211">
        <v>2939.7167902899528</v>
      </c>
      <c r="AG610" s="208">
        <f t="shared" si="438"/>
        <v>734.92919757248819</v>
      </c>
      <c r="AH610" s="205">
        <f>RANK(AG610, AG$596:AG$628)</f>
        <v>14</v>
      </c>
      <c r="AI610" s="578"/>
      <c r="AJ610" s="211">
        <v>4</v>
      </c>
      <c r="AK610" s="211">
        <v>2939.6005167445105</v>
      </c>
      <c r="AL610" s="208">
        <f t="shared" si="439"/>
        <v>734.90012918612763</v>
      </c>
      <c r="AM610" s="205">
        <f>RANK(AL610, AL$596:AL$628)</f>
        <v>14</v>
      </c>
      <c r="AN610" s="578"/>
      <c r="AO610" s="211">
        <v>4</v>
      </c>
      <c r="AP610" s="211">
        <v>2939.4785356860662</v>
      </c>
      <c r="AQ610" s="208">
        <f t="shared" si="440"/>
        <v>734.86963392151654</v>
      </c>
      <c r="AR610" s="205">
        <f>RANK(AQ610, AQ$596:AQ$628)</f>
        <v>14</v>
      </c>
      <c r="AS610" s="578"/>
      <c r="AT610" s="211">
        <v>4</v>
      </c>
      <c r="AU610" s="211">
        <v>2939.4384950153694</v>
      </c>
      <c r="AV610" s="208">
        <f t="shared" si="441"/>
        <v>734.85962375384236</v>
      </c>
      <c r="AW610" s="205">
        <f>RANK(AV610, AV$596:AV$628)</f>
        <v>15</v>
      </c>
      <c r="AX610" s="578"/>
    </row>
    <row r="611" spans="2:50" ht="14.25" customHeight="1" outlineLevel="1">
      <c r="B611" s="527"/>
      <c r="C611" s="203">
        <v>16</v>
      </c>
      <c r="D611" s="206" t="s">
        <v>552</v>
      </c>
      <c r="E611" s="207">
        <v>3</v>
      </c>
      <c r="F611" s="203">
        <v>3600</v>
      </c>
      <c r="G611" s="208">
        <f t="shared" si="442"/>
        <v>1200</v>
      </c>
      <c r="H611" s="576"/>
      <c r="I611" s="209">
        <f t="shared" si="443"/>
        <v>3</v>
      </c>
      <c r="J611" s="209">
        <f t="shared" si="443"/>
        <v>3110.4644125844593</v>
      </c>
      <c r="K611" s="210">
        <f t="shared" si="443"/>
        <v>1036.8214708614864</v>
      </c>
      <c r="L611" s="577"/>
      <c r="M611" s="209">
        <f>RANK(K611, K$596:$K$628)</f>
        <v>3</v>
      </c>
      <c r="N611" s="579"/>
      <c r="O611" s="574"/>
      <c r="P611" s="211">
        <v>3</v>
      </c>
      <c r="Q611" s="211">
        <v>3109.8317988637596</v>
      </c>
      <c r="R611" s="208">
        <f t="shared" si="435"/>
        <v>1036.6105996212532</v>
      </c>
      <c r="S611" s="205">
        <f t="shared" si="444"/>
        <v>5</v>
      </c>
      <c r="T611" s="578"/>
      <c r="U611" s="211">
        <v>3</v>
      </c>
      <c r="V611" s="211">
        <v>3109.8271616832235</v>
      </c>
      <c r="W611" s="208">
        <f t="shared" si="436"/>
        <v>1036.6090538944079</v>
      </c>
      <c r="X611" s="205">
        <f t="shared" si="445"/>
        <v>5</v>
      </c>
      <c r="Y611" s="578"/>
      <c r="Z611" s="211">
        <v>3</v>
      </c>
      <c r="AA611" s="211">
        <v>3110.2058442845605</v>
      </c>
      <c r="AB611" s="208">
        <f t="shared" si="437"/>
        <v>1036.7352814281869</v>
      </c>
      <c r="AC611" s="205">
        <f t="shared" si="446"/>
        <v>4</v>
      </c>
      <c r="AD611" s="578"/>
      <c r="AE611" s="211">
        <v>3</v>
      </c>
      <c r="AF611" s="211">
        <v>3110.6805882575973</v>
      </c>
      <c r="AG611" s="208">
        <f t="shared" si="438"/>
        <v>1036.893529419199</v>
      </c>
      <c r="AH611" s="205">
        <f t="shared" si="447"/>
        <v>3</v>
      </c>
      <c r="AI611" s="578"/>
      <c r="AJ611" s="211">
        <v>3</v>
      </c>
      <c r="AK611" s="211">
        <v>3111.0215140109913</v>
      </c>
      <c r="AL611" s="208">
        <f t="shared" si="439"/>
        <v>1037.0071713369971</v>
      </c>
      <c r="AM611" s="205">
        <f t="shared" si="448"/>
        <v>3</v>
      </c>
      <c r="AN611" s="578"/>
      <c r="AO611" s="211">
        <v>3</v>
      </c>
      <c r="AP611" s="211">
        <v>3110.8348829846627</v>
      </c>
      <c r="AQ611" s="208">
        <f t="shared" si="440"/>
        <v>1036.9449609948877</v>
      </c>
      <c r="AR611" s="205">
        <f t="shared" si="449"/>
        <v>3</v>
      </c>
      <c r="AS611" s="578"/>
      <c r="AT611" s="211">
        <v>3</v>
      </c>
      <c r="AU611" s="211">
        <v>3110.8490980064184</v>
      </c>
      <c r="AV611" s="208">
        <f t="shared" si="441"/>
        <v>1036.9496993354728</v>
      </c>
      <c r="AW611" s="205">
        <f t="shared" si="450"/>
        <v>3</v>
      </c>
      <c r="AX611" s="578"/>
    </row>
    <row r="612" spans="2:50" ht="14.25" customHeight="1" outlineLevel="1">
      <c r="B612" s="527"/>
      <c r="C612" s="203">
        <v>17</v>
      </c>
      <c r="D612" s="206" t="s">
        <v>554</v>
      </c>
      <c r="E612" s="207">
        <v>4</v>
      </c>
      <c r="F612" s="203">
        <v>3300</v>
      </c>
      <c r="G612" s="208">
        <f t="shared" si="442"/>
        <v>825</v>
      </c>
      <c r="H612" s="576"/>
      <c r="I612" s="209">
        <f t="shared" si="443"/>
        <v>4</v>
      </c>
      <c r="J612" s="209">
        <f t="shared" si="443"/>
        <v>2938.7077955168797</v>
      </c>
      <c r="K612" s="210">
        <f t="shared" si="443"/>
        <v>734.67694887921994</v>
      </c>
      <c r="L612" s="577"/>
      <c r="M612" s="209">
        <f>RANK(K612, K$596:$K$628)</f>
        <v>16</v>
      </c>
      <c r="N612" s="579"/>
      <c r="O612" s="574"/>
      <c r="P612" s="211">
        <v>4</v>
      </c>
      <c r="Q612" s="211">
        <v>2938.9615871675778</v>
      </c>
      <c r="R612" s="208">
        <f t="shared" si="435"/>
        <v>734.74039679189445</v>
      </c>
      <c r="S612" s="205">
        <f t="shared" si="444"/>
        <v>15</v>
      </c>
      <c r="T612" s="578"/>
      <c r="U612" s="211">
        <v>4</v>
      </c>
      <c r="V612" s="211">
        <v>2938.9437526835559</v>
      </c>
      <c r="W612" s="208">
        <f t="shared" si="436"/>
        <v>734.73593817088897</v>
      </c>
      <c r="X612" s="205">
        <f t="shared" si="445"/>
        <v>16</v>
      </c>
      <c r="Y612" s="578"/>
      <c r="Z612" s="211">
        <v>4</v>
      </c>
      <c r="AA612" s="211">
        <v>2938.9976133651576</v>
      </c>
      <c r="AB612" s="208">
        <f t="shared" si="437"/>
        <v>734.74940334128939</v>
      </c>
      <c r="AC612" s="205">
        <f t="shared" si="446"/>
        <v>16</v>
      </c>
      <c r="AD612" s="578"/>
      <c r="AE612" s="211">
        <v>4</v>
      </c>
      <c r="AF612" s="211">
        <v>2938.5203195553986</v>
      </c>
      <c r="AG612" s="208">
        <f t="shared" si="438"/>
        <v>734.63007988884965</v>
      </c>
      <c r="AH612" s="205">
        <f t="shared" si="447"/>
        <v>16</v>
      </c>
      <c r="AI612" s="578"/>
      <c r="AJ612" s="211">
        <v>4</v>
      </c>
      <c r="AK612" s="211">
        <v>2938.4148982243396</v>
      </c>
      <c r="AL612" s="208">
        <f t="shared" si="439"/>
        <v>734.6037245560849</v>
      </c>
      <c r="AM612" s="205">
        <f t="shared" si="448"/>
        <v>16</v>
      </c>
      <c r="AN612" s="578"/>
      <c r="AO612" s="211">
        <v>4</v>
      </c>
      <c r="AP612" s="211">
        <v>2938.6057888300043</v>
      </c>
      <c r="AQ612" s="208">
        <f t="shared" si="440"/>
        <v>734.65144720750106</v>
      </c>
      <c r="AR612" s="205">
        <f t="shared" si="449"/>
        <v>16</v>
      </c>
      <c r="AS612" s="578"/>
      <c r="AT612" s="211">
        <v>4</v>
      </c>
      <c r="AU612" s="211">
        <v>2938.5106087921235</v>
      </c>
      <c r="AV612" s="208">
        <f t="shared" si="441"/>
        <v>734.62765219803089</v>
      </c>
      <c r="AW612" s="205">
        <f t="shared" si="450"/>
        <v>16</v>
      </c>
      <c r="AX612" s="578"/>
    </row>
    <row r="613" spans="2:50" ht="14.25" customHeight="1" outlineLevel="1">
      <c r="B613" s="527"/>
      <c r="C613" s="203">
        <v>18</v>
      </c>
      <c r="D613" s="206" t="s">
        <v>386</v>
      </c>
      <c r="E613" s="207">
        <v>5</v>
      </c>
      <c r="F613" s="203">
        <v>3300</v>
      </c>
      <c r="G613" s="208">
        <f t="shared" si="442"/>
        <v>660</v>
      </c>
      <c r="H613" s="576"/>
      <c r="I613" s="209">
        <f t="shared" si="443"/>
        <v>5</v>
      </c>
      <c r="J613" s="209">
        <f t="shared" si="443"/>
        <v>2941.8943685659788</v>
      </c>
      <c r="K613" s="210">
        <f t="shared" si="443"/>
        <v>588.37887371319573</v>
      </c>
      <c r="L613" s="577"/>
      <c r="M613" s="209">
        <f>RANK(K613, K$596:$K$628)</f>
        <v>27</v>
      </c>
      <c r="N613" s="579"/>
      <c r="O613" s="574"/>
      <c r="P613" s="211">
        <v>5</v>
      </c>
      <c r="Q613" s="211">
        <v>2942.7509293680364</v>
      </c>
      <c r="R613" s="208">
        <f t="shared" si="435"/>
        <v>588.55018587360723</v>
      </c>
      <c r="S613" s="205">
        <f t="shared" si="444"/>
        <v>25</v>
      </c>
      <c r="T613" s="578"/>
      <c r="U613" s="211">
        <v>5</v>
      </c>
      <c r="V613" s="211">
        <v>2942.1319796954372</v>
      </c>
      <c r="W613" s="208">
        <f t="shared" si="436"/>
        <v>588.42639593908746</v>
      </c>
      <c r="X613" s="205">
        <f t="shared" si="445"/>
        <v>25</v>
      </c>
      <c r="Y613" s="578"/>
      <c r="Z613" s="211">
        <v>5</v>
      </c>
      <c r="AA613" s="211">
        <v>2941.8097447795853</v>
      </c>
      <c r="AB613" s="208">
        <f t="shared" si="437"/>
        <v>588.36194895591711</v>
      </c>
      <c r="AC613" s="205">
        <f t="shared" si="446"/>
        <v>25</v>
      </c>
      <c r="AD613" s="578"/>
      <c r="AE613" s="211">
        <v>5</v>
      </c>
      <c r="AF613" s="211">
        <v>2942.0276059019525</v>
      </c>
      <c r="AG613" s="208">
        <f t="shared" si="438"/>
        <v>588.40552118039045</v>
      </c>
      <c r="AH613" s="205">
        <f t="shared" si="447"/>
        <v>25</v>
      </c>
      <c r="AI613" s="578"/>
      <c r="AJ613" s="211">
        <v>5</v>
      </c>
      <c r="AK613" s="211">
        <v>2941.3298565840996</v>
      </c>
      <c r="AL613" s="208">
        <f t="shared" si="439"/>
        <v>588.2659713168199</v>
      </c>
      <c r="AM613" s="205">
        <f t="shared" si="448"/>
        <v>25</v>
      </c>
      <c r="AN613" s="578"/>
      <c r="AO613" s="211">
        <v>5</v>
      </c>
      <c r="AP613" s="211">
        <v>2941.3907284768206</v>
      </c>
      <c r="AQ613" s="208">
        <f t="shared" si="440"/>
        <v>588.27814569536417</v>
      </c>
      <c r="AR613" s="205">
        <f t="shared" si="449"/>
        <v>25</v>
      </c>
      <c r="AS613" s="578"/>
      <c r="AT613" s="211">
        <v>5</v>
      </c>
      <c r="AU613" s="211">
        <v>2941.8197351559184</v>
      </c>
      <c r="AV613" s="208">
        <f t="shared" si="441"/>
        <v>588.36394703118367</v>
      </c>
      <c r="AW613" s="205">
        <f t="shared" si="450"/>
        <v>26</v>
      </c>
      <c r="AX613" s="578"/>
    </row>
    <row r="614" spans="2:50" ht="14.25" customHeight="1" outlineLevel="1">
      <c r="B614" s="527"/>
      <c r="C614" s="203">
        <v>19</v>
      </c>
      <c r="D614" s="206" t="s">
        <v>547</v>
      </c>
      <c r="E614" s="207">
        <v>3</v>
      </c>
      <c r="F614" s="203">
        <v>3600</v>
      </c>
      <c r="G614" s="208">
        <f t="shared" si="442"/>
        <v>1200</v>
      </c>
      <c r="H614" s="576"/>
      <c r="I614" s="209">
        <f t="shared" si="443"/>
        <v>3</v>
      </c>
      <c r="J614" s="209">
        <f t="shared" si="443"/>
        <v>3110.2578641808545</v>
      </c>
      <c r="K614" s="210">
        <f t="shared" si="443"/>
        <v>1036.7526213936183</v>
      </c>
      <c r="L614" s="577"/>
      <c r="M614" s="209">
        <f>RANK(K614, K$596:$K$628)</f>
        <v>4</v>
      </c>
      <c r="N614" s="579"/>
      <c r="O614" s="574"/>
      <c r="P614" s="211">
        <v>3</v>
      </c>
      <c r="Q614" s="211">
        <v>3110.3136482486152</v>
      </c>
      <c r="R614" s="208">
        <f t="shared" si="435"/>
        <v>1036.7712160828717</v>
      </c>
      <c r="S614" s="205">
        <f t="shared" si="444"/>
        <v>3</v>
      </c>
      <c r="T614" s="578"/>
      <c r="U614" s="211">
        <v>3</v>
      </c>
      <c r="V614" s="211">
        <v>3110.3210069012844</v>
      </c>
      <c r="W614" s="208">
        <f t="shared" si="436"/>
        <v>1036.7736689670949</v>
      </c>
      <c r="X614" s="205">
        <f t="shared" si="445"/>
        <v>3</v>
      </c>
      <c r="Y614" s="578"/>
      <c r="Z614" s="211">
        <v>3</v>
      </c>
      <c r="AA614" s="211">
        <v>3110.8738571593167</v>
      </c>
      <c r="AB614" s="208">
        <f t="shared" si="437"/>
        <v>1036.9579523864388</v>
      </c>
      <c r="AC614" s="205">
        <f t="shared" si="446"/>
        <v>3</v>
      </c>
      <c r="AD614" s="578"/>
      <c r="AE614" s="211">
        <v>3</v>
      </c>
      <c r="AF614" s="211">
        <v>3110.5976526596623</v>
      </c>
      <c r="AG614" s="208">
        <f t="shared" si="438"/>
        <v>1036.8658842198874</v>
      </c>
      <c r="AH614" s="205">
        <f t="shared" si="447"/>
        <v>4</v>
      </c>
      <c r="AI614" s="578"/>
      <c r="AJ614" s="211">
        <v>3</v>
      </c>
      <c r="AK614" s="211">
        <v>3109.8377916582349</v>
      </c>
      <c r="AL614" s="208">
        <f t="shared" si="439"/>
        <v>1036.6125972194116</v>
      </c>
      <c r="AM614" s="205">
        <f t="shared" si="448"/>
        <v>4</v>
      </c>
      <c r="AN614" s="578"/>
      <c r="AO614" s="211">
        <v>3</v>
      </c>
      <c r="AP614" s="211">
        <v>3109.8468032466662</v>
      </c>
      <c r="AQ614" s="208">
        <f t="shared" si="440"/>
        <v>1036.6156010822222</v>
      </c>
      <c r="AR614" s="205">
        <f t="shared" si="449"/>
        <v>4</v>
      </c>
      <c r="AS614" s="578"/>
      <c r="AT614" s="211">
        <v>3</v>
      </c>
      <c r="AU614" s="211">
        <v>3110.0142893922039</v>
      </c>
      <c r="AV614" s="208">
        <f t="shared" si="441"/>
        <v>1036.6714297974013</v>
      </c>
      <c r="AW614" s="205">
        <f t="shared" si="450"/>
        <v>4</v>
      </c>
      <c r="AX614" s="578"/>
    </row>
    <row r="615" spans="2:50" ht="14.25" customHeight="1" outlineLevel="1">
      <c r="B615" s="527"/>
      <c r="C615" s="203">
        <v>20</v>
      </c>
      <c r="D615" s="206" t="s">
        <v>551</v>
      </c>
      <c r="E615" s="207">
        <v>3</v>
      </c>
      <c r="F615" s="203">
        <v>3600</v>
      </c>
      <c r="G615" s="208">
        <f t="shared" si="442"/>
        <v>1200</v>
      </c>
      <c r="H615" s="576"/>
      <c r="I615" s="209">
        <f t="shared" si="443"/>
        <v>3</v>
      </c>
      <c r="J615" s="209">
        <f t="shared" si="443"/>
        <v>3109.1179648889351</v>
      </c>
      <c r="K615" s="210">
        <f t="shared" si="443"/>
        <v>1036.3726549629785</v>
      </c>
      <c r="L615" s="577"/>
      <c r="M615" s="209">
        <f>RANK(K615, K$596:$K$628)</f>
        <v>6</v>
      </c>
      <c r="N615" s="579"/>
      <c r="O615" s="574"/>
      <c r="P615" s="211">
        <v>3</v>
      </c>
      <c r="Q615" s="211">
        <v>3109.8753595397939</v>
      </c>
      <c r="R615" s="208">
        <f t="shared" si="435"/>
        <v>1036.625119846598</v>
      </c>
      <c r="S615" s="205">
        <f t="shared" si="444"/>
        <v>4</v>
      </c>
      <c r="T615" s="578"/>
      <c r="U615" s="211">
        <v>3</v>
      </c>
      <c r="V615" s="211">
        <v>3110.0591715976325</v>
      </c>
      <c r="W615" s="208">
        <f t="shared" si="436"/>
        <v>1036.6863905325442</v>
      </c>
      <c r="X615" s="205">
        <f t="shared" si="445"/>
        <v>4</v>
      </c>
      <c r="Y615" s="578"/>
      <c r="Z615" s="211">
        <v>3</v>
      </c>
      <c r="AA615" s="211">
        <v>3109.6153846153925</v>
      </c>
      <c r="AB615" s="208">
        <f t="shared" si="437"/>
        <v>1036.5384615384642</v>
      </c>
      <c r="AC615" s="205">
        <f t="shared" si="446"/>
        <v>6</v>
      </c>
      <c r="AD615" s="578"/>
      <c r="AE615" s="211">
        <v>3</v>
      </c>
      <c r="AF615" s="211">
        <v>3109.2760180995397</v>
      </c>
      <c r="AG615" s="208">
        <f t="shared" si="438"/>
        <v>1036.4253393665133</v>
      </c>
      <c r="AH615" s="205">
        <f t="shared" si="447"/>
        <v>6</v>
      </c>
      <c r="AI615" s="578"/>
      <c r="AJ615" s="211">
        <v>3</v>
      </c>
      <c r="AK615" s="211">
        <v>3108.7538619979505</v>
      </c>
      <c r="AL615" s="208">
        <f t="shared" si="439"/>
        <v>1036.2512873326502</v>
      </c>
      <c r="AM615" s="205">
        <f t="shared" si="448"/>
        <v>6</v>
      </c>
      <c r="AN615" s="578"/>
      <c r="AO615" s="211">
        <v>3</v>
      </c>
      <c r="AP615" s="211">
        <v>3108.5383502170798</v>
      </c>
      <c r="AQ615" s="208">
        <f t="shared" si="440"/>
        <v>1036.1794500723599</v>
      </c>
      <c r="AR615" s="205">
        <f t="shared" si="449"/>
        <v>6</v>
      </c>
      <c r="AS615" s="578"/>
      <c r="AT615" s="211">
        <v>3</v>
      </c>
      <c r="AU615" s="211">
        <v>3107.707608155155</v>
      </c>
      <c r="AV615" s="208">
        <f t="shared" si="441"/>
        <v>1035.9025360517182</v>
      </c>
      <c r="AW615" s="205">
        <f t="shared" si="450"/>
        <v>6</v>
      </c>
      <c r="AX615" s="578"/>
    </row>
    <row r="616" spans="2:50" ht="14.25" customHeight="1" outlineLevel="1">
      <c r="B616" s="527"/>
      <c r="C616" s="203">
        <v>21</v>
      </c>
      <c r="D616" s="206" t="s">
        <v>550</v>
      </c>
      <c r="E616" s="207">
        <v>4</v>
      </c>
      <c r="F616" s="203">
        <v>3300</v>
      </c>
      <c r="G616" s="208">
        <f t="shared" si="442"/>
        <v>825</v>
      </c>
      <c r="H616" s="576"/>
      <c r="I616" s="209">
        <f t="shared" si="443"/>
        <v>4</v>
      </c>
      <c r="J616" s="209">
        <f t="shared" si="443"/>
        <v>2913.5177638950227</v>
      </c>
      <c r="K616" s="210">
        <f t="shared" si="443"/>
        <v>728.37944097375566</v>
      </c>
      <c r="L616" s="577"/>
      <c r="M616" s="209">
        <f>RANK(K616, K$596:$K$628)</f>
        <v>19</v>
      </c>
      <c r="N616" s="579"/>
      <c r="O616" s="574"/>
      <c r="P616" s="211">
        <v>4</v>
      </c>
      <c r="Q616" s="211">
        <v>2912.6406353408347</v>
      </c>
      <c r="R616" s="208">
        <f t="shared" si="435"/>
        <v>728.16015883520868</v>
      </c>
      <c r="S616" s="205">
        <f t="shared" si="444"/>
        <v>20</v>
      </c>
      <c r="T616" s="578"/>
      <c r="U616" s="211">
        <v>4</v>
      </c>
      <c r="V616" s="211">
        <v>2913.1005876252943</v>
      </c>
      <c r="W616" s="208">
        <f t="shared" si="436"/>
        <v>728.27514690632358</v>
      </c>
      <c r="X616" s="205">
        <f t="shared" si="445"/>
        <v>20</v>
      </c>
      <c r="Y616" s="578"/>
      <c r="Z616" s="211">
        <v>4</v>
      </c>
      <c r="AA616" s="211">
        <v>2913.4818288393935</v>
      </c>
      <c r="AB616" s="208">
        <f t="shared" si="437"/>
        <v>728.37045720984838</v>
      </c>
      <c r="AC616" s="205">
        <f t="shared" si="446"/>
        <v>19</v>
      </c>
      <c r="AD616" s="578"/>
      <c r="AE616" s="211">
        <v>4</v>
      </c>
      <c r="AF616" s="211">
        <v>2913.5022850020669</v>
      </c>
      <c r="AG616" s="208">
        <f t="shared" si="438"/>
        <v>728.37557125051671</v>
      </c>
      <c r="AH616" s="205">
        <f t="shared" si="447"/>
        <v>19</v>
      </c>
      <c r="AI616" s="578"/>
      <c r="AJ616" s="211">
        <v>4</v>
      </c>
      <c r="AK616" s="211">
        <v>2913.6736879685832</v>
      </c>
      <c r="AL616" s="208">
        <f t="shared" si="439"/>
        <v>728.4184219921458</v>
      </c>
      <c r="AM616" s="205">
        <f t="shared" si="448"/>
        <v>19</v>
      </c>
      <c r="AN616" s="578"/>
      <c r="AO616" s="211">
        <v>4</v>
      </c>
      <c r="AP616" s="211">
        <v>2913.9986604152778</v>
      </c>
      <c r="AQ616" s="208">
        <f t="shared" si="440"/>
        <v>728.49966510381944</v>
      </c>
      <c r="AR616" s="205">
        <f t="shared" si="449"/>
        <v>19</v>
      </c>
      <c r="AS616" s="578"/>
      <c r="AT616" s="211">
        <v>4</v>
      </c>
      <c r="AU616" s="211">
        <v>2914.2266620737105</v>
      </c>
      <c r="AV616" s="208">
        <f t="shared" si="441"/>
        <v>728.55666551842762</v>
      </c>
      <c r="AW616" s="205">
        <f t="shared" si="450"/>
        <v>19</v>
      </c>
      <c r="AX616" s="578"/>
    </row>
    <row r="617" spans="2:50" ht="14.25" customHeight="1" outlineLevel="1">
      <c r="B617" s="527"/>
      <c r="C617" s="203">
        <v>22</v>
      </c>
      <c r="D617" s="206" t="s">
        <v>546</v>
      </c>
      <c r="E617" s="207">
        <v>4</v>
      </c>
      <c r="F617" s="203">
        <v>3300</v>
      </c>
      <c r="G617" s="208">
        <f>F617/E617</f>
        <v>825</v>
      </c>
      <c r="H617" s="576"/>
      <c r="I617" s="209">
        <f t="shared" si="443"/>
        <v>4</v>
      </c>
      <c r="J617" s="209">
        <f t="shared" si="443"/>
        <v>2915.7301516203174</v>
      </c>
      <c r="K617" s="210">
        <f t="shared" si="443"/>
        <v>728.93253790507936</v>
      </c>
      <c r="L617" s="577"/>
      <c r="M617" s="209">
        <f>RANK(K617, K$596:$K$628)</f>
        <v>18</v>
      </c>
      <c r="N617" s="579"/>
      <c r="O617" s="574"/>
      <c r="P617" s="211">
        <v>4</v>
      </c>
      <c r="Q617" s="211">
        <v>2915.3313002495192</v>
      </c>
      <c r="R617" s="208">
        <f t="shared" si="435"/>
        <v>728.83282506237981</v>
      </c>
      <c r="S617" s="205">
        <f t="shared" si="444"/>
        <v>18</v>
      </c>
      <c r="T617" s="578"/>
      <c r="U617" s="211">
        <v>4</v>
      </c>
      <c r="V617" s="211">
        <v>2915.8371040723987</v>
      </c>
      <c r="W617" s="208">
        <f t="shared" si="436"/>
        <v>728.95927601809967</v>
      </c>
      <c r="X617" s="205">
        <f t="shared" si="445"/>
        <v>18</v>
      </c>
      <c r="Y617" s="578"/>
      <c r="Z617" s="211">
        <v>4</v>
      </c>
      <c r="AA617" s="211">
        <v>2915.9547738693509</v>
      </c>
      <c r="AB617" s="208">
        <f t="shared" si="437"/>
        <v>728.98869346733773</v>
      </c>
      <c r="AC617" s="205">
        <f t="shared" si="446"/>
        <v>18</v>
      </c>
      <c r="AD617" s="578"/>
      <c r="AE617" s="211">
        <v>4</v>
      </c>
      <c r="AF617" s="211">
        <v>2915.9400998336077</v>
      </c>
      <c r="AG617" s="208">
        <f t="shared" si="438"/>
        <v>728.98502495840194</v>
      </c>
      <c r="AH617" s="205">
        <f t="shared" si="447"/>
        <v>18</v>
      </c>
      <c r="AI617" s="578"/>
      <c r="AJ617" s="211">
        <v>4</v>
      </c>
      <c r="AK617" s="211">
        <v>2915.6138259833133</v>
      </c>
      <c r="AL617" s="208">
        <f t="shared" si="439"/>
        <v>728.90345649582832</v>
      </c>
      <c r="AM617" s="205">
        <f t="shared" si="448"/>
        <v>18</v>
      </c>
      <c r="AN617" s="578"/>
      <c r="AO617" s="211">
        <v>4</v>
      </c>
      <c r="AP617" s="211">
        <v>2915.4034229828853</v>
      </c>
      <c r="AQ617" s="208">
        <f t="shared" si="440"/>
        <v>728.85085574572133</v>
      </c>
      <c r="AR617" s="205">
        <f t="shared" si="449"/>
        <v>18</v>
      </c>
      <c r="AS617" s="578"/>
      <c r="AT617" s="211">
        <v>4</v>
      </c>
      <c r="AU617" s="211">
        <v>2916.0305343511477</v>
      </c>
      <c r="AV617" s="208">
        <f t="shared" si="441"/>
        <v>729.00763358778693</v>
      </c>
      <c r="AW617" s="205">
        <f t="shared" si="450"/>
        <v>18</v>
      </c>
      <c r="AX617" s="578"/>
    </row>
    <row r="618" spans="2:50" ht="14.25" customHeight="1" outlineLevel="1">
      <c r="B618" s="527"/>
      <c r="C618" s="203">
        <v>23</v>
      </c>
      <c r="D618" s="206" t="s">
        <v>549</v>
      </c>
      <c r="E618" s="207">
        <v>4</v>
      </c>
      <c r="F618" s="203">
        <v>3000</v>
      </c>
      <c r="G618" s="208">
        <f t="shared" ref="G618:G625" si="451">F618/E618</f>
        <v>750</v>
      </c>
      <c r="H618" s="576"/>
      <c r="I618" s="209">
        <f t="shared" si="443"/>
        <v>4</v>
      </c>
      <c r="J618" s="209">
        <f t="shared" si="443"/>
        <v>2674.0159990853722</v>
      </c>
      <c r="K618" s="210">
        <f t="shared" si="443"/>
        <v>668.50399977134305</v>
      </c>
      <c r="L618" s="577"/>
      <c r="M618" s="209">
        <f>RANK(K618, K$596:$K$628)</f>
        <v>23</v>
      </c>
      <c r="N618" s="579"/>
      <c r="O618" s="574"/>
      <c r="P618" s="211">
        <v>4</v>
      </c>
      <c r="Q618" s="211">
        <v>2672.7631578947348</v>
      </c>
      <c r="R618" s="208">
        <f t="shared" si="435"/>
        <v>668.19078947368371</v>
      </c>
      <c r="S618" s="205">
        <f t="shared" si="444"/>
        <v>23</v>
      </c>
      <c r="T618" s="578"/>
      <c r="U618" s="211">
        <v>4</v>
      </c>
      <c r="V618" s="211">
        <v>2673.1343283582146</v>
      </c>
      <c r="W618" s="208">
        <f t="shared" si="436"/>
        <v>668.28358208955365</v>
      </c>
      <c r="X618" s="205">
        <f t="shared" si="445"/>
        <v>23</v>
      </c>
      <c r="Y618" s="578"/>
      <c r="Z618" s="211">
        <v>4</v>
      </c>
      <c r="AA618" s="211">
        <v>2673.786407766991</v>
      </c>
      <c r="AB618" s="208">
        <f t="shared" si="437"/>
        <v>668.44660194174776</v>
      </c>
      <c r="AC618" s="205">
        <f t="shared" si="446"/>
        <v>23</v>
      </c>
      <c r="AD618" s="578"/>
      <c r="AE618" s="211">
        <v>4</v>
      </c>
      <c r="AF618" s="211">
        <v>2673.9640344018758</v>
      </c>
      <c r="AG618" s="208">
        <f t="shared" si="438"/>
        <v>668.49100860046894</v>
      </c>
      <c r="AH618" s="205">
        <f t="shared" si="447"/>
        <v>23</v>
      </c>
      <c r="AI618" s="578"/>
      <c r="AJ618" s="211">
        <v>4</v>
      </c>
      <c r="AK618" s="211">
        <v>2674.3580724586732</v>
      </c>
      <c r="AL618" s="208">
        <f t="shared" si="439"/>
        <v>668.58951811466829</v>
      </c>
      <c r="AM618" s="205">
        <f t="shared" si="448"/>
        <v>22</v>
      </c>
      <c r="AN618" s="578"/>
      <c r="AO618" s="211">
        <v>4</v>
      </c>
      <c r="AP618" s="211">
        <v>2674.7224036577468</v>
      </c>
      <c r="AQ618" s="208">
        <f t="shared" si="440"/>
        <v>668.6806009144367</v>
      </c>
      <c r="AR618" s="205">
        <f t="shared" si="449"/>
        <v>22</v>
      </c>
      <c r="AS618" s="578"/>
      <c r="AT618" s="211">
        <v>4</v>
      </c>
      <c r="AU618" s="211">
        <v>2675.3835890593682</v>
      </c>
      <c r="AV618" s="208">
        <f t="shared" si="441"/>
        <v>668.84589726484205</v>
      </c>
      <c r="AW618" s="205">
        <f>RANK(AV618, AV$596:AV$628)</f>
        <v>22</v>
      </c>
      <c r="AX618" s="578"/>
    </row>
    <row r="619" spans="2:50" ht="14.25" customHeight="1" outlineLevel="1">
      <c r="B619" s="527"/>
      <c r="C619" s="203">
        <v>24</v>
      </c>
      <c r="D619" s="206" t="s">
        <v>548</v>
      </c>
      <c r="E619" s="207">
        <v>4</v>
      </c>
      <c r="F619" s="203">
        <v>3300</v>
      </c>
      <c r="G619" s="208">
        <f t="shared" si="451"/>
        <v>825</v>
      </c>
      <c r="H619" s="576"/>
      <c r="I619" s="209">
        <f t="shared" si="443"/>
        <v>4</v>
      </c>
      <c r="J619" s="209">
        <f t="shared" si="443"/>
        <v>2942.9398804039588</v>
      </c>
      <c r="K619" s="210">
        <f t="shared" si="443"/>
        <v>735.7349701009897</v>
      </c>
      <c r="L619" s="577"/>
      <c r="M619" s="209">
        <f>RANK(K619, K$596:$K$628)</f>
        <v>13</v>
      </c>
      <c r="N619" s="579"/>
      <c r="O619" s="574"/>
      <c r="P619" s="211">
        <v>4</v>
      </c>
      <c r="Q619" s="211">
        <v>2940.8788282290316</v>
      </c>
      <c r="R619" s="208">
        <f t="shared" si="435"/>
        <v>735.21970705725789</v>
      </c>
      <c r="S619" s="205">
        <f t="shared" si="444"/>
        <v>13</v>
      </c>
      <c r="T619" s="578"/>
      <c r="U619" s="211">
        <v>4</v>
      </c>
      <c r="V619" s="211">
        <v>2941.3089373680609</v>
      </c>
      <c r="W619" s="208">
        <f t="shared" si="436"/>
        <v>735.32723434201523</v>
      </c>
      <c r="X619" s="205">
        <f t="shared" si="445"/>
        <v>13</v>
      </c>
      <c r="Y619" s="578"/>
      <c r="Z619" s="211">
        <v>4</v>
      </c>
      <c r="AA619" s="211">
        <v>2941.6342412451449</v>
      </c>
      <c r="AB619" s="208">
        <f t="shared" si="437"/>
        <v>735.40856031128624</v>
      </c>
      <c r="AC619" s="205">
        <f t="shared" si="446"/>
        <v>13</v>
      </c>
      <c r="AD619" s="578"/>
      <c r="AE619" s="211">
        <v>4</v>
      </c>
      <c r="AF619" s="211">
        <v>2942.7631578947485</v>
      </c>
      <c r="AG619" s="208">
        <f t="shared" si="438"/>
        <v>735.69078947368712</v>
      </c>
      <c r="AH619" s="205">
        <f t="shared" si="447"/>
        <v>13</v>
      </c>
      <c r="AI619" s="578"/>
      <c r="AJ619" s="211">
        <v>4</v>
      </c>
      <c r="AK619" s="211">
        <v>2943.9759036144583</v>
      </c>
      <c r="AL619" s="208">
        <f t="shared" si="439"/>
        <v>735.99397590361457</v>
      </c>
      <c r="AM619" s="205">
        <f t="shared" si="448"/>
        <v>13</v>
      </c>
      <c r="AN619" s="578"/>
      <c r="AO619" s="211">
        <v>4</v>
      </c>
      <c r="AP619" s="211">
        <v>2944.7951645399612</v>
      </c>
      <c r="AQ619" s="208">
        <f t="shared" si="440"/>
        <v>736.1987911349903</v>
      </c>
      <c r="AR619" s="205">
        <f t="shared" si="449"/>
        <v>13</v>
      </c>
      <c r="AS619" s="578"/>
      <c r="AT619" s="211">
        <v>4</v>
      </c>
      <c r="AU619" s="211">
        <v>2945.2229299363053</v>
      </c>
      <c r="AV619" s="208">
        <f t="shared" si="441"/>
        <v>736.30573248407632</v>
      </c>
      <c r="AW619" s="205">
        <f t="shared" si="450"/>
        <v>12</v>
      </c>
      <c r="AX619" s="578"/>
    </row>
    <row r="620" spans="2:50" ht="14.25" customHeight="1" outlineLevel="1">
      <c r="B620" s="527"/>
      <c r="C620" s="203">
        <v>25</v>
      </c>
      <c r="D620" s="206" t="s">
        <v>666</v>
      </c>
      <c r="E620" s="207">
        <v>3</v>
      </c>
      <c r="F620" s="203">
        <v>3300</v>
      </c>
      <c r="G620" s="208">
        <f t="shared" si="451"/>
        <v>1100</v>
      </c>
      <c r="H620" s="576"/>
      <c r="I620" s="209">
        <f t="shared" si="443"/>
        <v>3</v>
      </c>
      <c r="J620" s="209">
        <f t="shared" si="443"/>
        <v>2939.571040431179</v>
      </c>
      <c r="K620" s="210">
        <f t="shared" si="443"/>
        <v>979.85701347705981</v>
      </c>
      <c r="L620" s="577"/>
      <c r="M620" s="209">
        <f>RANK(K620, K$596:$K$628)</f>
        <v>7</v>
      </c>
      <c r="N620" s="579"/>
      <c r="O620" s="574"/>
      <c r="P620" s="211">
        <v>3</v>
      </c>
      <c r="Q620" s="211">
        <v>2939.1117092866739</v>
      </c>
      <c r="R620" s="208">
        <f t="shared" si="435"/>
        <v>979.70390309555796</v>
      </c>
      <c r="S620" s="205">
        <f t="shared" si="444"/>
        <v>7</v>
      </c>
      <c r="T620" s="578"/>
      <c r="U620" s="211">
        <v>3</v>
      </c>
      <c r="V620" s="211">
        <v>2939.3751759076872</v>
      </c>
      <c r="W620" s="208">
        <f t="shared" si="436"/>
        <v>979.79172530256244</v>
      </c>
      <c r="X620" s="205">
        <f t="shared" si="445"/>
        <v>7</v>
      </c>
      <c r="Y620" s="578"/>
      <c r="Z620" s="211">
        <v>3</v>
      </c>
      <c r="AA620" s="211">
        <v>2939.8344066237341</v>
      </c>
      <c r="AB620" s="208">
        <f t="shared" si="437"/>
        <v>979.94480220791138</v>
      </c>
      <c r="AC620" s="205">
        <f t="shared" si="446"/>
        <v>7</v>
      </c>
      <c r="AD620" s="578"/>
      <c r="AE620" s="211">
        <v>3</v>
      </c>
      <c r="AF620" s="211">
        <v>2939.6103896103941</v>
      </c>
      <c r="AG620" s="208">
        <f t="shared" si="438"/>
        <v>979.87012987013134</v>
      </c>
      <c r="AH620" s="205">
        <f t="shared" si="447"/>
        <v>7</v>
      </c>
      <c r="AI620" s="578"/>
      <c r="AJ620" s="211">
        <v>3</v>
      </c>
      <c r="AK620" s="211">
        <v>2939.8069610997363</v>
      </c>
      <c r="AL620" s="208">
        <f t="shared" si="439"/>
        <v>979.93565369991211</v>
      </c>
      <c r="AM620" s="205">
        <f t="shared" si="448"/>
        <v>7</v>
      </c>
      <c r="AN620" s="578"/>
      <c r="AO620" s="211">
        <v>3</v>
      </c>
      <c r="AP620" s="211">
        <v>2939.7082658022669</v>
      </c>
      <c r="AQ620" s="208">
        <f t="shared" si="440"/>
        <v>979.90275526742232</v>
      </c>
      <c r="AR620" s="205">
        <f t="shared" si="449"/>
        <v>7</v>
      </c>
      <c r="AS620" s="578"/>
      <c r="AT620" s="211">
        <v>3</v>
      </c>
      <c r="AU620" s="211">
        <v>2939.5503746877625</v>
      </c>
      <c r="AV620" s="208">
        <f t="shared" si="441"/>
        <v>979.85012489592089</v>
      </c>
      <c r="AW620" s="205">
        <f t="shared" si="450"/>
        <v>7</v>
      </c>
      <c r="AX620" s="578"/>
    </row>
    <row r="621" spans="2:50" ht="14.25" customHeight="1" outlineLevel="1">
      <c r="B621" s="527"/>
      <c r="C621" s="203">
        <v>26</v>
      </c>
      <c r="D621" s="206" t="s">
        <v>706</v>
      </c>
      <c r="E621" s="207">
        <v>4</v>
      </c>
      <c r="F621" s="203">
        <v>3000</v>
      </c>
      <c r="G621" s="208">
        <f t="shared" si="451"/>
        <v>750</v>
      </c>
      <c r="H621" s="576"/>
      <c r="I621" s="209">
        <f t="shared" si="443"/>
        <v>4</v>
      </c>
      <c r="J621" s="209">
        <f t="shared" si="443"/>
        <v>2649.4902432674962</v>
      </c>
      <c r="K621" s="210">
        <f t="shared" si="443"/>
        <v>662.37256081687406</v>
      </c>
      <c r="L621" s="577"/>
      <c r="M621" s="209">
        <f>RANK(K621, K$596:$K$628)</f>
        <v>24</v>
      </c>
      <c r="N621" s="579"/>
      <c r="O621" s="574"/>
      <c r="P621" s="211">
        <v>4</v>
      </c>
      <c r="Q621" s="211">
        <v>2648.6855582109897</v>
      </c>
      <c r="R621" s="208">
        <f t="shared" si="435"/>
        <v>662.17138955274743</v>
      </c>
      <c r="S621" s="205">
        <f t="shared" si="444"/>
        <v>24</v>
      </c>
      <c r="T621" s="578"/>
      <c r="U621" s="211">
        <v>4</v>
      </c>
      <c r="V621" s="211">
        <v>2649.204052098411</v>
      </c>
      <c r="W621" s="208">
        <f t="shared" si="436"/>
        <v>662.30101302460275</v>
      </c>
      <c r="X621" s="205">
        <f t="shared" si="445"/>
        <v>24</v>
      </c>
      <c r="Y621" s="578"/>
      <c r="Z621" s="211">
        <v>4</v>
      </c>
      <c r="AA621" s="211">
        <v>2649.2537313432908</v>
      </c>
      <c r="AB621" s="208">
        <f t="shared" si="437"/>
        <v>662.31343283582271</v>
      </c>
      <c r="AC621" s="205">
        <f t="shared" si="446"/>
        <v>24</v>
      </c>
      <c r="AD621" s="578"/>
      <c r="AE621" s="211">
        <v>4</v>
      </c>
      <c r="AF621" s="211">
        <v>2649.2727272727329</v>
      </c>
      <c r="AG621" s="208">
        <f t="shared" si="438"/>
        <v>662.31818181818323</v>
      </c>
      <c r="AH621" s="205">
        <f t="shared" si="447"/>
        <v>24</v>
      </c>
      <c r="AI621" s="578"/>
      <c r="AJ621" s="211">
        <v>4</v>
      </c>
      <c r="AK621" s="211">
        <v>2649.6940024479809</v>
      </c>
      <c r="AL621" s="208">
        <f t="shared" si="439"/>
        <v>662.42350061199522</v>
      </c>
      <c r="AM621" s="205">
        <f t="shared" si="448"/>
        <v>23</v>
      </c>
      <c r="AN621" s="578"/>
      <c r="AO621" s="211">
        <v>4</v>
      </c>
      <c r="AP621" s="211">
        <v>2649.9619192688456</v>
      </c>
      <c r="AQ621" s="208">
        <f t="shared" si="440"/>
        <v>662.49047981721139</v>
      </c>
      <c r="AR621" s="205">
        <f t="shared" si="449"/>
        <v>23</v>
      </c>
      <c r="AS621" s="578"/>
      <c r="AT621" s="211">
        <v>4</v>
      </c>
      <c r="AU621" s="211">
        <v>2650.3597122302185</v>
      </c>
      <c r="AV621" s="208">
        <f t="shared" si="441"/>
        <v>662.58992805755463</v>
      </c>
      <c r="AW621" s="205">
        <f t="shared" si="450"/>
        <v>23</v>
      </c>
      <c r="AX621" s="578"/>
    </row>
    <row r="622" spans="2:50" ht="14.25" customHeight="1" outlineLevel="1">
      <c r="B622" s="527"/>
      <c r="C622" s="203">
        <v>27</v>
      </c>
      <c r="D622" s="206" t="s">
        <v>638</v>
      </c>
      <c r="E622" s="207">
        <v>6</v>
      </c>
      <c r="F622" s="203">
        <v>3600</v>
      </c>
      <c r="G622" s="208">
        <f t="shared" si="451"/>
        <v>600</v>
      </c>
      <c r="H622" s="576"/>
      <c r="I622" s="209">
        <f t="shared" si="443"/>
        <v>6</v>
      </c>
      <c r="J622" s="209">
        <f t="shared" si="443"/>
        <v>3202.5007874961238</v>
      </c>
      <c r="K622" s="210">
        <f t="shared" si="443"/>
        <v>533.75013124935401</v>
      </c>
      <c r="L622" s="577"/>
      <c r="M622" s="209">
        <f>RANK(K622, K$596:$K$628)</f>
        <v>28</v>
      </c>
      <c r="N622" s="579"/>
      <c r="O622" s="574"/>
      <c r="P622" s="211">
        <v>6</v>
      </c>
      <c r="Q622" s="211">
        <v>3201.5810276680099</v>
      </c>
      <c r="R622" s="208">
        <f t="shared" si="435"/>
        <v>533.59683794466832</v>
      </c>
      <c r="S622" s="205">
        <f t="shared" si="444"/>
        <v>27</v>
      </c>
      <c r="T622" s="578"/>
      <c r="U622" s="211">
        <v>6</v>
      </c>
      <c r="V622" s="211">
        <v>3199.9999999999259</v>
      </c>
      <c r="W622" s="208">
        <f t="shared" si="436"/>
        <v>533.33333333332098</v>
      </c>
      <c r="X622" s="205">
        <f t="shared" si="445"/>
        <v>27</v>
      </c>
      <c r="Y622" s="578"/>
      <c r="Z622" s="211">
        <v>6</v>
      </c>
      <c r="AA622" s="211">
        <v>3198.0582524272309</v>
      </c>
      <c r="AB622" s="208">
        <f t="shared" si="437"/>
        <v>533.00970873787185</v>
      </c>
      <c r="AC622" s="205">
        <f t="shared" si="446"/>
        <v>27</v>
      </c>
      <c r="AD622" s="578"/>
      <c r="AE622" s="211">
        <v>6</v>
      </c>
      <c r="AF622" s="211">
        <v>3202.0100502512701</v>
      </c>
      <c r="AG622" s="208">
        <f t="shared" si="438"/>
        <v>533.66834170854497</v>
      </c>
      <c r="AH622" s="205">
        <f t="shared" si="447"/>
        <v>27</v>
      </c>
      <c r="AI622" s="578"/>
      <c r="AJ622" s="211">
        <v>6</v>
      </c>
      <c r="AK622" s="211">
        <v>3206.9868995632651</v>
      </c>
      <c r="AL622" s="208">
        <f t="shared" si="439"/>
        <v>534.49781659387747</v>
      </c>
      <c r="AM622" s="205">
        <f t="shared" si="448"/>
        <v>26</v>
      </c>
      <c r="AN622" s="578"/>
      <c r="AO622" s="211">
        <v>6</v>
      </c>
      <c r="AP622" s="211">
        <v>3203.3898305084513</v>
      </c>
      <c r="AQ622" s="208">
        <f t="shared" si="440"/>
        <v>533.89830508474188</v>
      </c>
      <c r="AR622" s="205">
        <f t="shared" si="449"/>
        <v>26</v>
      </c>
      <c r="AS622" s="578"/>
      <c r="AT622" s="211">
        <v>6</v>
      </c>
      <c r="AU622" s="211">
        <v>3205.4794520547143</v>
      </c>
      <c r="AV622" s="208">
        <f t="shared" si="441"/>
        <v>534.24657534245239</v>
      </c>
      <c r="AW622" s="205">
        <f t="shared" si="450"/>
        <v>27</v>
      </c>
      <c r="AX622" s="578"/>
    </row>
    <row r="623" spans="2:50" ht="14.25" customHeight="1" outlineLevel="1">
      <c r="B623" s="527"/>
      <c r="C623" s="203">
        <v>28</v>
      </c>
      <c r="D623" s="206" t="s">
        <v>387</v>
      </c>
      <c r="E623" s="207">
        <v>3</v>
      </c>
      <c r="F623" s="203">
        <v>3000</v>
      </c>
      <c r="G623" s="208">
        <f t="shared" si="451"/>
        <v>1000</v>
      </c>
      <c r="H623" s="576"/>
      <c r="I623" s="209">
        <f t="shared" si="443"/>
        <v>3</v>
      </c>
      <c r="J623" s="209">
        <f t="shared" si="443"/>
        <v>2677.4159405666132</v>
      </c>
      <c r="K623" s="210">
        <f t="shared" si="443"/>
        <v>892.47198018887104</v>
      </c>
      <c r="L623" s="577"/>
      <c r="M623" s="209">
        <f>RANK(K623, K$596:$K$628)</f>
        <v>9</v>
      </c>
      <c r="N623" s="579"/>
      <c r="O623" s="574"/>
      <c r="P623" s="211">
        <v>3</v>
      </c>
      <c r="Q623" s="211">
        <v>2676.7600371368444</v>
      </c>
      <c r="R623" s="208">
        <f t="shared" si="435"/>
        <v>892.25334571228143</v>
      </c>
      <c r="S623" s="205">
        <f t="shared" si="444"/>
        <v>9</v>
      </c>
      <c r="T623" s="578"/>
      <c r="U623" s="211">
        <v>3</v>
      </c>
      <c r="V623" s="211">
        <v>2677.0112032391744</v>
      </c>
      <c r="W623" s="208">
        <f t="shared" si="436"/>
        <v>892.33706774639143</v>
      </c>
      <c r="X623" s="205">
        <f t="shared" si="445"/>
        <v>9</v>
      </c>
      <c r="Y623" s="578"/>
      <c r="Z623" s="211">
        <v>3</v>
      </c>
      <c r="AA623" s="211">
        <v>2677.1077138522569</v>
      </c>
      <c r="AB623" s="208">
        <f t="shared" si="437"/>
        <v>892.36923795075234</v>
      </c>
      <c r="AC623" s="205">
        <f t="shared" si="446"/>
        <v>9</v>
      </c>
      <c r="AD623" s="578"/>
      <c r="AE623" s="211">
        <v>3</v>
      </c>
      <c r="AF623" s="211">
        <v>2677.2933771612998</v>
      </c>
      <c r="AG623" s="208">
        <f t="shared" si="438"/>
        <v>892.43112572043322</v>
      </c>
      <c r="AH623" s="205">
        <f t="shared" si="447"/>
        <v>9</v>
      </c>
      <c r="AI623" s="578"/>
      <c r="AJ623" s="211">
        <v>3</v>
      </c>
      <c r="AK623" s="211">
        <v>2677.4636074004475</v>
      </c>
      <c r="AL623" s="208">
        <f t="shared" si="439"/>
        <v>892.48786913348249</v>
      </c>
      <c r="AM623" s="205">
        <f t="shared" si="448"/>
        <v>9</v>
      </c>
      <c r="AN623" s="578"/>
      <c r="AO623" s="211">
        <v>3</v>
      </c>
      <c r="AP623" s="211">
        <v>2678.0403539900799</v>
      </c>
      <c r="AQ623" s="208">
        <f t="shared" si="440"/>
        <v>892.6801179966933</v>
      </c>
      <c r="AR623" s="205">
        <f t="shared" si="449"/>
        <v>9</v>
      </c>
      <c r="AS623" s="578"/>
      <c r="AT623" s="211">
        <v>3</v>
      </c>
      <c r="AU623" s="211">
        <v>2678.2352911861881</v>
      </c>
      <c r="AV623" s="208">
        <f t="shared" si="441"/>
        <v>892.74509706206265</v>
      </c>
      <c r="AW623" s="205">
        <f t="shared" si="450"/>
        <v>9</v>
      </c>
      <c r="AX623" s="578"/>
    </row>
    <row r="624" spans="2:50" ht="14.25" customHeight="1" outlineLevel="1">
      <c r="B624" s="527"/>
      <c r="C624" s="203">
        <v>29</v>
      </c>
      <c r="D624" s="206" t="s">
        <v>707</v>
      </c>
      <c r="E624" s="207">
        <v>12</v>
      </c>
      <c r="F624" s="203">
        <v>3600</v>
      </c>
      <c r="G624" s="208">
        <f t="shared" si="451"/>
        <v>300</v>
      </c>
      <c r="H624" s="576"/>
      <c r="I624" s="209">
        <f t="shared" si="443"/>
        <v>12</v>
      </c>
      <c r="J624" s="209">
        <f t="shared" si="443"/>
        <v>3103.3235341391155</v>
      </c>
      <c r="K624" s="210">
        <f t="shared" si="443"/>
        <v>258.610294511593</v>
      </c>
      <c r="L624" s="577"/>
      <c r="M624" s="209">
        <f>RANK(K624, K$596:$K$628)</f>
        <v>30</v>
      </c>
      <c r="N624" s="579"/>
      <c r="O624" s="574"/>
      <c r="P624" s="211">
        <v>12</v>
      </c>
      <c r="Q624" s="211">
        <v>3103.067484662582</v>
      </c>
      <c r="R624" s="208">
        <f t="shared" si="435"/>
        <v>258.58895705521519</v>
      </c>
      <c r="S624" s="205">
        <f t="shared" si="444"/>
        <v>29</v>
      </c>
      <c r="T624" s="578"/>
      <c r="U624" s="211">
        <v>12</v>
      </c>
      <c r="V624" s="211">
        <v>3103.4482758620743</v>
      </c>
      <c r="W624" s="208">
        <f t="shared" si="436"/>
        <v>258.62068965517284</v>
      </c>
      <c r="X624" s="205">
        <f t="shared" si="445"/>
        <v>29</v>
      </c>
      <c r="Y624" s="578"/>
      <c r="Z624" s="211">
        <v>12</v>
      </c>
      <c r="AA624" s="211">
        <v>3102.9340697273087</v>
      </c>
      <c r="AB624" s="208">
        <f t="shared" si="437"/>
        <v>258.57783914394241</v>
      </c>
      <c r="AC624" s="205">
        <f t="shared" si="446"/>
        <v>29</v>
      </c>
      <c r="AD624" s="578"/>
      <c r="AE624" s="211">
        <v>12</v>
      </c>
      <c r="AF624" s="211">
        <v>3103.0913012221531</v>
      </c>
      <c r="AG624" s="208">
        <f t="shared" si="438"/>
        <v>258.59094176851278</v>
      </c>
      <c r="AH624" s="205">
        <f t="shared" si="447"/>
        <v>29</v>
      </c>
      <c r="AI624" s="578"/>
      <c r="AJ624" s="211">
        <v>12</v>
      </c>
      <c r="AK624" s="211">
        <v>3103.1536113936922</v>
      </c>
      <c r="AL624" s="208">
        <f t="shared" si="439"/>
        <v>258.59613428280767</v>
      </c>
      <c r="AM624" s="205">
        <f t="shared" si="448"/>
        <v>28</v>
      </c>
      <c r="AN624" s="578"/>
      <c r="AO624" s="211">
        <v>12</v>
      </c>
      <c r="AP624" s="211">
        <v>3103.8424896792667</v>
      </c>
      <c r="AQ624" s="208">
        <f t="shared" si="440"/>
        <v>258.65354080660558</v>
      </c>
      <c r="AR624" s="205">
        <f t="shared" si="449"/>
        <v>28</v>
      </c>
      <c r="AS624" s="578"/>
      <c r="AT624" s="211">
        <v>12</v>
      </c>
      <c r="AU624" s="211">
        <v>3103.7275064267315</v>
      </c>
      <c r="AV624" s="208">
        <f t="shared" si="441"/>
        <v>258.64395886889429</v>
      </c>
      <c r="AW624" s="205">
        <f t="shared" si="450"/>
        <v>29</v>
      </c>
      <c r="AX624" s="578"/>
    </row>
    <row r="625" spans="1:50" ht="14.25" customHeight="1" outlineLevel="1">
      <c r="B625" s="527"/>
      <c r="C625" s="203">
        <v>30</v>
      </c>
      <c r="D625" s="206" t="s">
        <v>761</v>
      </c>
      <c r="E625" s="207">
        <v>4</v>
      </c>
      <c r="F625" s="203">
        <v>3000</v>
      </c>
      <c r="G625" s="208">
        <f t="shared" si="451"/>
        <v>750</v>
      </c>
      <c r="H625" s="576"/>
      <c r="I625" s="209">
        <f t="shared" si="443"/>
        <v>4</v>
      </c>
      <c r="J625" s="209">
        <f t="shared" si="443"/>
        <v>2458.2298176313375</v>
      </c>
      <c r="K625" s="210">
        <f t="shared" si="443"/>
        <v>614.55745440783437</v>
      </c>
      <c r="L625" s="577"/>
      <c r="M625" s="209">
        <f>RANK(K625, K$596:$K$628)</f>
        <v>25</v>
      </c>
      <c r="N625" s="579"/>
      <c r="O625" s="574"/>
      <c r="P625" s="211"/>
      <c r="Q625" s="211"/>
      <c r="R625" s="208"/>
      <c r="S625" s="205"/>
      <c r="T625" s="578"/>
      <c r="U625" s="211"/>
      <c r="V625" s="211"/>
      <c r="W625" s="208"/>
      <c r="X625" s="205"/>
      <c r="Y625" s="578"/>
      <c r="Z625" s="211"/>
      <c r="AA625" s="211"/>
      <c r="AB625" s="208"/>
      <c r="AC625" s="205"/>
      <c r="AD625" s="578"/>
      <c r="AE625" s="211"/>
      <c r="AF625" s="211"/>
      <c r="AG625" s="208"/>
      <c r="AH625" s="205"/>
      <c r="AI625" s="578"/>
      <c r="AJ625" s="211"/>
      <c r="AK625" s="211"/>
      <c r="AL625" s="208"/>
      <c r="AM625" s="205"/>
      <c r="AN625" s="578"/>
      <c r="AO625" s="211"/>
      <c r="AP625" s="211"/>
      <c r="AQ625" s="208"/>
      <c r="AR625" s="205"/>
      <c r="AS625" s="578"/>
      <c r="AT625" s="211">
        <v>4</v>
      </c>
      <c r="AU625" s="211">
        <v>2458.2298176313375</v>
      </c>
      <c r="AV625" s="208">
        <f t="shared" si="441"/>
        <v>614.55745440783437</v>
      </c>
      <c r="AW625" s="205">
        <f t="shared" si="450"/>
        <v>24</v>
      </c>
      <c r="AX625" s="578"/>
    </row>
    <row r="626" spans="1:50" ht="14.25" customHeight="1" outlineLevel="1">
      <c r="B626" s="527"/>
      <c r="C626" s="203">
        <v>31</v>
      </c>
      <c r="D626" s="206"/>
      <c r="E626" s="203"/>
      <c r="F626" s="203"/>
      <c r="G626" s="208"/>
      <c r="H626" s="576"/>
      <c r="I626" s="209"/>
      <c r="J626" s="209"/>
      <c r="K626" s="210"/>
      <c r="L626" s="577"/>
      <c r="M626" s="209"/>
      <c r="N626" s="579"/>
      <c r="O626" s="574"/>
      <c r="P626" s="211"/>
      <c r="Q626" s="211"/>
      <c r="R626" s="208"/>
      <c r="S626" s="205"/>
      <c r="T626" s="578"/>
      <c r="U626" s="211"/>
      <c r="V626" s="211"/>
      <c r="W626" s="208"/>
      <c r="X626" s="205"/>
      <c r="Y626" s="578"/>
      <c r="Z626" s="211"/>
      <c r="AA626" s="211"/>
      <c r="AB626" s="208"/>
      <c r="AC626" s="205"/>
      <c r="AD626" s="578"/>
      <c r="AE626" s="211"/>
      <c r="AF626" s="211"/>
      <c r="AG626" s="208"/>
      <c r="AH626" s="205"/>
      <c r="AI626" s="578"/>
      <c r="AJ626" s="211"/>
      <c r="AK626" s="211"/>
      <c r="AL626" s="208"/>
      <c r="AM626" s="205"/>
      <c r="AN626" s="578"/>
      <c r="AO626" s="211"/>
      <c r="AP626" s="211"/>
      <c r="AQ626" s="208"/>
      <c r="AR626" s="205"/>
      <c r="AS626" s="578"/>
      <c r="AT626" s="211"/>
      <c r="AU626" s="211"/>
      <c r="AV626" s="208"/>
      <c r="AW626" s="205"/>
      <c r="AX626" s="578"/>
    </row>
    <row r="627" spans="1:50" ht="14.25" customHeight="1" outlineLevel="1">
      <c r="B627" s="527"/>
      <c r="C627" s="203">
        <v>32</v>
      </c>
      <c r="D627" s="206"/>
      <c r="E627" s="203"/>
      <c r="F627" s="203"/>
      <c r="G627" s="208"/>
      <c r="H627" s="576"/>
      <c r="I627" s="209"/>
      <c r="J627" s="209"/>
      <c r="K627" s="210"/>
      <c r="L627" s="577"/>
      <c r="M627" s="209"/>
      <c r="N627" s="579"/>
      <c r="O627" s="574"/>
      <c r="P627" s="211"/>
      <c r="Q627" s="211"/>
      <c r="R627" s="208"/>
      <c r="S627" s="205"/>
      <c r="T627" s="578"/>
      <c r="U627" s="211"/>
      <c r="V627" s="211"/>
      <c r="W627" s="208"/>
      <c r="X627" s="205"/>
      <c r="Y627" s="578"/>
      <c r="Z627" s="211"/>
      <c r="AA627" s="211"/>
      <c r="AB627" s="208"/>
      <c r="AC627" s="205"/>
      <c r="AD627" s="578"/>
      <c r="AE627" s="211"/>
      <c r="AF627" s="211"/>
      <c r="AG627" s="208"/>
      <c r="AH627" s="205"/>
      <c r="AI627" s="578"/>
      <c r="AJ627" s="211"/>
      <c r="AK627" s="211"/>
      <c r="AL627" s="208"/>
      <c r="AM627" s="205"/>
      <c r="AN627" s="578"/>
      <c r="AO627" s="211"/>
      <c r="AP627" s="211"/>
      <c r="AQ627" s="208"/>
      <c r="AR627" s="205"/>
      <c r="AS627" s="578"/>
      <c r="AT627" s="211"/>
      <c r="AU627" s="211"/>
      <c r="AV627" s="208"/>
      <c r="AW627" s="205"/>
      <c r="AX627" s="578"/>
    </row>
    <row r="628" spans="1:50" ht="14.25" customHeight="1" outlineLevel="1">
      <c r="B628" s="527"/>
      <c r="C628" s="203">
        <v>33</v>
      </c>
      <c r="D628" s="206"/>
      <c r="E628" s="203"/>
      <c r="F628" s="203"/>
      <c r="G628" s="208"/>
      <c r="H628" s="576"/>
      <c r="I628" s="209"/>
      <c r="J628" s="209"/>
      <c r="K628" s="210"/>
      <c r="L628" s="577"/>
      <c r="M628" s="209"/>
      <c r="N628" s="579"/>
      <c r="O628" s="574"/>
      <c r="P628" s="205"/>
      <c r="Q628" s="211"/>
      <c r="R628" s="208"/>
      <c r="S628" s="205"/>
      <c r="T628" s="578"/>
      <c r="U628" s="205"/>
      <c r="V628" s="211"/>
      <c r="W628" s="208"/>
      <c r="X628" s="205"/>
      <c r="Y628" s="578"/>
      <c r="Z628" s="205"/>
      <c r="AA628" s="211"/>
      <c r="AB628" s="208"/>
      <c r="AC628" s="205"/>
      <c r="AD628" s="578"/>
      <c r="AE628" s="205"/>
      <c r="AF628" s="211"/>
      <c r="AG628" s="208"/>
      <c r="AH628" s="205"/>
      <c r="AI628" s="578"/>
      <c r="AJ628" s="205"/>
      <c r="AK628" s="211"/>
      <c r="AL628" s="208"/>
      <c r="AM628" s="205"/>
      <c r="AN628" s="578"/>
      <c r="AO628" s="205"/>
      <c r="AP628" s="211"/>
      <c r="AQ628" s="208"/>
      <c r="AR628" s="205"/>
      <c r="AS628" s="578"/>
      <c r="AT628" s="205"/>
      <c r="AU628" s="211"/>
      <c r="AV628" s="208"/>
      <c r="AW628" s="205"/>
      <c r="AX628" s="578"/>
    </row>
    <row r="629" spans="1:50" ht="14.25" customHeight="1">
      <c r="B629" s="580" t="s">
        <v>756</v>
      </c>
      <c r="C629" s="581"/>
      <c r="D629" s="581"/>
      <c r="E629" s="581"/>
      <c r="F629" s="581"/>
      <c r="G629" s="581"/>
      <c r="H629" s="581"/>
      <c r="I629" s="581"/>
      <c r="J629" s="581"/>
      <c r="K629" s="581"/>
      <c r="L629" s="581"/>
      <c r="M629" s="582"/>
      <c r="N629" s="585" t="s">
        <v>444</v>
      </c>
      <c r="O629" s="585" t="s">
        <v>105</v>
      </c>
      <c r="P629" s="587">
        <f>AT591+1</f>
        <v>45986</v>
      </c>
      <c r="Q629" s="588"/>
      <c r="R629" s="588"/>
      <c r="S629" s="588"/>
      <c r="T629" s="588"/>
      <c r="U629" s="589">
        <f>P629+1</f>
        <v>45987</v>
      </c>
      <c r="V629" s="590"/>
      <c r="W629" s="590"/>
      <c r="X629" s="590"/>
      <c r="Y629" s="590"/>
      <c r="Z629" s="587">
        <f t="shared" ref="Z629" si="452">U629+1</f>
        <v>45988</v>
      </c>
      <c r="AA629" s="588"/>
      <c r="AB629" s="588"/>
      <c r="AC629" s="588"/>
      <c r="AD629" s="588"/>
      <c r="AE629" s="589">
        <f t="shared" ref="AE629" si="453">Z629+1</f>
        <v>45989</v>
      </c>
      <c r="AF629" s="590"/>
      <c r="AG629" s="590"/>
      <c r="AH629" s="590"/>
      <c r="AI629" s="590"/>
      <c r="AJ629" s="595">
        <f t="shared" ref="AJ629" si="454">AE629+1</f>
        <v>45990</v>
      </c>
      <c r="AK629" s="596"/>
      <c r="AL629" s="596"/>
      <c r="AM629" s="596"/>
      <c r="AN629" s="597"/>
      <c r="AO629" s="589">
        <f t="shared" ref="AO629" si="455">AJ629+1</f>
        <v>45991</v>
      </c>
      <c r="AP629" s="590"/>
      <c r="AQ629" s="590"/>
      <c r="AR629" s="590"/>
      <c r="AS629" s="590"/>
      <c r="AT629" s="595">
        <f t="shared" ref="AT629" si="456">AO629+1</f>
        <v>45992</v>
      </c>
      <c r="AU629" s="596"/>
      <c r="AV629" s="596"/>
      <c r="AW629" s="596"/>
      <c r="AX629" s="597"/>
    </row>
    <row r="630" spans="1:50" ht="14.25" customHeight="1">
      <c r="B630" s="583"/>
      <c r="C630" s="583"/>
      <c r="D630" s="583"/>
      <c r="E630" s="583"/>
      <c r="F630" s="583"/>
      <c r="G630" s="583"/>
      <c r="H630" s="583"/>
      <c r="I630" s="583"/>
      <c r="J630" s="583"/>
      <c r="K630" s="583"/>
      <c r="L630" s="583"/>
      <c r="M630" s="584"/>
      <c r="N630" s="586"/>
      <c r="O630" s="586"/>
      <c r="P630" s="598">
        <f>P629</f>
        <v>45986</v>
      </c>
      <c r="Q630" s="598"/>
      <c r="R630" s="598"/>
      <c r="S630" s="598"/>
      <c r="T630" s="598"/>
      <c r="U630" s="591">
        <f>U629</f>
        <v>45987</v>
      </c>
      <c r="V630" s="591"/>
      <c r="W630" s="591"/>
      <c r="X630" s="591"/>
      <c r="Y630" s="591"/>
      <c r="Z630" s="598">
        <f t="shared" ref="Z630" si="457">Z629</f>
        <v>45988</v>
      </c>
      <c r="AA630" s="598"/>
      <c r="AB630" s="598"/>
      <c r="AC630" s="598"/>
      <c r="AD630" s="598"/>
      <c r="AE630" s="591">
        <f t="shared" ref="AE630" si="458">AE629</f>
        <v>45989</v>
      </c>
      <c r="AF630" s="591"/>
      <c r="AG630" s="591"/>
      <c r="AH630" s="591"/>
      <c r="AI630" s="591"/>
      <c r="AJ630" s="592">
        <f t="shared" ref="AJ630" si="459">AJ629</f>
        <v>45990</v>
      </c>
      <c r="AK630" s="593"/>
      <c r="AL630" s="593"/>
      <c r="AM630" s="593"/>
      <c r="AN630" s="594"/>
      <c r="AO630" s="591">
        <f t="shared" ref="AO630" si="460">AO629</f>
        <v>45991</v>
      </c>
      <c r="AP630" s="591"/>
      <c r="AQ630" s="591"/>
      <c r="AR630" s="591"/>
      <c r="AS630" s="591"/>
      <c r="AT630" s="592">
        <f t="shared" ref="AT630" si="461">AT629</f>
        <v>45992</v>
      </c>
      <c r="AU630" s="593"/>
      <c r="AV630" s="593"/>
      <c r="AW630" s="593"/>
      <c r="AX630" s="594"/>
    </row>
    <row r="631" spans="1:50" ht="14.25" customHeight="1">
      <c r="B631" s="527" t="s">
        <v>165</v>
      </c>
      <c r="C631" s="527" t="s">
        <v>160</v>
      </c>
      <c r="D631" s="527"/>
      <c r="E631" s="527" t="s">
        <v>161</v>
      </c>
      <c r="F631" s="527"/>
      <c r="G631" s="527"/>
      <c r="H631" s="527" t="s">
        <v>166</v>
      </c>
      <c r="I631" s="575" t="s">
        <v>445</v>
      </c>
      <c r="J631" s="575"/>
      <c r="K631" s="575"/>
      <c r="L631" s="575" t="s">
        <v>166</v>
      </c>
      <c r="M631" s="575" t="s">
        <v>168</v>
      </c>
      <c r="N631" s="579"/>
      <c r="O631" s="574" t="s">
        <v>167</v>
      </c>
      <c r="P631" s="574" t="s">
        <v>163</v>
      </c>
      <c r="Q631" s="574"/>
      <c r="R631" s="574"/>
      <c r="S631" s="574"/>
      <c r="T631" s="574" t="s">
        <v>166</v>
      </c>
      <c r="U631" s="574" t="s">
        <v>163</v>
      </c>
      <c r="V631" s="574"/>
      <c r="W631" s="574"/>
      <c r="X631" s="574"/>
      <c r="Y631" s="574" t="s">
        <v>166</v>
      </c>
      <c r="Z631" s="574" t="s">
        <v>163</v>
      </c>
      <c r="AA631" s="574"/>
      <c r="AB631" s="574"/>
      <c r="AC631" s="574"/>
      <c r="AD631" s="574" t="s">
        <v>166</v>
      </c>
      <c r="AE631" s="574" t="s">
        <v>163</v>
      </c>
      <c r="AF631" s="574"/>
      <c r="AG631" s="574"/>
      <c r="AH631" s="574"/>
      <c r="AI631" s="574" t="s">
        <v>166</v>
      </c>
      <c r="AJ631" s="574" t="s">
        <v>163</v>
      </c>
      <c r="AK631" s="574"/>
      <c r="AL631" s="574"/>
      <c r="AM631" s="574"/>
      <c r="AN631" s="574" t="s">
        <v>166</v>
      </c>
      <c r="AO631" s="574" t="s">
        <v>163</v>
      </c>
      <c r="AP631" s="574"/>
      <c r="AQ631" s="574"/>
      <c r="AR631" s="574"/>
      <c r="AS631" s="574" t="s">
        <v>166</v>
      </c>
      <c r="AT631" s="574" t="s">
        <v>163</v>
      </c>
      <c r="AU631" s="574"/>
      <c r="AV631" s="574"/>
      <c r="AW631" s="574"/>
      <c r="AX631" s="574" t="s">
        <v>166</v>
      </c>
    </row>
    <row r="632" spans="1:50" ht="14.25" customHeight="1">
      <c r="B632" s="527"/>
      <c r="C632" s="527"/>
      <c r="D632" s="527"/>
      <c r="E632" s="527" t="s">
        <v>446</v>
      </c>
      <c r="F632" s="527"/>
      <c r="G632" s="527"/>
      <c r="H632" s="527"/>
      <c r="I632" s="575" t="s">
        <v>446</v>
      </c>
      <c r="J632" s="575"/>
      <c r="K632" s="575"/>
      <c r="L632" s="575"/>
      <c r="M632" s="575"/>
      <c r="N632" s="579"/>
      <c r="O632" s="574"/>
      <c r="P632" s="574" t="s">
        <v>447</v>
      </c>
      <c r="Q632" s="574"/>
      <c r="R632" s="574"/>
      <c r="S632" s="574"/>
      <c r="T632" s="574"/>
      <c r="U632" s="574" t="s">
        <v>447</v>
      </c>
      <c r="V632" s="574"/>
      <c r="W632" s="574"/>
      <c r="X632" s="574"/>
      <c r="Y632" s="574"/>
      <c r="Z632" s="574" t="s">
        <v>447</v>
      </c>
      <c r="AA632" s="574"/>
      <c r="AB632" s="574"/>
      <c r="AC632" s="574"/>
      <c r="AD632" s="574"/>
      <c r="AE632" s="574" t="s">
        <v>447</v>
      </c>
      <c r="AF632" s="574"/>
      <c r="AG632" s="574"/>
      <c r="AH632" s="574"/>
      <c r="AI632" s="574"/>
      <c r="AJ632" s="574" t="s">
        <v>447</v>
      </c>
      <c r="AK632" s="574"/>
      <c r="AL632" s="574"/>
      <c r="AM632" s="574"/>
      <c r="AN632" s="574"/>
      <c r="AO632" s="574" t="s">
        <v>447</v>
      </c>
      <c r="AP632" s="574"/>
      <c r="AQ632" s="574"/>
      <c r="AR632" s="574"/>
      <c r="AS632" s="574"/>
      <c r="AT632" s="574" t="s">
        <v>447</v>
      </c>
      <c r="AU632" s="574"/>
      <c r="AV632" s="574"/>
      <c r="AW632" s="574"/>
      <c r="AX632" s="574"/>
    </row>
    <row r="633" spans="1:50" ht="14.25" customHeight="1">
      <c r="A633" s="200"/>
      <c r="B633" s="527"/>
      <c r="C633" s="527"/>
      <c r="D633" s="527"/>
      <c r="E633" s="203" t="s">
        <v>162</v>
      </c>
      <c r="F633" s="203" t="s">
        <v>448</v>
      </c>
      <c r="G633" s="203" t="s">
        <v>164</v>
      </c>
      <c r="H633" s="527"/>
      <c r="I633" s="204" t="s">
        <v>162</v>
      </c>
      <c r="J633" s="204" t="s">
        <v>448</v>
      </c>
      <c r="K633" s="204" t="s">
        <v>164</v>
      </c>
      <c r="L633" s="575"/>
      <c r="M633" s="575"/>
      <c r="N633" s="579"/>
      <c r="O633" s="574"/>
      <c r="P633" s="205" t="s">
        <v>162</v>
      </c>
      <c r="Q633" s="205" t="s">
        <v>448</v>
      </c>
      <c r="R633" s="205" t="s">
        <v>164</v>
      </c>
      <c r="S633" s="205" t="s">
        <v>168</v>
      </c>
      <c r="T633" s="574"/>
      <c r="U633" s="205" t="s">
        <v>162</v>
      </c>
      <c r="V633" s="205" t="s">
        <v>448</v>
      </c>
      <c r="W633" s="205" t="s">
        <v>164</v>
      </c>
      <c r="X633" s="205" t="s">
        <v>168</v>
      </c>
      <c r="Y633" s="574"/>
      <c r="Z633" s="205" t="s">
        <v>162</v>
      </c>
      <c r="AA633" s="205" t="s">
        <v>448</v>
      </c>
      <c r="AB633" s="205" t="s">
        <v>164</v>
      </c>
      <c r="AC633" s="205" t="s">
        <v>168</v>
      </c>
      <c r="AD633" s="574"/>
      <c r="AE633" s="205" t="s">
        <v>162</v>
      </c>
      <c r="AF633" s="205" t="s">
        <v>448</v>
      </c>
      <c r="AG633" s="205" t="s">
        <v>164</v>
      </c>
      <c r="AH633" s="205" t="s">
        <v>168</v>
      </c>
      <c r="AI633" s="574"/>
      <c r="AJ633" s="205" t="s">
        <v>162</v>
      </c>
      <c r="AK633" s="205" t="s">
        <v>448</v>
      </c>
      <c r="AL633" s="205" t="s">
        <v>164</v>
      </c>
      <c r="AM633" s="205" t="s">
        <v>168</v>
      </c>
      <c r="AN633" s="574"/>
      <c r="AO633" s="205" t="s">
        <v>162</v>
      </c>
      <c r="AP633" s="205" t="s">
        <v>448</v>
      </c>
      <c r="AQ633" s="205" t="s">
        <v>164</v>
      </c>
      <c r="AR633" s="205" t="s">
        <v>168</v>
      </c>
      <c r="AS633" s="574"/>
      <c r="AT633" s="205" t="s">
        <v>162</v>
      </c>
      <c r="AU633" s="205" t="s">
        <v>448</v>
      </c>
      <c r="AV633" s="205" t="s">
        <v>164</v>
      </c>
      <c r="AW633" s="205" t="s">
        <v>168</v>
      </c>
      <c r="AX633" s="574"/>
    </row>
    <row r="634" spans="1:50" ht="14.25" customHeight="1">
      <c r="B634" s="527" t="s">
        <v>449</v>
      </c>
      <c r="C634" s="203">
        <v>1</v>
      </c>
      <c r="D634" s="206" t="s">
        <v>544</v>
      </c>
      <c r="E634" s="207">
        <v>4</v>
      </c>
      <c r="F634" s="203">
        <v>3300</v>
      </c>
      <c r="G634" s="208">
        <f>F634/E634</f>
        <v>825</v>
      </c>
      <c r="H634" s="576">
        <f>AVERAGE(G634:G666)</f>
        <v>867.06896551724139</v>
      </c>
      <c r="I634" s="209">
        <f>AVERAGE(P634,U634,Z634,AE634,AJ634,AO634,AT634)</f>
        <v>4</v>
      </c>
      <c r="J634" s="209">
        <f>AVERAGE(Q634,V634,AA634,AF634,AK634,AP634,AU634)</f>
        <v>2945.9700741104348</v>
      </c>
      <c r="K634" s="210">
        <f>AVERAGE(R634,W634,AB634,AG634,AL634,AQ634,AV634)</f>
        <v>736.49251852760869</v>
      </c>
      <c r="L634" s="577">
        <f>IFERROR(AVERAGE(K634:K666),"-")</f>
        <v>763.91577082126253</v>
      </c>
      <c r="M634" s="209">
        <f>RANK(K634, K$634:$K$666)</f>
        <v>12</v>
      </c>
      <c r="N634" s="579"/>
      <c r="O634" s="574"/>
      <c r="P634" s="211">
        <v>4</v>
      </c>
      <c r="Q634" s="211">
        <v>2945.3740157480306</v>
      </c>
      <c r="R634" s="208">
        <f t="shared" ref="R634:R662" si="462">Q634/P634</f>
        <v>736.34350393700765</v>
      </c>
      <c r="S634" s="205">
        <f>RANK(R634, R$634:R$666)</f>
        <v>12</v>
      </c>
      <c r="T634" s="578">
        <f>AVERAGE(R634:R666)</f>
        <v>762.82342602763481</v>
      </c>
      <c r="U634" s="211">
        <v>4</v>
      </c>
      <c r="V634" s="211">
        <v>2945.6993268511601</v>
      </c>
      <c r="W634" s="208">
        <f t="shared" ref="W634:W662" si="463">V634/U634</f>
        <v>736.42483171279002</v>
      </c>
      <c r="X634" s="205">
        <f>RANK(W634, W$634:W$666)</f>
        <v>13</v>
      </c>
      <c r="Y634" s="578">
        <f>AVERAGE(W634:W666)</f>
        <v>763.2769472414526</v>
      </c>
      <c r="Z634" s="211">
        <v>4</v>
      </c>
      <c r="AA634" s="211">
        <v>2945.7896083951891</v>
      </c>
      <c r="AB634" s="208">
        <f t="shared" ref="AB634:AB662" si="464">AA634/Z634</f>
        <v>736.44740209879728</v>
      </c>
      <c r="AC634" s="205">
        <f>RANK(AB634, AB$634:AB$666)</f>
        <v>13</v>
      </c>
      <c r="AD634" s="578">
        <f>AVERAGE(AB634:AB666)</f>
        <v>763.70044881073238</v>
      </c>
      <c r="AE634" s="211">
        <v>4</v>
      </c>
      <c r="AF634" s="211">
        <v>2946.1150353178609</v>
      </c>
      <c r="AG634" s="208">
        <f t="shared" ref="AG634:AG662" si="465">AF634/AE634</f>
        <v>736.52875882946523</v>
      </c>
      <c r="AH634" s="205">
        <f>RANK(AG634, AG$634:AG$666)</f>
        <v>12</v>
      </c>
      <c r="AI634" s="578">
        <f>AVERAGE(AG634:AG666)</f>
        <v>764.19706107869615</v>
      </c>
      <c r="AJ634" s="211">
        <v>4</v>
      </c>
      <c r="AK634" s="211">
        <v>2945.9283387622149</v>
      </c>
      <c r="AL634" s="208">
        <f t="shared" ref="AL634:AL662" si="466">AK634/AJ634</f>
        <v>736.48208469055373</v>
      </c>
      <c r="AM634" s="205">
        <f>RANK(AL634, AL$634:AL$666)</f>
        <v>12</v>
      </c>
      <c r="AN634" s="578">
        <f>AVERAGE(AL634:AL666)</f>
        <v>764.38727741553691</v>
      </c>
      <c r="AO634" s="211">
        <v>4</v>
      </c>
      <c r="AP634" s="211">
        <v>2946.3644140290849</v>
      </c>
      <c r="AQ634" s="208">
        <f t="shared" ref="AQ634:AQ662" si="467">AP634/AO634</f>
        <v>736.59110350727121</v>
      </c>
      <c r="AR634" s="205">
        <f>RANK(AQ634, AQ$634:AQ$666)</f>
        <v>13</v>
      </c>
      <c r="AS634" s="578">
        <f>AVERAGE(AQ634:AQ666)</f>
        <v>764.50162527345685</v>
      </c>
      <c r="AT634" s="211">
        <v>4</v>
      </c>
      <c r="AU634" s="211">
        <v>2946.5197796695024</v>
      </c>
      <c r="AV634" s="208">
        <f t="shared" ref="AV634:AV662" si="468">AU634/AT634</f>
        <v>736.62994491737561</v>
      </c>
      <c r="AW634" s="205">
        <f>RANK(AV634, AV$634:AV$666)</f>
        <v>13</v>
      </c>
      <c r="AX634" s="578">
        <f>AVERAGE(AV634:AV666)</f>
        <v>764.52360990132877</v>
      </c>
    </row>
    <row r="635" spans="1:50" ht="14.25" customHeight="1">
      <c r="B635" s="527"/>
      <c r="C635" s="203">
        <v>2</v>
      </c>
      <c r="D635" s="206" t="s">
        <v>542</v>
      </c>
      <c r="E635" s="207">
        <v>3</v>
      </c>
      <c r="F635" s="203">
        <v>3600</v>
      </c>
      <c r="G635" s="208">
        <f t="shared" ref="G635:G654" si="469">F635/E635</f>
        <v>1200</v>
      </c>
      <c r="H635" s="576"/>
      <c r="I635" s="209">
        <f t="shared" ref="I635:K662" si="470">AVERAGE(P635,U635,Z635,AE635,AJ635,AO635,AT635)</f>
        <v>3</v>
      </c>
      <c r="J635" s="209">
        <f t="shared" si="470"/>
        <v>3110.9275226521854</v>
      </c>
      <c r="K635" s="210">
        <f t="shared" si="470"/>
        <v>1036.9758408840619</v>
      </c>
      <c r="L635" s="577"/>
      <c r="M635" s="209">
        <f>RANK(K635, K$634:$K$666)</f>
        <v>3</v>
      </c>
      <c r="N635" s="579"/>
      <c r="O635" s="574"/>
      <c r="P635" s="211">
        <v>3</v>
      </c>
      <c r="Q635" s="211">
        <v>3111.2247507031448</v>
      </c>
      <c r="R635" s="208">
        <f t="shared" si="462"/>
        <v>1037.0749169010483</v>
      </c>
      <c r="S635" s="205">
        <f t="shared" ref="S635:S662" si="471">RANK(R635, R$634:R$666)</f>
        <v>2</v>
      </c>
      <c r="T635" s="578"/>
      <c r="U635" s="211">
        <v>3</v>
      </c>
      <c r="V635" s="211">
        <v>3111.1680984741638</v>
      </c>
      <c r="W635" s="208">
        <f t="shared" si="463"/>
        <v>1037.0560328247213</v>
      </c>
      <c r="X635" s="205">
        <f t="shared" ref="X635:X662" si="472">RANK(W635, W$634:W$666)</f>
        <v>3</v>
      </c>
      <c r="Y635" s="578"/>
      <c r="Z635" s="211">
        <v>3</v>
      </c>
      <c r="AA635" s="211">
        <v>3110.8881355932208</v>
      </c>
      <c r="AB635" s="208">
        <f t="shared" si="464"/>
        <v>1036.9627118644069</v>
      </c>
      <c r="AC635" s="205">
        <f t="shared" ref="AC635:AC662" si="473">RANK(AB635, AB$634:AB$666)</f>
        <v>3</v>
      </c>
      <c r="AD635" s="578"/>
      <c r="AE635" s="211">
        <v>3</v>
      </c>
      <c r="AF635" s="211">
        <v>3110.9558823529396</v>
      </c>
      <c r="AG635" s="208">
        <f t="shared" si="465"/>
        <v>1036.9852941176466</v>
      </c>
      <c r="AH635" s="205">
        <f t="shared" ref="AH635:AH662" si="474">RANK(AG635, AG$634:AG$666)</f>
        <v>4</v>
      </c>
      <c r="AI635" s="578"/>
      <c r="AJ635" s="211">
        <v>3</v>
      </c>
      <c r="AK635" s="211">
        <v>3110.7066795740566</v>
      </c>
      <c r="AL635" s="208">
        <f t="shared" si="466"/>
        <v>1036.9022265246856</v>
      </c>
      <c r="AM635" s="205">
        <f t="shared" ref="AM635:AM662" si="475">RANK(AL635, AL$634:AL$666)</f>
        <v>4</v>
      </c>
      <c r="AN635" s="578"/>
      <c r="AO635" s="211">
        <v>3</v>
      </c>
      <c r="AP635" s="211">
        <v>3110.7669248063958</v>
      </c>
      <c r="AQ635" s="208">
        <f t="shared" si="467"/>
        <v>1036.9223082687986</v>
      </c>
      <c r="AR635" s="205">
        <f t="shared" ref="AR635:AR662" si="476">RANK(AQ635, AQ$634:AQ$666)</f>
        <v>3</v>
      </c>
      <c r="AS635" s="578"/>
      <c r="AT635" s="211">
        <v>3</v>
      </c>
      <c r="AU635" s="211">
        <v>3110.7821870613739</v>
      </c>
      <c r="AV635" s="208">
        <f t="shared" si="468"/>
        <v>1036.9273956871245</v>
      </c>
      <c r="AW635" s="205">
        <f t="shared" ref="AW635:AW662" si="477">RANK(AV635, AV$634:AV$666)</f>
        <v>3</v>
      </c>
      <c r="AX635" s="578"/>
    </row>
    <row r="636" spans="1:50" ht="14.25" customHeight="1">
      <c r="B636" s="527"/>
      <c r="C636" s="203">
        <v>3</v>
      </c>
      <c r="D636" s="206" t="s">
        <v>543</v>
      </c>
      <c r="E636" s="207">
        <v>4</v>
      </c>
      <c r="F636" s="203">
        <v>3300</v>
      </c>
      <c r="G636" s="208">
        <f t="shared" si="469"/>
        <v>825</v>
      </c>
      <c r="H636" s="576"/>
      <c r="I636" s="209">
        <f t="shared" si="470"/>
        <v>4</v>
      </c>
      <c r="J636" s="209">
        <f t="shared" si="470"/>
        <v>2940.1011993531024</v>
      </c>
      <c r="K636" s="210">
        <f t="shared" si="470"/>
        <v>735.0252998382756</v>
      </c>
      <c r="L636" s="577"/>
      <c r="M636" s="209">
        <f>RANK(K636, K$634:$K$666)</f>
        <v>15</v>
      </c>
      <c r="N636" s="579"/>
      <c r="O636" s="574"/>
      <c r="P636" s="211">
        <v>4</v>
      </c>
      <c r="Q636" s="211">
        <v>2939.4928592247161</v>
      </c>
      <c r="R636" s="208">
        <f t="shared" si="462"/>
        <v>734.87321480617902</v>
      </c>
      <c r="S636" s="205">
        <f t="shared" si="471"/>
        <v>15</v>
      </c>
      <c r="T636" s="578"/>
      <c r="U636" s="211">
        <v>4</v>
      </c>
      <c r="V636" s="211">
        <v>2939.8597311513727</v>
      </c>
      <c r="W636" s="208">
        <f t="shared" si="463"/>
        <v>734.96493278784317</v>
      </c>
      <c r="X636" s="205">
        <f t="shared" si="472"/>
        <v>15</v>
      </c>
      <c r="Y636" s="578"/>
      <c r="Z636" s="211">
        <v>4</v>
      </c>
      <c r="AA636" s="211">
        <v>2940.1751421109238</v>
      </c>
      <c r="AB636" s="208">
        <f t="shared" si="464"/>
        <v>735.04378552773096</v>
      </c>
      <c r="AC636" s="205">
        <f t="shared" si="473"/>
        <v>15</v>
      </c>
      <c r="AD636" s="578"/>
      <c r="AE636" s="211">
        <v>4</v>
      </c>
      <c r="AF636" s="211">
        <v>2940.2214022140224</v>
      </c>
      <c r="AG636" s="208">
        <f t="shared" si="465"/>
        <v>735.0553505535056</v>
      </c>
      <c r="AH636" s="205">
        <f t="shared" si="474"/>
        <v>15</v>
      </c>
      <c r="AI636" s="578"/>
      <c r="AJ636" s="211">
        <v>4</v>
      </c>
      <c r="AK636" s="211">
        <v>2940.1574803149606</v>
      </c>
      <c r="AL636" s="208">
        <f t="shared" si="466"/>
        <v>735.03937007874015</v>
      </c>
      <c r="AM636" s="205">
        <f t="shared" si="475"/>
        <v>15</v>
      </c>
      <c r="AN636" s="578"/>
      <c r="AO636" s="211">
        <v>4</v>
      </c>
      <c r="AP636" s="211">
        <v>2940.3276803679219</v>
      </c>
      <c r="AQ636" s="208">
        <f t="shared" si="467"/>
        <v>735.08192009198046</v>
      </c>
      <c r="AR636" s="205">
        <f t="shared" si="476"/>
        <v>15</v>
      </c>
      <c r="AS636" s="578"/>
      <c r="AT636" s="211">
        <v>4</v>
      </c>
      <c r="AU636" s="211">
        <v>2940.4741000877966</v>
      </c>
      <c r="AV636" s="208">
        <f t="shared" si="468"/>
        <v>735.11852502194915</v>
      </c>
      <c r="AW636" s="205">
        <f t="shared" si="477"/>
        <v>14</v>
      </c>
      <c r="AX636" s="578"/>
    </row>
    <row r="637" spans="1:50" ht="14.25" customHeight="1">
      <c r="B637" s="527"/>
      <c r="C637" s="203">
        <v>4</v>
      </c>
      <c r="D637" s="206" t="s">
        <v>233</v>
      </c>
      <c r="E637" s="207">
        <v>5</v>
      </c>
      <c r="F637" s="203">
        <v>3300</v>
      </c>
      <c r="G637" s="208">
        <f t="shared" si="469"/>
        <v>660</v>
      </c>
      <c r="H637" s="576"/>
      <c r="I637" s="209">
        <f t="shared" si="470"/>
        <v>5</v>
      </c>
      <c r="J637" s="209">
        <f t="shared" si="470"/>
        <v>2947.5669058140411</v>
      </c>
      <c r="K637" s="210">
        <f t="shared" si="470"/>
        <v>589.51338116280829</v>
      </c>
      <c r="L637" s="577"/>
      <c r="M637" s="209">
        <f>RANK(K637, K$634:$K$666)</f>
        <v>25</v>
      </c>
      <c r="N637" s="579"/>
      <c r="O637" s="574"/>
      <c r="P637" s="211">
        <v>5</v>
      </c>
      <c r="Q637" s="211">
        <v>2945.6483126110115</v>
      </c>
      <c r="R637" s="208">
        <f t="shared" si="462"/>
        <v>589.12966252220235</v>
      </c>
      <c r="S637" s="205">
        <f t="shared" si="471"/>
        <v>25</v>
      </c>
      <c r="T637" s="578"/>
      <c r="U637" s="211">
        <v>5</v>
      </c>
      <c r="V637" s="211">
        <v>2946.7741935483932</v>
      </c>
      <c r="W637" s="208">
        <f t="shared" si="463"/>
        <v>589.35483870967869</v>
      </c>
      <c r="X637" s="205">
        <f t="shared" si="472"/>
        <v>25</v>
      </c>
      <c r="Y637" s="578"/>
      <c r="Z637" s="211">
        <v>5</v>
      </c>
      <c r="AA637" s="211">
        <v>2946.4285714285652</v>
      </c>
      <c r="AB637" s="208">
        <f t="shared" si="464"/>
        <v>589.28571428571308</v>
      </c>
      <c r="AC637" s="205">
        <f t="shared" si="473"/>
        <v>25</v>
      </c>
      <c r="AD637" s="578"/>
      <c r="AE637" s="211">
        <v>5</v>
      </c>
      <c r="AF637" s="211">
        <v>2947.4999999999959</v>
      </c>
      <c r="AG637" s="208">
        <f t="shared" si="465"/>
        <v>589.4999999999992</v>
      </c>
      <c r="AH637" s="205">
        <f t="shared" si="474"/>
        <v>25</v>
      </c>
      <c r="AI637" s="578"/>
      <c r="AJ637" s="211">
        <v>5</v>
      </c>
      <c r="AK637" s="211">
        <v>2948.6013986014036</v>
      </c>
      <c r="AL637" s="208">
        <f t="shared" si="466"/>
        <v>589.7202797202807</v>
      </c>
      <c r="AM637" s="205">
        <f t="shared" si="475"/>
        <v>25</v>
      </c>
      <c r="AN637" s="578"/>
      <c r="AO637" s="211">
        <v>5</v>
      </c>
      <c r="AP637" s="211">
        <v>2948.5919712402656</v>
      </c>
      <c r="AQ637" s="208">
        <f t="shared" si="467"/>
        <v>589.71839424805307</v>
      </c>
      <c r="AR637" s="205">
        <f t="shared" si="476"/>
        <v>25</v>
      </c>
      <c r="AS637" s="578"/>
      <c r="AT637" s="211">
        <v>5</v>
      </c>
      <c r="AU637" s="211">
        <v>2949.423893268653</v>
      </c>
      <c r="AV637" s="208">
        <f t="shared" si="468"/>
        <v>589.88477865373056</v>
      </c>
      <c r="AW637" s="205">
        <f t="shared" si="477"/>
        <v>25</v>
      </c>
      <c r="AX637" s="578"/>
    </row>
    <row r="638" spans="1:50" ht="14.25" customHeight="1">
      <c r="B638" s="527"/>
      <c r="C638" s="203">
        <v>5</v>
      </c>
      <c r="D638" s="206" t="s">
        <v>538</v>
      </c>
      <c r="E638" s="207">
        <v>3</v>
      </c>
      <c r="F638" s="203">
        <v>3600</v>
      </c>
      <c r="G638" s="208">
        <f t="shared" si="469"/>
        <v>1200</v>
      </c>
      <c r="H638" s="576"/>
      <c r="I638" s="209">
        <f t="shared" si="470"/>
        <v>3</v>
      </c>
      <c r="J638" s="209">
        <f t="shared" si="470"/>
        <v>3110.1614315610127</v>
      </c>
      <c r="K638" s="210">
        <f t="shared" si="470"/>
        <v>1036.7204771870042</v>
      </c>
      <c r="L638" s="577"/>
      <c r="M638" s="209">
        <f>RANK(K638, K$634:$K$666)</f>
        <v>5</v>
      </c>
      <c r="N638" s="579"/>
      <c r="O638" s="574"/>
      <c r="P638" s="211">
        <v>3</v>
      </c>
      <c r="Q638" s="211">
        <v>3109.9415204678348</v>
      </c>
      <c r="R638" s="208">
        <f t="shared" si="462"/>
        <v>1036.6471734892782</v>
      </c>
      <c r="S638" s="205">
        <f>RANK(R638, R$634:R$666)</f>
        <v>5</v>
      </c>
      <c r="T638" s="578"/>
      <c r="U638" s="211">
        <v>3</v>
      </c>
      <c r="V638" s="211">
        <v>3110.3718199608611</v>
      </c>
      <c r="W638" s="208">
        <f t="shared" si="463"/>
        <v>1036.7906066536204</v>
      </c>
      <c r="X638" s="205">
        <f>RANK(W638, W$634:W$666)</f>
        <v>4</v>
      </c>
      <c r="Y638" s="578"/>
      <c r="Z638" s="211">
        <v>3</v>
      </c>
      <c r="AA638" s="211">
        <v>3110.0954979536154</v>
      </c>
      <c r="AB638" s="208">
        <f t="shared" si="464"/>
        <v>1036.6984993178719</v>
      </c>
      <c r="AC638" s="205">
        <f>RANK(AB638, AB$634:AB$666)</f>
        <v>5</v>
      </c>
      <c r="AD638" s="578"/>
      <c r="AE638" s="211">
        <v>3</v>
      </c>
      <c r="AF638" s="211">
        <v>3109.9476439790524</v>
      </c>
      <c r="AG638" s="208">
        <f t="shared" si="465"/>
        <v>1036.649214659684</v>
      </c>
      <c r="AH638" s="205">
        <f>RANK(AG638, AG$634:AG$666)</f>
        <v>5</v>
      </c>
      <c r="AI638" s="578"/>
      <c r="AJ638" s="211">
        <v>3</v>
      </c>
      <c r="AK638" s="211">
        <v>3110.2384291725057</v>
      </c>
      <c r="AL638" s="208">
        <f t="shared" si="466"/>
        <v>1036.746143057502</v>
      </c>
      <c r="AM638" s="205">
        <f>RANK(AL638, AL$634:AL$666)</f>
        <v>5</v>
      </c>
      <c r="AN638" s="578"/>
      <c r="AO638" s="211">
        <v>3</v>
      </c>
      <c r="AP638" s="211">
        <v>3110.2983638113592</v>
      </c>
      <c r="AQ638" s="208">
        <f t="shared" si="467"/>
        <v>1036.7661212704531</v>
      </c>
      <c r="AR638" s="205">
        <f>RANK(AQ638, AQ$634:AQ$666)</f>
        <v>5</v>
      </c>
      <c r="AS638" s="578"/>
      <c r="AT638" s="211">
        <v>3</v>
      </c>
      <c r="AU638" s="211">
        <v>3110.2367455818589</v>
      </c>
      <c r="AV638" s="208">
        <f t="shared" si="468"/>
        <v>1036.7455818606197</v>
      </c>
      <c r="AW638" s="205">
        <f>RANK(AV638, AV$634:AV$666)</f>
        <v>5</v>
      </c>
      <c r="AX638" s="578"/>
    </row>
    <row r="639" spans="1:50" ht="14.25" customHeight="1">
      <c r="B639" s="527"/>
      <c r="C639" s="203">
        <v>6</v>
      </c>
      <c r="D639" s="206" t="s">
        <v>369</v>
      </c>
      <c r="E639" s="207">
        <v>3</v>
      </c>
      <c r="F639" s="203">
        <v>3000</v>
      </c>
      <c r="G639" s="208">
        <f t="shared" si="469"/>
        <v>1000</v>
      </c>
      <c r="H639" s="576"/>
      <c r="I639" s="209">
        <f t="shared" si="470"/>
        <v>3</v>
      </c>
      <c r="J639" s="209">
        <f t="shared" si="470"/>
        <v>2684.4542709015036</v>
      </c>
      <c r="K639" s="210">
        <f t="shared" si="470"/>
        <v>894.81809030050124</v>
      </c>
      <c r="L639" s="577"/>
      <c r="M639" s="209">
        <f>RANK(K639, K$634:$K$666)</f>
        <v>8</v>
      </c>
      <c r="N639" s="579"/>
      <c r="O639" s="574"/>
      <c r="P639" s="211">
        <v>3</v>
      </c>
      <c r="Q639" s="211">
        <v>2683.8981267101676</v>
      </c>
      <c r="R639" s="208">
        <f t="shared" si="462"/>
        <v>894.63270890338924</v>
      </c>
      <c r="S639" s="205">
        <f t="shared" si="471"/>
        <v>8</v>
      </c>
      <c r="T639" s="578"/>
      <c r="U639" s="211">
        <v>3</v>
      </c>
      <c r="V639" s="211">
        <v>2683.979057591625</v>
      </c>
      <c r="W639" s="208">
        <f t="shared" si="463"/>
        <v>894.65968586387498</v>
      </c>
      <c r="X639" s="205">
        <f t="shared" si="472"/>
        <v>8</v>
      </c>
      <c r="Y639" s="578"/>
      <c r="Z639" s="211">
        <v>3</v>
      </c>
      <c r="AA639" s="211">
        <v>2684.3011702362573</v>
      </c>
      <c r="AB639" s="208">
        <f t="shared" si="464"/>
        <v>894.76705674541915</v>
      </c>
      <c r="AC639" s="205">
        <f t="shared" si="473"/>
        <v>8</v>
      </c>
      <c r="AD639" s="578"/>
      <c r="AE639" s="211">
        <v>3</v>
      </c>
      <c r="AF639" s="211">
        <v>2684.4110854503479</v>
      </c>
      <c r="AG639" s="208">
        <f t="shared" si="465"/>
        <v>894.80369515011591</v>
      </c>
      <c r="AH639" s="205">
        <f t="shared" si="474"/>
        <v>8</v>
      </c>
      <c r="AI639" s="578"/>
      <c r="AJ639" s="211">
        <v>3</v>
      </c>
      <c r="AK639" s="211">
        <v>2684.6715328467149</v>
      </c>
      <c r="AL639" s="208">
        <f t="shared" si="466"/>
        <v>894.89051094890499</v>
      </c>
      <c r="AM639" s="205">
        <f t="shared" si="475"/>
        <v>8</v>
      </c>
      <c r="AN639" s="578"/>
      <c r="AO639" s="211">
        <v>3</v>
      </c>
      <c r="AP639" s="211">
        <v>2684.9816849816871</v>
      </c>
      <c r="AQ639" s="208">
        <f t="shared" si="467"/>
        <v>894.99389499389565</v>
      </c>
      <c r="AR639" s="205">
        <f t="shared" si="476"/>
        <v>8</v>
      </c>
      <c r="AS639" s="578"/>
      <c r="AT639" s="211">
        <v>3</v>
      </c>
      <c r="AU639" s="211">
        <v>2684.9372384937237</v>
      </c>
      <c r="AV639" s="208">
        <f t="shared" si="468"/>
        <v>894.97907949790795</v>
      </c>
      <c r="AW639" s="205">
        <f t="shared" si="477"/>
        <v>8</v>
      </c>
      <c r="AX639" s="578"/>
    </row>
    <row r="640" spans="1:50" ht="14.25" customHeight="1">
      <c r="B640" s="527"/>
      <c r="C640" s="203">
        <v>7</v>
      </c>
      <c r="D640" s="206" t="s">
        <v>541</v>
      </c>
      <c r="E640" s="207">
        <v>3</v>
      </c>
      <c r="F640" s="203">
        <v>3600</v>
      </c>
      <c r="G640" s="208">
        <f t="shared" si="469"/>
        <v>1200</v>
      </c>
      <c r="H640" s="576"/>
      <c r="I640" s="209">
        <f t="shared" si="470"/>
        <v>3</v>
      </c>
      <c r="J640" s="209">
        <f t="shared" si="470"/>
        <v>3111.0884437386062</v>
      </c>
      <c r="K640" s="210">
        <f t="shared" si="470"/>
        <v>1037.0294812462021</v>
      </c>
      <c r="L640" s="577"/>
      <c r="M640" s="209">
        <f>RANK(K640, K$634:$K$666)</f>
        <v>2</v>
      </c>
      <c r="N640" s="579"/>
      <c r="O640" s="574"/>
      <c r="P640" s="211">
        <v>3</v>
      </c>
      <c r="Q640" s="211">
        <v>3111.894273127753</v>
      </c>
      <c r="R640" s="208">
        <f t="shared" si="462"/>
        <v>1037.2980910425842</v>
      </c>
      <c r="S640" s="205">
        <f t="shared" si="471"/>
        <v>1</v>
      </c>
      <c r="T640" s="578"/>
      <c r="U640" s="211">
        <v>3</v>
      </c>
      <c r="V640" s="211">
        <v>3111.4785992217871</v>
      </c>
      <c r="W640" s="208">
        <f t="shared" si="463"/>
        <v>1037.159533073929</v>
      </c>
      <c r="X640" s="205">
        <f t="shared" si="472"/>
        <v>1</v>
      </c>
      <c r="Y640" s="578"/>
      <c r="Z640" s="211">
        <v>3</v>
      </c>
      <c r="AA640" s="211">
        <v>3111.2224448897769</v>
      </c>
      <c r="AB640" s="208">
        <f t="shared" si="464"/>
        <v>1037.0741482965923</v>
      </c>
      <c r="AC640" s="205">
        <f t="shared" si="473"/>
        <v>2</v>
      </c>
      <c r="AD640" s="578"/>
      <c r="AE640" s="211">
        <v>3</v>
      </c>
      <c r="AF640" s="211">
        <v>3111.745619727451</v>
      </c>
      <c r="AG640" s="208">
        <f t="shared" si="465"/>
        <v>1037.2485399091504</v>
      </c>
      <c r="AH640" s="205">
        <f t="shared" si="474"/>
        <v>2</v>
      </c>
      <c r="AI640" s="578"/>
      <c r="AJ640" s="211">
        <v>3</v>
      </c>
      <c r="AK640" s="211">
        <v>3110.8695652173878</v>
      </c>
      <c r="AL640" s="208">
        <f t="shared" si="466"/>
        <v>1036.9565217391294</v>
      </c>
      <c r="AM640" s="205">
        <f t="shared" si="475"/>
        <v>2</v>
      </c>
      <c r="AN640" s="578"/>
      <c r="AO640" s="211">
        <v>3</v>
      </c>
      <c r="AP640" s="211">
        <v>3110.3718199608611</v>
      </c>
      <c r="AQ640" s="208">
        <f t="shared" si="467"/>
        <v>1036.7906066536204</v>
      </c>
      <c r="AR640" s="205">
        <f t="shared" si="476"/>
        <v>4</v>
      </c>
      <c r="AS640" s="578"/>
      <c r="AT640" s="211">
        <v>3</v>
      </c>
      <c r="AU640" s="211">
        <v>3110.0367840252247</v>
      </c>
      <c r="AV640" s="208">
        <f t="shared" si="468"/>
        <v>1036.6789280084083</v>
      </c>
      <c r="AW640" s="205">
        <f t="shared" si="477"/>
        <v>6</v>
      </c>
      <c r="AX640" s="578"/>
    </row>
    <row r="641" spans="2:50" ht="14.25" customHeight="1">
      <c r="B641" s="527"/>
      <c r="C641" s="203">
        <v>8</v>
      </c>
      <c r="D641" s="206" t="s">
        <v>540</v>
      </c>
      <c r="E641" s="207">
        <v>4</v>
      </c>
      <c r="F641" s="203">
        <v>3300</v>
      </c>
      <c r="G641" s="208">
        <f t="shared" si="469"/>
        <v>825</v>
      </c>
      <c r="H641" s="576"/>
      <c r="I641" s="209">
        <f t="shared" si="470"/>
        <v>4</v>
      </c>
      <c r="J641" s="209">
        <f t="shared" si="470"/>
        <v>2912.7384945417484</v>
      </c>
      <c r="K641" s="210">
        <f t="shared" si="470"/>
        <v>728.18462363543711</v>
      </c>
      <c r="L641" s="577"/>
      <c r="M641" s="209">
        <f>RANK(K641, K$634:$K$666)</f>
        <v>20</v>
      </c>
      <c r="N641" s="579"/>
      <c r="O641" s="574"/>
      <c r="P641" s="211">
        <v>4</v>
      </c>
      <c r="Q641" s="211">
        <v>2912.7845884413323</v>
      </c>
      <c r="R641" s="208">
        <f t="shared" si="462"/>
        <v>728.19614711033307</v>
      </c>
      <c r="S641" s="205">
        <f t="shared" si="471"/>
        <v>20</v>
      </c>
      <c r="T641" s="578"/>
      <c r="U641" s="211">
        <v>4</v>
      </c>
      <c r="V641" s="211">
        <v>2912.6416739319993</v>
      </c>
      <c r="W641" s="208">
        <f t="shared" si="463"/>
        <v>728.16041848299983</v>
      </c>
      <c r="X641" s="205">
        <f t="shared" si="472"/>
        <v>20</v>
      </c>
      <c r="Y641" s="578"/>
      <c r="Z641" s="211">
        <v>4</v>
      </c>
      <c r="AA641" s="211">
        <v>2912.4497991967874</v>
      </c>
      <c r="AB641" s="208">
        <f t="shared" si="464"/>
        <v>728.11244979919684</v>
      </c>
      <c r="AC641" s="205">
        <f t="shared" si="473"/>
        <v>20</v>
      </c>
      <c r="AD641" s="578"/>
      <c r="AE641" s="211">
        <v>4</v>
      </c>
      <c r="AF641" s="211">
        <v>2911.8279569892425</v>
      </c>
      <c r="AG641" s="208">
        <f t="shared" si="465"/>
        <v>727.95698924731062</v>
      </c>
      <c r="AH641" s="205">
        <f t="shared" si="474"/>
        <v>20</v>
      </c>
      <c r="AI641" s="578"/>
      <c r="AJ641" s="211">
        <v>4</v>
      </c>
      <c r="AK641" s="211">
        <v>2912.9032258064562</v>
      </c>
      <c r="AL641" s="208">
        <f t="shared" si="466"/>
        <v>728.22580645161406</v>
      </c>
      <c r="AM641" s="205">
        <f t="shared" si="475"/>
        <v>20</v>
      </c>
      <c r="AN641" s="578"/>
      <c r="AO641" s="211">
        <v>4</v>
      </c>
      <c r="AP641" s="211">
        <v>2913.3217993079588</v>
      </c>
      <c r="AQ641" s="208">
        <f t="shared" si="467"/>
        <v>728.33044982698971</v>
      </c>
      <c r="AR641" s="205">
        <f t="shared" si="476"/>
        <v>20</v>
      </c>
      <c r="AS641" s="578"/>
      <c r="AT641" s="211">
        <v>4</v>
      </c>
      <c r="AU641" s="211">
        <v>2913.2404181184656</v>
      </c>
      <c r="AV641" s="208">
        <f t="shared" si="468"/>
        <v>728.31010452961641</v>
      </c>
      <c r="AW641" s="205">
        <f t="shared" si="477"/>
        <v>20</v>
      </c>
      <c r="AX641" s="578"/>
    </row>
    <row r="642" spans="2:50" ht="14.25" customHeight="1">
      <c r="B642" s="527"/>
      <c r="C642" s="203">
        <v>9</v>
      </c>
      <c r="D642" s="206" t="s">
        <v>622</v>
      </c>
      <c r="E642" s="207">
        <v>4</v>
      </c>
      <c r="F642" s="203">
        <v>3300</v>
      </c>
      <c r="G642" s="208">
        <f t="shared" si="469"/>
        <v>825</v>
      </c>
      <c r="H642" s="576"/>
      <c r="I642" s="209">
        <f t="shared" si="470"/>
        <v>4</v>
      </c>
      <c r="J642" s="209">
        <f t="shared" si="470"/>
        <v>2911.9718196895469</v>
      </c>
      <c r="K642" s="210">
        <f t="shared" si="470"/>
        <v>727.99295492238673</v>
      </c>
      <c r="L642" s="577"/>
      <c r="M642" s="209">
        <f>RANK(K642, K$634:$K$666)</f>
        <v>21</v>
      </c>
      <c r="N642" s="579"/>
      <c r="O642" s="574"/>
      <c r="P642" s="211">
        <v>4</v>
      </c>
      <c r="Q642" s="211">
        <v>2911.76470588235</v>
      </c>
      <c r="R642" s="208">
        <f t="shared" si="462"/>
        <v>727.94117647058749</v>
      </c>
      <c r="S642" s="205">
        <f t="shared" si="471"/>
        <v>21</v>
      </c>
      <c r="T642" s="578"/>
      <c r="U642" s="211">
        <v>4</v>
      </c>
      <c r="V642" s="211">
        <v>2911.9999999999968</v>
      </c>
      <c r="W642" s="208">
        <f t="shared" si="463"/>
        <v>727.9999999999992</v>
      </c>
      <c r="X642" s="205">
        <f t="shared" si="472"/>
        <v>21</v>
      </c>
      <c r="Y642" s="578"/>
      <c r="Z642" s="211">
        <v>4</v>
      </c>
      <c r="AA642" s="211">
        <v>2911.5537848605568</v>
      </c>
      <c r="AB642" s="208">
        <f t="shared" si="464"/>
        <v>727.8884462151392</v>
      </c>
      <c r="AC642" s="205">
        <f t="shared" si="473"/>
        <v>21</v>
      </c>
      <c r="AD642" s="578"/>
      <c r="AE642" s="211">
        <v>4</v>
      </c>
      <c r="AF642" s="211">
        <v>2910.7078039927374</v>
      </c>
      <c r="AG642" s="208">
        <f t="shared" si="465"/>
        <v>727.67695099818434</v>
      </c>
      <c r="AH642" s="205">
        <f t="shared" si="474"/>
        <v>21</v>
      </c>
      <c r="AI642" s="578"/>
      <c r="AJ642" s="211">
        <v>4</v>
      </c>
      <c r="AK642" s="211">
        <v>2912.1495327102743</v>
      </c>
      <c r="AL642" s="208">
        <f t="shared" si="466"/>
        <v>728.03738317756859</v>
      </c>
      <c r="AM642" s="205">
        <f t="shared" si="475"/>
        <v>21</v>
      </c>
      <c r="AN642" s="578"/>
      <c r="AO642" s="211">
        <v>4</v>
      </c>
      <c r="AP642" s="211">
        <v>2912.8338762215012</v>
      </c>
      <c r="AQ642" s="208">
        <f t="shared" si="467"/>
        <v>728.2084690553753</v>
      </c>
      <c r="AR642" s="205">
        <f t="shared" si="476"/>
        <v>21</v>
      </c>
      <c r="AS642" s="578"/>
      <c r="AT642" s="211">
        <v>4</v>
      </c>
      <c r="AU642" s="211">
        <v>2912.7930341594074</v>
      </c>
      <c r="AV642" s="208">
        <f t="shared" si="468"/>
        <v>728.19825853985185</v>
      </c>
      <c r="AW642" s="205">
        <f t="shared" si="477"/>
        <v>21</v>
      </c>
      <c r="AX642" s="578"/>
    </row>
    <row r="643" spans="2:50" ht="14.25" customHeight="1">
      <c r="B643" s="527"/>
      <c r="C643" s="203">
        <v>10</v>
      </c>
      <c r="D643" s="206" t="s">
        <v>537</v>
      </c>
      <c r="E643" s="207">
        <v>4</v>
      </c>
      <c r="F643" s="203">
        <v>3300</v>
      </c>
      <c r="G643" s="208">
        <f t="shared" si="469"/>
        <v>825</v>
      </c>
      <c r="H643" s="576"/>
      <c r="I643" s="209">
        <f t="shared" si="470"/>
        <v>4</v>
      </c>
      <c r="J643" s="209">
        <f t="shared" si="470"/>
        <v>2918.2709301185669</v>
      </c>
      <c r="K643" s="210">
        <f t="shared" si="470"/>
        <v>729.56773252964172</v>
      </c>
      <c r="L643" s="577"/>
      <c r="M643" s="209">
        <f>RANK(K643, K$634:$K$666)</f>
        <v>17</v>
      </c>
      <c r="N643" s="579"/>
      <c r="O643" s="574"/>
      <c r="P643" s="211">
        <v>4</v>
      </c>
      <c r="Q643" s="211">
        <v>2917.4880763116071</v>
      </c>
      <c r="R643" s="208">
        <f t="shared" si="462"/>
        <v>729.37201907790177</v>
      </c>
      <c r="S643" s="205">
        <f t="shared" si="471"/>
        <v>17</v>
      </c>
      <c r="T643" s="578"/>
      <c r="U643" s="211">
        <v>4</v>
      </c>
      <c r="V643" s="211">
        <v>2918.1494661921683</v>
      </c>
      <c r="W643" s="208">
        <f t="shared" si="463"/>
        <v>729.53736654804209</v>
      </c>
      <c r="X643" s="205">
        <f t="shared" si="472"/>
        <v>17</v>
      </c>
      <c r="Y643" s="578"/>
      <c r="Z643" s="211">
        <v>4</v>
      </c>
      <c r="AA643" s="211">
        <v>2917.6761433868969</v>
      </c>
      <c r="AB643" s="208">
        <f t="shared" si="464"/>
        <v>729.41903584672423</v>
      </c>
      <c r="AC643" s="205">
        <f t="shared" si="473"/>
        <v>17</v>
      </c>
      <c r="AD643" s="578"/>
      <c r="AE643" s="211">
        <v>4</v>
      </c>
      <c r="AF643" s="211">
        <v>2918.3213920163766</v>
      </c>
      <c r="AG643" s="208">
        <f t="shared" si="465"/>
        <v>729.58034800409416</v>
      </c>
      <c r="AH643" s="205">
        <f t="shared" si="474"/>
        <v>17</v>
      </c>
      <c r="AI643" s="578"/>
      <c r="AJ643" s="211">
        <v>4</v>
      </c>
      <c r="AK643" s="211">
        <v>2918.1510710259372</v>
      </c>
      <c r="AL643" s="208">
        <f t="shared" si="466"/>
        <v>729.5377677564843</v>
      </c>
      <c r="AM643" s="205">
        <f t="shared" si="475"/>
        <v>17</v>
      </c>
      <c r="AN643" s="578"/>
      <c r="AO643" s="211">
        <v>4</v>
      </c>
      <c r="AP643" s="211">
        <v>2918.8428459734164</v>
      </c>
      <c r="AQ643" s="208">
        <f t="shared" si="467"/>
        <v>729.7107114933541</v>
      </c>
      <c r="AR643" s="205">
        <f t="shared" si="476"/>
        <v>17</v>
      </c>
      <c r="AS643" s="578"/>
      <c r="AT643" s="211">
        <v>4</v>
      </c>
      <c r="AU643" s="211">
        <v>2919.2675159235655</v>
      </c>
      <c r="AV643" s="208">
        <f t="shared" si="468"/>
        <v>729.81687898089137</v>
      </c>
      <c r="AW643" s="205">
        <f t="shared" si="477"/>
        <v>17</v>
      </c>
      <c r="AX643" s="578"/>
    </row>
    <row r="644" spans="2:50" ht="14.25" customHeight="1">
      <c r="B644" s="527"/>
      <c r="C644" s="203">
        <v>11</v>
      </c>
      <c r="D644" s="206" t="s">
        <v>640</v>
      </c>
      <c r="E644" s="207">
        <v>4</v>
      </c>
      <c r="F644" s="203">
        <v>3300</v>
      </c>
      <c r="G644" s="208">
        <f t="shared" si="469"/>
        <v>825</v>
      </c>
      <c r="H644" s="576"/>
      <c r="I644" s="209">
        <f t="shared" si="470"/>
        <v>4</v>
      </c>
      <c r="J644" s="209">
        <f t="shared" si="470"/>
        <v>2949.0236385111889</v>
      </c>
      <c r="K644" s="210">
        <f t="shared" si="470"/>
        <v>737.25590962779722</v>
      </c>
      <c r="L644" s="577"/>
      <c r="M644" s="209">
        <f>RANK(K644, K$634:$K$666)</f>
        <v>11</v>
      </c>
      <c r="N644" s="579"/>
      <c r="O644" s="574"/>
      <c r="P644" s="211">
        <v>4</v>
      </c>
      <c r="Q644" s="211">
        <v>2947.7621091355009</v>
      </c>
      <c r="R644" s="208">
        <f t="shared" si="462"/>
        <v>736.94052728387521</v>
      </c>
      <c r="S644" s="205">
        <f t="shared" si="471"/>
        <v>11</v>
      </c>
      <c r="T644" s="578"/>
      <c r="U644" s="211">
        <v>4</v>
      </c>
      <c r="V644" s="211">
        <v>2948.2288828337892</v>
      </c>
      <c r="W644" s="208">
        <f t="shared" si="463"/>
        <v>737.05722070844729</v>
      </c>
      <c r="X644" s="205">
        <f t="shared" si="472"/>
        <v>11</v>
      </c>
      <c r="Y644" s="578"/>
      <c r="Z644" s="211">
        <v>4</v>
      </c>
      <c r="AA644" s="211">
        <v>2948.2056256062087</v>
      </c>
      <c r="AB644" s="208">
        <f t="shared" si="464"/>
        <v>737.05140640155219</v>
      </c>
      <c r="AC644" s="205">
        <f t="shared" si="473"/>
        <v>11</v>
      </c>
      <c r="AD644" s="578"/>
      <c r="AE644" s="211">
        <v>4</v>
      </c>
      <c r="AF644" s="211">
        <v>2949.0451036164186</v>
      </c>
      <c r="AG644" s="208">
        <f t="shared" si="465"/>
        <v>737.26127590410465</v>
      </c>
      <c r="AH644" s="205">
        <f t="shared" si="474"/>
        <v>11</v>
      </c>
      <c r="AI644" s="578"/>
      <c r="AJ644" s="211">
        <v>4</v>
      </c>
      <c r="AK644" s="211">
        <v>2949.7510185604328</v>
      </c>
      <c r="AL644" s="208">
        <f t="shared" si="466"/>
        <v>737.43775464010821</v>
      </c>
      <c r="AM644" s="205">
        <f t="shared" si="475"/>
        <v>11</v>
      </c>
      <c r="AN644" s="578"/>
      <c r="AO644" s="211">
        <v>4</v>
      </c>
      <c r="AP644" s="211">
        <v>2950.0924214417755</v>
      </c>
      <c r="AQ644" s="208">
        <f t="shared" si="467"/>
        <v>737.52310536044388</v>
      </c>
      <c r="AR644" s="205">
        <f t="shared" si="476"/>
        <v>11</v>
      </c>
      <c r="AS644" s="578"/>
      <c r="AT644" s="211">
        <v>4</v>
      </c>
      <c r="AU644" s="211">
        <v>2950.0803083841947</v>
      </c>
      <c r="AV644" s="208">
        <f t="shared" si="468"/>
        <v>737.52007709604868</v>
      </c>
      <c r="AW644" s="205">
        <f t="shared" si="477"/>
        <v>11</v>
      </c>
      <c r="AX644" s="578"/>
    </row>
    <row r="645" spans="2:50" ht="14.25" customHeight="1">
      <c r="B645" s="527"/>
      <c r="C645" s="203">
        <v>12</v>
      </c>
      <c r="D645" s="206" t="s">
        <v>232</v>
      </c>
      <c r="E645" s="207">
        <v>3</v>
      </c>
      <c r="F645" s="203">
        <v>3000</v>
      </c>
      <c r="G645" s="208">
        <f t="shared" si="469"/>
        <v>1000</v>
      </c>
      <c r="H645" s="576"/>
      <c r="I645" s="209">
        <f t="shared" si="470"/>
        <v>3</v>
      </c>
      <c r="J645" s="209">
        <f t="shared" si="470"/>
        <v>2674.8825675379403</v>
      </c>
      <c r="K645" s="210">
        <f t="shared" si="470"/>
        <v>891.62752251264669</v>
      </c>
      <c r="L645" s="577"/>
      <c r="M645" s="209">
        <f>RANK(K645, K$634:$K$666)</f>
        <v>10</v>
      </c>
      <c r="N645" s="579"/>
      <c r="O645" s="574"/>
      <c r="P645" s="211">
        <v>3</v>
      </c>
      <c r="Q645" s="211">
        <v>2675.0852311468693</v>
      </c>
      <c r="R645" s="208">
        <f t="shared" si="462"/>
        <v>891.69507704895648</v>
      </c>
      <c r="S645" s="205">
        <f t="shared" si="471"/>
        <v>10</v>
      </c>
      <c r="T645" s="578"/>
      <c r="U645" s="211">
        <v>3</v>
      </c>
      <c r="V645" s="211">
        <v>2674.9694749694754</v>
      </c>
      <c r="W645" s="208">
        <f t="shared" si="463"/>
        <v>891.65649165649177</v>
      </c>
      <c r="X645" s="205">
        <f t="shared" si="472"/>
        <v>10</v>
      </c>
      <c r="Y645" s="578"/>
      <c r="Z645" s="211">
        <v>3</v>
      </c>
      <c r="AA645" s="211">
        <v>2674.5258243361541</v>
      </c>
      <c r="AB645" s="208">
        <f t="shared" si="464"/>
        <v>891.50860811205132</v>
      </c>
      <c r="AC645" s="205">
        <f t="shared" si="473"/>
        <v>10</v>
      </c>
      <c r="AD645" s="578"/>
      <c r="AE645" s="211">
        <v>3</v>
      </c>
      <c r="AF645" s="211">
        <v>2674.6211394590432</v>
      </c>
      <c r="AG645" s="208">
        <f t="shared" si="465"/>
        <v>891.54037981968111</v>
      </c>
      <c r="AH645" s="205">
        <f t="shared" si="474"/>
        <v>10</v>
      </c>
      <c r="AI645" s="578"/>
      <c r="AJ645" s="211">
        <v>3</v>
      </c>
      <c r="AK645" s="211">
        <v>2674.7221660941605</v>
      </c>
      <c r="AL645" s="208">
        <f t="shared" si="466"/>
        <v>891.57405536472015</v>
      </c>
      <c r="AM645" s="205">
        <f t="shared" si="475"/>
        <v>10</v>
      </c>
      <c r="AN645" s="578"/>
      <c r="AO645" s="211">
        <v>3</v>
      </c>
      <c r="AP645" s="211">
        <v>2675.0066120074052</v>
      </c>
      <c r="AQ645" s="208">
        <f t="shared" si="467"/>
        <v>891.66887066913512</v>
      </c>
      <c r="AR645" s="205">
        <f t="shared" si="476"/>
        <v>10</v>
      </c>
      <c r="AS645" s="578"/>
      <c r="AT645" s="211">
        <v>3</v>
      </c>
      <c r="AU645" s="211">
        <v>2675.2475247524753</v>
      </c>
      <c r="AV645" s="208">
        <f t="shared" si="468"/>
        <v>891.74917491749181</v>
      </c>
      <c r="AW645" s="205">
        <f t="shared" si="477"/>
        <v>10</v>
      </c>
      <c r="AX645" s="578"/>
    </row>
    <row r="646" spans="2:50" ht="14.25" customHeight="1">
      <c r="B646" s="527"/>
      <c r="C646" s="203">
        <v>13</v>
      </c>
      <c r="D646" s="206" t="s">
        <v>725</v>
      </c>
      <c r="E646" s="207">
        <v>12</v>
      </c>
      <c r="F646" s="203">
        <v>3600</v>
      </c>
      <c r="G646" s="208">
        <f t="shared" si="469"/>
        <v>300</v>
      </c>
      <c r="H646" s="576"/>
      <c r="I646" s="209">
        <f t="shared" si="470"/>
        <v>12</v>
      </c>
      <c r="J646" s="209">
        <f t="shared" si="470"/>
        <v>3106.1426267101492</v>
      </c>
      <c r="K646" s="210">
        <f t="shared" si="470"/>
        <v>258.84521889251243</v>
      </c>
      <c r="L646" s="577"/>
      <c r="M646" s="209">
        <f>RANK(K646, K$634:$K$666)</f>
        <v>28</v>
      </c>
      <c r="N646" s="579"/>
      <c r="O646" s="574"/>
      <c r="P646" s="211">
        <v>12</v>
      </c>
      <c r="Q646" s="211">
        <v>3105.6742815033172</v>
      </c>
      <c r="R646" s="208">
        <f t="shared" si="462"/>
        <v>258.80619012527643</v>
      </c>
      <c r="S646" s="205">
        <f t="shared" si="471"/>
        <v>28</v>
      </c>
      <c r="T646" s="578"/>
      <c r="U646" s="211">
        <v>12</v>
      </c>
      <c r="V646" s="211">
        <v>3105.7956777996069</v>
      </c>
      <c r="W646" s="208">
        <f t="shared" si="463"/>
        <v>258.81630648330059</v>
      </c>
      <c r="X646" s="205">
        <f t="shared" si="472"/>
        <v>28</v>
      </c>
      <c r="Y646" s="578"/>
      <c r="Z646" s="211">
        <v>12</v>
      </c>
      <c r="AA646" s="211">
        <v>3105.7338243029972</v>
      </c>
      <c r="AB646" s="208">
        <f t="shared" si="464"/>
        <v>258.81115202524978</v>
      </c>
      <c r="AC646" s="205">
        <f t="shared" si="473"/>
        <v>28</v>
      </c>
      <c r="AD646" s="578"/>
      <c r="AE646" s="211">
        <v>12</v>
      </c>
      <c r="AF646" s="211">
        <v>3106.2050947093376</v>
      </c>
      <c r="AG646" s="208">
        <f t="shared" si="465"/>
        <v>258.85042455911145</v>
      </c>
      <c r="AH646" s="205">
        <f t="shared" si="474"/>
        <v>28</v>
      </c>
      <c r="AI646" s="578"/>
      <c r="AJ646" s="211">
        <v>12</v>
      </c>
      <c r="AK646" s="211">
        <v>3106.5420560747657</v>
      </c>
      <c r="AL646" s="208">
        <f t="shared" si="466"/>
        <v>258.87850467289712</v>
      </c>
      <c r="AM646" s="205">
        <f t="shared" si="475"/>
        <v>28</v>
      </c>
      <c r="AN646" s="578"/>
      <c r="AO646" s="211">
        <v>12</v>
      </c>
      <c r="AP646" s="211">
        <v>3106.6035384998772</v>
      </c>
      <c r="AQ646" s="208">
        <f t="shared" si="467"/>
        <v>258.8836282083231</v>
      </c>
      <c r="AR646" s="205">
        <f t="shared" si="476"/>
        <v>28</v>
      </c>
      <c r="AS646" s="578"/>
      <c r="AT646" s="211">
        <v>12</v>
      </c>
      <c r="AU646" s="211">
        <v>3106.443914081146</v>
      </c>
      <c r="AV646" s="208">
        <f t="shared" si="468"/>
        <v>258.87032617342885</v>
      </c>
      <c r="AW646" s="205">
        <f t="shared" si="477"/>
        <v>29</v>
      </c>
      <c r="AX646" s="578"/>
    </row>
    <row r="647" spans="2:50" ht="14.25" customHeight="1">
      <c r="B647" s="527"/>
      <c r="C647" s="203">
        <v>14</v>
      </c>
      <c r="D647" s="206" t="s">
        <v>553</v>
      </c>
      <c r="E647" s="207">
        <v>4</v>
      </c>
      <c r="F647" s="203">
        <v>3300</v>
      </c>
      <c r="G647" s="208">
        <f t="shared" si="469"/>
        <v>825</v>
      </c>
      <c r="H647" s="576"/>
      <c r="I647" s="209">
        <f t="shared" si="470"/>
        <v>4</v>
      </c>
      <c r="J647" s="209">
        <f t="shared" si="470"/>
        <v>2940.1990950419399</v>
      </c>
      <c r="K647" s="210">
        <f t="shared" si="470"/>
        <v>735.04977376048498</v>
      </c>
      <c r="L647" s="577"/>
      <c r="M647" s="209">
        <f>RANK(K647, K$634:$K$666)</f>
        <v>14</v>
      </c>
      <c r="N647" s="579"/>
      <c r="O647" s="574"/>
      <c r="P647" s="211">
        <v>4</v>
      </c>
      <c r="Q647" s="211">
        <v>2939.8291686445714</v>
      </c>
      <c r="R647" s="208">
        <f t="shared" si="462"/>
        <v>734.95729216114285</v>
      </c>
      <c r="S647" s="205">
        <f>RANK(R647, R$634:R$666)</f>
        <v>14</v>
      </c>
      <c r="T647" s="578"/>
      <c r="U647" s="211">
        <v>4</v>
      </c>
      <c r="V647" s="211">
        <v>2939.8750951535139</v>
      </c>
      <c r="W647" s="208">
        <f t="shared" si="463"/>
        <v>734.96877378837848</v>
      </c>
      <c r="X647" s="205">
        <f>RANK(W647, W$634:W$666)</f>
        <v>14</v>
      </c>
      <c r="Y647" s="578"/>
      <c r="Z647" s="211">
        <v>4</v>
      </c>
      <c r="AA647" s="211">
        <v>2940.3896103896118</v>
      </c>
      <c r="AB647" s="208">
        <f t="shared" si="464"/>
        <v>735.09740259740295</v>
      </c>
      <c r="AC647" s="205">
        <f>RANK(AB647, AB$634:AB$666)</f>
        <v>14</v>
      </c>
      <c r="AD647" s="578"/>
      <c r="AE647" s="211">
        <v>4</v>
      </c>
      <c r="AF647" s="211">
        <v>2940.3918872464756</v>
      </c>
      <c r="AG647" s="208">
        <f t="shared" si="465"/>
        <v>735.09797181161889</v>
      </c>
      <c r="AH647" s="205">
        <f>RANK(AG647, AG$634:AG$666)</f>
        <v>14</v>
      </c>
      <c r="AI647" s="578"/>
      <c r="AJ647" s="211">
        <v>4</v>
      </c>
      <c r="AK647" s="211">
        <v>2940.2988108547602</v>
      </c>
      <c r="AL647" s="208">
        <f t="shared" si="466"/>
        <v>735.07470271369004</v>
      </c>
      <c r="AM647" s="205">
        <f>RANK(AL647, AL$634:AL$666)</f>
        <v>14</v>
      </c>
      <c r="AN647" s="578"/>
      <c r="AO647" s="211">
        <v>4</v>
      </c>
      <c r="AP647" s="211">
        <v>2940.3278688524588</v>
      </c>
      <c r="AQ647" s="208">
        <f t="shared" si="467"/>
        <v>735.08196721311469</v>
      </c>
      <c r="AR647" s="205">
        <f>RANK(AQ647, AQ$634:AQ$666)</f>
        <v>14</v>
      </c>
      <c r="AS647" s="578"/>
      <c r="AT647" s="211">
        <v>4</v>
      </c>
      <c r="AU647" s="211">
        <v>2940.281224152191</v>
      </c>
      <c r="AV647" s="208">
        <f t="shared" si="468"/>
        <v>735.07030603804776</v>
      </c>
      <c r="AW647" s="205">
        <f>RANK(AV647, AV$634:AV$666)</f>
        <v>15</v>
      </c>
      <c r="AX647" s="578"/>
    </row>
    <row r="648" spans="2:50" ht="14.25" customHeight="1">
      <c r="B648" s="527"/>
      <c r="C648" s="203">
        <v>15</v>
      </c>
      <c r="D648" s="206" t="s">
        <v>552</v>
      </c>
      <c r="E648" s="207">
        <v>3</v>
      </c>
      <c r="F648" s="203">
        <v>3600</v>
      </c>
      <c r="G648" s="208">
        <f t="shared" si="469"/>
        <v>1200</v>
      </c>
      <c r="H648" s="576"/>
      <c r="I648" s="209">
        <f t="shared" si="470"/>
        <v>3</v>
      </c>
      <c r="J648" s="209">
        <f t="shared" si="470"/>
        <v>3112.0277919369378</v>
      </c>
      <c r="K648" s="210">
        <f t="shared" si="470"/>
        <v>1037.3425973123126</v>
      </c>
      <c r="L648" s="577"/>
      <c r="M648" s="209">
        <f>RANK(K648, K$634:$K$666)</f>
        <v>1</v>
      </c>
      <c r="N648" s="579"/>
      <c r="O648" s="574"/>
      <c r="P648" s="211">
        <v>3</v>
      </c>
      <c r="Q648" s="211">
        <v>3110.9239812471524</v>
      </c>
      <c r="R648" s="208">
        <f t="shared" si="462"/>
        <v>1036.9746604157174</v>
      </c>
      <c r="S648" s="205">
        <f t="shared" si="471"/>
        <v>3</v>
      </c>
      <c r="T648" s="578"/>
      <c r="U648" s="211">
        <v>3</v>
      </c>
      <c r="V648" s="211">
        <v>3111.2656807758895</v>
      </c>
      <c r="W648" s="208">
        <f t="shared" si="463"/>
        <v>1037.0885602586297</v>
      </c>
      <c r="X648" s="205">
        <f t="shared" si="472"/>
        <v>2</v>
      </c>
      <c r="Y648" s="578"/>
      <c r="Z648" s="211">
        <v>3</v>
      </c>
      <c r="AA648" s="211">
        <v>3111.8208375111117</v>
      </c>
      <c r="AB648" s="208">
        <f t="shared" si="464"/>
        <v>1037.2736125037038</v>
      </c>
      <c r="AC648" s="205">
        <f t="shared" si="473"/>
        <v>1</v>
      </c>
      <c r="AD648" s="578"/>
      <c r="AE648" s="211">
        <v>3</v>
      </c>
      <c r="AF648" s="211">
        <v>3112.6873300592242</v>
      </c>
      <c r="AG648" s="208">
        <f t="shared" si="465"/>
        <v>1037.5624433530747</v>
      </c>
      <c r="AH648" s="205">
        <f t="shared" si="474"/>
        <v>1</v>
      </c>
      <c r="AI648" s="578"/>
      <c r="AJ648" s="211">
        <v>3</v>
      </c>
      <c r="AK648" s="211">
        <v>3112.5046937110742</v>
      </c>
      <c r="AL648" s="208">
        <f t="shared" si="466"/>
        <v>1037.5015645703581</v>
      </c>
      <c r="AM648" s="205">
        <f t="shared" si="475"/>
        <v>1</v>
      </c>
      <c r="AN648" s="578"/>
      <c r="AO648" s="211">
        <v>3</v>
      </c>
      <c r="AP648" s="211">
        <v>3112.455762671284</v>
      </c>
      <c r="AQ648" s="208">
        <f t="shared" si="467"/>
        <v>1037.4852542237613</v>
      </c>
      <c r="AR648" s="205">
        <f t="shared" si="476"/>
        <v>1</v>
      </c>
      <c r="AS648" s="578"/>
      <c r="AT648" s="211">
        <v>3</v>
      </c>
      <c r="AU648" s="211">
        <v>3112.5362575828312</v>
      </c>
      <c r="AV648" s="208">
        <f t="shared" si="468"/>
        <v>1037.5120858609437</v>
      </c>
      <c r="AW648" s="205">
        <f t="shared" si="477"/>
        <v>1</v>
      </c>
      <c r="AX648" s="578"/>
    </row>
    <row r="649" spans="2:50" ht="14.25" customHeight="1">
      <c r="B649" s="527"/>
      <c r="C649" s="203">
        <v>16</v>
      </c>
      <c r="D649" s="206" t="s">
        <v>554</v>
      </c>
      <c r="E649" s="207">
        <v>4</v>
      </c>
      <c r="F649" s="203">
        <v>3300</v>
      </c>
      <c r="G649" s="208">
        <f t="shared" si="469"/>
        <v>825</v>
      </c>
      <c r="H649" s="576"/>
      <c r="I649" s="209">
        <f t="shared" si="470"/>
        <v>4</v>
      </c>
      <c r="J649" s="209">
        <f t="shared" si="470"/>
        <v>2938.9557899776069</v>
      </c>
      <c r="K649" s="210">
        <f t="shared" si="470"/>
        <v>734.73894749440171</v>
      </c>
      <c r="L649" s="577"/>
      <c r="M649" s="209">
        <f>RANK(K649, K$634:$K$666)</f>
        <v>16</v>
      </c>
      <c r="N649" s="579"/>
      <c r="O649" s="574"/>
      <c r="P649" s="211">
        <v>4</v>
      </c>
      <c r="Q649" s="211">
        <v>2938.6719300719046</v>
      </c>
      <c r="R649" s="208">
        <f t="shared" si="462"/>
        <v>734.66798251797616</v>
      </c>
      <c r="S649" s="205">
        <f t="shared" si="471"/>
        <v>16</v>
      </c>
      <c r="T649" s="578"/>
      <c r="U649" s="211">
        <v>4</v>
      </c>
      <c r="V649" s="211">
        <v>2938.8282596209069</v>
      </c>
      <c r="W649" s="208">
        <f t="shared" si="463"/>
        <v>734.70706490522673</v>
      </c>
      <c r="X649" s="205">
        <f t="shared" si="472"/>
        <v>16</v>
      </c>
      <c r="Y649" s="578"/>
      <c r="Z649" s="211">
        <v>4</v>
      </c>
      <c r="AA649" s="211">
        <v>2938.9913497633447</v>
      </c>
      <c r="AB649" s="208">
        <f t="shared" si="464"/>
        <v>734.74783744083618</v>
      </c>
      <c r="AC649" s="205">
        <f t="shared" si="473"/>
        <v>16</v>
      </c>
      <c r="AD649" s="578"/>
      <c r="AE649" s="211">
        <v>4</v>
      </c>
      <c r="AF649" s="211">
        <v>2938.9033942558717</v>
      </c>
      <c r="AG649" s="208">
        <f t="shared" si="465"/>
        <v>734.72584856396793</v>
      </c>
      <c r="AH649" s="205">
        <f t="shared" si="474"/>
        <v>16</v>
      </c>
      <c r="AI649" s="578"/>
      <c r="AJ649" s="211">
        <v>4</v>
      </c>
      <c r="AK649" s="211">
        <v>2939.0514947566153</v>
      </c>
      <c r="AL649" s="208">
        <f t="shared" si="466"/>
        <v>734.76287368915382</v>
      </c>
      <c r="AM649" s="205">
        <f t="shared" si="475"/>
        <v>16</v>
      </c>
      <c r="AN649" s="578"/>
      <c r="AO649" s="211">
        <v>4</v>
      </c>
      <c r="AP649" s="211">
        <v>2939.0939597315451</v>
      </c>
      <c r="AQ649" s="208">
        <f t="shared" si="467"/>
        <v>734.77348993288626</v>
      </c>
      <c r="AR649" s="205">
        <f t="shared" si="476"/>
        <v>16</v>
      </c>
      <c r="AS649" s="578"/>
      <c r="AT649" s="211">
        <v>4</v>
      </c>
      <c r="AU649" s="211">
        <v>2939.1501416430601</v>
      </c>
      <c r="AV649" s="208">
        <f t="shared" si="468"/>
        <v>734.78753541076503</v>
      </c>
      <c r="AW649" s="205">
        <f t="shared" si="477"/>
        <v>16</v>
      </c>
      <c r="AX649" s="578"/>
    </row>
    <row r="650" spans="2:50" ht="14.25" customHeight="1">
      <c r="B650" s="527"/>
      <c r="C650" s="203">
        <v>17</v>
      </c>
      <c r="D650" s="206" t="s">
        <v>386</v>
      </c>
      <c r="E650" s="207">
        <v>5</v>
      </c>
      <c r="F650" s="203">
        <v>3300</v>
      </c>
      <c r="G650" s="208">
        <f t="shared" si="469"/>
        <v>660</v>
      </c>
      <c r="H650" s="576"/>
      <c r="I650" s="209">
        <f t="shared" si="470"/>
        <v>5</v>
      </c>
      <c r="J650" s="209">
        <f t="shared" si="470"/>
        <v>2941.4789696659641</v>
      </c>
      <c r="K650" s="210">
        <f t="shared" si="470"/>
        <v>588.29579393319284</v>
      </c>
      <c r="L650" s="577"/>
      <c r="M650" s="209">
        <f>RANK(K650, K$634:$K$666)</f>
        <v>26</v>
      </c>
      <c r="N650" s="579"/>
      <c r="O650" s="574"/>
      <c r="P650" s="211">
        <v>5</v>
      </c>
      <c r="Q650" s="211">
        <v>2942.0792079207977</v>
      </c>
      <c r="R650" s="208">
        <f t="shared" si="462"/>
        <v>588.41584158415958</v>
      </c>
      <c r="S650" s="205">
        <f t="shared" si="471"/>
        <v>26</v>
      </c>
      <c r="T650" s="578"/>
      <c r="U650" s="211">
        <v>5</v>
      </c>
      <c r="V650" s="211">
        <v>2941.3689195006391</v>
      </c>
      <c r="W650" s="208">
        <f t="shared" si="463"/>
        <v>588.2737839001278</v>
      </c>
      <c r="X650" s="205">
        <f t="shared" si="472"/>
        <v>26</v>
      </c>
      <c r="Y650" s="578"/>
      <c r="Z650" s="211">
        <v>5</v>
      </c>
      <c r="AA650" s="211">
        <v>2941.6276894293842</v>
      </c>
      <c r="AB650" s="208">
        <f t="shared" si="464"/>
        <v>588.32553788587688</v>
      </c>
      <c r="AC650" s="205">
        <f t="shared" si="473"/>
        <v>26</v>
      </c>
      <c r="AD650" s="578"/>
      <c r="AE650" s="211">
        <v>5</v>
      </c>
      <c r="AF650" s="211">
        <v>2941.104294478529</v>
      </c>
      <c r="AG650" s="208">
        <f t="shared" si="465"/>
        <v>588.22085889570576</v>
      </c>
      <c r="AH650" s="205">
        <f t="shared" si="474"/>
        <v>26</v>
      </c>
      <c r="AI650" s="578"/>
      <c r="AJ650" s="211">
        <v>5</v>
      </c>
      <c r="AK650" s="211">
        <v>2941.1764705882365</v>
      </c>
      <c r="AL650" s="208">
        <f t="shared" si="466"/>
        <v>588.2352941176473</v>
      </c>
      <c r="AM650" s="205">
        <f t="shared" si="475"/>
        <v>26</v>
      </c>
      <c r="AN650" s="578"/>
      <c r="AO650" s="211">
        <v>5</v>
      </c>
      <c r="AP650" s="211">
        <v>2941.1764705882429</v>
      </c>
      <c r="AQ650" s="208">
        <f t="shared" si="467"/>
        <v>588.23529411764855</v>
      </c>
      <c r="AR650" s="205">
        <f t="shared" si="476"/>
        <v>26</v>
      </c>
      <c r="AS650" s="578"/>
      <c r="AT650" s="211">
        <v>5</v>
      </c>
      <c r="AU650" s="211">
        <v>2941.8197351559184</v>
      </c>
      <c r="AV650" s="208">
        <f t="shared" si="468"/>
        <v>588.36394703118367</v>
      </c>
      <c r="AW650" s="205">
        <f t="shared" si="477"/>
        <v>26</v>
      </c>
      <c r="AX650" s="578"/>
    </row>
    <row r="651" spans="2:50" ht="14.25" customHeight="1">
      <c r="B651" s="527"/>
      <c r="C651" s="203">
        <v>18</v>
      </c>
      <c r="D651" s="206" t="s">
        <v>547</v>
      </c>
      <c r="E651" s="207">
        <v>3</v>
      </c>
      <c r="F651" s="203">
        <v>3600</v>
      </c>
      <c r="G651" s="208">
        <f t="shared" si="469"/>
        <v>1200</v>
      </c>
      <c r="H651" s="576"/>
      <c r="I651" s="209">
        <f t="shared" si="470"/>
        <v>3</v>
      </c>
      <c r="J651" s="209">
        <f t="shared" si="470"/>
        <v>3110.8716912717987</v>
      </c>
      <c r="K651" s="210">
        <f t="shared" si="470"/>
        <v>1036.957230423933</v>
      </c>
      <c r="L651" s="577"/>
      <c r="M651" s="209">
        <f>RANK(K651, K$634:$K$666)</f>
        <v>4</v>
      </c>
      <c r="N651" s="579"/>
      <c r="O651" s="574"/>
      <c r="P651" s="211">
        <v>3</v>
      </c>
      <c r="Q651" s="211">
        <v>3110.2351276403397</v>
      </c>
      <c r="R651" s="208">
        <f t="shared" si="462"/>
        <v>1036.7450425467798</v>
      </c>
      <c r="S651" s="205">
        <f t="shared" si="471"/>
        <v>4</v>
      </c>
      <c r="T651" s="578"/>
      <c r="U651" s="211">
        <v>3</v>
      </c>
      <c r="V651" s="211">
        <v>3110.2810927272476</v>
      </c>
      <c r="W651" s="208">
        <f t="shared" si="463"/>
        <v>1036.7603642424158</v>
      </c>
      <c r="X651" s="205">
        <f t="shared" si="472"/>
        <v>5</v>
      </c>
      <c r="Y651" s="578"/>
      <c r="Z651" s="211">
        <v>3</v>
      </c>
      <c r="AA651" s="211">
        <v>3110.5429567831025</v>
      </c>
      <c r="AB651" s="208">
        <f t="shared" si="464"/>
        <v>1036.8476522610342</v>
      </c>
      <c r="AC651" s="205">
        <f t="shared" si="473"/>
        <v>4</v>
      </c>
      <c r="AD651" s="578"/>
      <c r="AE651" s="211">
        <v>3</v>
      </c>
      <c r="AF651" s="211">
        <v>3111.1111111111109</v>
      </c>
      <c r="AG651" s="208">
        <f t="shared" si="465"/>
        <v>1037.037037037037</v>
      </c>
      <c r="AH651" s="205">
        <f t="shared" si="474"/>
        <v>3</v>
      </c>
      <c r="AI651" s="578"/>
      <c r="AJ651" s="211">
        <v>3</v>
      </c>
      <c r="AK651" s="211">
        <v>3110.8581518535161</v>
      </c>
      <c r="AL651" s="208">
        <f t="shared" si="466"/>
        <v>1036.9527172845053</v>
      </c>
      <c r="AM651" s="205">
        <f t="shared" si="475"/>
        <v>3</v>
      </c>
      <c r="AN651" s="578"/>
      <c r="AO651" s="211">
        <v>3</v>
      </c>
      <c r="AP651" s="211">
        <v>3111.4718191012944</v>
      </c>
      <c r="AQ651" s="208">
        <f t="shared" si="467"/>
        <v>1037.1572730337648</v>
      </c>
      <c r="AR651" s="205">
        <f t="shared" si="476"/>
        <v>2</v>
      </c>
      <c r="AS651" s="578"/>
      <c r="AT651" s="211">
        <v>3</v>
      </c>
      <c r="AU651" s="211">
        <v>3111.6015796859792</v>
      </c>
      <c r="AV651" s="208">
        <f t="shared" si="468"/>
        <v>1037.200526561993</v>
      </c>
      <c r="AW651" s="205">
        <f t="shared" si="477"/>
        <v>2</v>
      </c>
      <c r="AX651" s="578"/>
    </row>
    <row r="652" spans="2:50" ht="14.25" customHeight="1">
      <c r="B652" s="527"/>
      <c r="C652" s="203">
        <v>19</v>
      </c>
      <c r="D652" s="206" t="s">
        <v>551</v>
      </c>
      <c r="E652" s="207">
        <v>3</v>
      </c>
      <c r="F652" s="203">
        <v>3600</v>
      </c>
      <c r="G652" s="208">
        <f t="shared" si="469"/>
        <v>1200</v>
      </c>
      <c r="H652" s="576"/>
      <c r="I652" s="209">
        <f t="shared" si="470"/>
        <v>3</v>
      </c>
      <c r="J652" s="209">
        <f t="shared" si="470"/>
        <v>3109.3957947033259</v>
      </c>
      <c r="K652" s="210">
        <f t="shared" si="470"/>
        <v>1036.4652649011084</v>
      </c>
      <c r="L652" s="577"/>
      <c r="M652" s="209">
        <f>RANK(K652, K$634:$K$666)</f>
        <v>6</v>
      </c>
      <c r="N652" s="579"/>
      <c r="O652" s="574"/>
      <c r="P652" s="211">
        <v>3</v>
      </c>
      <c r="Q652" s="211">
        <v>3107.6346604215437</v>
      </c>
      <c r="R652" s="208">
        <f t="shared" si="462"/>
        <v>1035.8782201405145</v>
      </c>
      <c r="S652" s="205">
        <f t="shared" si="471"/>
        <v>6</v>
      </c>
      <c r="T652" s="578"/>
      <c r="U652" s="211">
        <v>3</v>
      </c>
      <c r="V652" s="211">
        <v>3108.6892488954459</v>
      </c>
      <c r="W652" s="208">
        <f t="shared" si="463"/>
        <v>1036.2297496318154</v>
      </c>
      <c r="X652" s="205">
        <f t="shared" si="472"/>
        <v>6</v>
      </c>
      <c r="Y652" s="578"/>
      <c r="Z652" s="211">
        <v>3</v>
      </c>
      <c r="AA652" s="211">
        <v>3109.1757387247371</v>
      </c>
      <c r="AB652" s="208">
        <f t="shared" si="464"/>
        <v>1036.3919129082458</v>
      </c>
      <c r="AC652" s="205">
        <f t="shared" si="473"/>
        <v>6</v>
      </c>
      <c r="AD652" s="578"/>
      <c r="AE652" s="211">
        <v>3</v>
      </c>
      <c r="AF652" s="211">
        <v>3109.3805309734403</v>
      </c>
      <c r="AG652" s="208">
        <f t="shared" si="465"/>
        <v>1036.4601769911467</v>
      </c>
      <c r="AH652" s="205">
        <f t="shared" si="474"/>
        <v>6</v>
      </c>
      <c r="AI652" s="578"/>
      <c r="AJ652" s="211">
        <v>3</v>
      </c>
      <c r="AK652" s="211">
        <v>3110.0367840252125</v>
      </c>
      <c r="AL652" s="208">
        <f t="shared" si="466"/>
        <v>1036.6789280084042</v>
      </c>
      <c r="AM652" s="205">
        <f t="shared" si="475"/>
        <v>6</v>
      </c>
      <c r="AN652" s="578"/>
      <c r="AO652" s="211">
        <v>3</v>
      </c>
      <c r="AP652" s="211">
        <v>3110.1030927835054</v>
      </c>
      <c r="AQ652" s="208">
        <f t="shared" si="467"/>
        <v>1036.7010309278351</v>
      </c>
      <c r="AR652" s="205">
        <f t="shared" si="476"/>
        <v>6</v>
      </c>
      <c r="AS652" s="578"/>
      <c r="AT652" s="211">
        <v>3</v>
      </c>
      <c r="AU652" s="211">
        <v>3110.7505070993948</v>
      </c>
      <c r="AV652" s="208">
        <f t="shared" si="468"/>
        <v>1036.9168356997982</v>
      </c>
      <c r="AW652" s="205">
        <f t="shared" si="477"/>
        <v>4</v>
      </c>
      <c r="AX652" s="578"/>
    </row>
    <row r="653" spans="2:50" ht="14.25" customHeight="1">
      <c r="B653" s="527"/>
      <c r="C653" s="203">
        <v>20</v>
      </c>
      <c r="D653" s="206" t="s">
        <v>550</v>
      </c>
      <c r="E653" s="207">
        <v>4</v>
      </c>
      <c r="F653" s="203">
        <v>3300</v>
      </c>
      <c r="G653" s="208">
        <f t="shared" si="469"/>
        <v>825</v>
      </c>
      <c r="H653" s="576"/>
      <c r="I653" s="209">
        <f t="shared" si="470"/>
        <v>4</v>
      </c>
      <c r="J653" s="209">
        <f t="shared" si="470"/>
        <v>2914.6629677772657</v>
      </c>
      <c r="K653" s="210">
        <f t="shared" si="470"/>
        <v>728.66574194431644</v>
      </c>
      <c r="L653" s="577"/>
      <c r="M653" s="209">
        <f>RANK(K653, K$634:$K$666)</f>
        <v>19</v>
      </c>
      <c r="N653" s="579"/>
      <c r="O653" s="574"/>
      <c r="P653" s="211">
        <v>4</v>
      </c>
      <c r="Q653" s="211">
        <v>2914.1065830721022</v>
      </c>
      <c r="R653" s="208">
        <f t="shared" si="462"/>
        <v>728.52664576802556</v>
      </c>
      <c r="S653" s="205">
        <f t="shared" si="471"/>
        <v>19</v>
      </c>
      <c r="T653" s="578"/>
      <c r="U653" s="211">
        <v>4</v>
      </c>
      <c r="V653" s="211">
        <v>2914.7142857142926</v>
      </c>
      <c r="W653" s="208">
        <f t="shared" si="463"/>
        <v>728.67857142857315</v>
      </c>
      <c r="X653" s="205">
        <f t="shared" si="472"/>
        <v>19</v>
      </c>
      <c r="Y653" s="578"/>
      <c r="Z653" s="211">
        <v>4</v>
      </c>
      <c r="AA653" s="211">
        <v>2914.5623235175467</v>
      </c>
      <c r="AB653" s="208">
        <f t="shared" si="464"/>
        <v>728.64058087938668</v>
      </c>
      <c r="AC653" s="205">
        <f t="shared" si="473"/>
        <v>19</v>
      </c>
      <c r="AD653" s="578"/>
      <c r="AE653" s="211">
        <v>4</v>
      </c>
      <c r="AF653" s="211">
        <v>2914.3594153052381</v>
      </c>
      <c r="AG653" s="208">
        <f t="shared" si="465"/>
        <v>728.58985382630954</v>
      </c>
      <c r="AH653" s="205">
        <f t="shared" si="474"/>
        <v>19</v>
      </c>
      <c r="AI653" s="578"/>
      <c r="AJ653" s="211">
        <v>4</v>
      </c>
      <c r="AK653" s="211">
        <v>2914.7955390334655</v>
      </c>
      <c r="AL653" s="208">
        <f t="shared" si="466"/>
        <v>728.69888475836638</v>
      </c>
      <c r="AM653" s="205">
        <f t="shared" si="475"/>
        <v>19</v>
      </c>
      <c r="AN653" s="578"/>
      <c r="AO653" s="211">
        <v>4</v>
      </c>
      <c r="AP653" s="211">
        <v>2914.6443514644379</v>
      </c>
      <c r="AQ653" s="208">
        <f t="shared" si="467"/>
        <v>728.66108786610948</v>
      </c>
      <c r="AR653" s="205">
        <f t="shared" si="476"/>
        <v>19</v>
      </c>
      <c r="AS653" s="578"/>
      <c r="AT653" s="211">
        <v>4</v>
      </c>
      <c r="AU653" s="211">
        <v>2915.4582763337798</v>
      </c>
      <c r="AV653" s="208">
        <f t="shared" si="468"/>
        <v>728.86456908344496</v>
      </c>
      <c r="AW653" s="205">
        <f t="shared" si="477"/>
        <v>19</v>
      </c>
      <c r="AX653" s="578"/>
    </row>
    <row r="654" spans="2:50" ht="14.25" customHeight="1">
      <c r="B654" s="527"/>
      <c r="C654" s="203">
        <v>21</v>
      </c>
      <c r="D654" s="206" t="s">
        <v>546</v>
      </c>
      <c r="E654" s="207">
        <v>4</v>
      </c>
      <c r="F654" s="203">
        <v>3300</v>
      </c>
      <c r="G654" s="208">
        <f t="shared" si="469"/>
        <v>825</v>
      </c>
      <c r="H654" s="576"/>
      <c r="I654" s="209">
        <f t="shared" si="470"/>
        <v>4</v>
      </c>
      <c r="J654" s="209">
        <f t="shared" si="470"/>
        <v>2917.1373419413908</v>
      </c>
      <c r="K654" s="210">
        <f t="shared" si="470"/>
        <v>729.2843354853477</v>
      </c>
      <c r="L654" s="577"/>
      <c r="M654" s="209">
        <f>RANK(K654, K$634:$K$666)</f>
        <v>18</v>
      </c>
      <c r="N654" s="579"/>
      <c r="O654" s="574"/>
      <c r="P654" s="211">
        <v>4</v>
      </c>
      <c r="Q654" s="211">
        <v>2916.3906339234745</v>
      </c>
      <c r="R654" s="208">
        <f t="shared" si="462"/>
        <v>729.09765848086863</v>
      </c>
      <c r="S654" s="205">
        <f t="shared" si="471"/>
        <v>18</v>
      </c>
      <c r="T654" s="578"/>
      <c r="U654" s="211">
        <v>4</v>
      </c>
      <c r="V654" s="211">
        <v>2917.045127910319</v>
      </c>
      <c r="W654" s="208">
        <f t="shared" si="463"/>
        <v>729.26128197757976</v>
      </c>
      <c r="X654" s="205">
        <f t="shared" si="472"/>
        <v>18</v>
      </c>
      <c r="Y654" s="578"/>
      <c r="Z654" s="211">
        <v>4</v>
      </c>
      <c r="AA654" s="211">
        <v>2917.6622537939929</v>
      </c>
      <c r="AB654" s="208">
        <f t="shared" si="464"/>
        <v>729.41556344849823</v>
      </c>
      <c r="AC654" s="205">
        <f t="shared" si="473"/>
        <v>18</v>
      </c>
      <c r="AD654" s="578"/>
      <c r="AE654" s="211">
        <v>4</v>
      </c>
      <c r="AF654" s="211">
        <v>2917.4721189591091</v>
      </c>
      <c r="AG654" s="208">
        <f t="shared" si="465"/>
        <v>729.36802973977728</v>
      </c>
      <c r="AH654" s="205">
        <f t="shared" si="474"/>
        <v>18</v>
      </c>
      <c r="AI654" s="578"/>
      <c r="AJ654" s="211">
        <v>4</v>
      </c>
      <c r="AK654" s="211">
        <v>2916.9618733113184</v>
      </c>
      <c r="AL654" s="208">
        <f t="shared" si="466"/>
        <v>729.2404683278296</v>
      </c>
      <c r="AM654" s="205">
        <f t="shared" si="475"/>
        <v>18</v>
      </c>
      <c r="AN654" s="578"/>
      <c r="AO654" s="211">
        <v>4</v>
      </c>
      <c r="AP654" s="211">
        <v>2917.0841542358608</v>
      </c>
      <c r="AQ654" s="208">
        <f t="shared" si="467"/>
        <v>729.27103855896519</v>
      </c>
      <c r="AR654" s="205">
        <f t="shared" si="476"/>
        <v>18</v>
      </c>
      <c r="AS654" s="578"/>
      <c r="AT654" s="211">
        <v>4</v>
      </c>
      <c r="AU654" s="211">
        <v>2917.3452314556603</v>
      </c>
      <c r="AV654" s="208">
        <f t="shared" si="468"/>
        <v>729.33630786391507</v>
      </c>
      <c r="AW654" s="205">
        <f t="shared" si="477"/>
        <v>18</v>
      </c>
      <c r="AX654" s="578"/>
    </row>
    <row r="655" spans="2:50" ht="14.25" customHeight="1">
      <c r="B655" s="527"/>
      <c r="C655" s="203">
        <v>22</v>
      </c>
      <c r="D655" s="206" t="s">
        <v>549</v>
      </c>
      <c r="E655" s="207">
        <v>4</v>
      </c>
      <c r="F655" s="203">
        <v>3000</v>
      </c>
      <c r="G655" s="208">
        <f>F655/E655</f>
        <v>750</v>
      </c>
      <c r="H655" s="576"/>
      <c r="I655" s="209">
        <f t="shared" si="470"/>
        <v>4</v>
      </c>
      <c r="J655" s="209">
        <f t="shared" si="470"/>
        <v>2675.9718375703073</v>
      </c>
      <c r="K655" s="210">
        <f t="shared" si="470"/>
        <v>668.99295939257684</v>
      </c>
      <c r="L655" s="577"/>
      <c r="M655" s="209">
        <f>RANK(K655, K$634:$K$666)</f>
        <v>22</v>
      </c>
      <c r="N655" s="579"/>
      <c r="O655" s="574"/>
      <c r="P655" s="211">
        <v>4</v>
      </c>
      <c r="Q655" s="211">
        <v>2675.2617801047113</v>
      </c>
      <c r="R655" s="208">
        <f t="shared" si="462"/>
        <v>668.81544502617783</v>
      </c>
      <c r="S655" s="205">
        <f t="shared" si="471"/>
        <v>22</v>
      </c>
      <c r="T655" s="578"/>
      <c r="U655" s="211">
        <v>4</v>
      </c>
      <c r="V655" s="211">
        <v>2675.5615152530986</v>
      </c>
      <c r="W655" s="208">
        <f t="shared" si="463"/>
        <v>668.89037881327465</v>
      </c>
      <c r="X655" s="205">
        <f t="shared" si="472"/>
        <v>22</v>
      </c>
      <c r="Y655" s="578"/>
      <c r="Z655" s="211">
        <v>4</v>
      </c>
      <c r="AA655" s="211">
        <v>2675.6756756756763</v>
      </c>
      <c r="AB655" s="208">
        <f t="shared" si="464"/>
        <v>668.91891891891908</v>
      </c>
      <c r="AC655" s="205">
        <f t="shared" si="473"/>
        <v>22</v>
      </c>
      <c r="AD655" s="578"/>
      <c r="AE655" s="211">
        <v>4</v>
      </c>
      <c r="AF655" s="211">
        <v>2676.2589928057578</v>
      </c>
      <c r="AG655" s="208">
        <f t="shared" si="465"/>
        <v>669.06474820143944</v>
      </c>
      <c r="AH655" s="205">
        <f t="shared" si="474"/>
        <v>22</v>
      </c>
      <c r="AI655" s="578"/>
      <c r="AJ655" s="211">
        <v>4</v>
      </c>
      <c r="AK655" s="211">
        <v>2676.3406940063046</v>
      </c>
      <c r="AL655" s="208">
        <f t="shared" si="466"/>
        <v>669.08517350157615</v>
      </c>
      <c r="AM655" s="205">
        <f t="shared" si="475"/>
        <v>22</v>
      </c>
      <c r="AN655" s="578"/>
      <c r="AO655" s="211">
        <v>4</v>
      </c>
      <c r="AP655" s="211">
        <v>2676.3884156729091</v>
      </c>
      <c r="AQ655" s="208">
        <f t="shared" si="467"/>
        <v>669.09710391822728</v>
      </c>
      <c r="AR655" s="205">
        <f t="shared" si="476"/>
        <v>22</v>
      </c>
      <c r="AS655" s="578"/>
      <c r="AT655" s="211">
        <v>4</v>
      </c>
      <c r="AU655" s="211">
        <v>2676.3157894736896</v>
      </c>
      <c r="AV655" s="208">
        <f t="shared" si="468"/>
        <v>669.0789473684224</v>
      </c>
      <c r="AW655" s="205">
        <f t="shared" si="477"/>
        <v>22</v>
      </c>
      <c r="AX655" s="578"/>
    </row>
    <row r="656" spans="2:50" ht="14.25" customHeight="1">
      <c r="B656" s="527"/>
      <c r="C656" s="203">
        <v>23</v>
      </c>
      <c r="D656" s="206" t="s">
        <v>548</v>
      </c>
      <c r="E656" s="207">
        <v>4</v>
      </c>
      <c r="F656" s="203">
        <v>3300</v>
      </c>
      <c r="G656" s="208">
        <f t="shared" ref="G656:G662" si="478">F656/E656</f>
        <v>825</v>
      </c>
      <c r="H656" s="576"/>
      <c r="I656" s="209">
        <f t="shared" si="470"/>
        <v>4</v>
      </c>
      <c r="J656" s="209">
        <f t="shared" si="470"/>
        <v>2945.850426018565</v>
      </c>
      <c r="K656" s="210">
        <f t="shared" si="470"/>
        <v>736.46260650464126</v>
      </c>
      <c r="L656" s="577"/>
      <c r="M656" s="209">
        <f>RANK(K656, K$634:$K$666)</f>
        <v>13</v>
      </c>
      <c r="N656" s="579"/>
      <c r="O656" s="574"/>
      <c r="P656" s="211">
        <v>4</v>
      </c>
      <c r="Q656" s="211">
        <v>2945.0261780104606</v>
      </c>
      <c r="R656" s="208">
        <f t="shared" si="462"/>
        <v>736.25654450261516</v>
      </c>
      <c r="S656" s="205">
        <f t="shared" si="471"/>
        <v>13</v>
      </c>
      <c r="T656" s="578"/>
      <c r="U656" s="211">
        <v>4</v>
      </c>
      <c r="V656" s="211">
        <v>2945.888594164458</v>
      </c>
      <c r="W656" s="208">
        <f t="shared" si="463"/>
        <v>736.47214854111451</v>
      </c>
      <c r="X656" s="205">
        <f>RANK(W656, W$634:W$666)</f>
        <v>12</v>
      </c>
      <c r="Y656" s="578"/>
      <c r="Z656" s="211">
        <v>4</v>
      </c>
      <c r="AA656" s="211">
        <v>2945.9264599855746</v>
      </c>
      <c r="AB656" s="208">
        <f t="shared" si="464"/>
        <v>736.48161499639366</v>
      </c>
      <c r="AC656" s="205">
        <f t="shared" si="473"/>
        <v>12</v>
      </c>
      <c r="AD656" s="578"/>
      <c r="AE656" s="211">
        <v>4</v>
      </c>
      <c r="AF656" s="211">
        <v>2945.4545454545491</v>
      </c>
      <c r="AG656" s="208">
        <f t="shared" si="465"/>
        <v>736.36363636363728</v>
      </c>
      <c r="AH656" s="205">
        <f t="shared" si="474"/>
        <v>13</v>
      </c>
      <c r="AI656" s="578"/>
      <c r="AJ656" s="211">
        <v>4</v>
      </c>
      <c r="AK656" s="211">
        <v>2945.4545454545455</v>
      </c>
      <c r="AL656" s="208">
        <f t="shared" si="466"/>
        <v>736.36363636363637</v>
      </c>
      <c r="AM656" s="205">
        <f t="shared" si="475"/>
        <v>13</v>
      </c>
      <c r="AN656" s="578"/>
      <c r="AO656" s="211">
        <v>4</v>
      </c>
      <c r="AP656" s="211">
        <v>2946.592489568844</v>
      </c>
      <c r="AQ656" s="208">
        <f t="shared" si="467"/>
        <v>736.64812239221101</v>
      </c>
      <c r="AR656" s="205">
        <f t="shared" si="476"/>
        <v>12</v>
      </c>
      <c r="AS656" s="578"/>
      <c r="AT656" s="211">
        <v>4</v>
      </c>
      <c r="AU656" s="211">
        <v>2946.6101694915237</v>
      </c>
      <c r="AV656" s="208">
        <f t="shared" si="468"/>
        <v>736.65254237288093</v>
      </c>
      <c r="AW656" s="205">
        <f t="shared" si="477"/>
        <v>12</v>
      </c>
      <c r="AX656" s="578"/>
    </row>
    <row r="657" spans="1:50" ht="14.25" customHeight="1">
      <c r="B657" s="527"/>
      <c r="C657" s="203">
        <v>24</v>
      </c>
      <c r="D657" s="206" t="s">
        <v>666</v>
      </c>
      <c r="E657" s="207">
        <v>3</v>
      </c>
      <c r="F657" s="203">
        <v>3300</v>
      </c>
      <c r="G657" s="208">
        <f t="shared" si="478"/>
        <v>1100</v>
      </c>
      <c r="H657" s="576"/>
      <c r="I657" s="209">
        <f t="shared" si="470"/>
        <v>3</v>
      </c>
      <c r="J657" s="209">
        <f t="shared" si="470"/>
        <v>2939.7384561206268</v>
      </c>
      <c r="K657" s="210">
        <f t="shared" si="470"/>
        <v>979.91281870687556</v>
      </c>
      <c r="L657" s="577"/>
      <c r="M657" s="209">
        <f>RANK(K657, K$634:$K$666)</f>
        <v>7</v>
      </c>
      <c r="N657" s="579"/>
      <c r="O657" s="574"/>
      <c r="P657" s="211">
        <v>3</v>
      </c>
      <c r="Q657" s="211">
        <v>2939.8135066402938</v>
      </c>
      <c r="R657" s="208">
        <f t="shared" si="462"/>
        <v>979.93783554676463</v>
      </c>
      <c r="S657" s="205">
        <f t="shared" si="471"/>
        <v>7</v>
      </c>
      <c r="T657" s="578"/>
      <c r="U657" s="211">
        <v>3</v>
      </c>
      <c r="V657" s="211">
        <v>2940.0177988727442</v>
      </c>
      <c r="W657" s="208">
        <f t="shared" si="463"/>
        <v>980.00593295758142</v>
      </c>
      <c r="X657" s="205">
        <f t="shared" si="472"/>
        <v>7</v>
      </c>
      <c r="Y657" s="578"/>
      <c r="Z657" s="211">
        <v>3</v>
      </c>
      <c r="AA657" s="211">
        <v>2939.7883937159327</v>
      </c>
      <c r="AB657" s="208">
        <f t="shared" si="464"/>
        <v>979.92946457197752</v>
      </c>
      <c r="AC657" s="205">
        <f t="shared" si="473"/>
        <v>7</v>
      </c>
      <c r="AD657" s="578"/>
      <c r="AE657" s="211">
        <v>3</v>
      </c>
      <c r="AF657" s="211">
        <v>2939.6303901437309</v>
      </c>
      <c r="AG657" s="208">
        <f t="shared" si="465"/>
        <v>979.87679671457693</v>
      </c>
      <c r="AH657" s="205">
        <f t="shared" si="474"/>
        <v>7</v>
      </c>
      <c r="AI657" s="578"/>
      <c r="AJ657" s="211">
        <v>3</v>
      </c>
      <c r="AK657" s="211">
        <v>2939.3432066967134</v>
      </c>
      <c r="AL657" s="208">
        <f t="shared" si="466"/>
        <v>979.78106889890444</v>
      </c>
      <c r="AM657" s="205">
        <f t="shared" si="475"/>
        <v>7</v>
      </c>
      <c r="AN657" s="578"/>
      <c r="AO657" s="211">
        <v>3</v>
      </c>
      <c r="AP657" s="211">
        <v>2939.2271662763465</v>
      </c>
      <c r="AQ657" s="208">
        <f t="shared" si="467"/>
        <v>979.74238875878211</v>
      </c>
      <c r="AR657" s="205">
        <f t="shared" si="476"/>
        <v>7</v>
      </c>
      <c r="AS657" s="578"/>
      <c r="AT657" s="211">
        <v>3</v>
      </c>
      <c r="AU657" s="211">
        <v>2940.348730498627</v>
      </c>
      <c r="AV657" s="208">
        <f t="shared" si="468"/>
        <v>980.11624349954229</v>
      </c>
      <c r="AW657" s="205">
        <f t="shared" si="477"/>
        <v>7</v>
      </c>
      <c r="AX657" s="578"/>
    </row>
    <row r="658" spans="1:50" ht="14.25" customHeight="1">
      <c r="B658" s="527"/>
      <c r="C658" s="203">
        <v>25</v>
      </c>
      <c r="D658" s="206" t="s">
        <v>706</v>
      </c>
      <c r="E658" s="207">
        <v>4</v>
      </c>
      <c r="F658" s="203">
        <v>3000</v>
      </c>
      <c r="G658" s="208">
        <f t="shared" si="478"/>
        <v>750</v>
      </c>
      <c r="H658" s="576"/>
      <c r="I658" s="209">
        <f t="shared" si="470"/>
        <v>4</v>
      </c>
      <c r="J658" s="209">
        <f t="shared" si="470"/>
        <v>2652.1416150177074</v>
      </c>
      <c r="K658" s="210">
        <f t="shared" si="470"/>
        <v>663.03540375442685</v>
      </c>
      <c r="L658" s="577"/>
      <c r="M658" s="209">
        <f>RANK(K658, K$634:$K$666)</f>
        <v>23</v>
      </c>
      <c r="N658" s="579"/>
      <c r="O658" s="574"/>
      <c r="P658" s="211">
        <v>4</v>
      </c>
      <c r="Q658" s="211">
        <v>2650.2439024390237</v>
      </c>
      <c r="R658" s="208">
        <f t="shared" si="462"/>
        <v>662.56097560975593</v>
      </c>
      <c r="S658" s="205">
        <f t="shared" si="471"/>
        <v>23</v>
      </c>
      <c r="T658" s="578"/>
      <c r="U658" s="211">
        <v>4</v>
      </c>
      <c r="V658" s="211">
        <v>2650.7006369426713</v>
      </c>
      <c r="W658" s="208">
        <f t="shared" si="463"/>
        <v>662.67515923566782</v>
      </c>
      <c r="X658" s="205">
        <f t="shared" si="472"/>
        <v>23</v>
      </c>
      <c r="Y658" s="578"/>
      <c r="Z658" s="211">
        <v>4</v>
      </c>
      <c r="AA658" s="211">
        <v>2651.5283842794688</v>
      </c>
      <c r="AB658" s="208">
        <f t="shared" si="464"/>
        <v>662.8820960698672</v>
      </c>
      <c r="AC658" s="205">
        <f t="shared" si="473"/>
        <v>23</v>
      </c>
      <c r="AD658" s="578"/>
      <c r="AE658" s="211">
        <v>4</v>
      </c>
      <c r="AF658" s="211">
        <v>2651.6878804648572</v>
      </c>
      <c r="AG658" s="208">
        <f t="shared" si="465"/>
        <v>662.92197011621431</v>
      </c>
      <c r="AH658" s="205">
        <f t="shared" si="474"/>
        <v>23</v>
      </c>
      <c r="AI658" s="578"/>
      <c r="AJ658" s="211">
        <v>4</v>
      </c>
      <c r="AK658" s="211">
        <v>2651.5936254980033</v>
      </c>
      <c r="AL658" s="208">
        <f t="shared" si="466"/>
        <v>662.89840637450084</v>
      </c>
      <c r="AM658" s="205">
        <f t="shared" si="475"/>
        <v>24</v>
      </c>
      <c r="AN658" s="578"/>
      <c r="AO658" s="211">
        <v>4</v>
      </c>
      <c r="AP658" s="211">
        <v>2654.5779365788394</v>
      </c>
      <c r="AQ658" s="208">
        <f t="shared" si="467"/>
        <v>663.64448414470985</v>
      </c>
      <c r="AR658" s="205">
        <f t="shared" si="476"/>
        <v>23</v>
      </c>
      <c r="AS658" s="578"/>
      <c r="AT658" s="211">
        <v>4</v>
      </c>
      <c r="AU658" s="211">
        <v>2654.6589389210894</v>
      </c>
      <c r="AV658" s="208">
        <f t="shared" si="468"/>
        <v>663.66473473027236</v>
      </c>
      <c r="AW658" s="205">
        <f t="shared" si="477"/>
        <v>23</v>
      </c>
      <c r="AX658" s="578"/>
    </row>
    <row r="659" spans="1:50" ht="14.25" customHeight="1">
      <c r="B659" s="527"/>
      <c r="C659" s="203">
        <v>26</v>
      </c>
      <c r="D659" s="206" t="s">
        <v>761</v>
      </c>
      <c r="E659" s="207">
        <v>4</v>
      </c>
      <c r="F659" s="203">
        <v>3000</v>
      </c>
      <c r="G659" s="208">
        <f t="shared" si="478"/>
        <v>750</v>
      </c>
      <c r="H659" s="576"/>
      <c r="I659" s="209">
        <f t="shared" si="470"/>
        <v>4</v>
      </c>
      <c r="J659" s="209">
        <f t="shared" si="470"/>
        <v>2603.5058475110482</v>
      </c>
      <c r="K659" s="210">
        <f t="shared" si="470"/>
        <v>650.87646187776204</v>
      </c>
      <c r="L659" s="577"/>
      <c r="M659" s="209">
        <f>RANK(K659, K$634:$K$666)</f>
        <v>24</v>
      </c>
      <c r="N659" s="579"/>
      <c r="O659" s="574"/>
      <c r="P659" s="211">
        <v>4</v>
      </c>
      <c r="Q659" s="211">
        <v>2501.2007030489713</v>
      </c>
      <c r="R659" s="208">
        <f t="shared" si="462"/>
        <v>625.30017576224282</v>
      </c>
      <c r="S659" s="205">
        <f t="shared" si="471"/>
        <v>24</v>
      </c>
      <c r="T659" s="578"/>
      <c r="U659" s="211">
        <v>4</v>
      </c>
      <c r="V659" s="211">
        <v>2543.4097408596981</v>
      </c>
      <c r="W659" s="208">
        <f t="shared" si="463"/>
        <v>635.85243521492453</v>
      </c>
      <c r="X659" s="205">
        <f t="shared" si="472"/>
        <v>24</v>
      </c>
      <c r="Y659" s="578"/>
      <c r="Z659" s="211">
        <v>4</v>
      </c>
      <c r="AA659" s="211">
        <v>2585.6798623063682</v>
      </c>
      <c r="AB659" s="208">
        <f t="shared" si="464"/>
        <v>646.41996557659206</v>
      </c>
      <c r="AC659" s="205">
        <f t="shared" si="473"/>
        <v>24</v>
      </c>
      <c r="AD659" s="578"/>
      <c r="AE659" s="211">
        <v>4</v>
      </c>
      <c r="AF659" s="211">
        <v>2635.6050594676249</v>
      </c>
      <c r="AG659" s="208">
        <f t="shared" si="465"/>
        <v>658.90126486690622</v>
      </c>
      <c r="AH659" s="205">
        <f t="shared" si="474"/>
        <v>24</v>
      </c>
      <c r="AI659" s="578"/>
      <c r="AJ659" s="211">
        <v>4</v>
      </c>
      <c r="AK659" s="211">
        <v>2651.7073170731701</v>
      </c>
      <c r="AL659" s="208">
        <f t="shared" si="466"/>
        <v>662.92682926829252</v>
      </c>
      <c r="AM659" s="205">
        <f t="shared" si="475"/>
        <v>23</v>
      </c>
      <c r="AN659" s="578"/>
      <c r="AO659" s="211">
        <v>4</v>
      </c>
      <c r="AP659" s="211">
        <v>2653.5048972536961</v>
      </c>
      <c r="AQ659" s="208">
        <f t="shared" si="467"/>
        <v>663.37622431342402</v>
      </c>
      <c r="AR659" s="205">
        <f t="shared" si="476"/>
        <v>24</v>
      </c>
      <c r="AS659" s="578"/>
      <c r="AT659" s="211">
        <v>4</v>
      </c>
      <c r="AU659" s="211">
        <v>2653.433352567803</v>
      </c>
      <c r="AV659" s="208">
        <f t="shared" si="468"/>
        <v>663.35833814195075</v>
      </c>
      <c r="AW659" s="205">
        <f t="shared" si="477"/>
        <v>24</v>
      </c>
      <c r="AX659" s="578"/>
    </row>
    <row r="660" spans="1:50" ht="14.25" customHeight="1">
      <c r="B660" s="527"/>
      <c r="C660" s="203">
        <v>27</v>
      </c>
      <c r="D660" s="206" t="s">
        <v>638</v>
      </c>
      <c r="E660" s="207">
        <v>6</v>
      </c>
      <c r="F660" s="203">
        <v>3600</v>
      </c>
      <c r="G660" s="208">
        <f t="shared" si="478"/>
        <v>600</v>
      </c>
      <c r="H660" s="576"/>
      <c r="I660" s="209">
        <f t="shared" si="470"/>
        <v>6</v>
      </c>
      <c r="J660" s="209">
        <f t="shared" si="470"/>
        <v>3213.899566914502</v>
      </c>
      <c r="K660" s="210">
        <f t="shared" si="470"/>
        <v>535.6499278190837</v>
      </c>
      <c r="L660" s="577"/>
      <c r="M660" s="209">
        <f>RANK(K660, K$634:$K$666)</f>
        <v>27</v>
      </c>
      <c r="N660" s="579"/>
      <c r="O660" s="574"/>
      <c r="P660" s="211">
        <v>6</v>
      </c>
      <c r="Q660" s="211">
        <v>3200.0000000000932</v>
      </c>
      <c r="R660" s="208">
        <f t="shared" si="462"/>
        <v>533.33333333334883</v>
      </c>
      <c r="S660" s="205">
        <f t="shared" si="471"/>
        <v>27</v>
      </c>
      <c r="T660" s="578"/>
      <c r="U660" s="211">
        <v>6</v>
      </c>
      <c r="V660" s="211">
        <v>3204.0000000000628</v>
      </c>
      <c r="W660" s="208">
        <f t="shared" si="463"/>
        <v>534.00000000001046</v>
      </c>
      <c r="X660" s="205">
        <f t="shared" si="472"/>
        <v>27</v>
      </c>
      <c r="Y660" s="578"/>
      <c r="Z660" s="211">
        <v>6</v>
      </c>
      <c r="AA660" s="211">
        <v>3210.8108108109191</v>
      </c>
      <c r="AB660" s="208">
        <f t="shared" si="464"/>
        <v>535.13513513515318</v>
      </c>
      <c r="AC660" s="205">
        <f t="shared" si="473"/>
        <v>27</v>
      </c>
      <c r="AD660" s="578"/>
      <c r="AE660" s="211">
        <v>6</v>
      </c>
      <c r="AF660" s="211">
        <v>3215.9999999999086</v>
      </c>
      <c r="AG660" s="208">
        <f t="shared" si="465"/>
        <v>535.99999999998477</v>
      </c>
      <c r="AH660" s="205">
        <f t="shared" si="474"/>
        <v>27</v>
      </c>
      <c r="AI660" s="578"/>
      <c r="AJ660" s="211">
        <v>6</v>
      </c>
      <c r="AK660" s="211">
        <v>3220.0000000000114</v>
      </c>
      <c r="AL660" s="208">
        <f t="shared" si="466"/>
        <v>536.66666666666856</v>
      </c>
      <c r="AM660" s="205">
        <f t="shared" si="475"/>
        <v>27</v>
      </c>
      <c r="AN660" s="578"/>
      <c r="AO660" s="211">
        <v>6</v>
      </c>
      <c r="AP660" s="211">
        <v>3225.4335260115331</v>
      </c>
      <c r="AQ660" s="208">
        <f t="shared" si="467"/>
        <v>537.57225433525548</v>
      </c>
      <c r="AR660" s="205">
        <f t="shared" si="476"/>
        <v>27</v>
      </c>
      <c r="AS660" s="578"/>
      <c r="AT660" s="211">
        <v>6</v>
      </c>
      <c r="AU660" s="211">
        <v>3221.0526315789862</v>
      </c>
      <c r="AV660" s="208">
        <f t="shared" si="468"/>
        <v>536.8421052631644</v>
      </c>
      <c r="AW660" s="205">
        <f t="shared" si="477"/>
        <v>27</v>
      </c>
      <c r="AX660" s="578"/>
    </row>
    <row r="661" spans="1:50" ht="14.25" customHeight="1">
      <c r="B661" s="527"/>
      <c r="C661" s="203">
        <v>28</v>
      </c>
      <c r="D661" s="206" t="s">
        <v>387</v>
      </c>
      <c r="E661" s="207">
        <v>3</v>
      </c>
      <c r="F661" s="203">
        <v>3000</v>
      </c>
      <c r="G661" s="208">
        <f t="shared" si="478"/>
        <v>1000</v>
      </c>
      <c r="H661" s="576"/>
      <c r="I661" s="209">
        <f t="shared" si="470"/>
        <v>3</v>
      </c>
      <c r="J661" s="209">
        <f t="shared" si="470"/>
        <v>2679.0139703365189</v>
      </c>
      <c r="K661" s="210">
        <f t="shared" si="470"/>
        <v>893.0046567788396</v>
      </c>
      <c r="L661" s="577"/>
      <c r="M661" s="209">
        <f>RANK(K661, K$634:$K$666)</f>
        <v>9</v>
      </c>
      <c r="N661" s="579"/>
      <c r="O661" s="574"/>
      <c r="P661" s="211">
        <v>3</v>
      </c>
      <c r="Q661" s="211">
        <v>2678.3450040654575</v>
      </c>
      <c r="R661" s="208">
        <f t="shared" si="462"/>
        <v>892.7816680218192</v>
      </c>
      <c r="S661" s="205">
        <f t="shared" si="471"/>
        <v>9</v>
      </c>
      <c r="T661" s="578"/>
      <c r="U661" s="211">
        <v>3</v>
      </c>
      <c r="V661" s="211">
        <v>2678.5789342870839</v>
      </c>
      <c r="W661" s="208">
        <f t="shared" si="463"/>
        <v>892.85964476236131</v>
      </c>
      <c r="X661" s="205">
        <f t="shared" si="472"/>
        <v>9</v>
      </c>
      <c r="Y661" s="578"/>
      <c r="Z661" s="211">
        <v>3</v>
      </c>
      <c r="AA661" s="211">
        <v>2679.148004883903</v>
      </c>
      <c r="AB661" s="208">
        <f t="shared" si="464"/>
        <v>893.04933496130104</v>
      </c>
      <c r="AC661" s="205">
        <f t="shared" si="473"/>
        <v>9</v>
      </c>
      <c r="AD661" s="578"/>
      <c r="AE661" s="211">
        <v>3</v>
      </c>
      <c r="AF661" s="211">
        <v>2679.3842269702627</v>
      </c>
      <c r="AG661" s="208">
        <f t="shared" si="465"/>
        <v>893.12807565675428</v>
      </c>
      <c r="AH661" s="205">
        <f t="shared" si="474"/>
        <v>9</v>
      </c>
      <c r="AI661" s="578"/>
      <c r="AJ661" s="211">
        <v>3</v>
      </c>
      <c r="AK661" s="211">
        <v>2679.3031296771505</v>
      </c>
      <c r="AL661" s="208">
        <f t="shared" si="466"/>
        <v>893.10104322571681</v>
      </c>
      <c r="AM661" s="205">
        <f t="shared" si="475"/>
        <v>9</v>
      </c>
      <c r="AN661" s="578"/>
      <c r="AO661" s="211">
        <v>3</v>
      </c>
      <c r="AP661" s="211">
        <v>2679.1212036062489</v>
      </c>
      <c r="AQ661" s="208">
        <f t="shared" si="467"/>
        <v>893.04040120208299</v>
      </c>
      <c r="AR661" s="205">
        <f t="shared" si="476"/>
        <v>9</v>
      </c>
      <c r="AS661" s="578"/>
      <c r="AT661" s="211">
        <v>3</v>
      </c>
      <c r="AU661" s="211">
        <v>2679.2172888655232</v>
      </c>
      <c r="AV661" s="208">
        <f t="shared" si="468"/>
        <v>893.07242962184102</v>
      </c>
      <c r="AW661" s="205">
        <f t="shared" si="477"/>
        <v>9</v>
      </c>
      <c r="AX661" s="578"/>
    </row>
    <row r="662" spans="1:50" ht="14.25" customHeight="1">
      <c r="B662" s="527"/>
      <c r="C662" s="203">
        <v>29</v>
      </c>
      <c r="D662" s="206" t="s">
        <v>707</v>
      </c>
      <c r="E662" s="207">
        <v>12</v>
      </c>
      <c r="F662" s="203">
        <v>3600</v>
      </c>
      <c r="G662" s="208">
        <f t="shared" si="478"/>
        <v>300</v>
      </c>
      <c r="H662" s="576"/>
      <c r="I662" s="209">
        <f t="shared" si="470"/>
        <v>12</v>
      </c>
      <c r="J662" s="209">
        <f t="shared" si="470"/>
        <v>3105.285389525166</v>
      </c>
      <c r="K662" s="210">
        <f t="shared" si="470"/>
        <v>258.77378246043048</v>
      </c>
      <c r="L662" s="577"/>
      <c r="M662" s="209">
        <f>RANK(K662, K$634:$K$666)</f>
        <v>29</v>
      </c>
      <c r="N662" s="579"/>
      <c r="O662" s="574"/>
      <c r="P662" s="211">
        <v>12</v>
      </c>
      <c r="Q662" s="211">
        <v>3104.1554959785526</v>
      </c>
      <c r="R662" s="208">
        <f t="shared" si="462"/>
        <v>258.67962466487938</v>
      </c>
      <c r="S662" s="205">
        <f t="shared" si="471"/>
        <v>29</v>
      </c>
      <c r="T662" s="578"/>
      <c r="U662" s="211">
        <v>12</v>
      </c>
      <c r="V662" s="211">
        <v>3104.0322580645206</v>
      </c>
      <c r="W662" s="208">
        <f t="shared" si="463"/>
        <v>258.66935483871003</v>
      </c>
      <c r="X662" s="205">
        <f t="shared" si="472"/>
        <v>29</v>
      </c>
      <c r="Y662" s="578"/>
      <c r="Z662" s="211">
        <v>12</v>
      </c>
      <c r="AA662" s="211">
        <v>3104.2316258351902</v>
      </c>
      <c r="AB662" s="208">
        <f t="shared" si="464"/>
        <v>258.68596881959917</v>
      </c>
      <c r="AC662" s="205">
        <f t="shared" si="473"/>
        <v>29</v>
      </c>
      <c r="AD662" s="578"/>
      <c r="AE662" s="211">
        <v>12</v>
      </c>
      <c r="AF662" s="211">
        <v>3105.1060487038394</v>
      </c>
      <c r="AG662" s="208">
        <f t="shared" si="465"/>
        <v>258.75883739198662</v>
      </c>
      <c r="AH662" s="205">
        <f t="shared" si="474"/>
        <v>29</v>
      </c>
      <c r="AI662" s="578"/>
      <c r="AJ662" s="211">
        <v>12</v>
      </c>
      <c r="AK662" s="211">
        <v>3106.0125414975964</v>
      </c>
      <c r="AL662" s="208">
        <f t="shared" si="466"/>
        <v>258.83437845813302</v>
      </c>
      <c r="AM662" s="205">
        <f t="shared" si="475"/>
        <v>29</v>
      </c>
      <c r="AN662" s="578"/>
      <c r="AO662" s="211">
        <v>12</v>
      </c>
      <c r="AP662" s="211">
        <v>3106.4416121253912</v>
      </c>
      <c r="AQ662" s="208">
        <f t="shared" si="467"/>
        <v>258.87013434378258</v>
      </c>
      <c r="AR662" s="205">
        <f t="shared" si="476"/>
        <v>29</v>
      </c>
      <c r="AS662" s="578"/>
      <c r="AT662" s="211">
        <v>12</v>
      </c>
      <c r="AU662" s="211">
        <v>3107.0181444710724</v>
      </c>
      <c r="AV662" s="208">
        <f t="shared" si="468"/>
        <v>258.91817870592268</v>
      </c>
      <c r="AW662" s="205">
        <f t="shared" si="477"/>
        <v>28</v>
      </c>
      <c r="AX662" s="578"/>
    </row>
    <row r="663" spans="1:50" ht="14.25" customHeight="1">
      <c r="B663" s="527"/>
      <c r="C663" s="203">
        <v>30</v>
      </c>
      <c r="D663" s="206"/>
      <c r="E663" s="207"/>
      <c r="F663" s="203"/>
      <c r="G663" s="208"/>
      <c r="H663" s="576"/>
      <c r="I663" s="209"/>
      <c r="J663" s="209"/>
      <c r="K663" s="210"/>
      <c r="L663" s="577"/>
      <c r="M663" s="209"/>
      <c r="N663" s="579"/>
      <c r="O663" s="574"/>
      <c r="P663" s="211"/>
      <c r="Q663" s="211"/>
      <c r="R663" s="208"/>
      <c r="S663" s="205"/>
      <c r="T663" s="578"/>
      <c r="U663" s="211"/>
      <c r="V663" s="211"/>
      <c r="W663" s="208"/>
      <c r="X663" s="205"/>
      <c r="Y663" s="578"/>
      <c r="Z663" s="211"/>
      <c r="AA663" s="211"/>
      <c r="AB663" s="208"/>
      <c r="AC663" s="205"/>
      <c r="AD663" s="578"/>
      <c r="AE663" s="211"/>
      <c r="AF663" s="211"/>
      <c r="AG663" s="208"/>
      <c r="AH663" s="205"/>
      <c r="AI663" s="578"/>
      <c r="AJ663" s="211"/>
      <c r="AK663" s="211"/>
      <c r="AL663" s="208"/>
      <c r="AM663" s="205"/>
      <c r="AN663" s="578"/>
      <c r="AO663" s="211"/>
      <c r="AP663" s="211"/>
      <c r="AQ663" s="208"/>
      <c r="AR663" s="205"/>
      <c r="AS663" s="578"/>
      <c r="AT663" s="211"/>
      <c r="AU663" s="211"/>
      <c r="AV663" s="208"/>
      <c r="AW663" s="205"/>
      <c r="AX663" s="578"/>
    </row>
    <row r="664" spans="1:50" ht="14.25" customHeight="1">
      <c r="B664" s="527"/>
      <c r="C664" s="203">
        <v>31</v>
      </c>
      <c r="D664" s="206"/>
      <c r="E664" s="203"/>
      <c r="F664" s="203"/>
      <c r="G664" s="208"/>
      <c r="H664" s="576"/>
      <c r="I664" s="209"/>
      <c r="J664" s="209"/>
      <c r="K664" s="210"/>
      <c r="L664" s="577"/>
      <c r="M664" s="209"/>
      <c r="N664" s="579"/>
      <c r="O664" s="574"/>
      <c r="P664" s="211"/>
      <c r="Q664" s="211"/>
      <c r="R664" s="208"/>
      <c r="S664" s="205"/>
      <c r="T664" s="578"/>
      <c r="U664" s="211"/>
      <c r="V664" s="211"/>
      <c r="W664" s="208"/>
      <c r="X664" s="205"/>
      <c r="Y664" s="578"/>
      <c r="Z664" s="211"/>
      <c r="AA664" s="211"/>
      <c r="AB664" s="208"/>
      <c r="AC664" s="205"/>
      <c r="AD664" s="578"/>
      <c r="AE664" s="211"/>
      <c r="AF664" s="211"/>
      <c r="AG664" s="208"/>
      <c r="AH664" s="205"/>
      <c r="AI664" s="578"/>
      <c r="AJ664" s="211"/>
      <c r="AK664" s="211"/>
      <c r="AL664" s="208"/>
      <c r="AM664" s="205"/>
      <c r="AN664" s="578"/>
      <c r="AO664" s="211"/>
      <c r="AP664" s="211"/>
      <c r="AQ664" s="208"/>
      <c r="AR664" s="205"/>
      <c r="AS664" s="578"/>
      <c r="AT664" s="211"/>
      <c r="AU664" s="211"/>
      <c r="AV664" s="208"/>
      <c r="AW664" s="205"/>
      <c r="AX664" s="578"/>
    </row>
    <row r="665" spans="1:50" ht="14.25" customHeight="1">
      <c r="B665" s="527"/>
      <c r="C665" s="203">
        <v>32</v>
      </c>
      <c r="D665" s="206"/>
      <c r="E665" s="203"/>
      <c r="F665" s="203"/>
      <c r="G665" s="208"/>
      <c r="H665" s="576"/>
      <c r="I665" s="209"/>
      <c r="J665" s="209"/>
      <c r="K665" s="210"/>
      <c r="L665" s="577"/>
      <c r="M665" s="209"/>
      <c r="N665" s="579"/>
      <c r="O665" s="574"/>
      <c r="P665" s="211"/>
      <c r="Q665" s="211"/>
      <c r="R665" s="208"/>
      <c r="S665" s="205"/>
      <c r="T665" s="578"/>
      <c r="U665" s="211"/>
      <c r="V665" s="211"/>
      <c r="W665" s="208"/>
      <c r="X665" s="205"/>
      <c r="Y665" s="578"/>
      <c r="Z665" s="211"/>
      <c r="AA665" s="211"/>
      <c r="AB665" s="208"/>
      <c r="AC665" s="205"/>
      <c r="AD665" s="578"/>
      <c r="AE665" s="211"/>
      <c r="AF665" s="211"/>
      <c r="AG665" s="208"/>
      <c r="AH665" s="205"/>
      <c r="AI665" s="578"/>
      <c r="AJ665" s="211"/>
      <c r="AK665" s="211"/>
      <c r="AL665" s="208"/>
      <c r="AM665" s="205"/>
      <c r="AN665" s="578"/>
      <c r="AO665" s="211"/>
      <c r="AP665" s="211"/>
      <c r="AQ665" s="208"/>
      <c r="AR665" s="205"/>
      <c r="AS665" s="578"/>
      <c r="AT665" s="211"/>
      <c r="AU665" s="211"/>
      <c r="AV665" s="208"/>
      <c r="AW665" s="205"/>
      <c r="AX665" s="578"/>
    </row>
    <row r="666" spans="1:50" ht="14.25" customHeight="1">
      <c r="B666" s="527"/>
      <c r="C666" s="203">
        <v>33</v>
      </c>
      <c r="D666" s="206"/>
      <c r="E666" s="203"/>
      <c r="F666" s="203"/>
      <c r="G666" s="208"/>
      <c r="H666" s="576"/>
      <c r="I666" s="209"/>
      <c r="J666" s="209"/>
      <c r="K666" s="210"/>
      <c r="L666" s="577"/>
      <c r="M666" s="209"/>
      <c r="N666" s="579"/>
      <c r="O666" s="574"/>
      <c r="P666" s="205"/>
      <c r="Q666" s="211"/>
      <c r="R666" s="208"/>
      <c r="S666" s="205"/>
      <c r="T666" s="578"/>
      <c r="U666" s="205"/>
      <c r="V666" s="211"/>
      <c r="W666" s="208"/>
      <c r="X666" s="205"/>
      <c r="Y666" s="578"/>
      <c r="Z666" s="205"/>
      <c r="AA666" s="211"/>
      <c r="AB666" s="208"/>
      <c r="AC666" s="205"/>
      <c r="AD666" s="578"/>
      <c r="AE666" s="205"/>
      <c r="AF666" s="211"/>
      <c r="AG666" s="208"/>
      <c r="AH666" s="205"/>
      <c r="AI666" s="578"/>
      <c r="AJ666" s="205"/>
      <c r="AK666" s="211"/>
      <c r="AL666" s="208"/>
      <c r="AM666" s="205"/>
      <c r="AN666" s="578"/>
      <c r="AO666" s="205"/>
      <c r="AP666" s="211"/>
      <c r="AQ666" s="208"/>
      <c r="AR666" s="205"/>
      <c r="AS666" s="578"/>
      <c r="AT666" s="205"/>
      <c r="AU666" s="211"/>
      <c r="AV666" s="208"/>
      <c r="AW666" s="205"/>
      <c r="AX666" s="578"/>
    </row>
    <row r="667" spans="1:50" ht="14.25" customHeight="1" collapsed="1">
      <c r="B667" s="580" t="s">
        <v>776</v>
      </c>
      <c r="C667" s="581"/>
      <c r="D667" s="581"/>
      <c r="E667" s="581"/>
      <c r="F667" s="581"/>
      <c r="G667" s="581"/>
      <c r="H667" s="581"/>
      <c r="I667" s="581"/>
      <c r="J667" s="581"/>
      <c r="K667" s="581"/>
      <c r="L667" s="581"/>
      <c r="M667" s="582"/>
      <c r="N667" s="585" t="s">
        <v>444</v>
      </c>
      <c r="O667" s="585" t="s">
        <v>105</v>
      </c>
      <c r="P667" s="587">
        <f>AT629+1</f>
        <v>45993</v>
      </c>
      <c r="Q667" s="588"/>
      <c r="R667" s="588"/>
      <c r="S667" s="588"/>
      <c r="T667" s="588"/>
      <c r="U667" s="589">
        <f>P667+1</f>
        <v>45994</v>
      </c>
      <c r="V667" s="590"/>
      <c r="W667" s="590"/>
      <c r="X667" s="590"/>
      <c r="Y667" s="590"/>
      <c r="Z667" s="587">
        <f t="shared" ref="Z667" si="479">U667+1</f>
        <v>45995</v>
      </c>
      <c r="AA667" s="588"/>
      <c r="AB667" s="588"/>
      <c r="AC667" s="588"/>
      <c r="AD667" s="588"/>
      <c r="AE667" s="589">
        <f t="shared" ref="AE667" si="480">Z667+1</f>
        <v>45996</v>
      </c>
      <c r="AF667" s="590"/>
      <c r="AG667" s="590"/>
      <c r="AH667" s="590"/>
      <c r="AI667" s="590"/>
      <c r="AJ667" s="595">
        <f t="shared" ref="AJ667" si="481">AE667+1</f>
        <v>45997</v>
      </c>
      <c r="AK667" s="596"/>
      <c r="AL667" s="596"/>
      <c r="AM667" s="596"/>
      <c r="AN667" s="597"/>
      <c r="AO667" s="589">
        <f t="shared" ref="AO667" si="482">AJ667+1</f>
        <v>45998</v>
      </c>
      <c r="AP667" s="590"/>
      <c r="AQ667" s="590"/>
      <c r="AR667" s="590"/>
      <c r="AS667" s="590"/>
      <c r="AT667" s="595">
        <f t="shared" ref="AT667" si="483">AO667+1</f>
        <v>45999</v>
      </c>
      <c r="AU667" s="596"/>
      <c r="AV667" s="596"/>
      <c r="AW667" s="596"/>
      <c r="AX667" s="597"/>
    </row>
    <row r="668" spans="1:50" ht="14.25" customHeight="1">
      <c r="B668" s="583"/>
      <c r="C668" s="583"/>
      <c r="D668" s="583"/>
      <c r="E668" s="583"/>
      <c r="F668" s="583"/>
      <c r="G668" s="583"/>
      <c r="H668" s="583"/>
      <c r="I668" s="583"/>
      <c r="J668" s="583"/>
      <c r="K668" s="583"/>
      <c r="L668" s="583"/>
      <c r="M668" s="584"/>
      <c r="N668" s="586"/>
      <c r="O668" s="586"/>
      <c r="P668" s="598">
        <f>P667</f>
        <v>45993</v>
      </c>
      <c r="Q668" s="598"/>
      <c r="R668" s="598"/>
      <c r="S668" s="598"/>
      <c r="T668" s="598"/>
      <c r="U668" s="591">
        <f>U667</f>
        <v>45994</v>
      </c>
      <c r="V668" s="591"/>
      <c r="W668" s="591"/>
      <c r="X668" s="591"/>
      <c r="Y668" s="591"/>
      <c r="Z668" s="598">
        <f t="shared" ref="Z668" si="484">Z667</f>
        <v>45995</v>
      </c>
      <c r="AA668" s="598"/>
      <c r="AB668" s="598"/>
      <c r="AC668" s="598"/>
      <c r="AD668" s="598"/>
      <c r="AE668" s="591">
        <f t="shared" ref="AE668" si="485">AE667</f>
        <v>45996</v>
      </c>
      <c r="AF668" s="591"/>
      <c r="AG668" s="591"/>
      <c r="AH668" s="591"/>
      <c r="AI668" s="591"/>
      <c r="AJ668" s="592">
        <f t="shared" ref="AJ668" si="486">AJ667</f>
        <v>45997</v>
      </c>
      <c r="AK668" s="593"/>
      <c r="AL668" s="593"/>
      <c r="AM668" s="593"/>
      <c r="AN668" s="594"/>
      <c r="AO668" s="591">
        <f t="shared" ref="AO668" si="487">AO667</f>
        <v>45998</v>
      </c>
      <c r="AP668" s="591"/>
      <c r="AQ668" s="591"/>
      <c r="AR668" s="591"/>
      <c r="AS668" s="591"/>
      <c r="AT668" s="592">
        <f t="shared" ref="AT668" si="488">AT667</f>
        <v>45999</v>
      </c>
      <c r="AU668" s="593"/>
      <c r="AV668" s="593"/>
      <c r="AW668" s="593"/>
      <c r="AX668" s="594"/>
    </row>
    <row r="669" spans="1:50" ht="14.25" customHeight="1">
      <c r="B669" s="527" t="s">
        <v>165</v>
      </c>
      <c r="C669" s="527" t="s">
        <v>160</v>
      </c>
      <c r="D669" s="527"/>
      <c r="E669" s="527" t="s">
        <v>161</v>
      </c>
      <c r="F669" s="527"/>
      <c r="G669" s="527"/>
      <c r="H669" s="527" t="s">
        <v>166</v>
      </c>
      <c r="I669" s="575" t="s">
        <v>445</v>
      </c>
      <c r="J669" s="575"/>
      <c r="K669" s="575"/>
      <c r="L669" s="575" t="s">
        <v>166</v>
      </c>
      <c r="M669" s="575" t="s">
        <v>168</v>
      </c>
      <c r="N669" s="579"/>
      <c r="O669" s="574" t="s">
        <v>167</v>
      </c>
      <c r="P669" s="574" t="s">
        <v>163</v>
      </c>
      <c r="Q669" s="574"/>
      <c r="R669" s="574"/>
      <c r="S669" s="574"/>
      <c r="T669" s="574" t="s">
        <v>166</v>
      </c>
      <c r="U669" s="574" t="s">
        <v>163</v>
      </c>
      <c r="V669" s="574"/>
      <c r="W669" s="574"/>
      <c r="X669" s="574"/>
      <c r="Y669" s="574" t="s">
        <v>166</v>
      </c>
      <c r="Z669" s="574" t="s">
        <v>163</v>
      </c>
      <c r="AA669" s="574"/>
      <c r="AB669" s="574"/>
      <c r="AC669" s="574"/>
      <c r="AD669" s="574" t="s">
        <v>166</v>
      </c>
      <c r="AE669" s="574" t="s">
        <v>163</v>
      </c>
      <c r="AF669" s="574"/>
      <c r="AG669" s="574"/>
      <c r="AH669" s="574"/>
      <c r="AI669" s="574" t="s">
        <v>166</v>
      </c>
      <c r="AJ669" s="574" t="s">
        <v>163</v>
      </c>
      <c r="AK669" s="574"/>
      <c r="AL669" s="574"/>
      <c r="AM669" s="574"/>
      <c r="AN669" s="574" t="s">
        <v>166</v>
      </c>
      <c r="AO669" s="574" t="s">
        <v>163</v>
      </c>
      <c r="AP669" s="574"/>
      <c r="AQ669" s="574"/>
      <c r="AR669" s="574"/>
      <c r="AS669" s="574" t="s">
        <v>166</v>
      </c>
      <c r="AT669" s="574" t="s">
        <v>163</v>
      </c>
      <c r="AU669" s="574"/>
      <c r="AV669" s="574"/>
      <c r="AW669" s="574"/>
      <c r="AX669" s="574" t="s">
        <v>166</v>
      </c>
    </row>
    <row r="670" spans="1:50" ht="14.25" customHeight="1">
      <c r="B670" s="527"/>
      <c r="C670" s="527"/>
      <c r="D670" s="527"/>
      <c r="E670" s="527" t="s">
        <v>446</v>
      </c>
      <c r="F670" s="527"/>
      <c r="G670" s="527"/>
      <c r="H670" s="527"/>
      <c r="I670" s="575" t="s">
        <v>446</v>
      </c>
      <c r="J670" s="575"/>
      <c r="K670" s="575"/>
      <c r="L670" s="575"/>
      <c r="M670" s="575"/>
      <c r="N670" s="579"/>
      <c r="O670" s="574"/>
      <c r="P670" s="574" t="s">
        <v>447</v>
      </c>
      <c r="Q670" s="574"/>
      <c r="R670" s="574"/>
      <c r="S670" s="574"/>
      <c r="T670" s="574"/>
      <c r="U670" s="574" t="s">
        <v>447</v>
      </c>
      <c r="V670" s="574"/>
      <c r="W670" s="574"/>
      <c r="X670" s="574"/>
      <c r="Y670" s="574"/>
      <c r="Z670" s="574" t="s">
        <v>447</v>
      </c>
      <c r="AA670" s="574"/>
      <c r="AB670" s="574"/>
      <c r="AC670" s="574"/>
      <c r="AD670" s="574"/>
      <c r="AE670" s="574" t="s">
        <v>447</v>
      </c>
      <c r="AF670" s="574"/>
      <c r="AG670" s="574"/>
      <c r="AH670" s="574"/>
      <c r="AI670" s="574"/>
      <c r="AJ670" s="574" t="s">
        <v>447</v>
      </c>
      <c r="AK670" s="574"/>
      <c r="AL670" s="574"/>
      <c r="AM670" s="574"/>
      <c r="AN670" s="574"/>
      <c r="AO670" s="574" t="s">
        <v>447</v>
      </c>
      <c r="AP670" s="574"/>
      <c r="AQ670" s="574"/>
      <c r="AR670" s="574"/>
      <c r="AS670" s="574"/>
      <c r="AT670" s="574" t="s">
        <v>447</v>
      </c>
      <c r="AU670" s="574"/>
      <c r="AV670" s="574"/>
      <c r="AW670" s="574"/>
      <c r="AX670" s="574"/>
    </row>
    <row r="671" spans="1:50" ht="14.25" customHeight="1">
      <c r="A671" s="200"/>
      <c r="B671" s="527"/>
      <c r="C671" s="527"/>
      <c r="D671" s="527"/>
      <c r="E671" s="203" t="s">
        <v>162</v>
      </c>
      <c r="F671" s="203" t="s">
        <v>448</v>
      </c>
      <c r="G671" s="203" t="s">
        <v>164</v>
      </c>
      <c r="H671" s="527"/>
      <c r="I671" s="204" t="s">
        <v>162</v>
      </c>
      <c r="J671" s="204" t="s">
        <v>448</v>
      </c>
      <c r="K671" s="204" t="s">
        <v>164</v>
      </c>
      <c r="L671" s="575"/>
      <c r="M671" s="575"/>
      <c r="N671" s="579"/>
      <c r="O671" s="574"/>
      <c r="P671" s="205" t="s">
        <v>162</v>
      </c>
      <c r="Q671" s="205" t="s">
        <v>448</v>
      </c>
      <c r="R671" s="205" t="s">
        <v>164</v>
      </c>
      <c r="S671" s="205" t="s">
        <v>168</v>
      </c>
      <c r="T671" s="574"/>
      <c r="U671" s="205" t="s">
        <v>162</v>
      </c>
      <c r="V671" s="205" t="s">
        <v>448</v>
      </c>
      <c r="W671" s="205" t="s">
        <v>164</v>
      </c>
      <c r="X671" s="205" t="s">
        <v>168</v>
      </c>
      <c r="Y671" s="574"/>
      <c r="Z671" s="205" t="s">
        <v>162</v>
      </c>
      <c r="AA671" s="205" t="s">
        <v>448</v>
      </c>
      <c r="AB671" s="205" t="s">
        <v>164</v>
      </c>
      <c r="AC671" s="205" t="s">
        <v>168</v>
      </c>
      <c r="AD671" s="574"/>
      <c r="AE671" s="205" t="s">
        <v>162</v>
      </c>
      <c r="AF671" s="205" t="s">
        <v>448</v>
      </c>
      <c r="AG671" s="205" t="s">
        <v>164</v>
      </c>
      <c r="AH671" s="205" t="s">
        <v>168</v>
      </c>
      <c r="AI671" s="574"/>
      <c r="AJ671" s="205" t="s">
        <v>162</v>
      </c>
      <c r="AK671" s="205" t="s">
        <v>448</v>
      </c>
      <c r="AL671" s="205" t="s">
        <v>164</v>
      </c>
      <c r="AM671" s="205" t="s">
        <v>168</v>
      </c>
      <c r="AN671" s="574"/>
      <c r="AO671" s="205" t="s">
        <v>162</v>
      </c>
      <c r="AP671" s="205" t="s">
        <v>448</v>
      </c>
      <c r="AQ671" s="205" t="s">
        <v>164</v>
      </c>
      <c r="AR671" s="205" t="s">
        <v>168</v>
      </c>
      <c r="AS671" s="574"/>
      <c r="AT671" s="205" t="s">
        <v>162</v>
      </c>
      <c r="AU671" s="205" t="s">
        <v>448</v>
      </c>
      <c r="AV671" s="205" t="s">
        <v>164</v>
      </c>
      <c r="AW671" s="205" t="s">
        <v>168</v>
      </c>
      <c r="AX671" s="574"/>
    </row>
    <row r="672" spans="1:50" ht="14.25" customHeight="1">
      <c r="B672" s="527" t="s">
        <v>449</v>
      </c>
      <c r="C672" s="203">
        <v>1</v>
      </c>
      <c r="D672" s="206" t="s">
        <v>544</v>
      </c>
      <c r="E672" s="207">
        <v>4</v>
      </c>
      <c r="F672" s="203">
        <v>3300</v>
      </c>
      <c r="G672" s="208">
        <f>F672/E672</f>
        <v>825</v>
      </c>
      <c r="H672" s="576">
        <f>AVERAGE(G672:G704)</f>
        <v>867.06896551724139</v>
      </c>
      <c r="I672" s="209">
        <f>AVERAGE(P672,U672,Z672,AE672,AJ672,AO672,AT672)</f>
        <v>4</v>
      </c>
      <c r="J672" s="209">
        <f>AVERAGE(Q672,V672,AA672,AF672,AK672,AP672,AU672)</f>
        <v>2946.6602480229626</v>
      </c>
      <c r="K672" s="210">
        <f>AVERAGE(R672,W672,AB672,AG672,AL672,AQ672,AV672)</f>
        <v>736.66506200574065</v>
      </c>
      <c r="L672" s="577">
        <f>IFERROR(AVERAGE(K672:K704),"-")</f>
        <v>764.66483761162863</v>
      </c>
      <c r="M672" s="209">
        <f>RANK(K672, K$672:$K$704)</f>
        <v>13</v>
      </c>
      <c r="N672" s="579"/>
      <c r="O672" s="574"/>
      <c r="P672" s="211">
        <v>4</v>
      </c>
      <c r="Q672" s="211">
        <v>2946.7852604828468</v>
      </c>
      <c r="R672" s="208">
        <f t="shared" ref="R672:R700" si="489">Q672/P672</f>
        <v>736.69631512071169</v>
      </c>
      <c r="S672" s="205">
        <f>RANK(R672, R$672:R$704)</f>
        <v>12</v>
      </c>
      <c r="T672" s="578">
        <f>AVERAGE(R672:R704)</f>
        <v>764.53544613142151</v>
      </c>
      <c r="U672" s="211">
        <v>4</v>
      </c>
      <c r="V672" s="211">
        <v>2946.3790446841299</v>
      </c>
      <c r="W672" s="208">
        <f t="shared" ref="W672:W700" si="490">V672/U672</f>
        <v>736.59476117103247</v>
      </c>
      <c r="X672" s="205">
        <f>RANK(W672, W$672:W$704)</f>
        <v>13</v>
      </c>
      <c r="Y672" s="578">
        <f>AVERAGE(W672:W704)</f>
        <v>768.23763297506719</v>
      </c>
      <c r="Z672" s="211">
        <v>4</v>
      </c>
      <c r="AA672" s="211">
        <v>2946.4759427828349</v>
      </c>
      <c r="AB672" s="208">
        <f t="shared" ref="AB672:AB700" si="491">AA672/Z672</f>
        <v>736.61898569570872</v>
      </c>
      <c r="AC672" s="205">
        <f>RANK(AB672, AB$672:AB$704)</f>
        <v>13</v>
      </c>
      <c r="AD672" s="578">
        <f>AVERAGE(AB672:AB704)</f>
        <v>768.27709846667119</v>
      </c>
      <c r="AE672" s="211">
        <v>4</v>
      </c>
      <c r="AF672" s="211">
        <v>2946.5711361310155</v>
      </c>
      <c r="AG672" s="208">
        <f t="shared" ref="AG672:AG700" si="492">AF672/AE672</f>
        <v>736.64278403275387</v>
      </c>
      <c r="AH672" s="205">
        <f>RANK(AG672, AG$672:AG$704)</f>
        <v>13</v>
      </c>
      <c r="AI672" s="578">
        <f>AVERAGE(AG672:AG704)</f>
        <v>776.82187529128225</v>
      </c>
      <c r="AJ672" s="211">
        <v>4</v>
      </c>
      <c r="AK672" s="211">
        <v>2946.7532467532501</v>
      </c>
      <c r="AL672" s="208">
        <f t="shared" ref="AL672:AL700" si="493">AK672/AJ672</f>
        <v>736.68831168831252</v>
      </c>
      <c r="AM672" s="205">
        <f>RANK(AL672, AL$672:AL$704)</f>
        <v>13</v>
      </c>
      <c r="AN672" s="578">
        <f>AVERAGE(AL672:AL704)</f>
        <v>776.81664991382888</v>
      </c>
      <c r="AO672" s="211">
        <v>4</v>
      </c>
      <c r="AP672" s="211">
        <v>2946.7505241090148</v>
      </c>
      <c r="AQ672" s="208">
        <f t="shared" ref="AQ672:AQ700" si="494">AP672/AO672</f>
        <v>736.6876310272537</v>
      </c>
      <c r="AR672" s="205">
        <f>RANK(AQ672, AQ$672:AQ$704)</f>
        <v>13</v>
      </c>
      <c r="AS672" s="578">
        <f>AVERAGE(AQ672:AQ704)</f>
        <v>776.83482197001524</v>
      </c>
      <c r="AT672" s="211">
        <v>4</v>
      </c>
      <c r="AU672" s="211">
        <v>2946.90658121765</v>
      </c>
      <c r="AV672" s="208">
        <f t="shared" ref="AV672:AV700" si="495">AU672/AT672</f>
        <v>736.7266453044125</v>
      </c>
      <c r="AW672" s="205">
        <f>RANK(AV672, AV$672:AV$704)</f>
        <v>13</v>
      </c>
      <c r="AX672" s="578">
        <f>AVERAGE(AV672:AV704)</f>
        <v>776.89434130809605</v>
      </c>
    </row>
    <row r="673" spans="2:50" ht="14.25" customHeight="1">
      <c r="B673" s="527"/>
      <c r="C673" s="203">
        <v>2</v>
      </c>
      <c r="D673" s="206" t="s">
        <v>542</v>
      </c>
      <c r="E673" s="207">
        <v>3</v>
      </c>
      <c r="F673" s="203">
        <v>3600</v>
      </c>
      <c r="G673" s="208">
        <f t="shared" ref="G673:G692" si="496">F673/E673</f>
        <v>1200</v>
      </c>
      <c r="H673" s="576"/>
      <c r="I673" s="209">
        <f t="shared" ref="I673:K700" si="497">AVERAGE(P673,U673,Z673,AE673,AJ673,AO673,AT673)</f>
        <v>3</v>
      </c>
      <c r="J673" s="209">
        <f t="shared" si="497"/>
        <v>3110.8851104340383</v>
      </c>
      <c r="K673" s="210">
        <f t="shared" si="497"/>
        <v>1036.9617034780129</v>
      </c>
      <c r="L673" s="577"/>
      <c r="M673" s="209">
        <f>RANK(K673, K$672:$K$704)</f>
        <v>4</v>
      </c>
      <c r="N673" s="579"/>
      <c r="O673" s="574"/>
      <c r="P673" s="211">
        <v>3</v>
      </c>
      <c r="Q673" s="211">
        <v>3110.7476635514035</v>
      </c>
      <c r="R673" s="208">
        <f t="shared" si="489"/>
        <v>1036.9158878504679</v>
      </c>
      <c r="S673" s="205">
        <f t="shared" ref="S673:S700" si="498">RANK(R673, R$672:R$704)</f>
        <v>3</v>
      </c>
      <c r="T673" s="578"/>
      <c r="U673" s="211">
        <v>3</v>
      </c>
      <c r="V673" s="211">
        <v>3110.7963655799044</v>
      </c>
      <c r="W673" s="208">
        <f t="shared" si="490"/>
        <v>1036.9321218599682</v>
      </c>
      <c r="X673" s="205">
        <f t="shared" ref="X673:X700" si="499">RANK(W673, W$672:W$704)</f>
        <v>5</v>
      </c>
      <c r="Y673" s="578"/>
      <c r="Z673" s="211">
        <v>3</v>
      </c>
      <c r="AA673" s="211">
        <v>3110.9769484083431</v>
      </c>
      <c r="AB673" s="208">
        <f t="shared" si="491"/>
        <v>1036.9923161361144</v>
      </c>
      <c r="AC673" s="205">
        <f t="shared" ref="AC673:AC700" si="500">RANK(AB673, AB$672:AB$704)</f>
        <v>5</v>
      </c>
      <c r="AD673" s="578"/>
      <c r="AE673" s="211">
        <v>3</v>
      </c>
      <c r="AF673" s="211">
        <v>3111.0793423874197</v>
      </c>
      <c r="AG673" s="208">
        <f t="shared" si="492"/>
        <v>1037.0264474624732</v>
      </c>
      <c r="AH673" s="205">
        <f t="shared" ref="AH673:AH700" si="501">RANK(AG673, AG$672:AG$704)</f>
        <v>4</v>
      </c>
      <c r="AI673" s="578"/>
      <c r="AJ673" s="211">
        <v>3</v>
      </c>
      <c r="AK673" s="211">
        <v>3111.0022607385067</v>
      </c>
      <c r="AL673" s="208">
        <f t="shared" si="493"/>
        <v>1037.0007535795023</v>
      </c>
      <c r="AM673" s="205">
        <f t="shared" ref="AM673:AM700" si="502">RANK(AL673, AL$672:AL$704)</f>
        <v>4</v>
      </c>
      <c r="AN673" s="578"/>
      <c r="AO673" s="211">
        <v>3</v>
      </c>
      <c r="AP673" s="211">
        <v>3110.8308605341258</v>
      </c>
      <c r="AQ673" s="208">
        <f t="shared" si="494"/>
        <v>1036.943620178042</v>
      </c>
      <c r="AR673" s="205">
        <f t="shared" ref="AR673:AR700" si="503">RANK(AQ673, AQ$672:AQ$704)</f>
        <v>4</v>
      </c>
      <c r="AS673" s="578"/>
      <c r="AT673" s="211">
        <v>3</v>
      </c>
      <c r="AU673" s="211">
        <v>3110.762331838564</v>
      </c>
      <c r="AV673" s="208">
        <f t="shared" si="495"/>
        <v>1036.9207772795214</v>
      </c>
      <c r="AW673" s="205">
        <f t="shared" ref="AW673:AW700" si="504">RANK(AV673, AV$672:AV$704)</f>
        <v>5</v>
      </c>
      <c r="AX673" s="578"/>
    </row>
    <row r="674" spans="2:50" ht="14.25" customHeight="1">
      <c r="B674" s="527"/>
      <c r="C674" s="203">
        <v>3</v>
      </c>
      <c r="D674" s="206" t="s">
        <v>543</v>
      </c>
      <c r="E674" s="207">
        <v>4</v>
      </c>
      <c r="F674" s="203">
        <v>3300</v>
      </c>
      <c r="G674" s="208">
        <f t="shared" si="496"/>
        <v>825</v>
      </c>
      <c r="H674" s="576"/>
      <c r="I674" s="209">
        <f t="shared" si="497"/>
        <v>4</v>
      </c>
      <c r="J674" s="209">
        <f t="shared" si="497"/>
        <v>2941.1168196201493</v>
      </c>
      <c r="K674" s="210">
        <f t="shared" si="497"/>
        <v>735.27920490503732</v>
      </c>
      <c r="L674" s="577"/>
      <c r="M674" s="209">
        <f>RANK(K674, K$672:$K$704)</f>
        <v>14</v>
      </c>
      <c r="N674" s="579"/>
      <c r="O674" s="574"/>
      <c r="P674" s="211">
        <v>4</v>
      </c>
      <c r="Q674" s="211">
        <v>2940.9438202247179</v>
      </c>
      <c r="R674" s="208">
        <f t="shared" si="489"/>
        <v>735.23595505617948</v>
      </c>
      <c r="S674" s="205">
        <f t="shared" si="498"/>
        <v>14</v>
      </c>
      <c r="T674" s="578"/>
      <c r="U674" s="211">
        <v>4</v>
      </c>
      <c r="V674" s="211">
        <v>2940.8450704225347</v>
      </c>
      <c r="W674" s="208">
        <f t="shared" si="490"/>
        <v>735.21126760563368</v>
      </c>
      <c r="X674" s="205">
        <f t="shared" si="499"/>
        <v>14</v>
      </c>
      <c r="Y674" s="578"/>
      <c r="Z674" s="211">
        <v>4</v>
      </c>
      <c r="AA674" s="211">
        <v>2941.0764872521245</v>
      </c>
      <c r="AB674" s="208">
        <f t="shared" si="491"/>
        <v>735.26912181303112</v>
      </c>
      <c r="AC674" s="205">
        <f t="shared" si="500"/>
        <v>14</v>
      </c>
      <c r="AD674" s="578"/>
      <c r="AE674" s="211">
        <v>4</v>
      </c>
      <c r="AF674" s="211">
        <v>2941.4634146341486</v>
      </c>
      <c r="AG674" s="208">
        <f t="shared" si="492"/>
        <v>735.36585365853716</v>
      </c>
      <c r="AH674" s="205">
        <f t="shared" si="501"/>
        <v>14</v>
      </c>
      <c r="AI674" s="578"/>
      <c r="AJ674" s="211">
        <v>4</v>
      </c>
      <c r="AK674" s="211">
        <v>2941.0300429184545</v>
      </c>
      <c r="AL674" s="208">
        <f t="shared" si="493"/>
        <v>735.25751072961361</v>
      </c>
      <c r="AM674" s="205">
        <f t="shared" si="502"/>
        <v>15</v>
      </c>
      <c r="AN674" s="578"/>
      <c r="AO674" s="211">
        <v>4</v>
      </c>
      <c r="AP674" s="211">
        <v>2940.9891984081873</v>
      </c>
      <c r="AQ674" s="208">
        <f t="shared" si="494"/>
        <v>735.24729960204684</v>
      </c>
      <c r="AR674" s="205">
        <f t="shared" si="503"/>
        <v>15</v>
      </c>
      <c r="AS674" s="578"/>
      <c r="AT674" s="211">
        <v>4</v>
      </c>
      <c r="AU674" s="211">
        <v>2941.4697034808737</v>
      </c>
      <c r="AV674" s="208">
        <f t="shared" si="495"/>
        <v>735.36742587021843</v>
      </c>
      <c r="AW674" s="205">
        <f t="shared" si="504"/>
        <v>14</v>
      </c>
      <c r="AX674" s="578"/>
    </row>
    <row r="675" spans="2:50" ht="14.25" customHeight="1">
      <c r="B675" s="527"/>
      <c r="C675" s="203">
        <v>4</v>
      </c>
      <c r="D675" s="206" t="s">
        <v>233</v>
      </c>
      <c r="E675" s="207">
        <v>5</v>
      </c>
      <c r="F675" s="203">
        <v>3300</v>
      </c>
      <c r="G675" s="208">
        <f t="shared" si="496"/>
        <v>660</v>
      </c>
      <c r="H675" s="576"/>
      <c r="I675" s="209">
        <f t="shared" si="497"/>
        <v>5</v>
      </c>
      <c r="J675" s="209">
        <f t="shared" si="497"/>
        <v>2947.833478419524</v>
      </c>
      <c r="K675" s="210">
        <f t="shared" si="497"/>
        <v>589.56669568390475</v>
      </c>
      <c r="L675" s="577"/>
      <c r="M675" s="209">
        <f>RANK(K675, K$672:$K$704)</f>
        <v>25</v>
      </c>
      <c r="N675" s="579"/>
      <c r="O675" s="574"/>
      <c r="P675" s="211">
        <v>5</v>
      </c>
      <c r="Q675" s="211">
        <v>2948.8657265481229</v>
      </c>
      <c r="R675" s="208">
        <f t="shared" si="489"/>
        <v>589.77314530962462</v>
      </c>
      <c r="S675" s="205">
        <f t="shared" si="498"/>
        <v>25</v>
      </c>
      <c r="T675" s="578"/>
      <c r="U675" s="211">
        <v>5</v>
      </c>
      <c r="V675" s="211">
        <v>2948.6338797814151</v>
      </c>
      <c r="W675" s="208">
        <f t="shared" si="490"/>
        <v>589.72677595628306</v>
      </c>
      <c r="X675" s="205">
        <f t="shared" si="499"/>
        <v>24</v>
      </c>
      <c r="Y675" s="578"/>
      <c r="Z675" s="211">
        <v>5</v>
      </c>
      <c r="AA675" s="211">
        <v>2949.5608531994953</v>
      </c>
      <c r="AB675" s="208">
        <f t="shared" si="491"/>
        <v>589.91217063989905</v>
      </c>
      <c r="AC675" s="205">
        <f t="shared" si="500"/>
        <v>24</v>
      </c>
      <c r="AD675" s="578"/>
      <c r="AE675" s="211">
        <v>5</v>
      </c>
      <c r="AF675" s="211">
        <v>2947.8472786352509</v>
      </c>
      <c r="AG675" s="208">
        <f t="shared" si="492"/>
        <v>589.56945572705013</v>
      </c>
      <c r="AH675" s="205">
        <f t="shared" si="501"/>
        <v>24</v>
      </c>
      <c r="AI675" s="578"/>
      <c r="AJ675" s="211">
        <v>5</v>
      </c>
      <c r="AK675" s="211">
        <v>2947.2348141432503</v>
      </c>
      <c r="AL675" s="208">
        <f t="shared" si="493"/>
        <v>589.44696282865004</v>
      </c>
      <c r="AM675" s="205">
        <f t="shared" si="502"/>
        <v>24</v>
      </c>
      <c r="AN675" s="578"/>
      <c r="AO675" s="211">
        <v>5</v>
      </c>
      <c r="AP675" s="211">
        <v>2946.8354430379741</v>
      </c>
      <c r="AQ675" s="208">
        <f t="shared" si="494"/>
        <v>589.36708860759484</v>
      </c>
      <c r="AR675" s="205">
        <f t="shared" si="503"/>
        <v>24</v>
      </c>
      <c r="AS675" s="578"/>
      <c r="AT675" s="211">
        <v>5</v>
      </c>
      <c r="AU675" s="211">
        <v>2945.8563535911594</v>
      </c>
      <c r="AV675" s="208">
        <f t="shared" si="495"/>
        <v>589.17127071823188</v>
      </c>
      <c r="AW675" s="205">
        <f t="shared" si="504"/>
        <v>24</v>
      </c>
      <c r="AX675" s="578"/>
    </row>
    <row r="676" spans="2:50" ht="14.25" customHeight="1">
      <c r="B676" s="527"/>
      <c r="C676" s="203">
        <v>5</v>
      </c>
      <c r="D676" s="206" t="s">
        <v>538</v>
      </c>
      <c r="E676" s="207">
        <v>3</v>
      </c>
      <c r="F676" s="203">
        <v>3600</v>
      </c>
      <c r="G676" s="208">
        <f t="shared" si="496"/>
        <v>1200</v>
      </c>
      <c r="H676" s="576"/>
      <c r="I676" s="209">
        <f t="shared" si="497"/>
        <v>3</v>
      </c>
      <c r="J676" s="209">
        <f t="shared" si="497"/>
        <v>3110.3727337343366</v>
      </c>
      <c r="K676" s="210">
        <f t="shared" si="497"/>
        <v>1036.790911244779</v>
      </c>
      <c r="L676" s="577"/>
      <c r="M676" s="209">
        <f>RANK(K676, K$672:$K$704)</f>
        <v>5</v>
      </c>
      <c r="N676" s="579"/>
      <c r="O676" s="574"/>
      <c r="P676" s="211">
        <v>3</v>
      </c>
      <c r="Q676" s="211">
        <v>3110.6325706594862</v>
      </c>
      <c r="R676" s="208">
        <f t="shared" si="489"/>
        <v>1036.8775235531621</v>
      </c>
      <c r="S676" s="205">
        <f t="shared" si="498"/>
        <v>6</v>
      </c>
      <c r="T676" s="578"/>
      <c r="U676" s="211">
        <v>3</v>
      </c>
      <c r="V676" s="211">
        <v>3111.0212335692636</v>
      </c>
      <c r="W676" s="208">
        <f t="shared" si="490"/>
        <v>1037.0070778564211</v>
      </c>
      <c r="X676" s="205">
        <f t="shared" si="499"/>
        <v>4</v>
      </c>
      <c r="Y676" s="578"/>
      <c r="Z676" s="211">
        <v>3</v>
      </c>
      <c r="AA676" s="211">
        <v>3111.0651499482906</v>
      </c>
      <c r="AB676" s="208">
        <f t="shared" si="491"/>
        <v>1037.0217166494301</v>
      </c>
      <c r="AC676" s="205">
        <f t="shared" si="500"/>
        <v>4</v>
      </c>
      <c r="AD676" s="578"/>
      <c r="AE676" s="211">
        <v>3</v>
      </c>
      <c r="AF676" s="211">
        <v>3110.4770396790032</v>
      </c>
      <c r="AG676" s="208">
        <f t="shared" si="492"/>
        <v>1036.8256798930011</v>
      </c>
      <c r="AH676" s="205">
        <f t="shared" si="501"/>
        <v>5</v>
      </c>
      <c r="AI676" s="578"/>
      <c r="AJ676" s="211">
        <v>3</v>
      </c>
      <c r="AK676" s="211">
        <v>3109.9567099567121</v>
      </c>
      <c r="AL676" s="208">
        <f t="shared" si="493"/>
        <v>1036.6522366522374</v>
      </c>
      <c r="AM676" s="205">
        <f t="shared" si="502"/>
        <v>5</v>
      </c>
      <c r="AN676" s="578"/>
      <c r="AO676" s="211">
        <v>3</v>
      </c>
      <c r="AP676" s="211">
        <v>3109.8809140650146</v>
      </c>
      <c r="AQ676" s="208">
        <f t="shared" si="494"/>
        <v>1036.6269713550048</v>
      </c>
      <c r="AR676" s="205">
        <f t="shared" si="503"/>
        <v>5</v>
      </c>
      <c r="AS676" s="578"/>
      <c r="AT676" s="211">
        <v>3</v>
      </c>
      <c r="AU676" s="211">
        <v>3109.5755182625862</v>
      </c>
      <c r="AV676" s="208">
        <f t="shared" si="495"/>
        <v>1036.5251727541954</v>
      </c>
      <c r="AW676" s="205">
        <f t="shared" si="504"/>
        <v>6</v>
      </c>
      <c r="AX676" s="578"/>
    </row>
    <row r="677" spans="2:50" ht="14.25" customHeight="1">
      <c r="B677" s="527"/>
      <c r="C677" s="203">
        <v>6</v>
      </c>
      <c r="D677" s="206" t="s">
        <v>369</v>
      </c>
      <c r="E677" s="207">
        <v>3</v>
      </c>
      <c r="F677" s="203">
        <v>3000</v>
      </c>
      <c r="G677" s="208">
        <f t="shared" si="496"/>
        <v>1000</v>
      </c>
      <c r="H677" s="576"/>
      <c r="I677" s="209">
        <f t="shared" si="497"/>
        <v>3</v>
      </c>
      <c r="J677" s="209">
        <f t="shared" si="497"/>
        <v>2685.2591802671554</v>
      </c>
      <c r="K677" s="210">
        <f t="shared" si="497"/>
        <v>895.08639342238507</v>
      </c>
      <c r="L677" s="577"/>
      <c r="M677" s="209">
        <f>RANK(K677, K$672:$K$704)</f>
        <v>8</v>
      </c>
      <c r="N677" s="579"/>
      <c r="O677" s="574"/>
      <c r="P677" s="211">
        <v>3</v>
      </c>
      <c r="Q677" s="211">
        <v>2684.9651089025178</v>
      </c>
      <c r="R677" s="208">
        <f t="shared" si="489"/>
        <v>894.98836963417261</v>
      </c>
      <c r="S677" s="205">
        <f t="shared" si="498"/>
        <v>8</v>
      </c>
      <c r="T677" s="578"/>
      <c r="U677" s="211">
        <v>3</v>
      </c>
      <c r="V677" s="211">
        <v>2684.9549935705118</v>
      </c>
      <c r="W677" s="208">
        <f t="shared" si="490"/>
        <v>894.98499785683725</v>
      </c>
      <c r="X677" s="205">
        <f t="shared" si="499"/>
        <v>8</v>
      </c>
      <c r="Y677" s="578"/>
      <c r="Z677" s="211">
        <v>3</v>
      </c>
      <c r="AA677" s="211">
        <v>2685.0739578664284</v>
      </c>
      <c r="AB677" s="208">
        <f t="shared" si="491"/>
        <v>895.02465262214275</v>
      </c>
      <c r="AC677" s="205">
        <f t="shared" si="500"/>
        <v>8</v>
      </c>
      <c r="AD677" s="578"/>
      <c r="AE677" s="211">
        <v>3</v>
      </c>
      <c r="AF677" s="211">
        <v>2685.455060958323</v>
      </c>
      <c r="AG677" s="208">
        <f t="shared" si="492"/>
        <v>895.15168698610762</v>
      </c>
      <c r="AH677" s="205">
        <f t="shared" si="501"/>
        <v>8</v>
      </c>
      <c r="AI677" s="578"/>
      <c r="AJ677" s="211">
        <v>3</v>
      </c>
      <c r="AK677" s="211">
        <v>2685.2371011034897</v>
      </c>
      <c r="AL677" s="208">
        <f t="shared" si="493"/>
        <v>895.07903370116321</v>
      </c>
      <c r="AM677" s="205">
        <f t="shared" si="502"/>
        <v>8</v>
      </c>
      <c r="AN677" s="578"/>
      <c r="AO677" s="211">
        <v>3</v>
      </c>
      <c r="AP677" s="211">
        <v>2685.4604200323101</v>
      </c>
      <c r="AQ677" s="208">
        <f t="shared" si="494"/>
        <v>895.15347334410342</v>
      </c>
      <c r="AR677" s="205">
        <f t="shared" si="503"/>
        <v>8</v>
      </c>
      <c r="AS677" s="578"/>
      <c r="AT677" s="211">
        <v>3</v>
      </c>
      <c r="AU677" s="211">
        <v>2685.6676194365064</v>
      </c>
      <c r="AV677" s="208">
        <f t="shared" si="495"/>
        <v>895.22253981216875</v>
      </c>
      <c r="AW677" s="205">
        <f t="shared" si="504"/>
        <v>8</v>
      </c>
      <c r="AX677" s="578"/>
    </row>
    <row r="678" spans="2:50" ht="14.25" customHeight="1">
      <c r="B678" s="527"/>
      <c r="C678" s="203">
        <v>7</v>
      </c>
      <c r="D678" s="206" t="s">
        <v>541</v>
      </c>
      <c r="E678" s="207">
        <v>3</v>
      </c>
      <c r="F678" s="203">
        <v>3600</v>
      </c>
      <c r="G678" s="208">
        <f t="shared" si="496"/>
        <v>1200</v>
      </c>
      <c r="H678" s="576"/>
      <c r="I678" s="209">
        <f t="shared" si="497"/>
        <v>3</v>
      </c>
      <c r="J678" s="209">
        <f t="shared" si="497"/>
        <v>3111.4305639075887</v>
      </c>
      <c r="K678" s="210">
        <f t="shared" si="497"/>
        <v>1037.1435213025293</v>
      </c>
      <c r="L678" s="577"/>
      <c r="M678" s="209">
        <f>RANK(K678, K$672:$K$704)</f>
        <v>3</v>
      </c>
      <c r="N678" s="579"/>
      <c r="O678" s="574"/>
      <c r="P678" s="211">
        <v>3</v>
      </c>
      <c r="Q678" s="211">
        <v>3110.7350608143838</v>
      </c>
      <c r="R678" s="208">
        <f t="shared" si="489"/>
        <v>1036.911686938128</v>
      </c>
      <c r="S678" s="205">
        <f t="shared" si="498"/>
        <v>4</v>
      </c>
      <c r="T678" s="578"/>
      <c r="U678" s="211">
        <v>3</v>
      </c>
      <c r="V678" s="211">
        <v>3111.5767417496068</v>
      </c>
      <c r="W678" s="208">
        <f t="shared" si="490"/>
        <v>1037.1922472498688</v>
      </c>
      <c r="X678" s="205">
        <f t="shared" si="499"/>
        <v>2</v>
      </c>
      <c r="Y678" s="578"/>
      <c r="Z678" s="211">
        <v>3</v>
      </c>
      <c r="AA678" s="211">
        <v>3111.4422565194245</v>
      </c>
      <c r="AB678" s="208">
        <f t="shared" si="491"/>
        <v>1037.1474188398081</v>
      </c>
      <c r="AC678" s="205">
        <f t="shared" si="500"/>
        <v>3</v>
      </c>
      <c r="AD678" s="578"/>
      <c r="AE678" s="211">
        <v>3</v>
      </c>
      <c r="AF678" s="211">
        <v>3111.1111111111127</v>
      </c>
      <c r="AG678" s="208">
        <f t="shared" si="492"/>
        <v>1037.0370370370376</v>
      </c>
      <c r="AH678" s="205">
        <f t="shared" si="501"/>
        <v>3</v>
      </c>
      <c r="AI678" s="578"/>
      <c r="AJ678" s="211">
        <v>3</v>
      </c>
      <c r="AK678" s="211">
        <v>3111.8160190325088</v>
      </c>
      <c r="AL678" s="208">
        <f t="shared" si="493"/>
        <v>1037.2720063441695</v>
      </c>
      <c r="AM678" s="205">
        <f t="shared" si="502"/>
        <v>3</v>
      </c>
      <c r="AN678" s="578"/>
      <c r="AO678" s="211">
        <v>3</v>
      </c>
      <c r="AP678" s="211">
        <v>3111.3370615149988</v>
      </c>
      <c r="AQ678" s="208">
        <f t="shared" si="494"/>
        <v>1037.1123538383329</v>
      </c>
      <c r="AR678" s="205">
        <f t="shared" si="503"/>
        <v>3</v>
      </c>
      <c r="AS678" s="578"/>
      <c r="AT678" s="211">
        <v>3</v>
      </c>
      <c r="AU678" s="211">
        <v>3111.9956966110831</v>
      </c>
      <c r="AV678" s="208">
        <f t="shared" si="495"/>
        <v>1037.3318988703611</v>
      </c>
      <c r="AW678" s="205">
        <f t="shared" si="504"/>
        <v>3</v>
      </c>
      <c r="AX678" s="578"/>
    </row>
    <row r="679" spans="2:50" ht="14.25" customHeight="1">
      <c r="B679" s="527"/>
      <c r="C679" s="203">
        <v>8</v>
      </c>
      <c r="D679" s="206" t="s">
        <v>540</v>
      </c>
      <c r="E679" s="207">
        <v>4</v>
      </c>
      <c r="F679" s="203">
        <v>3300</v>
      </c>
      <c r="G679" s="208">
        <f t="shared" si="496"/>
        <v>825</v>
      </c>
      <c r="H679" s="576"/>
      <c r="I679" s="209">
        <f t="shared" si="497"/>
        <v>4</v>
      </c>
      <c r="J679" s="209">
        <f t="shared" si="497"/>
        <v>2915.2518170657531</v>
      </c>
      <c r="K679" s="210">
        <f t="shared" si="497"/>
        <v>728.81295426643828</v>
      </c>
      <c r="L679" s="577"/>
      <c r="M679" s="209">
        <f>RANK(K679, K$672:$K$704)</f>
        <v>20</v>
      </c>
      <c r="N679" s="579"/>
      <c r="O679" s="574"/>
      <c r="P679" s="211">
        <v>4</v>
      </c>
      <c r="Q679" s="211">
        <v>2913.7549756744843</v>
      </c>
      <c r="R679" s="208">
        <f t="shared" si="489"/>
        <v>728.43874391862107</v>
      </c>
      <c r="S679" s="205">
        <f t="shared" si="498"/>
        <v>20</v>
      </c>
      <c r="T679" s="578"/>
      <c r="U679" s="211">
        <v>4</v>
      </c>
      <c r="V679" s="211">
        <v>2914.1352063213371</v>
      </c>
      <c r="W679" s="208">
        <f t="shared" si="490"/>
        <v>728.53380158033428</v>
      </c>
      <c r="X679" s="205">
        <f t="shared" si="499"/>
        <v>21</v>
      </c>
      <c r="Y679" s="578"/>
      <c r="Z679" s="211">
        <v>4</v>
      </c>
      <c r="AA679" s="211">
        <v>2914.9012567324999</v>
      </c>
      <c r="AB679" s="208">
        <f t="shared" si="491"/>
        <v>728.72531418312496</v>
      </c>
      <c r="AC679" s="205">
        <f t="shared" si="500"/>
        <v>20</v>
      </c>
      <c r="AD679" s="578"/>
      <c r="AE679" s="211">
        <v>4</v>
      </c>
      <c r="AF679" s="211">
        <v>2915.3374233128884</v>
      </c>
      <c r="AG679" s="208">
        <f t="shared" si="492"/>
        <v>728.8343558282221</v>
      </c>
      <c r="AH679" s="205">
        <f t="shared" si="501"/>
        <v>21</v>
      </c>
      <c r="AI679" s="578"/>
      <c r="AJ679" s="211">
        <v>4</v>
      </c>
      <c r="AK679" s="211">
        <v>2915.5436957972029</v>
      </c>
      <c r="AL679" s="208">
        <f t="shared" si="493"/>
        <v>728.88592394930072</v>
      </c>
      <c r="AM679" s="205">
        <f t="shared" si="502"/>
        <v>21</v>
      </c>
      <c r="AN679" s="578"/>
      <c r="AO679" s="211">
        <v>4</v>
      </c>
      <c r="AP679" s="211">
        <v>2916.2790697674377</v>
      </c>
      <c r="AQ679" s="208">
        <f t="shared" si="494"/>
        <v>729.06976744185943</v>
      </c>
      <c r="AR679" s="205">
        <f t="shared" si="503"/>
        <v>20</v>
      </c>
      <c r="AS679" s="578"/>
      <c r="AT679" s="211">
        <v>4</v>
      </c>
      <c r="AU679" s="211">
        <v>2916.8110918544216</v>
      </c>
      <c r="AV679" s="208">
        <f t="shared" si="495"/>
        <v>729.20277296360541</v>
      </c>
      <c r="AW679" s="205">
        <f t="shared" si="504"/>
        <v>20</v>
      </c>
      <c r="AX679" s="578"/>
    </row>
    <row r="680" spans="2:50" ht="14.25" customHeight="1">
      <c r="B680" s="527"/>
      <c r="C680" s="203">
        <v>9</v>
      </c>
      <c r="D680" s="206" t="s">
        <v>622</v>
      </c>
      <c r="E680" s="207">
        <v>4</v>
      </c>
      <c r="F680" s="203">
        <v>3300</v>
      </c>
      <c r="G680" s="208">
        <f t="shared" si="496"/>
        <v>825</v>
      </c>
      <c r="H680" s="576"/>
      <c r="I680" s="209">
        <f t="shared" si="497"/>
        <v>4</v>
      </c>
      <c r="J680" s="209">
        <f t="shared" si="497"/>
        <v>2914.8169028519146</v>
      </c>
      <c r="K680" s="210">
        <f t="shared" si="497"/>
        <v>728.70422571297865</v>
      </c>
      <c r="L680" s="577"/>
      <c r="M680" s="209">
        <f>RANK(K680, K$672:$K$704)</f>
        <v>21</v>
      </c>
      <c r="N680" s="579"/>
      <c r="O680" s="574"/>
      <c r="P680" s="211">
        <v>4</v>
      </c>
      <c r="Q680" s="211">
        <v>2912.7717391304382</v>
      </c>
      <c r="R680" s="208">
        <f t="shared" si="489"/>
        <v>728.19293478260954</v>
      </c>
      <c r="S680" s="205">
        <f t="shared" si="498"/>
        <v>21</v>
      </c>
      <c r="T680" s="578"/>
      <c r="U680" s="211">
        <v>4</v>
      </c>
      <c r="V680" s="211">
        <v>2914.1727092946594</v>
      </c>
      <c r="W680" s="208">
        <f t="shared" si="490"/>
        <v>728.54317732366485</v>
      </c>
      <c r="X680" s="205">
        <f t="shared" si="499"/>
        <v>20</v>
      </c>
      <c r="Y680" s="578"/>
      <c r="Z680" s="211">
        <v>4</v>
      </c>
      <c r="AA680" s="211">
        <v>2914.5172180958816</v>
      </c>
      <c r="AB680" s="208">
        <f t="shared" si="491"/>
        <v>728.6293045239704</v>
      </c>
      <c r="AC680" s="205">
        <f t="shared" si="500"/>
        <v>21</v>
      </c>
      <c r="AD680" s="578"/>
      <c r="AE680" s="211">
        <v>4</v>
      </c>
      <c r="AF680" s="211">
        <v>2915.7593123209153</v>
      </c>
      <c r="AG680" s="208">
        <f t="shared" si="492"/>
        <v>728.93982808022884</v>
      </c>
      <c r="AH680" s="205">
        <f t="shared" si="501"/>
        <v>20</v>
      </c>
      <c r="AI680" s="578"/>
      <c r="AJ680" s="211">
        <v>4</v>
      </c>
      <c r="AK680" s="211">
        <v>2915.7667386609091</v>
      </c>
      <c r="AL680" s="208">
        <f t="shared" si="493"/>
        <v>728.94168466522729</v>
      </c>
      <c r="AM680" s="205">
        <f t="shared" si="502"/>
        <v>20</v>
      </c>
      <c r="AN680" s="578"/>
      <c r="AO680" s="211">
        <v>4</v>
      </c>
      <c r="AP680" s="211">
        <v>2915.5263157894715</v>
      </c>
      <c r="AQ680" s="208">
        <f t="shared" si="494"/>
        <v>728.88157894736787</v>
      </c>
      <c r="AR680" s="205">
        <f t="shared" si="503"/>
        <v>21</v>
      </c>
      <c r="AS680" s="578"/>
      <c r="AT680" s="211">
        <v>4</v>
      </c>
      <c r="AU680" s="211">
        <v>2915.2042866711286</v>
      </c>
      <c r="AV680" s="208">
        <f t="shared" si="495"/>
        <v>728.80107166778214</v>
      </c>
      <c r="AW680" s="205">
        <f t="shared" si="504"/>
        <v>21</v>
      </c>
      <c r="AX680" s="578"/>
    </row>
    <row r="681" spans="2:50" ht="14.25" customHeight="1">
      <c r="B681" s="527"/>
      <c r="C681" s="203">
        <v>10</v>
      </c>
      <c r="D681" s="206" t="s">
        <v>537</v>
      </c>
      <c r="E681" s="207">
        <v>4</v>
      </c>
      <c r="F681" s="203">
        <v>3300</v>
      </c>
      <c r="G681" s="208">
        <f t="shared" si="496"/>
        <v>825</v>
      </c>
      <c r="H681" s="576"/>
      <c r="I681" s="209">
        <f t="shared" si="497"/>
        <v>4</v>
      </c>
      <c r="J681" s="209">
        <f t="shared" si="497"/>
        <v>2918.7691921335486</v>
      </c>
      <c r="K681" s="210">
        <f t="shared" si="497"/>
        <v>729.69229803338715</v>
      </c>
      <c r="L681" s="577"/>
      <c r="M681" s="209">
        <f>RANK(K681, K$672:$K$704)</f>
        <v>17</v>
      </c>
      <c r="N681" s="579"/>
      <c r="O681" s="574"/>
      <c r="P681" s="211">
        <v>4</v>
      </c>
      <c r="Q681" s="211">
        <v>2918.9189189189183</v>
      </c>
      <c r="R681" s="208">
        <f t="shared" si="489"/>
        <v>729.72972972972957</v>
      </c>
      <c r="S681" s="205">
        <f t="shared" si="498"/>
        <v>17</v>
      </c>
      <c r="T681" s="578"/>
      <c r="U681" s="211">
        <v>4</v>
      </c>
      <c r="V681" s="211">
        <v>2918.4535671582298</v>
      </c>
      <c r="W681" s="208">
        <f t="shared" si="490"/>
        <v>729.61339178955745</v>
      </c>
      <c r="X681" s="205">
        <f t="shared" si="499"/>
        <v>17</v>
      </c>
      <c r="Y681" s="578"/>
      <c r="Z681" s="211">
        <v>4</v>
      </c>
      <c r="AA681" s="211">
        <v>2918.0936995153475</v>
      </c>
      <c r="AB681" s="208">
        <f t="shared" si="491"/>
        <v>729.52342487883686</v>
      </c>
      <c r="AC681" s="205">
        <f t="shared" si="500"/>
        <v>17</v>
      </c>
      <c r="AD681" s="578"/>
      <c r="AE681" s="211">
        <v>4</v>
      </c>
      <c r="AF681" s="211">
        <v>2919.1222570532886</v>
      </c>
      <c r="AG681" s="208">
        <f t="shared" si="492"/>
        <v>729.78056426332216</v>
      </c>
      <c r="AH681" s="205">
        <f t="shared" si="501"/>
        <v>17</v>
      </c>
      <c r="AI681" s="578"/>
      <c r="AJ681" s="211">
        <v>4</v>
      </c>
      <c r="AK681" s="211">
        <v>2918.9189189189201</v>
      </c>
      <c r="AL681" s="208">
        <f t="shared" si="493"/>
        <v>729.72972972973002</v>
      </c>
      <c r="AM681" s="205">
        <f t="shared" si="502"/>
        <v>17</v>
      </c>
      <c r="AN681" s="578"/>
      <c r="AO681" s="211">
        <v>4</v>
      </c>
      <c r="AP681" s="211">
        <v>2918.8805675995254</v>
      </c>
      <c r="AQ681" s="208">
        <f t="shared" si="494"/>
        <v>729.72014189988136</v>
      </c>
      <c r="AR681" s="205">
        <f t="shared" si="503"/>
        <v>17</v>
      </c>
      <c r="AS681" s="578"/>
      <c r="AT681" s="211">
        <v>4</v>
      </c>
      <c r="AU681" s="211">
        <v>2918.9964157706099</v>
      </c>
      <c r="AV681" s="208">
        <f t="shared" si="495"/>
        <v>729.74910394265248</v>
      </c>
      <c r="AW681" s="205">
        <f t="shared" si="504"/>
        <v>17</v>
      </c>
      <c r="AX681" s="578"/>
    </row>
    <row r="682" spans="2:50" ht="14.25" customHeight="1">
      <c r="B682" s="527"/>
      <c r="C682" s="203">
        <v>11</v>
      </c>
      <c r="D682" s="206" t="s">
        <v>640</v>
      </c>
      <c r="E682" s="207">
        <v>4</v>
      </c>
      <c r="F682" s="203">
        <v>3300</v>
      </c>
      <c r="G682" s="208">
        <f t="shared" si="496"/>
        <v>825</v>
      </c>
      <c r="H682" s="576"/>
      <c r="I682" s="209">
        <f t="shared" si="497"/>
        <v>4</v>
      </c>
      <c r="J682" s="209">
        <f t="shared" si="497"/>
        <v>2949.7036849228707</v>
      </c>
      <c r="K682" s="210">
        <f t="shared" si="497"/>
        <v>737.42592123071768</v>
      </c>
      <c r="L682" s="577"/>
      <c r="M682" s="209">
        <f>RANK(K682, K$672:$K$704)</f>
        <v>11</v>
      </c>
      <c r="N682" s="579"/>
      <c r="O682" s="574"/>
      <c r="P682" s="211">
        <v>4</v>
      </c>
      <c r="Q682" s="211">
        <v>2949.8054474708192</v>
      </c>
      <c r="R682" s="208">
        <f t="shared" si="489"/>
        <v>737.4513618677048</v>
      </c>
      <c r="S682" s="205">
        <f t="shared" si="498"/>
        <v>11</v>
      </c>
      <c r="T682" s="578"/>
      <c r="U682" s="211">
        <v>4</v>
      </c>
      <c r="V682" s="211">
        <v>2949.5798319327723</v>
      </c>
      <c r="W682" s="208">
        <f t="shared" si="490"/>
        <v>737.39495798319308</v>
      </c>
      <c r="X682" s="205">
        <f t="shared" si="499"/>
        <v>11</v>
      </c>
      <c r="Y682" s="578"/>
      <c r="Z682" s="211">
        <v>4</v>
      </c>
      <c r="AA682" s="211">
        <v>2949.295774647886</v>
      </c>
      <c r="AB682" s="208">
        <f t="shared" si="491"/>
        <v>737.3239436619715</v>
      </c>
      <c r="AC682" s="205">
        <f t="shared" si="500"/>
        <v>11</v>
      </c>
      <c r="AD682" s="578"/>
      <c r="AE682" s="211">
        <v>4</v>
      </c>
      <c r="AF682" s="211">
        <v>2949.7865072587533</v>
      </c>
      <c r="AG682" s="208">
        <f t="shared" si="492"/>
        <v>737.44662681468833</v>
      </c>
      <c r="AH682" s="205">
        <f t="shared" si="501"/>
        <v>11</v>
      </c>
      <c r="AI682" s="578"/>
      <c r="AJ682" s="211">
        <v>4</v>
      </c>
      <c r="AK682" s="211">
        <v>2949.6443812233306</v>
      </c>
      <c r="AL682" s="208">
        <f t="shared" si="493"/>
        <v>737.41109530583265</v>
      </c>
      <c r="AM682" s="205">
        <f t="shared" si="502"/>
        <v>11</v>
      </c>
      <c r="AN682" s="578"/>
      <c r="AO682" s="211">
        <v>4</v>
      </c>
      <c r="AP682" s="211">
        <v>2949.6208017334775</v>
      </c>
      <c r="AQ682" s="208">
        <f t="shared" si="494"/>
        <v>737.40520043336937</v>
      </c>
      <c r="AR682" s="205">
        <f t="shared" si="503"/>
        <v>11</v>
      </c>
      <c r="AS682" s="578"/>
      <c r="AT682" s="211">
        <v>4</v>
      </c>
      <c r="AU682" s="211">
        <v>2950.1930501930538</v>
      </c>
      <c r="AV682" s="208">
        <f t="shared" si="495"/>
        <v>737.54826254826344</v>
      </c>
      <c r="AW682" s="205">
        <f t="shared" si="504"/>
        <v>11</v>
      </c>
      <c r="AX682" s="578"/>
    </row>
    <row r="683" spans="2:50" ht="14.25" customHeight="1">
      <c r="B683" s="527"/>
      <c r="C683" s="203">
        <v>12</v>
      </c>
      <c r="D683" s="206" t="s">
        <v>232</v>
      </c>
      <c r="E683" s="207">
        <v>3</v>
      </c>
      <c r="F683" s="203">
        <v>3000</v>
      </c>
      <c r="G683" s="208">
        <f t="shared" si="496"/>
        <v>1000</v>
      </c>
      <c r="H683" s="576"/>
      <c r="I683" s="209">
        <f t="shared" si="497"/>
        <v>3</v>
      </c>
      <c r="J683" s="209">
        <f t="shared" si="497"/>
        <v>2675.4921266809329</v>
      </c>
      <c r="K683" s="210">
        <f t="shared" si="497"/>
        <v>891.8307088936441</v>
      </c>
      <c r="L683" s="577"/>
      <c r="M683" s="209">
        <f>RANK(K683, K$672:$K$704)</f>
        <v>10</v>
      </c>
      <c r="N683" s="579"/>
      <c r="O683" s="574"/>
      <c r="P683" s="211">
        <v>3</v>
      </c>
      <c r="Q683" s="211">
        <v>2675.0847457627115</v>
      </c>
      <c r="R683" s="208">
        <f t="shared" si="489"/>
        <v>891.69491525423712</v>
      </c>
      <c r="S683" s="205">
        <f t="shared" si="498"/>
        <v>10</v>
      </c>
      <c r="T683" s="578"/>
      <c r="U683" s="211">
        <v>3</v>
      </c>
      <c r="V683" s="211">
        <v>2675.301292289821</v>
      </c>
      <c r="W683" s="208">
        <f t="shared" si="490"/>
        <v>891.76709742994035</v>
      </c>
      <c r="X683" s="205">
        <f t="shared" si="499"/>
        <v>10</v>
      </c>
      <c r="Y683" s="578"/>
      <c r="Z683" s="211">
        <v>3</v>
      </c>
      <c r="AA683" s="211">
        <v>2675.3535961480579</v>
      </c>
      <c r="AB683" s="208">
        <f t="shared" si="491"/>
        <v>891.78453204935261</v>
      </c>
      <c r="AC683" s="205">
        <f t="shared" si="500"/>
        <v>10</v>
      </c>
      <c r="AD683" s="578"/>
      <c r="AE683" s="211">
        <v>3</v>
      </c>
      <c r="AF683" s="211">
        <v>2675.7036186099963</v>
      </c>
      <c r="AG683" s="208">
        <f t="shared" si="492"/>
        <v>891.90120620333209</v>
      </c>
      <c r="AH683" s="205">
        <f t="shared" si="501"/>
        <v>10</v>
      </c>
      <c r="AI683" s="578"/>
      <c r="AJ683" s="211">
        <v>3</v>
      </c>
      <c r="AK683" s="211">
        <v>2675.8035172832037</v>
      </c>
      <c r="AL683" s="208">
        <f t="shared" si="493"/>
        <v>891.93450576106795</v>
      </c>
      <c r="AM683" s="205">
        <f t="shared" si="502"/>
        <v>10</v>
      </c>
      <c r="AN683" s="578"/>
      <c r="AO683" s="211">
        <v>3</v>
      </c>
      <c r="AP683" s="211">
        <v>2675.6229685807152</v>
      </c>
      <c r="AQ683" s="208">
        <f t="shared" si="494"/>
        <v>891.87432286023841</v>
      </c>
      <c r="AR683" s="205">
        <f t="shared" si="503"/>
        <v>10</v>
      </c>
      <c r="AS683" s="578"/>
      <c r="AT683" s="211">
        <v>3</v>
      </c>
      <c r="AU683" s="211">
        <v>2675.5751480920239</v>
      </c>
      <c r="AV683" s="208">
        <f t="shared" si="495"/>
        <v>891.85838269734131</v>
      </c>
      <c r="AW683" s="205">
        <f t="shared" si="504"/>
        <v>10</v>
      </c>
      <c r="AX683" s="578"/>
    </row>
    <row r="684" spans="2:50" ht="14.25" customHeight="1">
      <c r="B684" s="527"/>
      <c r="C684" s="203">
        <v>13</v>
      </c>
      <c r="D684" s="206" t="s">
        <v>725</v>
      </c>
      <c r="E684" s="207">
        <v>12</v>
      </c>
      <c r="F684" s="203">
        <v>3600</v>
      </c>
      <c r="G684" s="208">
        <f t="shared" si="496"/>
        <v>300</v>
      </c>
      <c r="H684" s="576"/>
      <c r="I684" s="209">
        <f t="shared" si="497"/>
        <v>12</v>
      </c>
      <c r="J684" s="209">
        <f t="shared" si="497"/>
        <v>3105.7806945125481</v>
      </c>
      <c r="K684" s="210">
        <f t="shared" si="497"/>
        <v>258.81505787604561</v>
      </c>
      <c r="L684" s="577"/>
      <c r="M684" s="209">
        <f>RANK(K684, K$672:$K$704)</f>
        <v>29</v>
      </c>
      <c r="N684" s="579"/>
      <c r="O684" s="574"/>
      <c r="P684" s="211">
        <v>12</v>
      </c>
      <c r="Q684" s="211">
        <v>3105.9390048154055</v>
      </c>
      <c r="R684" s="208">
        <f t="shared" si="489"/>
        <v>258.82825040128381</v>
      </c>
      <c r="S684" s="205">
        <f t="shared" si="498"/>
        <v>29</v>
      </c>
      <c r="T684" s="578"/>
      <c r="U684" s="211">
        <v>12</v>
      </c>
      <c r="V684" s="211">
        <v>3105.7860262008703</v>
      </c>
      <c r="W684" s="208">
        <f t="shared" si="490"/>
        <v>258.81550218340584</v>
      </c>
      <c r="X684" s="205">
        <f t="shared" si="499"/>
        <v>28</v>
      </c>
      <c r="Y684" s="578"/>
      <c r="Z684" s="211">
        <v>12</v>
      </c>
      <c r="AA684" s="211">
        <v>3106.0791968767421</v>
      </c>
      <c r="AB684" s="208">
        <f t="shared" si="491"/>
        <v>258.83993307306184</v>
      </c>
      <c r="AC684" s="205">
        <f t="shared" si="500"/>
        <v>28</v>
      </c>
      <c r="AD684" s="578"/>
      <c r="AE684" s="211">
        <v>12</v>
      </c>
      <c r="AF684" s="211">
        <v>3105.7152519445381</v>
      </c>
      <c r="AG684" s="208">
        <f t="shared" si="492"/>
        <v>258.80960432871149</v>
      </c>
      <c r="AH684" s="205">
        <f t="shared" si="501"/>
        <v>27</v>
      </c>
      <c r="AI684" s="578"/>
      <c r="AJ684" s="211">
        <v>12</v>
      </c>
      <c r="AK684" s="211">
        <v>3105.5793991416303</v>
      </c>
      <c r="AL684" s="208">
        <f t="shared" si="493"/>
        <v>258.79828326180251</v>
      </c>
      <c r="AM684" s="205">
        <f t="shared" si="502"/>
        <v>27</v>
      </c>
      <c r="AN684" s="578"/>
      <c r="AO684" s="211">
        <v>12</v>
      </c>
      <c r="AP684" s="211">
        <v>3105.4075032341552</v>
      </c>
      <c r="AQ684" s="208">
        <f t="shared" si="494"/>
        <v>258.78395860284627</v>
      </c>
      <c r="AR684" s="205">
        <f t="shared" si="503"/>
        <v>27</v>
      </c>
      <c r="AS684" s="578"/>
      <c r="AT684" s="211">
        <v>12</v>
      </c>
      <c r="AU684" s="211">
        <v>3105.9584793744934</v>
      </c>
      <c r="AV684" s="208">
        <f t="shared" si="495"/>
        <v>258.82987328120777</v>
      </c>
      <c r="AW684" s="205">
        <f>RANK(AV684, AV$672:AV$704)</f>
        <v>27</v>
      </c>
      <c r="AX684" s="578"/>
    </row>
    <row r="685" spans="2:50" ht="14.25" customHeight="1">
      <c r="B685" s="527"/>
      <c r="C685" s="203">
        <v>14</v>
      </c>
      <c r="D685" s="206" t="s">
        <v>553</v>
      </c>
      <c r="E685" s="207">
        <v>4</v>
      </c>
      <c r="F685" s="203">
        <v>3300</v>
      </c>
      <c r="G685" s="208">
        <f t="shared" si="496"/>
        <v>825</v>
      </c>
      <c r="H685" s="576"/>
      <c r="I685" s="209">
        <f t="shared" si="497"/>
        <v>4</v>
      </c>
      <c r="J685" s="209">
        <f t="shared" si="497"/>
        <v>2940.9405305906012</v>
      </c>
      <c r="K685" s="210">
        <f t="shared" si="497"/>
        <v>735.23513264765029</v>
      </c>
      <c r="L685" s="577"/>
      <c r="M685" s="209">
        <f>RANK(K685, K$672:$K$704)</f>
        <v>15</v>
      </c>
      <c r="N685" s="579"/>
      <c r="O685" s="574"/>
      <c r="P685" s="211">
        <v>4</v>
      </c>
      <c r="Q685" s="211">
        <v>2940.3560830860533</v>
      </c>
      <c r="R685" s="208">
        <f t="shared" si="489"/>
        <v>735.08902077151333</v>
      </c>
      <c r="S685" s="205">
        <f t="shared" si="498"/>
        <v>15</v>
      </c>
      <c r="T685" s="578"/>
      <c r="U685" s="211">
        <v>4</v>
      </c>
      <c r="V685" s="211">
        <v>2940.4713412860051</v>
      </c>
      <c r="W685" s="208">
        <f t="shared" si="490"/>
        <v>735.11783532150127</v>
      </c>
      <c r="X685" s="205">
        <f t="shared" si="499"/>
        <v>15</v>
      </c>
      <c r="Y685" s="578"/>
      <c r="Z685" s="211">
        <v>4</v>
      </c>
      <c r="AA685" s="211">
        <v>2940.7692307692291</v>
      </c>
      <c r="AB685" s="208">
        <f t="shared" si="491"/>
        <v>735.19230769230728</v>
      </c>
      <c r="AC685" s="205">
        <f t="shared" si="500"/>
        <v>15</v>
      </c>
      <c r="AD685" s="578"/>
      <c r="AE685" s="211">
        <v>4</v>
      </c>
      <c r="AF685" s="211">
        <v>2941.2266906313162</v>
      </c>
      <c r="AG685" s="208">
        <f t="shared" si="492"/>
        <v>735.30667265782904</v>
      </c>
      <c r="AH685" s="205">
        <f t="shared" si="501"/>
        <v>15</v>
      </c>
      <c r="AI685" s="578"/>
      <c r="AJ685" s="211">
        <v>4</v>
      </c>
      <c r="AK685" s="211">
        <v>2941.2000000000012</v>
      </c>
      <c r="AL685" s="208">
        <f t="shared" si="493"/>
        <v>735.3000000000003</v>
      </c>
      <c r="AM685" s="205">
        <f t="shared" si="502"/>
        <v>14</v>
      </c>
      <c r="AN685" s="578"/>
      <c r="AO685" s="211">
        <v>4</v>
      </c>
      <c r="AP685" s="211">
        <v>2941.3606911447105</v>
      </c>
      <c r="AQ685" s="208">
        <f t="shared" si="494"/>
        <v>735.34017278617762</v>
      </c>
      <c r="AR685" s="205">
        <f t="shared" si="503"/>
        <v>14</v>
      </c>
      <c r="AS685" s="578"/>
      <c r="AT685" s="211">
        <v>4</v>
      </c>
      <c r="AU685" s="211">
        <v>2941.1996772168918</v>
      </c>
      <c r="AV685" s="208">
        <f t="shared" si="495"/>
        <v>735.29991930422295</v>
      </c>
      <c r="AW685" s="205">
        <f t="shared" si="504"/>
        <v>15</v>
      </c>
      <c r="AX685" s="578"/>
    </row>
    <row r="686" spans="2:50" ht="14.25" customHeight="1">
      <c r="B686" s="527"/>
      <c r="C686" s="203">
        <v>15</v>
      </c>
      <c r="D686" s="206" t="s">
        <v>552</v>
      </c>
      <c r="E686" s="207">
        <v>3</v>
      </c>
      <c r="F686" s="203">
        <v>3600</v>
      </c>
      <c r="G686" s="208">
        <f t="shared" si="496"/>
        <v>1200</v>
      </c>
      <c r="H686" s="576"/>
      <c r="I686" s="209">
        <f t="shared" si="497"/>
        <v>3</v>
      </c>
      <c r="J686" s="209">
        <f t="shared" si="497"/>
        <v>3112.6409642007957</v>
      </c>
      <c r="K686" s="210">
        <f t="shared" si="497"/>
        <v>1037.5469880669316</v>
      </c>
      <c r="L686" s="577"/>
      <c r="M686" s="209">
        <f>RANK(K686, K$672:$K$704)</f>
        <v>1</v>
      </c>
      <c r="N686" s="579"/>
      <c r="O686" s="574"/>
      <c r="P686" s="211">
        <v>3</v>
      </c>
      <c r="Q686" s="211">
        <v>3112.3854581607266</v>
      </c>
      <c r="R686" s="208">
        <f t="shared" si="489"/>
        <v>1037.4618193869089</v>
      </c>
      <c r="S686" s="205">
        <f t="shared" si="498"/>
        <v>1</v>
      </c>
      <c r="T686" s="578"/>
      <c r="U686" s="211">
        <v>3</v>
      </c>
      <c r="V686" s="211">
        <v>3112.2889276716078</v>
      </c>
      <c r="W686" s="208">
        <f t="shared" si="490"/>
        <v>1037.4296425572027</v>
      </c>
      <c r="X686" s="205">
        <f t="shared" si="499"/>
        <v>1</v>
      </c>
      <c r="Y686" s="578"/>
      <c r="Z686" s="211">
        <v>3</v>
      </c>
      <c r="AA686" s="211">
        <v>3112.6060701803617</v>
      </c>
      <c r="AB686" s="208">
        <f t="shared" si="491"/>
        <v>1037.5353567267873</v>
      </c>
      <c r="AC686" s="205">
        <f t="shared" si="500"/>
        <v>1</v>
      </c>
      <c r="AD686" s="578"/>
      <c r="AE686" s="211">
        <v>3</v>
      </c>
      <c r="AF686" s="211">
        <v>3112.8088661575557</v>
      </c>
      <c r="AG686" s="208">
        <f t="shared" si="492"/>
        <v>1037.6029553858518</v>
      </c>
      <c r="AH686" s="205">
        <f t="shared" si="501"/>
        <v>1</v>
      </c>
      <c r="AI686" s="578"/>
      <c r="AJ686" s="211">
        <v>3</v>
      </c>
      <c r="AK686" s="211">
        <v>3112.7543852690596</v>
      </c>
      <c r="AL686" s="208">
        <f t="shared" si="493"/>
        <v>1037.5847950896866</v>
      </c>
      <c r="AM686" s="205">
        <f t="shared" si="502"/>
        <v>2</v>
      </c>
      <c r="AN686" s="578"/>
      <c r="AO686" s="211">
        <v>3</v>
      </c>
      <c r="AP686" s="211">
        <v>3112.8016854187754</v>
      </c>
      <c r="AQ686" s="208">
        <f t="shared" si="494"/>
        <v>1037.6005618062584</v>
      </c>
      <c r="AR686" s="205">
        <f t="shared" si="503"/>
        <v>2</v>
      </c>
      <c r="AS686" s="578"/>
      <c r="AT686" s="211">
        <v>3</v>
      </c>
      <c r="AU686" s="211">
        <v>3112.8413565474789</v>
      </c>
      <c r="AV686" s="208">
        <f t="shared" si="495"/>
        <v>1037.6137855158263</v>
      </c>
      <c r="AW686" s="205">
        <f t="shared" si="504"/>
        <v>2</v>
      </c>
      <c r="AX686" s="578"/>
    </row>
    <row r="687" spans="2:50" ht="14.25" customHeight="1">
      <c r="B687" s="527"/>
      <c r="C687" s="203">
        <v>16</v>
      </c>
      <c r="D687" s="206" t="s">
        <v>554</v>
      </c>
      <c r="E687" s="207">
        <v>4</v>
      </c>
      <c r="F687" s="203">
        <v>3300</v>
      </c>
      <c r="G687" s="208">
        <f t="shared" si="496"/>
        <v>825</v>
      </c>
      <c r="H687" s="576"/>
      <c r="I687" s="209">
        <f t="shared" si="497"/>
        <v>4</v>
      </c>
      <c r="J687" s="209">
        <f t="shared" si="497"/>
        <v>2939.9973932095186</v>
      </c>
      <c r="K687" s="210">
        <f t="shared" si="497"/>
        <v>734.99934830237964</v>
      </c>
      <c r="L687" s="577"/>
      <c r="M687" s="209">
        <f>RANK(K687, K$672:$K$704)</f>
        <v>16</v>
      </c>
      <c r="N687" s="579"/>
      <c r="O687" s="574"/>
      <c r="P687" s="211">
        <v>4</v>
      </c>
      <c r="Q687" s="211">
        <v>2939.6449704142046</v>
      </c>
      <c r="R687" s="208">
        <f t="shared" si="489"/>
        <v>734.91124260355116</v>
      </c>
      <c r="S687" s="205">
        <f t="shared" si="498"/>
        <v>16</v>
      </c>
      <c r="T687" s="578"/>
      <c r="U687" s="211">
        <v>4</v>
      </c>
      <c r="V687" s="211">
        <v>2939.5237382057803</v>
      </c>
      <c r="W687" s="208">
        <f t="shared" si="490"/>
        <v>734.88093455144508</v>
      </c>
      <c r="X687" s="205">
        <f t="shared" si="499"/>
        <v>16</v>
      </c>
      <c r="Y687" s="578"/>
      <c r="Z687" s="211">
        <v>4</v>
      </c>
      <c r="AA687" s="211">
        <v>2939.6121883656515</v>
      </c>
      <c r="AB687" s="208">
        <f t="shared" si="491"/>
        <v>734.90304709141287</v>
      </c>
      <c r="AC687" s="205">
        <f t="shared" si="500"/>
        <v>16</v>
      </c>
      <c r="AD687" s="578"/>
      <c r="AE687" s="211">
        <v>4</v>
      </c>
      <c r="AF687" s="211">
        <v>2940.1022146507667</v>
      </c>
      <c r="AG687" s="208">
        <f t="shared" si="492"/>
        <v>735.02555366269166</v>
      </c>
      <c r="AH687" s="205">
        <f t="shared" si="501"/>
        <v>16</v>
      </c>
      <c r="AI687" s="578"/>
      <c r="AJ687" s="211">
        <v>4</v>
      </c>
      <c r="AK687" s="211">
        <v>2940.221402214022</v>
      </c>
      <c r="AL687" s="208">
        <f t="shared" si="493"/>
        <v>735.05535055350549</v>
      </c>
      <c r="AM687" s="205">
        <f t="shared" si="502"/>
        <v>16</v>
      </c>
      <c r="AN687" s="578"/>
      <c r="AO687" s="211">
        <v>4</v>
      </c>
      <c r="AP687" s="211">
        <v>2940.3351955307257</v>
      </c>
      <c r="AQ687" s="208">
        <f t="shared" si="494"/>
        <v>735.08379888268144</v>
      </c>
      <c r="AR687" s="205">
        <f t="shared" si="503"/>
        <v>16</v>
      </c>
      <c r="AS687" s="578"/>
      <c r="AT687" s="211">
        <v>4</v>
      </c>
      <c r="AU687" s="211">
        <v>2940.5420430854765</v>
      </c>
      <c r="AV687" s="208">
        <f t="shared" si="495"/>
        <v>735.13551077136913</v>
      </c>
      <c r="AW687" s="205">
        <f t="shared" si="504"/>
        <v>16</v>
      </c>
      <c r="AX687" s="578"/>
    </row>
    <row r="688" spans="2:50" ht="14.25" customHeight="1">
      <c r="B688" s="527"/>
      <c r="C688" s="203">
        <v>17</v>
      </c>
      <c r="D688" s="206" t="s">
        <v>386</v>
      </c>
      <c r="E688" s="207">
        <v>5</v>
      </c>
      <c r="F688" s="203">
        <v>3300</v>
      </c>
      <c r="G688" s="208">
        <f t="shared" si="496"/>
        <v>660</v>
      </c>
      <c r="H688" s="576"/>
      <c r="I688" s="209">
        <f t="shared" si="497"/>
        <v>5</v>
      </c>
      <c r="J688" s="209">
        <f t="shared" si="497"/>
        <v>2941.1887903854777</v>
      </c>
      <c r="K688" s="210">
        <f t="shared" si="497"/>
        <v>588.23775807709546</v>
      </c>
      <c r="L688" s="577"/>
      <c r="M688" s="209">
        <f>RANK(K688, K$672:$K$704)</f>
        <v>26</v>
      </c>
      <c r="N688" s="579"/>
      <c r="O688" s="574"/>
      <c r="P688" s="211">
        <v>5</v>
      </c>
      <c r="Q688" s="211">
        <v>2941.6159860990547</v>
      </c>
      <c r="R688" s="208">
        <f t="shared" si="489"/>
        <v>588.32319721981094</v>
      </c>
      <c r="S688" s="205">
        <f t="shared" si="498"/>
        <v>26</v>
      </c>
      <c r="T688" s="578"/>
      <c r="U688" s="211">
        <v>5</v>
      </c>
      <c r="V688" s="211">
        <v>2941.2080536912699</v>
      </c>
      <c r="W688" s="208">
        <f t="shared" si="490"/>
        <v>588.24161073825394</v>
      </c>
      <c r="X688" s="205">
        <f t="shared" si="499"/>
        <v>25</v>
      </c>
      <c r="Y688" s="578"/>
      <c r="Z688" s="211">
        <v>5</v>
      </c>
      <c r="AA688" s="211">
        <v>2940.993184031161</v>
      </c>
      <c r="AB688" s="208">
        <f t="shared" si="491"/>
        <v>588.19863680623223</v>
      </c>
      <c r="AC688" s="205">
        <f t="shared" si="500"/>
        <v>25</v>
      </c>
      <c r="AD688" s="578"/>
      <c r="AE688" s="211">
        <v>5</v>
      </c>
      <c r="AF688" s="211">
        <v>2940.7934893184029</v>
      </c>
      <c r="AG688" s="208">
        <f t="shared" si="492"/>
        <v>588.15869786368057</v>
      </c>
      <c r="AH688" s="205">
        <f t="shared" si="501"/>
        <v>25</v>
      </c>
      <c r="AI688" s="578"/>
      <c r="AJ688" s="211">
        <v>5</v>
      </c>
      <c r="AK688" s="211">
        <v>2940.9153952843244</v>
      </c>
      <c r="AL688" s="208">
        <f t="shared" si="493"/>
        <v>588.18307905686493</v>
      </c>
      <c r="AM688" s="205">
        <f t="shared" si="502"/>
        <v>25</v>
      </c>
      <c r="AN688" s="578"/>
      <c r="AO688" s="211">
        <v>5</v>
      </c>
      <c r="AP688" s="211">
        <v>2941.407249466944</v>
      </c>
      <c r="AQ688" s="208">
        <f t="shared" si="494"/>
        <v>588.28144989338875</v>
      </c>
      <c r="AR688" s="205">
        <f t="shared" si="503"/>
        <v>25</v>
      </c>
      <c r="AS688" s="578"/>
      <c r="AT688" s="211">
        <v>5</v>
      </c>
      <c r="AU688" s="211">
        <v>2941.3881748071858</v>
      </c>
      <c r="AV688" s="208">
        <f t="shared" si="495"/>
        <v>588.27763496143712</v>
      </c>
      <c r="AW688" s="205">
        <f t="shared" si="504"/>
        <v>25</v>
      </c>
      <c r="AX688" s="578"/>
    </row>
    <row r="689" spans="2:50" ht="14.25" customHeight="1">
      <c r="B689" s="527"/>
      <c r="C689" s="203">
        <v>18</v>
      </c>
      <c r="D689" s="206" t="s">
        <v>547</v>
      </c>
      <c r="E689" s="207">
        <v>3</v>
      </c>
      <c r="F689" s="203">
        <v>3600</v>
      </c>
      <c r="G689" s="208">
        <f t="shared" si="496"/>
        <v>1200</v>
      </c>
      <c r="H689" s="576"/>
      <c r="I689" s="209">
        <f t="shared" si="497"/>
        <v>3</v>
      </c>
      <c r="J689" s="209">
        <f t="shared" si="497"/>
        <v>3112.4346298952614</v>
      </c>
      <c r="K689" s="210">
        <f t="shared" si="497"/>
        <v>1037.4782099650872</v>
      </c>
      <c r="L689" s="577"/>
      <c r="M689" s="209">
        <f>RANK(K689, K$672:$K$704)</f>
        <v>2</v>
      </c>
      <c r="N689" s="579"/>
      <c r="O689" s="574"/>
      <c r="P689" s="211">
        <v>3</v>
      </c>
      <c r="Q689" s="211">
        <v>3111.300572589048</v>
      </c>
      <c r="R689" s="208">
        <f t="shared" si="489"/>
        <v>1037.100190863016</v>
      </c>
      <c r="S689" s="205">
        <f t="shared" si="498"/>
        <v>2</v>
      </c>
      <c r="T689" s="578"/>
      <c r="U689" s="211">
        <v>3</v>
      </c>
      <c r="V689" s="211">
        <v>3111.089632203878</v>
      </c>
      <c r="W689" s="208">
        <f t="shared" si="490"/>
        <v>1037.0298774012927</v>
      </c>
      <c r="X689" s="205">
        <f t="shared" si="499"/>
        <v>3</v>
      </c>
      <c r="Y689" s="578"/>
      <c r="Z689" s="211">
        <v>3</v>
      </c>
      <c r="AA689" s="211">
        <v>3112.1197444892368</v>
      </c>
      <c r="AB689" s="208">
        <f t="shared" si="491"/>
        <v>1037.3732481630789</v>
      </c>
      <c r="AC689" s="205">
        <f t="shared" si="500"/>
        <v>2</v>
      </c>
      <c r="AD689" s="578"/>
      <c r="AE689" s="211">
        <v>3</v>
      </c>
      <c r="AF689" s="211">
        <v>3112.519161982626</v>
      </c>
      <c r="AG689" s="208">
        <f t="shared" si="492"/>
        <v>1037.5063873275419</v>
      </c>
      <c r="AH689" s="205">
        <f t="shared" si="501"/>
        <v>2</v>
      </c>
      <c r="AI689" s="578"/>
      <c r="AJ689" s="211">
        <v>3</v>
      </c>
      <c r="AK689" s="211">
        <v>3112.8990271500497</v>
      </c>
      <c r="AL689" s="208">
        <f t="shared" si="493"/>
        <v>1037.6330090500167</v>
      </c>
      <c r="AM689" s="205">
        <f t="shared" si="502"/>
        <v>1</v>
      </c>
      <c r="AN689" s="578"/>
      <c r="AO689" s="211">
        <v>3</v>
      </c>
      <c r="AP689" s="211">
        <v>3113.0924325225933</v>
      </c>
      <c r="AQ689" s="208">
        <f t="shared" si="494"/>
        <v>1037.6974775075312</v>
      </c>
      <c r="AR689" s="205">
        <f t="shared" si="503"/>
        <v>1</v>
      </c>
      <c r="AS689" s="578"/>
      <c r="AT689" s="211">
        <v>3</v>
      </c>
      <c r="AU689" s="211">
        <v>3114.0218383293986</v>
      </c>
      <c r="AV689" s="208">
        <f t="shared" si="495"/>
        <v>1038.0072794431328</v>
      </c>
      <c r="AW689" s="205">
        <f t="shared" si="504"/>
        <v>1</v>
      </c>
      <c r="AX689" s="578"/>
    </row>
    <row r="690" spans="2:50" ht="14.25" customHeight="1">
      <c r="B690" s="527"/>
      <c r="C690" s="203">
        <v>19</v>
      </c>
      <c r="D690" s="206" t="s">
        <v>551</v>
      </c>
      <c r="E690" s="207">
        <v>3</v>
      </c>
      <c r="F690" s="203">
        <v>3600</v>
      </c>
      <c r="G690" s="208">
        <f t="shared" si="496"/>
        <v>1200</v>
      </c>
      <c r="H690" s="576"/>
      <c r="I690" s="209">
        <f t="shared" si="497"/>
        <v>3</v>
      </c>
      <c r="J690" s="209">
        <f t="shared" si="497"/>
        <v>3109.8895967877065</v>
      </c>
      <c r="K690" s="210">
        <f t="shared" si="497"/>
        <v>1036.6298655959022</v>
      </c>
      <c r="L690" s="577"/>
      <c r="M690" s="209">
        <f>RANK(K690, K$672:$K$704)</f>
        <v>6</v>
      </c>
      <c r="N690" s="579"/>
      <c r="O690" s="574"/>
      <c r="P690" s="211">
        <v>3</v>
      </c>
      <c r="Q690" s="211">
        <v>3110.7161526398404</v>
      </c>
      <c r="R690" s="208">
        <f t="shared" si="489"/>
        <v>1036.9053842132801</v>
      </c>
      <c r="S690" s="205">
        <f t="shared" si="498"/>
        <v>5</v>
      </c>
      <c r="T690" s="578"/>
      <c r="U690" s="211">
        <v>3</v>
      </c>
      <c r="V690" s="211">
        <v>3109.9576271186529</v>
      </c>
      <c r="W690" s="208">
        <f t="shared" si="490"/>
        <v>1036.6525423728842</v>
      </c>
      <c r="X690" s="205">
        <f t="shared" si="499"/>
        <v>6</v>
      </c>
      <c r="Y690" s="578"/>
      <c r="Z690" s="211">
        <v>3</v>
      </c>
      <c r="AA690" s="211">
        <v>3109.6698113207494</v>
      </c>
      <c r="AB690" s="208">
        <f t="shared" si="491"/>
        <v>1036.5566037735832</v>
      </c>
      <c r="AC690" s="205">
        <f t="shared" si="500"/>
        <v>6</v>
      </c>
      <c r="AD690" s="578"/>
      <c r="AE690" s="211">
        <v>3</v>
      </c>
      <c r="AF690" s="211">
        <v>3109.1918568784686</v>
      </c>
      <c r="AG690" s="208">
        <f t="shared" si="492"/>
        <v>1036.3972856261562</v>
      </c>
      <c r="AH690" s="205">
        <f t="shared" si="501"/>
        <v>6</v>
      </c>
      <c r="AI690" s="578"/>
      <c r="AJ690" s="211">
        <v>3</v>
      </c>
      <c r="AK690" s="211">
        <v>3108.910891089115</v>
      </c>
      <c r="AL690" s="208">
        <f t="shared" si="493"/>
        <v>1036.3036303630383</v>
      </c>
      <c r="AM690" s="205">
        <f t="shared" si="502"/>
        <v>6</v>
      </c>
      <c r="AN690" s="578"/>
      <c r="AO690" s="211">
        <v>3</v>
      </c>
      <c r="AP690" s="211">
        <v>3109.8591549295738</v>
      </c>
      <c r="AQ690" s="208">
        <f t="shared" si="494"/>
        <v>1036.6197183098579</v>
      </c>
      <c r="AR690" s="205">
        <f t="shared" si="503"/>
        <v>6</v>
      </c>
      <c r="AS690" s="578"/>
      <c r="AT690" s="211">
        <v>3</v>
      </c>
      <c r="AU690" s="211">
        <v>3110.9216835375455</v>
      </c>
      <c r="AV690" s="208">
        <f t="shared" si="495"/>
        <v>1036.9738945125152</v>
      </c>
      <c r="AW690" s="205">
        <f t="shared" si="504"/>
        <v>4</v>
      </c>
      <c r="AX690" s="578"/>
    </row>
    <row r="691" spans="2:50" ht="14.25" customHeight="1">
      <c r="B691" s="527"/>
      <c r="C691" s="203">
        <v>20</v>
      </c>
      <c r="D691" s="206" t="s">
        <v>550</v>
      </c>
      <c r="E691" s="207">
        <v>4</v>
      </c>
      <c r="F691" s="203">
        <v>3300</v>
      </c>
      <c r="G691" s="208">
        <f t="shared" si="496"/>
        <v>825</v>
      </c>
      <c r="H691" s="576"/>
      <c r="I691" s="209">
        <f t="shared" si="497"/>
        <v>4</v>
      </c>
      <c r="J691" s="209">
        <f t="shared" si="497"/>
        <v>2916.4496268610833</v>
      </c>
      <c r="K691" s="210">
        <f t="shared" si="497"/>
        <v>729.11240671527082</v>
      </c>
      <c r="L691" s="577"/>
      <c r="M691" s="209">
        <f>RANK(K691, K$672:$K$704)</f>
        <v>19</v>
      </c>
      <c r="N691" s="579"/>
      <c r="O691" s="574"/>
      <c r="P691" s="211">
        <v>4</v>
      </c>
      <c r="Q691" s="211">
        <v>2915.8718861210054</v>
      </c>
      <c r="R691" s="208">
        <f t="shared" si="489"/>
        <v>728.96797153025136</v>
      </c>
      <c r="S691" s="205">
        <f t="shared" si="498"/>
        <v>19</v>
      </c>
      <c r="T691" s="578"/>
      <c r="U691" s="211">
        <v>4</v>
      </c>
      <c r="V691" s="211">
        <v>2916.193895870736</v>
      </c>
      <c r="W691" s="208">
        <f t="shared" si="490"/>
        <v>729.048473967684</v>
      </c>
      <c r="X691" s="205">
        <f t="shared" si="499"/>
        <v>19</v>
      </c>
      <c r="Y691" s="578"/>
      <c r="Z691" s="211">
        <v>4</v>
      </c>
      <c r="AA691" s="211">
        <v>2916.8717745137028</v>
      </c>
      <c r="AB691" s="208">
        <f t="shared" si="491"/>
        <v>729.2179436284257</v>
      </c>
      <c r="AC691" s="205">
        <f t="shared" si="500"/>
        <v>19</v>
      </c>
      <c r="AD691" s="578"/>
      <c r="AE691" s="211">
        <v>4</v>
      </c>
      <c r="AF691" s="211">
        <v>2916.5695253954982</v>
      </c>
      <c r="AG691" s="208">
        <f t="shared" si="492"/>
        <v>729.14238134887455</v>
      </c>
      <c r="AH691" s="205">
        <f t="shared" si="501"/>
        <v>19</v>
      </c>
      <c r="AI691" s="578"/>
      <c r="AJ691" s="211">
        <v>4</v>
      </c>
      <c r="AK691" s="211">
        <v>2916.2083936324102</v>
      </c>
      <c r="AL691" s="208">
        <f t="shared" si="493"/>
        <v>729.05209840810255</v>
      </c>
      <c r="AM691" s="205">
        <f t="shared" si="502"/>
        <v>19</v>
      </c>
      <c r="AN691" s="578"/>
      <c r="AO691" s="211">
        <v>4</v>
      </c>
      <c r="AP691" s="211">
        <v>2916.5901639344256</v>
      </c>
      <c r="AQ691" s="208">
        <f t="shared" si="494"/>
        <v>729.1475409836064</v>
      </c>
      <c r="AR691" s="205">
        <f t="shared" si="503"/>
        <v>19</v>
      </c>
      <c r="AS691" s="578"/>
      <c r="AT691" s="211">
        <v>4</v>
      </c>
      <c r="AU691" s="211">
        <v>2916.8417485598061</v>
      </c>
      <c r="AV691" s="208">
        <f t="shared" si="495"/>
        <v>729.21043713995152</v>
      </c>
      <c r="AW691" s="205">
        <f t="shared" si="504"/>
        <v>19</v>
      </c>
      <c r="AX691" s="578"/>
    </row>
    <row r="692" spans="2:50" ht="14.25" customHeight="1">
      <c r="B692" s="527"/>
      <c r="C692" s="203">
        <v>21</v>
      </c>
      <c r="D692" s="206" t="s">
        <v>546</v>
      </c>
      <c r="E692" s="207">
        <v>4</v>
      </c>
      <c r="F692" s="203">
        <v>3300</v>
      </c>
      <c r="G692" s="208">
        <f t="shared" si="496"/>
        <v>825</v>
      </c>
      <c r="H692" s="576"/>
      <c r="I692" s="209">
        <f t="shared" si="497"/>
        <v>4</v>
      </c>
      <c r="J692" s="209">
        <f t="shared" si="497"/>
        <v>2917.7655043570317</v>
      </c>
      <c r="K692" s="210">
        <f t="shared" si="497"/>
        <v>729.44137608925791</v>
      </c>
      <c r="L692" s="577"/>
      <c r="M692" s="209">
        <f>RANK(K692, K$672:$K$704)</f>
        <v>18</v>
      </c>
      <c r="N692" s="579"/>
      <c r="O692" s="574"/>
      <c r="P692" s="211">
        <v>4</v>
      </c>
      <c r="Q692" s="211">
        <v>2917.346938775514</v>
      </c>
      <c r="R692" s="208">
        <f t="shared" si="489"/>
        <v>729.3367346938785</v>
      </c>
      <c r="S692" s="205">
        <f t="shared" si="498"/>
        <v>18</v>
      </c>
      <c r="T692" s="578"/>
      <c r="U692" s="211">
        <v>4</v>
      </c>
      <c r="V692" s="211">
        <v>2917.4956114686925</v>
      </c>
      <c r="W692" s="208">
        <f t="shared" si="490"/>
        <v>729.37390286717311</v>
      </c>
      <c r="X692" s="205">
        <f t="shared" si="499"/>
        <v>18</v>
      </c>
      <c r="Y692" s="578"/>
      <c r="Z692" s="211">
        <v>4</v>
      </c>
      <c r="AA692" s="211">
        <v>2917.7976952624877</v>
      </c>
      <c r="AB692" s="208">
        <f t="shared" si="491"/>
        <v>729.44942381562191</v>
      </c>
      <c r="AC692" s="205">
        <f t="shared" si="500"/>
        <v>18</v>
      </c>
      <c r="AD692" s="578"/>
      <c r="AE692" s="211">
        <v>4</v>
      </c>
      <c r="AF692" s="211">
        <v>2917.6470588235306</v>
      </c>
      <c r="AG692" s="208">
        <f t="shared" si="492"/>
        <v>729.41176470588266</v>
      </c>
      <c r="AH692" s="205">
        <f t="shared" si="501"/>
        <v>18</v>
      </c>
      <c r="AI692" s="578"/>
      <c r="AJ692" s="211">
        <v>4</v>
      </c>
      <c r="AK692" s="211">
        <v>2917.905698582586</v>
      </c>
      <c r="AL692" s="208">
        <f t="shared" si="493"/>
        <v>729.47642464564649</v>
      </c>
      <c r="AM692" s="205">
        <f t="shared" si="502"/>
        <v>18</v>
      </c>
      <c r="AN692" s="578"/>
      <c r="AO692" s="211">
        <v>4</v>
      </c>
      <c r="AP692" s="211">
        <v>2918.1380417335481</v>
      </c>
      <c r="AQ692" s="208">
        <f t="shared" si="494"/>
        <v>729.53451043338703</v>
      </c>
      <c r="AR692" s="205">
        <f t="shared" si="503"/>
        <v>18</v>
      </c>
      <c r="AS692" s="578"/>
      <c r="AT692" s="211">
        <v>4</v>
      </c>
      <c r="AU692" s="211">
        <v>2918.0274858528664</v>
      </c>
      <c r="AV692" s="208">
        <f t="shared" si="495"/>
        <v>729.50687146321661</v>
      </c>
      <c r="AW692" s="205">
        <f t="shared" si="504"/>
        <v>18</v>
      </c>
      <c r="AX692" s="578"/>
    </row>
    <row r="693" spans="2:50" ht="14.25" customHeight="1">
      <c r="B693" s="527"/>
      <c r="C693" s="203">
        <v>22</v>
      </c>
      <c r="D693" s="206" t="s">
        <v>549</v>
      </c>
      <c r="E693" s="207">
        <v>4</v>
      </c>
      <c r="F693" s="203">
        <v>3000</v>
      </c>
      <c r="G693" s="208">
        <f>F693/E693</f>
        <v>750</v>
      </c>
      <c r="H693" s="576"/>
      <c r="I693" s="209">
        <f t="shared" si="497"/>
        <v>4</v>
      </c>
      <c r="J693" s="209">
        <f t="shared" si="497"/>
        <v>2676.6486371479564</v>
      </c>
      <c r="K693" s="210">
        <f t="shared" si="497"/>
        <v>669.16215928698909</v>
      </c>
      <c r="L693" s="577"/>
      <c r="M693" s="209">
        <f>RANK(K693, K$672:$K$704)</f>
        <v>22</v>
      </c>
      <c r="N693" s="579"/>
      <c r="O693" s="574"/>
      <c r="P693" s="211">
        <v>4</v>
      </c>
      <c r="Q693" s="211">
        <v>2676.6643307638387</v>
      </c>
      <c r="R693" s="208">
        <f t="shared" si="489"/>
        <v>669.16608269095968</v>
      </c>
      <c r="S693" s="205">
        <f t="shared" si="498"/>
        <v>22</v>
      </c>
      <c r="T693" s="578"/>
      <c r="U693" s="211">
        <v>4</v>
      </c>
      <c r="V693" s="211">
        <v>2676.7908309455602</v>
      </c>
      <c r="W693" s="208">
        <f t="shared" si="490"/>
        <v>669.19770773639004</v>
      </c>
      <c r="X693" s="205">
        <f t="shared" si="499"/>
        <v>22</v>
      </c>
      <c r="Y693" s="578"/>
      <c r="Z693" s="211">
        <v>4</v>
      </c>
      <c r="AA693" s="211">
        <v>2677.0656370656388</v>
      </c>
      <c r="AB693" s="208">
        <f t="shared" si="491"/>
        <v>669.26640926640971</v>
      </c>
      <c r="AC693" s="205">
        <f t="shared" si="500"/>
        <v>22</v>
      </c>
      <c r="AD693" s="578"/>
      <c r="AE693" s="211">
        <v>4</v>
      </c>
      <c r="AF693" s="211">
        <v>2676.7336889618446</v>
      </c>
      <c r="AG693" s="208">
        <f t="shared" si="492"/>
        <v>669.18342224046114</v>
      </c>
      <c r="AH693" s="205">
        <f t="shared" si="501"/>
        <v>22</v>
      </c>
      <c r="AI693" s="578"/>
      <c r="AJ693" s="211">
        <v>4</v>
      </c>
      <c r="AK693" s="211">
        <v>2676.5159867695761</v>
      </c>
      <c r="AL693" s="208">
        <f t="shared" si="493"/>
        <v>669.12899669239403</v>
      </c>
      <c r="AM693" s="205">
        <f t="shared" si="502"/>
        <v>22</v>
      </c>
      <c r="AN693" s="578"/>
      <c r="AO693" s="211">
        <v>4</v>
      </c>
      <c r="AP693" s="211">
        <v>2676.3561924257865</v>
      </c>
      <c r="AQ693" s="208">
        <f t="shared" si="494"/>
        <v>669.08904810644663</v>
      </c>
      <c r="AR693" s="205">
        <f t="shared" si="503"/>
        <v>22</v>
      </c>
      <c r="AS693" s="578"/>
      <c r="AT693" s="211">
        <v>4</v>
      </c>
      <c r="AU693" s="211">
        <v>2676.413793103452</v>
      </c>
      <c r="AV693" s="208">
        <f t="shared" si="495"/>
        <v>669.103448275863</v>
      </c>
      <c r="AW693" s="205">
        <f t="shared" si="504"/>
        <v>22</v>
      </c>
      <c r="AX693" s="578"/>
    </row>
    <row r="694" spans="2:50" ht="14.25" customHeight="1">
      <c r="B694" s="527"/>
      <c r="C694" s="203">
        <v>23</v>
      </c>
      <c r="D694" s="206" t="s">
        <v>548</v>
      </c>
      <c r="E694" s="207">
        <v>4</v>
      </c>
      <c r="F694" s="203">
        <v>3300</v>
      </c>
      <c r="G694" s="208">
        <f t="shared" ref="G694:G700" si="505">F694/E694</f>
        <v>825</v>
      </c>
      <c r="H694" s="576"/>
      <c r="I694" s="209">
        <f t="shared" si="497"/>
        <v>4</v>
      </c>
      <c r="J694" s="209">
        <f t="shared" si="497"/>
        <v>2947.4065557198651</v>
      </c>
      <c r="K694" s="210">
        <f t="shared" si="497"/>
        <v>736.85163892996627</v>
      </c>
      <c r="L694" s="577"/>
      <c r="M694" s="209">
        <f>RANK(K694, K$672:$K$704)</f>
        <v>12</v>
      </c>
      <c r="N694" s="579"/>
      <c r="O694" s="574"/>
      <c r="P694" s="211">
        <v>4</v>
      </c>
      <c r="Q694" s="211">
        <v>2946.1944235116739</v>
      </c>
      <c r="R694" s="208">
        <f t="shared" si="489"/>
        <v>736.54860587791848</v>
      </c>
      <c r="S694" s="205">
        <f t="shared" si="498"/>
        <v>13</v>
      </c>
      <c r="T694" s="578"/>
      <c r="U694" s="211">
        <v>4</v>
      </c>
      <c r="V694" s="211">
        <v>2946.9265367316325</v>
      </c>
      <c r="W694" s="208">
        <f t="shared" si="490"/>
        <v>736.73163418290812</v>
      </c>
      <c r="X694" s="205">
        <f t="shared" si="499"/>
        <v>12</v>
      </c>
      <c r="Y694" s="578"/>
      <c r="Z694" s="211">
        <v>4</v>
      </c>
      <c r="AA694" s="211">
        <v>2946.8354430379914</v>
      </c>
      <c r="AB694" s="208">
        <f t="shared" si="491"/>
        <v>736.70886075949784</v>
      </c>
      <c r="AC694" s="205">
        <f t="shared" si="500"/>
        <v>12</v>
      </c>
      <c r="AD694" s="578"/>
      <c r="AE694" s="211">
        <v>4</v>
      </c>
      <c r="AF694" s="211">
        <v>2948.246445497643</v>
      </c>
      <c r="AG694" s="208">
        <f t="shared" si="492"/>
        <v>737.06161137441075</v>
      </c>
      <c r="AH694" s="205">
        <f t="shared" si="501"/>
        <v>12</v>
      </c>
      <c r="AI694" s="578"/>
      <c r="AJ694" s="211">
        <v>4</v>
      </c>
      <c r="AK694" s="211">
        <v>2947.5357710652015</v>
      </c>
      <c r="AL694" s="208">
        <f t="shared" si="493"/>
        <v>736.88394276630038</v>
      </c>
      <c r="AM694" s="205">
        <f t="shared" si="502"/>
        <v>12</v>
      </c>
      <c r="AN694" s="578"/>
      <c r="AO694" s="211">
        <v>4</v>
      </c>
      <c r="AP694" s="211">
        <v>2947.4320241691789</v>
      </c>
      <c r="AQ694" s="208">
        <f t="shared" si="494"/>
        <v>736.85800604229473</v>
      </c>
      <c r="AR694" s="205">
        <f t="shared" si="503"/>
        <v>12</v>
      </c>
      <c r="AS694" s="578"/>
      <c r="AT694" s="211">
        <v>4</v>
      </c>
      <c r="AU694" s="211">
        <v>2948.6752460257339</v>
      </c>
      <c r="AV694" s="208">
        <f t="shared" si="495"/>
        <v>737.16881150643349</v>
      </c>
      <c r="AW694" s="205">
        <f t="shared" si="504"/>
        <v>12</v>
      </c>
      <c r="AX694" s="578"/>
    </row>
    <row r="695" spans="2:50" ht="14.25" customHeight="1">
      <c r="B695" s="527"/>
      <c r="C695" s="203">
        <v>24</v>
      </c>
      <c r="D695" s="206" t="s">
        <v>666</v>
      </c>
      <c r="E695" s="207">
        <v>3</v>
      </c>
      <c r="F695" s="203">
        <v>3300</v>
      </c>
      <c r="G695" s="208">
        <f t="shared" si="505"/>
        <v>1100</v>
      </c>
      <c r="H695" s="576"/>
      <c r="I695" s="209">
        <f t="shared" si="497"/>
        <v>3</v>
      </c>
      <c r="J695" s="209">
        <f t="shared" si="497"/>
        <v>2941.979816744572</v>
      </c>
      <c r="K695" s="210">
        <f t="shared" si="497"/>
        <v>980.65993891485709</v>
      </c>
      <c r="L695" s="577"/>
      <c r="M695" s="209">
        <f>RANK(K695, K$672:$K$704)</f>
        <v>7</v>
      </c>
      <c r="N695" s="579"/>
      <c r="O695" s="574"/>
      <c r="P695" s="211">
        <v>3</v>
      </c>
      <c r="Q695" s="211">
        <v>2940.7661164746187</v>
      </c>
      <c r="R695" s="208">
        <f t="shared" si="489"/>
        <v>980.25537215820623</v>
      </c>
      <c r="S695" s="205">
        <f t="shared" si="498"/>
        <v>7</v>
      </c>
      <c r="T695" s="578"/>
      <c r="U695" s="211">
        <v>3</v>
      </c>
      <c r="V695" s="211">
        <v>2941.2520064205419</v>
      </c>
      <c r="W695" s="208">
        <f t="shared" si="490"/>
        <v>980.41733547351396</v>
      </c>
      <c r="X695" s="205">
        <f t="shared" si="499"/>
        <v>7</v>
      </c>
      <c r="Y695" s="578"/>
      <c r="Z695" s="211">
        <v>3</v>
      </c>
      <c r="AA695" s="211">
        <v>2941.749571183535</v>
      </c>
      <c r="AB695" s="208">
        <f t="shared" si="491"/>
        <v>980.58319039451169</v>
      </c>
      <c r="AC695" s="205">
        <f t="shared" si="500"/>
        <v>7</v>
      </c>
      <c r="AD695" s="578"/>
      <c r="AE695" s="211">
        <v>3</v>
      </c>
      <c r="AF695" s="211">
        <v>2942.1926910298989</v>
      </c>
      <c r="AG695" s="208">
        <f t="shared" si="492"/>
        <v>980.73089700996627</v>
      </c>
      <c r="AH695" s="205">
        <f t="shared" si="501"/>
        <v>7</v>
      </c>
      <c r="AI695" s="578"/>
      <c r="AJ695" s="211">
        <v>3</v>
      </c>
      <c r="AK695" s="211">
        <v>2942.8090266082881</v>
      </c>
      <c r="AL695" s="208">
        <f t="shared" si="493"/>
        <v>980.93634220276272</v>
      </c>
      <c r="AM695" s="205">
        <f t="shared" si="502"/>
        <v>7</v>
      </c>
      <c r="AN695" s="578"/>
      <c r="AO695" s="211">
        <v>3</v>
      </c>
      <c r="AP695" s="211">
        <v>2942.6183844011171</v>
      </c>
      <c r="AQ695" s="208">
        <f t="shared" si="494"/>
        <v>980.87279480037239</v>
      </c>
      <c r="AR695" s="205">
        <f t="shared" si="503"/>
        <v>7</v>
      </c>
      <c r="AS695" s="578"/>
      <c r="AT695" s="211">
        <v>3</v>
      </c>
      <c r="AU695" s="211">
        <v>2942.470921094</v>
      </c>
      <c r="AV695" s="208">
        <f t="shared" si="495"/>
        <v>980.82364036466663</v>
      </c>
      <c r="AW695" s="205">
        <f t="shared" si="504"/>
        <v>7</v>
      </c>
      <c r="AX695" s="578"/>
    </row>
    <row r="696" spans="2:50" ht="14.25" customHeight="1">
      <c r="B696" s="527"/>
      <c r="C696" s="203">
        <v>25</v>
      </c>
      <c r="D696" s="206" t="s">
        <v>706</v>
      </c>
      <c r="E696" s="207">
        <v>4</v>
      </c>
      <c r="F696" s="203">
        <v>3000</v>
      </c>
      <c r="G696" s="208">
        <f t="shared" si="505"/>
        <v>750</v>
      </c>
      <c r="H696" s="576"/>
      <c r="I696" s="209">
        <f t="shared" si="497"/>
        <v>4</v>
      </c>
      <c r="J696" s="209">
        <f t="shared" si="497"/>
        <v>2654.1554959785472</v>
      </c>
      <c r="K696" s="210">
        <f t="shared" si="497"/>
        <v>663.53887399463679</v>
      </c>
      <c r="L696" s="577"/>
      <c r="M696" s="209">
        <f>RANK(K696, K$672:$K$704)</f>
        <v>23</v>
      </c>
      <c r="N696" s="579"/>
      <c r="O696" s="574"/>
      <c r="P696" s="211">
        <v>4</v>
      </c>
      <c r="Q696" s="211">
        <v>2654.1554959785472</v>
      </c>
      <c r="R696" s="208">
        <f t="shared" si="489"/>
        <v>663.53887399463679</v>
      </c>
      <c r="S696" s="205">
        <f t="shared" si="498"/>
        <v>23</v>
      </c>
      <c r="T696" s="578"/>
      <c r="U696" s="211"/>
      <c r="V696" s="211"/>
      <c r="W696" s="208"/>
      <c r="X696" s="205"/>
      <c r="Y696" s="578"/>
      <c r="Z696" s="211"/>
      <c r="AA696" s="211"/>
      <c r="AB696" s="208"/>
      <c r="AC696" s="205"/>
      <c r="AD696" s="578"/>
      <c r="AE696" s="211"/>
      <c r="AF696" s="211"/>
      <c r="AG696" s="208"/>
      <c r="AH696" s="205"/>
      <c r="AI696" s="578"/>
      <c r="AJ696" s="211"/>
      <c r="AK696" s="211"/>
      <c r="AL696" s="208"/>
      <c r="AM696" s="205"/>
      <c r="AN696" s="578"/>
      <c r="AO696" s="211"/>
      <c r="AP696" s="211"/>
      <c r="AQ696" s="208"/>
      <c r="AR696" s="205"/>
      <c r="AS696" s="578"/>
      <c r="AT696" s="211"/>
      <c r="AU696" s="211"/>
      <c r="AV696" s="208"/>
      <c r="AW696" s="205"/>
      <c r="AX696" s="578"/>
    </row>
    <row r="697" spans="2:50" ht="14.25" customHeight="1">
      <c r="B697" s="527"/>
      <c r="C697" s="203">
        <v>26</v>
      </c>
      <c r="D697" s="206" t="s">
        <v>761</v>
      </c>
      <c r="E697" s="207">
        <v>4</v>
      </c>
      <c r="F697" s="203">
        <v>3000</v>
      </c>
      <c r="G697" s="208">
        <f t="shared" si="505"/>
        <v>750</v>
      </c>
      <c r="H697" s="576"/>
      <c r="I697" s="209">
        <f t="shared" si="497"/>
        <v>4</v>
      </c>
      <c r="J697" s="209">
        <f t="shared" si="497"/>
        <v>2653.6135016795429</v>
      </c>
      <c r="K697" s="210">
        <f t="shared" si="497"/>
        <v>663.40337541988572</v>
      </c>
      <c r="L697" s="577"/>
      <c r="M697" s="209">
        <f>RANK(K697, K$672:$K$704)</f>
        <v>24</v>
      </c>
      <c r="N697" s="579"/>
      <c r="O697" s="574"/>
      <c r="P697" s="211">
        <v>4</v>
      </c>
      <c r="Q697" s="211">
        <v>2653.1468531468536</v>
      </c>
      <c r="R697" s="208">
        <f t="shared" si="489"/>
        <v>663.28671328671339</v>
      </c>
      <c r="S697" s="205">
        <f t="shared" si="498"/>
        <v>24</v>
      </c>
      <c r="T697" s="578"/>
      <c r="U697" s="211">
        <v>4</v>
      </c>
      <c r="V697" s="211">
        <v>2653.8643533123027</v>
      </c>
      <c r="W697" s="208">
        <f t="shared" si="490"/>
        <v>663.46608832807567</v>
      </c>
      <c r="X697" s="205">
        <f t="shared" si="499"/>
        <v>23</v>
      </c>
      <c r="Y697" s="578"/>
      <c r="Z697" s="211">
        <v>4</v>
      </c>
      <c r="AA697" s="211">
        <v>2653.4990189666464</v>
      </c>
      <c r="AB697" s="208">
        <f t="shared" si="491"/>
        <v>663.3747547416616</v>
      </c>
      <c r="AC697" s="205">
        <f t="shared" si="500"/>
        <v>23</v>
      </c>
      <c r="AD697" s="578"/>
      <c r="AE697" s="211">
        <v>4</v>
      </c>
      <c r="AF697" s="211">
        <v>2653.8842975206649</v>
      </c>
      <c r="AG697" s="208">
        <f t="shared" si="492"/>
        <v>663.47107438016621</v>
      </c>
      <c r="AH697" s="205">
        <f t="shared" si="501"/>
        <v>23</v>
      </c>
      <c r="AI697" s="578"/>
      <c r="AJ697" s="211">
        <v>4</v>
      </c>
      <c r="AK697" s="211">
        <v>2653.5964353914715</v>
      </c>
      <c r="AL697" s="208">
        <f t="shared" si="493"/>
        <v>663.39910884786786</v>
      </c>
      <c r="AM697" s="205">
        <f t="shared" si="502"/>
        <v>23</v>
      </c>
      <c r="AN697" s="578"/>
      <c r="AO697" s="211">
        <v>4</v>
      </c>
      <c r="AP697" s="211">
        <v>2653.6047175195008</v>
      </c>
      <c r="AQ697" s="208">
        <f t="shared" si="494"/>
        <v>663.4011793798752</v>
      </c>
      <c r="AR697" s="205">
        <f t="shared" si="503"/>
        <v>23</v>
      </c>
      <c r="AS697" s="578"/>
      <c r="AT697" s="211">
        <v>4</v>
      </c>
      <c r="AU697" s="211">
        <v>2653.698835899364</v>
      </c>
      <c r="AV697" s="208">
        <f t="shared" si="495"/>
        <v>663.424708974841</v>
      </c>
      <c r="AW697" s="205">
        <f t="shared" si="504"/>
        <v>23</v>
      </c>
      <c r="AX697" s="578"/>
    </row>
    <row r="698" spans="2:50" ht="14.25" customHeight="1">
      <c r="B698" s="527"/>
      <c r="C698" s="203">
        <v>27</v>
      </c>
      <c r="D698" s="206" t="s">
        <v>638</v>
      </c>
      <c r="E698" s="207">
        <v>6</v>
      </c>
      <c r="F698" s="203">
        <v>3600</v>
      </c>
      <c r="G698" s="208">
        <f t="shared" si="505"/>
        <v>600</v>
      </c>
      <c r="H698" s="576"/>
      <c r="I698" s="209">
        <f t="shared" si="497"/>
        <v>6</v>
      </c>
      <c r="J698" s="209">
        <f t="shared" si="497"/>
        <v>3229.2911759488748</v>
      </c>
      <c r="K698" s="210">
        <f t="shared" si="497"/>
        <v>538.21519599147916</v>
      </c>
      <c r="L698" s="577"/>
      <c r="M698" s="209">
        <f>RANK(K698, K$672:$K$704)</f>
        <v>27</v>
      </c>
      <c r="N698" s="579"/>
      <c r="O698" s="574"/>
      <c r="P698" s="211">
        <v>6</v>
      </c>
      <c r="Q698" s="211">
        <v>3222.0994475138777</v>
      </c>
      <c r="R698" s="208">
        <f t="shared" si="489"/>
        <v>537.01657458564625</v>
      </c>
      <c r="S698" s="205">
        <f t="shared" si="498"/>
        <v>27</v>
      </c>
      <c r="T698" s="578"/>
      <c r="U698" s="211">
        <v>6</v>
      </c>
      <c r="V698" s="211">
        <v>3233.1210191082355</v>
      </c>
      <c r="W698" s="208">
        <f t="shared" si="490"/>
        <v>538.85350318470591</v>
      </c>
      <c r="X698" s="205">
        <f t="shared" si="499"/>
        <v>26</v>
      </c>
      <c r="Y698" s="578"/>
      <c r="Z698" s="211">
        <v>6</v>
      </c>
      <c r="AA698" s="211">
        <v>3232.6530612245119</v>
      </c>
      <c r="AB698" s="208">
        <f t="shared" si="491"/>
        <v>538.77551020408532</v>
      </c>
      <c r="AC698" s="205">
        <f t="shared" si="500"/>
        <v>26</v>
      </c>
      <c r="AD698" s="578"/>
      <c r="AE698" s="211"/>
      <c r="AF698" s="211"/>
      <c r="AG698" s="208"/>
      <c r="AH698" s="205"/>
      <c r="AI698" s="578"/>
      <c r="AJ698" s="211"/>
      <c r="AK698" s="211"/>
      <c r="AL698" s="208"/>
      <c r="AM698" s="205"/>
      <c r="AN698" s="578"/>
      <c r="AO698" s="211"/>
      <c r="AP698" s="211"/>
      <c r="AQ698" s="208"/>
      <c r="AR698" s="205"/>
      <c r="AS698" s="578"/>
      <c r="AT698" s="211"/>
      <c r="AU698" s="211"/>
      <c r="AV698" s="208"/>
      <c r="AW698" s="205"/>
      <c r="AX698" s="578"/>
    </row>
    <row r="699" spans="2:50" ht="14.25" customHeight="1">
      <c r="B699" s="527"/>
      <c r="C699" s="203">
        <v>28</v>
      </c>
      <c r="D699" s="206" t="s">
        <v>387</v>
      </c>
      <c r="E699" s="207">
        <v>3</v>
      </c>
      <c r="F699" s="203">
        <v>3000</v>
      </c>
      <c r="G699" s="208">
        <f t="shared" si="505"/>
        <v>1000</v>
      </c>
      <c r="H699" s="576"/>
      <c r="I699" s="209">
        <f t="shared" si="497"/>
        <v>3</v>
      </c>
      <c r="J699" s="209">
        <f t="shared" si="497"/>
        <v>2679.188429009057</v>
      </c>
      <c r="K699" s="210">
        <f t="shared" si="497"/>
        <v>893.06280966968575</v>
      </c>
      <c r="L699" s="577"/>
      <c r="M699" s="209">
        <f>RANK(K699, K$672:$K$704)</f>
        <v>9</v>
      </c>
      <c r="N699" s="579"/>
      <c r="O699" s="574"/>
      <c r="P699" s="211">
        <v>3</v>
      </c>
      <c r="Q699" s="211">
        <v>2678.9306514422296</v>
      </c>
      <c r="R699" s="208">
        <f t="shared" si="489"/>
        <v>892.97688381407659</v>
      </c>
      <c r="S699" s="205">
        <f t="shared" si="498"/>
        <v>9</v>
      </c>
      <c r="T699" s="578"/>
      <c r="U699" s="211">
        <v>3</v>
      </c>
      <c r="V699" s="211">
        <v>2678.881509703393</v>
      </c>
      <c r="W699" s="208">
        <f t="shared" si="490"/>
        <v>892.96050323446434</v>
      </c>
      <c r="X699" s="205">
        <f t="shared" si="499"/>
        <v>9</v>
      </c>
      <c r="Y699" s="578"/>
      <c r="Z699" s="211">
        <v>3</v>
      </c>
      <c r="AA699" s="211">
        <v>2678.7564852392088</v>
      </c>
      <c r="AB699" s="208">
        <f t="shared" si="491"/>
        <v>892.9188284130696</v>
      </c>
      <c r="AC699" s="205">
        <f t="shared" si="500"/>
        <v>9</v>
      </c>
      <c r="AD699" s="578"/>
      <c r="AE699" s="211">
        <v>3</v>
      </c>
      <c r="AF699" s="211">
        <v>2678.7901733246363</v>
      </c>
      <c r="AG699" s="208">
        <f t="shared" si="492"/>
        <v>892.93005777487872</v>
      </c>
      <c r="AH699" s="205">
        <f t="shared" si="501"/>
        <v>9</v>
      </c>
      <c r="AI699" s="578"/>
      <c r="AJ699" s="211">
        <v>3</v>
      </c>
      <c r="AK699" s="211">
        <v>2679.1912877620748</v>
      </c>
      <c r="AL699" s="208">
        <f t="shared" si="493"/>
        <v>893.06376258735827</v>
      </c>
      <c r="AM699" s="205">
        <f t="shared" si="502"/>
        <v>9</v>
      </c>
      <c r="AN699" s="578"/>
      <c r="AO699" s="211">
        <v>3</v>
      </c>
      <c r="AP699" s="211">
        <v>2679.6837944664085</v>
      </c>
      <c r="AQ699" s="208">
        <f t="shared" si="494"/>
        <v>893.22793148880282</v>
      </c>
      <c r="AR699" s="205">
        <f t="shared" si="503"/>
        <v>9</v>
      </c>
      <c r="AS699" s="578"/>
      <c r="AT699" s="211">
        <v>3</v>
      </c>
      <c r="AU699" s="211">
        <v>2680.0851011254508</v>
      </c>
      <c r="AV699" s="208">
        <f t="shared" si="495"/>
        <v>893.36170037515024</v>
      </c>
      <c r="AW699" s="205">
        <f t="shared" si="504"/>
        <v>9</v>
      </c>
      <c r="AX699" s="578"/>
    </row>
    <row r="700" spans="2:50" ht="14.25" customHeight="1">
      <c r="B700" s="527"/>
      <c r="C700" s="203">
        <v>29</v>
      </c>
      <c r="D700" s="206" t="s">
        <v>707</v>
      </c>
      <c r="E700" s="207">
        <v>12</v>
      </c>
      <c r="F700" s="203">
        <v>3600</v>
      </c>
      <c r="G700" s="208">
        <f t="shared" si="505"/>
        <v>300</v>
      </c>
      <c r="H700" s="576"/>
      <c r="I700" s="209">
        <f t="shared" si="497"/>
        <v>12</v>
      </c>
      <c r="J700" s="209">
        <f t="shared" si="497"/>
        <v>3107.1666601747138</v>
      </c>
      <c r="K700" s="210">
        <f t="shared" si="497"/>
        <v>258.9305550145595</v>
      </c>
      <c r="L700" s="577"/>
      <c r="M700" s="209">
        <f>RANK(K700, K$672:$K$704)</f>
        <v>28</v>
      </c>
      <c r="N700" s="579"/>
      <c r="O700" s="574"/>
      <c r="P700" s="211">
        <v>12</v>
      </c>
      <c r="Q700" s="211">
        <v>3106.901408450708</v>
      </c>
      <c r="R700" s="208">
        <f t="shared" si="489"/>
        <v>258.90845070422569</v>
      </c>
      <c r="S700" s="205">
        <f t="shared" si="498"/>
        <v>28</v>
      </c>
      <c r="T700" s="578"/>
      <c r="U700" s="211">
        <v>12</v>
      </c>
      <c r="V700" s="211">
        <v>3107.2194424588997</v>
      </c>
      <c r="W700" s="208">
        <f t="shared" si="490"/>
        <v>258.93495353824164</v>
      </c>
      <c r="X700" s="205">
        <f t="shared" si="499"/>
        <v>27</v>
      </c>
      <c r="Y700" s="578"/>
      <c r="Z700" s="211">
        <v>12</v>
      </c>
      <c r="AA700" s="211">
        <v>3106.7016098839367</v>
      </c>
      <c r="AB700" s="208">
        <f t="shared" si="491"/>
        <v>258.89180082366141</v>
      </c>
      <c r="AC700" s="205">
        <f t="shared" si="500"/>
        <v>27</v>
      </c>
      <c r="AD700" s="578"/>
      <c r="AE700" s="211">
        <v>12</v>
      </c>
      <c r="AF700" s="211">
        <v>3107.1688942891833</v>
      </c>
      <c r="AG700" s="208">
        <f t="shared" si="492"/>
        <v>258.93074119076527</v>
      </c>
      <c r="AH700" s="205">
        <f t="shared" si="501"/>
        <v>26</v>
      </c>
      <c r="AI700" s="578"/>
      <c r="AJ700" s="211">
        <v>12</v>
      </c>
      <c r="AK700" s="211">
        <v>3107.4116305587245</v>
      </c>
      <c r="AL700" s="208">
        <f t="shared" si="493"/>
        <v>258.95096921322704</v>
      </c>
      <c r="AM700" s="205">
        <f t="shared" si="502"/>
        <v>26</v>
      </c>
      <c r="AN700" s="578"/>
      <c r="AO700" s="211">
        <v>12</v>
      </c>
      <c r="AP700" s="211">
        <v>3106.9511355815484</v>
      </c>
      <c r="AQ700" s="208">
        <f t="shared" si="494"/>
        <v>258.91259463179568</v>
      </c>
      <c r="AR700" s="205">
        <f t="shared" si="503"/>
        <v>26</v>
      </c>
      <c r="AS700" s="578"/>
      <c r="AT700" s="211">
        <v>12</v>
      </c>
      <c r="AU700" s="211">
        <v>3107.8124999999977</v>
      </c>
      <c r="AV700" s="208">
        <f t="shared" si="495"/>
        <v>258.98437499999983</v>
      </c>
      <c r="AW700" s="205">
        <f t="shared" si="504"/>
        <v>26</v>
      </c>
      <c r="AX700" s="578"/>
    </row>
    <row r="701" spans="2:50" ht="14.25" customHeight="1">
      <c r="B701" s="527"/>
      <c r="C701" s="203">
        <v>30</v>
      </c>
      <c r="D701" s="206"/>
      <c r="E701" s="207"/>
      <c r="F701" s="203"/>
      <c r="G701" s="208"/>
      <c r="H701" s="576"/>
      <c r="I701" s="209"/>
      <c r="J701" s="209"/>
      <c r="K701" s="210"/>
      <c r="L701" s="577"/>
      <c r="M701" s="209"/>
      <c r="N701" s="579"/>
      <c r="O701" s="574"/>
      <c r="P701" s="211"/>
      <c r="Q701" s="211"/>
      <c r="R701" s="208"/>
      <c r="S701" s="205"/>
      <c r="T701" s="578"/>
      <c r="U701" s="211"/>
      <c r="V701" s="211"/>
      <c r="W701" s="208"/>
      <c r="X701" s="205"/>
      <c r="Y701" s="578"/>
      <c r="Z701" s="211"/>
      <c r="AA701" s="211"/>
      <c r="AB701" s="208"/>
      <c r="AC701" s="205"/>
      <c r="AD701" s="578"/>
      <c r="AE701" s="211"/>
      <c r="AF701" s="211"/>
      <c r="AG701" s="208"/>
      <c r="AH701" s="205"/>
      <c r="AI701" s="578"/>
      <c r="AJ701" s="211"/>
      <c r="AK701" s="211"/>
      <c r="AL701" s="208"/>
      <c r="AM701" s="205"/>
      <c r="AN701" s="578"/>
      <c r="AO701" s="211"/>
      <c r="AP701" s="211"/>
      <c r="AQ701" s="208"/>
      <c r="AR701" s="205"/>
      <c r="AS701" s="578"/>
      <c r="AT701" s="211"/>
      <c r="AU701" s="211"/>
      <c r="AV701" s="208"/>
      <c r="AW701" s="205"/>
      <c r="AX701" s="578"/>
    </row>
    <row r="702" spans="2:50" ht="14.25" customHeight="1">
      <c r="B702" s="527"/>
      <c r="C702" s="203">
        <v>31</v>
      </c>
      <c r="D702" s="206"/>
      <c r="E702" s="203"/>
      <c r="F702" s="203"/>
      <c r="G702" s="208"/>
      <c r="H702" s="576"/>
      <c r="I702" s="209"/>
      <c r="J702" s="209"/>
      <c r="K702" s="210"/>
      <c r="L702" s="577"/>
      <c r="M702" s="209"/>
      <c r="N702" s="579"/>
      <c r="O702" s="574"/>
      <c r="P702" s="211"/>
      <c r="Q702" s="211"/>
      <c r="R702" s="208"/>
      <c r="S702" s="205"/>
      <c r="T702" s="578"/>
      <c r="U702" s="211"/>
      <c r="V702" s="211"/>
      <c r="W702" s="208"/>
      <c r="X702" s="205"/>
      <c r="Y702" s="578"/>
      <c r="Z702" s="211"/>
      <c r="AA702" s="211"/>
      <c r="AB702" s="208"/>
      <c r="AC702" s="205"/>
      <c r="AD702" s="578"/>
      <c r="AE702" s="211"/>
      <c r="AF702" s="211"/>
      <c r="AG702" s="208"/>
      <c r="AH702" s="205"/>
      <c r="AI702" s="578"/>
      <c r="AJ702" s="211"/>
      <c r="AK702" s="211"/>
      <c r="AL702" s="208"/>
      <c r="AM702" s="205"/>
      <c r="AN702" s="578"/>
      <c r="AO702" s="211"/>
      <c r="AP702" s="211"/>
      <c r="AQ702" s="208"/>
      <c r="AR702" s="205"/>
      <c r="AS702" s="578"/>
      <c r="AT702" s="211"/>
      <c r="AU702" s="211"/>
      <c r="AV702" s="208"/>
      <c r="AW702" s="205"/>
      <c r="AX702" s="578"/>
    </row>
    <row r="703" spans="2:50" ht="14.25" customHeight="1">
      <c r="B703" s="527"/>
      <c r="C703" s="203">
        <v>32</v>
      </c>
      <c r="D703" s="206"/>
      <c r="E703" s="203"/>
      <c r="F703" s="203"/>
      <c r="G703" s="208"/>
      <c r="H703" s="576"/>
      <c r="I703" s="209"/>
      <c r="J703" s="209"/>
      <c r="K703" s="210"/>
      <c r="L703" s="577"/>
      <c r="M703" s="209"/>
      <c r="N703" s="579"/>
      <c r="O703" s="574"/>
      <c r="P703" s="211"/>
      <c r="Q703" s="211"/>
      <c r="R703" s="208"/>
      <c r="S703" s="205"/>
      <c r="T703" s="578"/>
      <c r="U703" s="211"/>
      <c r="V703" s="211"/>
      <c r="W703" s="208"/>
      <c r="X703" s="205"/>
      <c r="Y703" s="578"/>
      <c r="Z703" s="211"/>
      <c r="AA703" s="211"/>
      <c r="AB703" s="208"/>
      <c r="AC703" s="205"/>
      <c r="AD703" s="578"/>
      <c r="AE703" s="211"/>
      <c r="AF703" s="211"/>
      <c r="AG703" s="208"/>
      <c r="AH703" s="205"/>
      <c r="AI703" s="578"/>
      <c r="AJ703" s="211"/>
      <c r="AK703" s="211"/>
      <c r="AL703" s="208"/>
      <c r="AM703" s="205"/>
      <c r="AN703" s="578"/>
      <c r="AO703" s="211"/>
      <c r="AP703" s="211"/>
      <c r="AQ703" s="208"/>
      <c r="AR703" s="205"/>
      <c r="AS703" s="578"/>
      <c r="AT703" s="211"/>
      <c r="AU703" s="211"/>
      <c r="AV703" s="208"/>
      <c r="AW703" s="205"/>
      <c r="AX703" s="578"/>
    </row>
    <row r="704" spans="2:50" ht="14.25" customHeight="1">
      <c r="B704" s="527"/>
      <c r="C704" s="203">
        <v>33</v>
      </c>
      <c r="D704" s="206"/>
      <c r="E704" s="203"/>
      <c r="F704" s="203"/>
      <c r="G704" s="208"/>
      <c r="H704" s="576"/>
      <c r="I704" s="209"/>
      <c r="J704" s="209"/>
      <c r="K704" s="210"/>
      <c r="L704" s="577"/>
      <c r="M704" s="209"/>
      <c r="N704" s="579"/>
      <c r="O704" s="574"/>
      <c r="P704" s="205"/>
      <c r="Q704" s="211"/>
      <c r="R704" s="208"/>
      <c r="S704" s="205"/>
      <c r="T704" s="578"/>
      <c r="U704" s="205"/>
      <c r="V704" s="211"/>
      <c r="W704" s="208"/>
      <c r="X704" s="205"/>
      <c r="Y704" s="578"/>
      <c r="Z704" s="205"/>
      <c r="AA704" s="211"/>
      <c r="AB704" s="208"/>
      <c r="AC704" s="205"/>
      <c r="AD704" s="578"/>
      <c r="AE704" s="205"/>
      <c r="AF704" s="211"/>
      <c r="AG704" s="208"/>
      <c r="AH704" s="205"/>
      <c r="AI704" s="578"/>
      <c r="AJ704" s="205"/>
      <c r="AK704" s="211"/>
      <c r="AL704" s="208"/>
      <c r="AM704" s="205"/>
      <c r="AN704" s="578"/>
      <c r="AO704" s="205"/>
      <c r="AP704" s="211"/>
      <c r="AQ704" s="208"/>
      <c r="AR704" s="205"/>
      <c r="AS704" s="578"/>
      <c r="AT704" s="205"/>
      <c r="AU704" s="211"/>
      <c r="AV704" s="208"/>
      <c r="AW704" s="205"/>
      <c r="AX704" s="578"/>
    </row>
    <row r="705" spans="1:50" ht="14.25" customHeight="1" collapsed="1">
      <c r="B705" s="580" t="s">
        <v>777</v>
      </c>
      <c r="C705" s="581"/>
      <c r="D705" s="581"/>
      <c r="E705" s="581"/>
      <c r="F705" s="581"/>
      <c r="G705" s="581"/>
      <c r="H705" s="581"/>
      <c r="I705" s="581"/>
      <c r="J705" s="581"/>
      <c r="K705" s="581"/>
      <c r="L705" s="581"/>
      <c r="M705" s="582"/>
      <c r="N705" s="585" t="s">
        <v>444</v>
      </c>
      <c r="O705" s="585" t="s">
        <v>105</v>
      </c>
      <c r="P705" s="587">
        <f>AT667+1</f>
        <v>46000</v>
      </c>
      <c r="Q705" s="588"/>
      <c r="R705" s="588"/>
      <c r="S705" s="588"/>
      <c r="T705" s="588"/>
      <c r="U705" s="589">
        <f>P705+1</f>
        <v>46001</v>
      </c>
      <c r="V705" s="590"/>
      <c r="W705" s="590"/>
      <c r="X705" s="590"/>
      <c r="Y705" s="590"/>
      <c r="Z705" s="587">
        <f t="shared" ref="Z705" si="506">U705+1</f>
        <v>46002</v>
      </c>
      <c r="AA705" s="588"/>
      <c r="AB705" s="588"/>
      <c r="AC705" s="588"/>
      <c r="AD705" s="588"/>
      <c r="AE705" s="589">
        <f t="shared" ref="AE705" si="507">Z705+1</f>
        <v>46003</v>
      </c>
      <c r="AF705" s="590"/>
      <c r="AG705" s="590"/>
      <c r="AH705" s="590"/>
      <c r="AI705" s="590"/>
      <c r="AJ705" s="595">
        <f t="shared" ref="AJ705" si="508">AE705+1</f>
        <v>46004</v>
      </c>
      <c r="AK705" s="596"/>
      <c r="AL705" s="596"/>
      <c r="AM705" s="596"/>
      <c r="AN705" s="597"/>
      <c r="AO705" s="589">
        <f t="shared" ref="AO705" si="509">AJ705+1</f>
        <v>46005</v>
      </c>
      <c r="AP705" s="590"/>
      <c r="AQ705" s="590"/>
      <c r="AR705" s="590"/>
      <c r="AS705" s="590"/>
      <c r="AT705" s="595">
        <f t="shared" ref="AT705" si="510">AO705+1</f>
        <v>46006</v>
      </c>
      <c r="AU705" s="596"/>
      <c r="AV705" s="596"/>
      <c r="AW705" s="596"/>
      <c r="AX705" s="597"/>
    </row>
    <row r="706" spans="1:50" ht="14.25" customHeight="1">
      <c r="B706" s="583"/>
      <c r="C706" s="583"/>
      <c r="D706" s="583"/>
      <c r="E706" s="583"/>
      <c r="F706" s="583"/>
      <c r="G706" s="583"/>
      <c r="H706" s="583"/>
      <c r="I706" s="583"/>
      <c r="J706" s="583"/>
      <c r="K706" s="583"/>
      <c r="L706" s="583"/>
      <c r="M706" s="584"/>
      <c r="N706" s="586"/>
      <c r="O706" s="586"/>
      <c r="P706" s="598">
        <f>P705</f>
        <v>46000</v>
      </c>
      <c r="Q706" s="598"/>
      <c r="R706" s="598"/>
      <c r="S706" s="598"/>
      <c r="T706" s="598"/>
      <c r="U706" s="591">
        <f>U705</f>
        <v>46001</v>
      </c>
      <c r="V706" s="591"/>
      <c r="W706" s="591"/>
      <c r="X706" s="591"/>
      <c r="Y706" s="591"/>
      <c r="Z706" s="598">
        <f t="shared" ref="Z706" si="511">Z705</f>
        <v>46002</v>
      </c>
      <c r="AA706" s="598"/>
      <c r="AB706" s="598"/>
      <c r="AC706" s="598"/>
      <c r="AD706" s="598"/>
      <c r="AE706" s="591">
        <f t="shared" ref="AE706" si="512">AE705</f>
        <v>46003</v>
      </c>
      <c r="AF706" s="591"/>
      <c r="AG706" s="591"/>
      <c r="AH706" s="591"/>
      <c r="AI706" s="591"/>
      <c r="AJ706" s="592">
        <f t="shared" ref="AJ706" si="513">AJ705</f>
        <v>46004</v>
      </c>
      <c r="AK706" s="593"/>
      <c r="AL706" s="593"/>
      <c r="AM706" s="593"/>
      <c r="AN706" s="594"/>
      <c r="AO706" s="591">
        <f t="shared" ref="AO706" si="514">AO705</f>
        <v>46005</v>
      </c>
      <c r="AP706" s="591"/>
      <c r="AQ706" s="591"/>
      <c r="AR706" s="591"/>
      <c r="AS706" s="591"/>
      <c r="AT706" s="592">
        <f t="shared" ref="AT706" si="515">AT705</f>
        <v>46006</v>
      </c>
      <c r="AU706" s="593"/>
      <c r="AV706" s="593"/>
      <c r="AW706" s="593"/>
      <c r="AX706" s="594"/>
    </row>
    <row r="707" spans="1:50" ht="14.25" customHeight="1">
      <c r="B707" s="527" t="s">
        <v>165</v>
      </c>
      <c r="C707" s="527" t="s">
        <v>160</v>
      </c>
      <c r="D707" s="527"/>
      <c r="E707" s="527" t="s">
        <v>161</v>
      </c>
      <c r="F707" s="527"/>
      <c r="G707" s="527"/>
      <c r="H707" s="527" t="s">
        <v>166</v>
      </c>
      <c r="I707" s="575" t="s">
        <v>445</v>
      </c>
      <c r="J707" s="575"/>
      <c r="K707" s="575"/>
      <c r="L707" s="575" t="s">
        <v>166</v>
      </c>
      <c r="M707" s="575" t="s">
        <v>168</v>
      </c>
      <c r="N707" s="579"/>
      <c r="O707" s="574" t="s">
        <v>167</v>
      </c>
      <c r="P707" s="574" t="s">
        <v>163</v>
      </c>
      <c r="Q707" s="574"/>
      <c r="R707" s="574"/>
      <c r="S707" s="574"/>
      <c r="T707" s="574" t="s">
        <v>166</v>
      </c>
      <c r="U707" s="574" t="s">
        <v>163</v>
      </c>
      <c r="V707" s="574"/>
      <c r="W707" s="574"/>
      <c r="X707" s="574"/>
      <c r="Y707" s="574" t="s">
        <v>166</v>
      </c>
      <c r="Z707" s="574" t="s">
        <v>163</v>
      </c>
      <c r="AA707" s="574"/>
      <c r="AB707" s="574"/>
      <c r="AC707" s="574"/>
      <c r="AD707" s="574" t="s">
        <v>166</v>
      </c>
      <c r="AE707" s="574" t="s">
        <v>163</v>
      </c>
      <c r="AF707" s="574"/>
      <c r="AG707" s="574"/>
      <c r="AH707" s="574"/>
      <c r="AI707" s="574" t="s">
        <v>166</v>
      </c>
      <c r="AJ707" s="574" t="s">
        <v>163</v>
      </c>
      <c r="AK707" s="574"/>
      <c r="AL707" s="574"/>
      <c r="AM707" s="574"/>
      <c r="AN707" s="574" t="s">
        <v>166</v>
      </c>
      <c r="AO707" s="574" t="s">
        <v>163</v>
      </c>
      <c r="AP707" s="574"/>
      <c r="AQ707" s="574"/>
      <c r="AR707" s="574"/>
      <c r="AS707" s="574" t="s">
        <v>166</v>
      </c>
      <c r="AT707" s="574" t="s">
        <v>163</v>
      </c>
      <c r="AU707" s="574"/>
      <c r="AV707" s="574"/>
      <c r="AW707" s="574"/>
      <c r="AX707" s="574" t="s">
        <v>166</v>
      </c>
    </row>
    <row r="708" spans="1:50" ht="14.25" customHeight="1">
      <c r="B708" s="527"/>
      <c r="C708" s="527"/>
      <c r="D708" s="527"/>
      <c r="E708" s="527" t="s">
        <v>446</v>
      </c>
      <c r="F708" s="527"/>
      <c r="G708" s="527"/>
      <c r="H708" s="527"/>
      <c r="I708" s="575" t="s">
        <v>446</v>
      </c>
      <c r="J708" s="575"/>
      <c r="K708" s="575"/>
      <c r="L708" s="575"/>
      <c r="M708" s="575"/>
      <c r="N708" s="579"/>
      <c r="O708" s="574"/>
      <c r="P708" s="574" t="s">
        <v>447</v>
      </c>
      <c r="Q708" s="574"/>
      <c r="R708" s="574"/>
      <c r="S708" s="574"/>
      <c r="T708" s="574"/>
      <c r="U708" s="574" t="s">
        <v>447</v>
      </c>
      <c r="V708" s="574"/>
      <c r="W708" s="574"/>
      <c r="X708" s="574"/>
      <c r="Y708" s="574"/>
      <c r="Z708" s="574" t="s">
        <v>447</v>
      </c>
      <c r="AA708" s="574"/>
      <c r="AB708" s="574"/>
      <c r="AC708" s="574"/>
      <c r="AD708" s="574"/>
      <c r="AE708" s="574" t="s">
        <v>447</v>
      </c>
      <c r="AF708" s="574"/>
      <c r="AG708" s="574"/>
      <c r="AH708" s="574"/>
      <c r="AI708" s="574"/>
      <c r="AJ708" s="574" t="s">
        <v>447</v>
      </c>
      <c r="AK708" s="574"/>
      <c r="AL708" s="574"/>
      <c r="AM708" s="574"/>
      <c r="AN708" s="574"/>
      <c r="AO708" s="574" t="s">
        <v>447</v>
      </c>
      <c r="AP708" s="574"/>
      <c r="AQ708" s="574"/>
      <c r="AR708" s="574"/>
      <c r="AS708" s="574"/>
      <c r="AT708" s="574" t="s">
        <v>447</v>
      </c>
      <c r="AU708" s="574"/>
      <c r="AV708" s="574"/>
      <c r="AW708" s="574"/>
      <c r="AX708" s="574"/>
    </row>
    <row r="709" spans="1:50" ht="14.25" customHeight="1">
      <c r="A709" s="200"/>
      <c r="B709" s="527"/>
      <c r="C709" s="527"/>
      <c r="D709" s="527"/>
      <c r="E709" s="203" t="s">
        <v>162</v>
      </c>
      <c r="F709" s="203" t="s">
        <v>448</v>
      </c>
      <c r="G709" s="203" t="s">
        <v>164</v>
      </c>
      <c r="H709" s="527"/>
      <c r="I709" s="204" t="s">
        <v>162</v>
      </c>
      <c r="J709" s="204" t="s">
        <v>448</v>
      </c>
      <c r="K709" s="204" t="s">
        <v>164</v>
      </c>
      <c r="L709" s="575"/>
      <c r="M709" s="575"/>
      <c r="N709" s="579"/>
      <c r="O709" s="574"/>
      <c r="P709" s="205" t="s">
        <v>162</v>
      </c>
      <c r="Q709" s="205" t="s">
        <v>448</v>
      </c>
      <c r="R709" s="205" t="s">
        <v>164</v>
      </c>
      <c r="S709" s="205" t="s">
        <v>168</v>
      </c>
      <c r="T709" s="574"/>
      <c r="U709" s="205" t="s">
        <v>162</v>
      </c>
      <c r="V709" s="205" t="s">
        <v>448</v>
      </c>
      <c r="W709" s="205" t="s">
        <v>164</v>
      </c>
      <c r="X709" s="205" t="s">
        <v>168</v>
      </c>
      <c r="Y709" s="574"/>
      <c r="Z709" s="205" t="s">
        <v>162</v>
      </c>
      <c r="AA709" s="205" t="s">
        <v>448</v>
      </c>
      <c r="AB709" s="205" t="s">
        <v>164</v>
      </c>
      <c r="AC709" s="205" t="s">
        <v>168</v>
      </c>
      <c r="AD709" s="574"/>
      <c r="AE709" s="205" t="s">
        <v>162</v>
      </c>
      <c r="AF709" s="205" t="s">
        <v>448</v>
      </c>
      <c r="AG709" s="205" t="s">
        <v>164</v>
      </c>
      <c r="AH709" s="205" t="s">
        <v>168</v>
      </c>
      <c r="AI709" s="574"/>
      <c r="AJ709" s="205" t="s">
        <v>162</v>
      </c>
      <c r="AK709" s="205" t="s">
        <v>448</v>
      </c>
      <c r="AL709" s="205" t="s">
        <v>164</v>
      </c>
      <c r="AM709" s="205" t="s">
        <v>168</v>
      </c>
      <c r="AN709" s="574"/>
      <c r="AO709" s="205" t="s">
        <v>162</v>
      </c>
      <c r="AP709" s="205" t="s">
        <v>448</v>
      </c>
      <c r="AQ709" s="205" t="s">
        <v>164</v>
      </c>
      <c r="AR709" s="205" t="s">
        <v>168</v>
      </c>
      <c r="AS709" s="574"/>
      <c r="AT709" s="205" t="s">
        <v>162</v>
      </c>
      <c r="AU709" s="205" t="s">
        <v>448</v>
      </c>
      <c r="AV709" s="205" t="s">
        <v>164</v>
      </c>
      <c r="AW709" s="205" t="s">
        <v>168</v>
      </c>
      <c r="AX709" s="574"/>
    </row>
    <row r="710" spans="1:50" ht="14.25" customHeight="1">
      <c r="B710" s="527" t="s">
        <v>449</v>
      </c>
      <c r="C710" s="203">
        <v>1</v>
      </c>
      <c r="D710" s="206" t="s">
        <v>544</v>
      </c>
      <c r="E710" s="207">
        <v>4</v>
      </c>
      <c r="F710" s="203">
        <v>3300</v>
      </c>
      <c r="G710" s="208">
        <f>F710/E710</f>
        <v>825</v>
      </c>
      <c r="H710" s="576">
        <f>AVERAGE(G710:G742)</f>
        <v>871.25</v>
      </c>
      <c r="I710" s="209">
        <f>AVERAGE(P710,U710,Z710,AE710,AJ710,AO710,AT710)</f>
        <v>4</v>
      </c>
      <c r="J710" s="209">
        <f>AVERAGE(Q710,V710,AA710,AF710,AK710,AP710,AU710)</f>
        <v>2947.5783405094635</v>
      </c>
      <c r="K710" s="210">
        <f>AVERAGE(R710,W710,AB710,AG710,AL710,AQ710,AV710)</f>
        <v>736.89458512736587</v>
      </c>
      <c r="L710" s="577">
        <f>IFERROR(AVERAGE(K710:K742),"-")</f>
        <v>766.59949576398014</v>
      </c>
      <c r="M710" s="209">
        <f>RANK(K710, K$710:$K$742)</f>
        <v>12</v>
      </c>
      <c r="N710" s="579"/>
      <c r="O710" s="574"/>
      <c r="P710" s="211">
        <v>4</v>
      </c>
      <c r="Q710" s="211">
        <v>2947.3265356876386</v>
      </c>
      <c r="R710" s="208">
        <f t="shared" ref="R710:R736" si="516">Q710/P710</f>
        <v>736.83163392190966</v>
      </c>
      <c r="S710" s="205">
        <f>RANK(R710, R$710:R$742)</f>
        <v>13</v>
      </c>
      <c r="T710" s="578">
        <f>AVERAGE(R710:R742)</f>
        <v>776.92519077464237</v>
      </c>
      <c r="U710" s="211">
        <v>4</v>
      </c>
      <c r="V710" s="211">
        <v>2947.3472466683415</v>
      </c>
      <c r="W710" s="208">
        <f t="shared" ref="W710:W736" si="517">V710/U710</f>
        <v>736.83681166708539</v>
      </c>
      <c r="X710" s="205">
        <f>RANK(W710, W$710:W$742)</f>
        <v>13</v>
      </c>
      <c r="Y710" s="578">
        <f>AVERAGE(W710:W742)</f>
        <v>776.97545296915541</v>
      </c>
      <c r="Z710" s="211">
        <v>4</v>
      </c>
      <c r="AA710" s="211">
        <v>2947.3035439137138</v>
      </c>
      <c r="AB710" s="208">
        <f t="shared" ref="AB710:AB736" si="518">AA710/Z710</f>
        <v>736.82588597842846</v>
      </c>
      <c r="AC710" s="205">
        <f>RANK(AB710, AB$710:AB$742)</f>
        <v>13</v>
      </c>
      <c r="AD710" s="578">
        <f>AVERAGE(AB710:AB742)</f>
        <v>776.9936691188982</v>
      </c>
      <c r="AE710" s="211">
        <v>4</v>
      </c>
      <c r="AF710" s="211">
        <v>2947.5609756097551</v>
      </c>
      <c r="AG710" s="208">
        <f t="shared" ref="AG710:AG736" si="519">AF710/AE710</f>
        <v>736.89024390243878</v>
      </c>
      <c r="AH710" s="205">
        <f>RANK(AG710, AG$710:AG$742)</f>
        <v>12</v>
      </c>
      <c r="AI710" s="578">
        <f>AVERAGE(AG710:AG742)</f>
        <v>777.04175522270043</v>
      </c>
      <c r="AJ710" s="211">
        <v>4</v>
      </c>
      <c r="AK710" s="211">
        <v>2947.9294202376659</v>
      </c>
      <c r="AL710" s="208">
        <f t="shared" ref="AL710:AL736" si="520">AK710/AJ710</f>
        <v>736.98235505941648</v>
      </c>
      <c r="AM710" s="205">
        <f>RANK(AL710, AL$710:AL$742)</f>
        <v>12</v>
      </c>
      <c r="AN710" s="578">
        <f>AVERAGE(AL710:AL742)</f>
        <v>777.08401487392837</v>
      </c>
      <c r="AO710" s="211">
        <v>4</v>
      </c>
      <c r="AP710" s="211">
        <v>2947.6394849785415</v>
      </c>
      <c r="AQ710" s="208">
        <f t="shared" ref="AQ710:AQ736" si="521">AP710/AO710</f>
        <v>736.90987124463538</v>
      </c>
      <c r="AR710" s="205">
        <f>RANK(AQ710, AQ$710:AQ$742)</f>
        <v>12</v>
      </c>
      <c r="AS710" s="578">
        <f>AVERAGE(AQ710:AQ742)</f>
        <v>777.08581372897027</v>
      </c>
      <c r="AT710" s="211">
        <v>4</v>
      </c>
      <c r="AU710" s="211">
        <v>2947.9411764705883</v>
      </c>
      <c r="AV710" s="208">
        <f t="shared" ref="AV710:AV737" si="522">AU710/AT710</f>
        <v>736.98529411764707</v>
      </c>
      <c r="AW710" s="205">
        <f>RANK(AV710, AV$710:AV$742)</f>
        <v>12</v>
      </c>
      <c r="AX710" s="578">
        <f>AVERAGE(AV710:AV742)</f>
        <v>766.70071137964192</v>
      </c>
    </row>
    <row r="711" spans="1:50" ht="14.25" customHeight="1">
      <c r="B711" s="527"/>
      <c r="C711" s="203">
        <v>2</v>
      </c>
      <c r="D711" s="206" t="s">
        <v>542</v>
      </c>
      <c r="E711" s="207">
        <v>3</v>
      </c>
      <c r="F711" s="203">
        <v>3600</v>
      </c>
      <c r="G711" s="208">
        <f t="shared" ref="G711:G730" si="523">F711/E711</f>
        <v>1200</v>
      </c>
      <c r="H711" s="576"/>
      <c r="I711" s="209">
        <f t="shared" ref="I711:K737" si="524">AVERAGE(P711,U711,Z711,AE711,AJ711,AO711,AT711)</f>
        <v>3</v>
      </c>
      <c r="J711" s="209">
        <f t="shared" si="524"/>
        <v>3110.9475853568028</v>
      </c>
      <c r="K711" s="210">
        <f t="shared" si="524"/>
        <v>1036.9825284522674</v>
      </c>
      <c r="L711" s="577"/>
      <c r="M711" s="209">
        <f>RANK(K711, K$710:$K$742)</f>
        <v>5</v>
      </c>
      <c r="N711" s="579"/>
      <c r="O711" s="574"/>
      <c r="P711" s="211">
        <v>3</v>
      </c>
      <c r="Q711" s="211">
        <v>3111.0174742842987</v>
      </c>
      <c r="R711" s="208">
        <f t="shared" si="516"/>
        <v>1037.0058247614329</v>
      </c>
      <c r="S711" s="205">
        <f t="shared" ref="S711:S736" si="525">RANK(R711, R$710:R$742)</f>
        <v>5</v>
      </c>
      <c r="T711" s="578"/>
      <c r="U711" s="211">
        <v>3</v>
      </c>
      <c r="V711" s="211">
        <v>3111.0697674418593</v>
      </c>
      <c r="W711" s="208">
        <f t="shared" si="517"/>
        <v>1037.023255813953</v>
      </c>
      <c r="X711" s="205">
        <f t="shared" ref="X711:X736" si="526">RANK(W711, W$710:W$742)</f>
        <v>5</v>
      </c>
      <c r="Y711" s="578"/>
      <c r="Z711" s="211">
        <v>3</v>
      </c>
      <c r="AA711" s="211">
        <v>3110.7843137254895</v>
      </c>
      <c r="AB711" s="208">
        <f t="shared" si="518"/>
        <v>1036.9281045751632</v>
      </c>
      <c r="AC711" s="205">
        <f t="shared" ref="AC711:AC736" si="527">RANK(AB711, AB$710:AB$742)</f>
        <v>5</v>
      </c>
      <c r="AD711" s="578"/>
      <c r="AE711" s="211">
        <v>3</v>
      </c>
      <c r="AF711" s="211">
        <v>3110.7414616881974</v>
      </c>
      <c r="AG711" s="208">
        <f t="shared" si="519"/>
        <v>1036.9138205627326</v>
      </c>
      <c r="AH711" s="205">
        <f t="shared" ref="AH711:AH736" si="528">RANK(AG711, AG$710:AG$742)</f>
        <v>5</v>
      </c>
      <c r="AI711" s="578"/>
      <c r="AJ711" s="211">
        <v>3</v>
      </c>
      <c r="AK711" s="211">
        <v>3111.0609480812632</v>
      </c>
      <c r="AL711" s="208">
        <f t="shared" si="520"/>
        <v>1037.0203160270878</v>
      </c>
      <c r="AM711" s="205">
        <f t="shared" ref="AM711:AM736" si="529">RANK(AL711, AL$710:AL$742)</f>
        <v>5</v>
      </c>
      <c r="AN711" s="578"/>
      <c r="AO711" s="211">
        <v>3</v>
      </c>
      <c r="AP711" s="211">
        <v>3110.9249907624094</v>
      </c>
      <c r="AQ711" s="208">
        <f t="shared" si="521"/>
        <v>1036.9749969208031</v>
      </c>
      <c r="AR711" s="205">
        <f t="shared" ref="AR711:AR736" si="530">RANK(AQ711, AQ$710:AQ$742)</f>
        <v>5</v>
      </c>
      <c r="AS711" s="578"/>
      <c r="AT711" s="211">
        <v>3</v>
      </c>
      <c r="AU711" s="211">
        <v>3111.0341415141015</v>
      </c>
      <c r="AV711" s="208">
        <f t="shared" si="522"/>
        <v>1037.0113805047006</v>
      </c>
      <c r="AW711" s="205">
        <f t="shared" ref="AW711:AW737" si="531">RANK(AV711, AV$710:AV$742)</f>
        <v>5</v>
      </c>
      <c r="AX711" s="578"/>
    </row>
    <row r="712" spans="1:50" ht="14.25" customHeight="1">
      <c r="B712" s="527"/>
      <c r="C712" s="203">
        <v>3</v>
      </c>
      <c r="D712" s="206" t="s">
        <v>543</v>
      </c>
      <c r="E712" s="207">
        <v>4</v>
      </c>
      <c r="F712" s="203">
        <v>3300</v>
      </c>
      <c r="G712" s="208">
        <f t="shared" si="523"/>
        <v>825</v>
      </c>
      <c r="H712" s="576"/>
      <c r="I712" s="209">
        <f t="shared" si="524"/>
        <v>4</v>
      </c>
      <c r="J712" s="209">
        <f t="shared" si="524"/>
        <v>2941.2901136655778</v>
      </c>
      <c r="K712" s="210">
        <f t="shared" si="524"/>
        <v>735.32252841639445</v>
      </c>
      <c r="L712" s="577"/>
      <c r="M712" s="209">
        <f>RANK(K712, K$710:$K$742)</f>
        <v>15</v>
      </c>
      <c r="N712" s="579"/>
      <c r="O712" s="574"/>
      <c r="P712" s="211">
        <v>4</v>
      </c>
      <c r="Q712" s="211">
        <v>2941.31489924989</v>
      </c>
      <c r="R712" s="208">
        <f t="shared" si="516"/>
        <v>735.3287248124725</v>
      </c>
      <c r="S712" s="205">
        <f t="shared" si="525"/>
        <v>15</v>
      </c>
      <c r="T712" s="578"/>
      <c r="U712" s="211">
        <v>4</v>
      </c>
      <c r="V712" s="211">
        <v>2941.0616229408179</v>
      </c>
      <c r="W712" s="208">
        <f t="shared" si="517"/>
        <v>735.26540573520447</v>
      </c>
      <c r="X712" s="205">
        <f t="shared" si="526"/>
        <v>15</v>
      </c>
      <c r="Y712" s="578"/>
      <c r="Z712" s="211">
        <v>4</v>
      </c>
      <c r="AA712" s="211">
        <v>2940.9316770186347</v>
      </c>
      <c r="AB712" s="208">
        <f t="shared" si="518"/>
        <v>735.23291925465867</v>
      </c>
      <c r="AC712" s="205">
        <f t="shared" si="527"/>
        <v>15</v>
      </c>
      <c r="AD712" s="578"/>
      <c r="AE712" s="211">
        <v>4</v>
      </c>
      <c r="AF712" s="211">
        <v>2941.2239951524957</v>
      </c>
      <c r="AG712" s="208">
        <f t="shared" si="519"/>
        <v>735.30599878812393</v>
      </c>
      <c r="AH712" s="205">
        <f t="shared" si="528"/>
        <v>15</v>
      </c>
      <c r="AI712" s="578"/>
      <c r="AJ712" s="211">
        <v>4</v>
      </c>
      <c r="AK712" s="211">
        <v>2941.4350355526817</v>
      </c>
      <c r="AL712" s="208">
        <f t="shared" si="520"/>
        <v>735.35875888817043</v>
      </c>
      <c r="AM712" s="205">
        <f t="shared" si="529"/>
        <v>14</v>
      </c>
      <c r="AN712" s="578"/>
      <c r="AO712" s="211">
        <v>4</v>
      </c>
      <c r="AP712" s="211">
        <v>2941.6064598385037</v>
      </c>
      <c r="AQ712" s="208">
        <f t="shared" si="521"/>
        <v>735.40161495962593</v>
      </c>
      <c r="AR712" s="205">
        <f t="shared" si="530"/>
        <v>14</v>
      </c>
      <c r="AS712" s="578"/>
      <c r="AT712" s="211">
        <v>4</v>
      </c>
      <c r="AU712" s="211">
        <v>2941.4571059060222</v>
      </c>
      <c r="AV712" s="208">
        <f t="shared" si="522"/>
        <v>735.36427647650555</v>
      </c>
      <c r="AW712" s="205">
        <f t="shared" si="531"/>
        <v>15</v>
      </c>
      <c r="AX712" s="578"/>
    </row>
    <row r="713" spans="1:50" ht="14.25" customHeight="1">
      <c r="B713" s="527"/>
      <c r="C713" s="203">
        <v>4</v>
      </c>
      <c r="D713" s="206" t="s">
        <v>233</v>
      </c>
      <c r="E713" s="207">
        <v>5</v>
      </c>
      <c r="F713" s="203">
        <v>3300</v>
      </c>
      <c r="G713" s="208">
        <f t="shared" si="523"/>
        <v>660</v>
      </c>
      <c r="H713" s="576"/>
      <c r="I713" s="209">
        <f t="shared" si="524"/>
        <v>5</v>
      </c>
      <c r="J713" s="209">
        <f t="shared" si="524"/>
        <v>2947.0850607838038</v>
      </c>
      <c r="K713" s="210">
        <f t="shared" si="524"/>
        <v>589.41701215676062</v>
      </c>
      <c r="L713" s="577"/>
      <c r="M713" s="209">
        <f>RANK(K713, K$710:$K$742)</f>
        <v>24</v>
      </c>
      <c r="N713" s="579"/>
      <c r="O713" s="574"/>
      <c r="P713" s="211">
        <v>5</v>
      </c>
      <c r="Q713" s="211">
        <v>2945.2619187757446</v>
      </c>
      <c r="R713" s="208">
        <f t="shared" si="516"/>
        <v>589.05238375514887</v>
      </c>
      <c r="S713" s="205">
        <f>RANK(R713, R$710:R$742)</f>
        <v>24</v>
      </c>
      <c r="T713" s="578"/>
      <c r="U713" s="211">
        <v>5</v>
      </c>
      <c r="V713" s="211">
        <v>2946.0207612456702</v>
      </c>
      <c r="W713" s="208">
        <f t="shared" si="517"/>
        <v>589.20415224913404</v>
      </c>
      <c r="X713" s="205">
        <f>RANK(W713, W$710:W$742)</f>
        <v>24</v>
      </c>
      <c r="Y713" s="578"/>
      <c r="Z713" s="211">
        <v>5</v>
      </c>
      <c r="AA713" s="211">
        <v>2946.6192170818513</v>
      </c>
      <c r="AB713" s="208">
        <f t="shared" si="518"/>
        <v>589.32384341637021</v>
      </c>
      <c r="AC713" s="205">
        <f>RANK(AB713, AB$710:AB$742)</f>
        <v>24</v>
      </c>
      <c r="AD713" s="578"/>
      <c r="AE713" s="211">
        <v>5</v>
      </c>
      <c r="AF713" s="211">
        <v>2946.7625899280606</v>
      </c>
      <c r="AG713" s="208">
        <f t="shared" si="519"/>
        <v>589.35251798561217</v>
      </c>
      <c r="AH713" s="205">
        <f>RANK(AG713, AG$710:AG$742)</f>
        <v>24</v>
      </c>
      <c r="AI713" s="578"/>
      <c r="AJ713" s="211">
        <v>5</v>
      </c>
      <c r="AK713" s="211">
        <v>2947.4801061007852</v>
      </c>
      <c r="AL713" s="208">
        <f t="shared" si="520"/>
        <v>589.49602122015699</v>
      </c>
      <c r="AM713" s="205">
        <f>RANK(AL713, AL$710:AL$742)</f>
        <v>24</v>
      </c>
      <c r="AN713" s="578"/>
      <c r="AO713" s="211">
        <v>5</v>
      </c>
      <c r="AP713" s="211">
        <v>2948.4918793503493</v>
      </c>
      <c r="AQ713" s="208">
        <f t="shared" si="521"/>
        <v>589.69837587006987</v>
      </c>
      <c r="AR713" s="205">
        <f>RANK(AQ713, AQ$710:AQ$742)</f>
        <v>24</v>
      </c>
      <c r="AS713" s="578"/>
      <c r="AT713" s="211">
        <v>5</v>
      </c>
      <c r="AU713" s="211">
        <v>2948.958953004163</v>
      </c>
      <c r="AV713" s="208">
        <f t="shared" si="522"/>
        <v>589.79179060083266</v>
      </c>
      <c r="AW713" s="205">
        <f>RANK(AV713, AV$710:AV$742)</f>
        <v>24</v>
      </c>
      <c r="AX713" s="578"/>
    </row>
    <row r="714" spans="1:50" ht="14.25" customHeight="1">
      <c r="B714" s="527"/>
      <c r="C714" s="203">
        <v>5</v>
      </c>
      <c r="D714" s="206" t="s">
        <v>538</v>
      </c>
      <c r="E714" s="207">
        <v>3</v>
      </c>
      <c r="F714" s="203">
        <v>3600</v>
      </c>
      <c r="G714" s="208">
        <f t="shared" si="523"/>
        <v>1200</v>
      </c>
      <c r="H714" s="576"/>
      <c r="I714" s="209">
        <f t="shared" si="524"/>
        <v>3</v>
      </c>
      <c r="J714" s="209">
        <f t="shared" si="524"/>
        <v>3110.080015909366</v>
      </c>
      <c r="K714" s="210">
        <f t="shared" si="524"/>
        <v>1036.6933386364556</v>
      </c>
      <c r="L714" s="577"/>
      <c r="M714" s="209">
        <f>RANK(K714, K$710:$K$742)</f>
        <v>6</v>
      </c>
      <c r="N714" s="579"/>
      <c r="O714" s="574"/>
      <c r="P714" s="211">
        <v>3</v>
      </c>
      <c r="Q714" s="211">
        <v>3109.3038386467151</v>
      </c>
      <c r="R714" s="208">
        <f t="shared" si="516"/>
        <v>1036.4346128822383</v>
      </c>
      <c r="S714" s="205">
        <f t="shared" si="525"/>
        <v>6</v>
      </c>
      <c r="T714" s="578"/>
      <c r="U714" s="211">
        <v>3</v>
      </c>
      <c r="V714" s="211">
        <v>3109.9039417025469</v>
      </c>
      <c r="W714" s="208">
        <f t="shared" si="517"/>
        <v>1036.6346472341822</v>
      </c>
      <c r="X714" s="205">
        <f t="shared" si="526"/>
        <v>6</v>
      </c>
      <c r="Y714" s="578"/>
      <c r="Z714" s="211">
        <v>3</v>
      </c>
      <c r="AA714" s="211">
        <v>3110.0954979536109</v>
      </c>
      <c r="AB714" s="208">
        <f t="shared" si="518"/>
        <v>1036.6984993178703</v>
      </c>
      <c r="AC714" s="205">
        <f t="shared" si="527"/>
        <v>6</v>
      </c>
      <c r="AD714" s="578"/>
      <c r="AE714" s="211">
        <v>3</v>
      </c>
      <c r="AF714" s="211">
        <v>3109.8969995521711</v>
      </c>
      <c r="AG714" s="208">
        <f t="shared" si="519"/>
        <v>1036.632333184057</v>
      </c>
      <c r="AH714" s="205">
        <f t="shared" si="528"/>
        <v>6</v>
      </c>
      <c r="AI714" s="578"/>
      <c r="AJ714" s="211">
        <v>3</v>
      </c>
      <c r="AK714" s="211">
        <v>3110.2625298329381</v>
      </c>
      <c r="AL714" s="208">
        <f t="shared" si="520"/>
        <v>1036.7541766109794</v>
      </c>
      <c r="AM714" s="205">
        <f t="shared" si="529"/>
        <v>6</v>
      </c>
      <c r="AN714" s="578"/>
      <c r="AO714" s="211">
        <v>3</v>
      </c>
      <c r="AP714" s="211">
        <v>3110.61237576146</v>
      </c>
      <c r="AQ714" s="208">
        <f t="shared" si="521"/>
        <v>1036.8707919204867</v>
      </c>
      <c r="AR714" s="205">
        <f t="shared" si="530"/>
        <v>6</v>
      </c>
      <c r="AS714" s="578"/>
      <c r="AT714" s="211">
        <v>3</v>
      </c>
      <c r="AU714" s="211">
        <v>3110.4849279161213</v>
      </c>
      <c r="AV714" s="208">
        <f t="shared" si="522"/>
        <v>1036.8283093053738</v>
      </c>
      <c r="AW714" s="205">
        <f t="shared" si="531"/>
        <v>6</v>
      </c>
      <c r="AX714" s="578"/>
    </row>
    <row r="715" spans="1:50" ht="14.25" customHeight="1">
      <c r="B715" s="527"/>
      <c r="C715" s="203">
        <v>6</v>
      </c>
      <c r="D715" s="206" t="s">
        <v>369</v>
      </c>
      <c r="E715" s="207">
        <v>3</v>
      </c>
      <c r="F715" s="203">
        <v>3000</v>
      </c>
      <c r="G715" s="208">
        <f t="shared" si="523"/>
        <v>1000</v>
      </c>
      <c r="H715" s="576"/>
      <c r="I715" s="209">
        <f t="shared" si="524"/>
        <v>3</v>
      </c>
      <c r="J715" s="209">
        <f t="shared" si="524"/>
        <v>2685.5480845863722</v>
      </c>
      <c r="K715" s="210">
        <f t="shared" si="524"/>
        <v>895.18269486212398</v>
      </c>
      <c r="L715" s="577"/>
      <c r="M715" s="209">
        <f>RANK(K715, K$710:$K$742)</f>
        <v>8</v>
      </c>
      <c r="N715" s="579"/>
      <c r="O715" s="574"/>
      <c r="P715" s="211">
        <v>3</v>
      </c>
      <c r="Q715" s="211">
        <v>2685.5257731958768</v>
      </c>
      <c r="R715" s="208">
        <f t="shared" si="516"/>
        <v>895.17525773195894</v>
      </c>
      <c r="S715" s="205">
        <f t="shared" si="525"/>
        <v>8</v>
      </c>
      <c r="T715" s="578"/>
      <c r="U715" s="211">
        <v>3</v>
      </c>
      <c r="V715" s="211">
        <v>2685.3766617429833</v>
      </c>
      <c r="W715" s="208">
        <f t="shared" si="517"/>
        <v>895.12555391432772</v>
      </c>
      <c r="X715" s="205">
        <f t="shared" si="526"/>
        <v>8</v>
      </c>
      <c r="Y715" s="578"/>
      <c r="Z715" s="211">
        <v>3</v>
      </c>
      <c r="AA715" s="211">
        <v>2685.6769130150442</v>
      </c>
      <c r="AB715" s="208">
        <f t="shared" si="518"/>
        <v>895.2256376716814</v>
      </c>
      <c r="AC715" s="205">
        <f t="shared" si="527"/>
        <v>8</v>
      </c>
      <c r="AD715" s="578"/>
      <c r="AE715" s="211">
        <v>3</v>
      </c>
      <c r="AF715" s="211">
        <v>2685.6020207690121</v>
      </c>
      <c r="AG715" s="208">
        <f t="shared" si="519"/>
        <v>895.20067358967071</v>
      </c>
      <c r="AH715" s="205">
        <f t="shared" si="528"/>
        <v>8</v>
      </c>
      <c r="AI715" s="578"/>
      <c r="AJ715" s="211">
        <v>3</v>
      </c>
      <c r="AK715" s="211">
        <v>2685.731062830298</v>
      </c>
      <c r="AL715" s="208">
        <f t="shared" si="520"/>
        <v>895.2436876100993</v>
      </c>
      <c r="AM715" s="205">
        <f t="shared" si="529"/>
        <v>8</v>
      </c>
      <c r="AN715" s="578"/>
      <c r="AO715" s="211">
        <v>3</v>
      </c>
      <c r="AP715" s="211">
        <v>2685.4520055877078</v>
      </c>
      <c r="AQ715" s="208">
        <f t="shared" si="521"/>
        <v>895.15066852923599</v>
      </c>
      <c r="AR715" s="205">
        <f t="shared" si="530"/>
        <v>8</v>
      </c>
      <c r="AS715" s="578"/>
      <c r="AT715" s="211">
        <v>3</v>
      </c>
      <c r="AU715" s="211">
        <v>2685.4721549636815</v>
      </c>
      <c r="AV715" s="208">
        <f t="shared" si="522"/>
        <v>895.15738498789381</v>
      </c>
      <c r="AW715" s="205">
        <f t="shared" si="531"/>
        <v>8</v>
      </c>
      <c r="AX715" s="578"/>
    </row>
    <row r="716" spans="1:50" ht="14.25" customHeight="1">
      <c r="B716" s="527"/>
      <c r="C716" s="203">
        <v>7</v>
      </c>
      <c r="D716" s="206" t="s">
        <v>541</v>
      </c>
      <c r="E716" s="207">
        <v>3</v>
      </c>
      <c r="F716" s="203">
        <v>3600</v>
      </c>
      <c r="G716" s="208">
        <f t="shared" si="523"/>
        <v>1200</v>
      </c>
      <c r="H716" s="576"/>
      <c r="I716" s="209">
        <f t="shared" si="524"/>
        <v>3</v>
      </c>
      <c r="J716" s="209">
        <f t="shared" si="524"/>
        <v>3113.4644090186562</v>
      </c>
      <c r="K716" s="210">
        <f t="shared" si="524"/>
        <v>1037.8214696728853</v>
      </c>
      <c r="L716" s="577"/>
      <c r="M716" s="209">
        <f>RANK(K716, K$710:$K$742)</f>
        <v>2</v>
      </c>
      <c r="N716" s="579"/>
      <c r="O716" s="574"/>
      <c r="P716" s="211">
        <v>3</v>
      </c>
      <c r="Q716" s="211">
        <v>3112.655601659751</v>
      </c>
      <c r="R716" s="208">
        <f t="shared" si="516"/>
        <v>1037.5518672199171</v>
      </c>
      <c r="S716" s="205">
        <f t="shared" si="525"/>
        <v>2</v>
      </c>
      <c r="T716" s="578"/>
      <c r="U716" s="211">
        <v>3</v>
      </c>
      <c r="V716" s="211">
        <v>3113.1147540983625</v>
      </c>
      <c r="W716" s="208">
        <f t="shared" si="517"/>
        <v>1037.7049180327874</v>
      </c>
      <c r="X716" s="205">
        <f t="shared" si="526"/>
        <v>2</v>
      </c>
      <c r="Y716" s="578"/>
      <c r="Z716" s="211">
        <v>3</v>
      </c>
      <c r="AA716" s="211">
        <v>3113.0168453292504</v>
      </c>
      <c r="AB716" s="208">
        <f t="shared" si="518"/>
        <v>1037.6722817764169</v>
      </c>
      <c r="AC716" s="205">
        <f t="shared" si="527"/>
        <v>2</v>
      </c>
      <c r="AD716" s="578"/>
      <c r="AE716" s="211">
        <v>3</v>
      </c>
      <c r="AF716" s="211">
        <v>3114.3695014662799</v>
      </c>
      <c r="AG716" s="208">
        <f t="shared" si="519"/>
        <v>1038.1231671554267</v>
      </c>
      <c r="AH716" s="205">
        <f t="shared" si="528"/>
        <v>1</v>
      </c>
      <c r="AI716" s="578"/>
      <c r="AJ716" s="211">
        <v>3</v>
      </c>
      <c r="AK716" s="211">
        <v>3114.1278610891909</v>
      </c>
      <c r="AL716" s="208">
        <f t="shared" si="520"/>
        <v>1038.0426203630636</v>
      </c>
      <c r="AM716" s="205">
        <f t="shared" si="529"/>
        <v>1</v>
      </c>
      <c r="AN716" s="578"/>
      <c r="AO716" s="211">
        <v>3</v>
      </c>
      <c r="AP716" s="211">
        <v>3113.611250627825</v>
      </c>
      <c r="AQ716" s="208">
        <f t="shared" si="521"/>
        <v>1037.8704168759416</v>
      </c>
      <c r="AR716" s="205">
        <f t="shared" si="530"/>
        <v>3</v>
      </c>
      <c r="AS716" s="578"/>
      <c r="AT716" s="211">
        <v>3</v>
      </c>
      <c r="AU716" s="211">
        <v>3113.3550488599344</v>
      </c>
      <c r="AV716" s="208">
        <f t="shared" si="522"/>
        <v>1037.7850162866448</v>
      </c>
      <c r="AW716" s="205">
        <f t="shared" si="531"/>
        <v>3</v>
      </c>
      <c r="AX716" s="578"/>
    </row>
    <row r="717" spans="1:50" ht="14.25" customHeight="1">
      <c r="B717" s="527"/>
      <c r="C717" s="203">
        <v>8</v>
      </c>
      <c r="D717" s="206" t="s">
        <v>540</v>
      </c>
      <c r="E717" s="207">
        <v>4</v>
      </c>
      <c r="F717" s="203">
        <v>3300</v>
      </c>
      <c r="G717" s="208">
        <f t="shared" si="523"/>
        <v>825</v>
      </c>
      <c r="H717" s="576"/>
      <c r="I717" s="209">
        <f t="shared" si="524"/>
        <v>4</v>
      </c>
      <c r="J717" s="209">
        <f t="shared" si="524"/>
        <v>2918.1262240299552</v>
      </c>
      <c r="K717" s="210">
        <f t="shared" si="524"/>
        <v>729.5315560074888</v>
      </c>
      <c r="L717" s="577"/>
      <c r="M717" s="209">
        <f>RANK(K717, K$710:$K$742)</f>
        <v>19</v>
      </c>
      <c r="N717" s="579"/>
      <c r="O717" s="574"/>
      <c r="P717" s="211">
        <v>4</v>
      </c>
      <c r="Q717" s="211">
        <v>2917.3745173745178</v>
      </c>
      <c r="R717" s="208">
        <f t="shared" si="516"/>
        <v>729.34362934362946</v>
      </c>
      <c r="S717" s="205">
        <f t="shared" si="525"/>
        <v>19</v>
      </c>
      <c r="T717" s="578"/>
      <c r="U717" s="211">
        <v>4</v>
      </c>
      <c r="V717" s="211">
        <v>2918.1456953642396</v>
      </c>
      <c r="W717" s="208">
        <f t="shared" si="517"/>
        <v>729.5364238410599</v>
      </c>
      <c r="X717" s="205">
        <f t="shared" si="526"/>
        <v>19</v>
      </c>
      <c r="Y717" s="578"/>
      <c r="Z717" s="211">
        <v>4</v>
      </c>
      <c r="AA717" s="211">
        <v>2918.4466019417528</v>
      </c>
      <c r="AB717" s="208">
        <f t="shared" si="518"/>
        <v>729.61165048543819</v>
      </c>
      <c r="AC717" s="205">
        <f t="shared" si="527"/>
        <v>19</v>
      </c>
      <c r="AD717" s="578"/>
      <c r="AE717" s="211">
        <v>4</v>
      </c>
      <c r="AF717" s="211">
        <v>2917.8032589016266</v>
      </c>
      <c r="AG717" s="208">
        <f t="shared" si="519"/>
        <v>729.45081472540664</v>
      </c>
      <c r="AH717" s="205">
        <f t="shared" si="528"/>
        <v>19</v>
      </c>
      <c r="AI717" s="578"/>
      <c r="AJ717" s="211">
        <v>4</v>
      </c>
      <c r="AK717" s="211">
        <v>2918.2724252491721</v>
      </c>
      <c r="AL717" s="208">
        <f t="shared" si="520"/>
        <v>729.56810631229303</v>
      </c>
      <c r="AM717" s="205">
        <f t="shared" si="529"/>
        <v>19</v>
      </c>
      <c r="AN717" s="578"/>
      <c r="AO717" s="211">
        <v>4</v>
      </c>
      <c r="AP717" s="211">
        <v>2918.3795309168436</v>
      </c>
      <c r="AQ717" s="208">
        <f t="shared" si="521"/>
        <v>729.59488272921089</v>
      </c>
      <c r="AR717" s="205">
        <f t="shared" si="530"/>
        <v>19</v>
      </c>
      <c r="AS717" s="578"/>
      <c r="AT717" s="211">
        <v>4</v>
      </c>
      <c r="AU717" s="211">
        <v>2918.4615384615367</v>
      </c>
      <c r="AV717" s="208">
        <f t="shared" si="522"/>
        <v>729.61538461538419</v>
      </c>
      <c r="AW717" s="205">
        <f t="shared" si="531"/>
        <v>19</v>
      </c>
      <c r="AX717" s="578"/>
    </row>
    <row r="718" spans="1:50" ht="14.25" customHeight="1">
      <c r="B718" s="527"/>
      <c r="C718" s="203">
        <v>9</v>
      </c>
      <c r="D718" s="206" t="s">
        <v>622</v>
      </c>
      <c r="E718" s="207">
        <v>4</v>
      </c>
      <c r="F718" s="203">
        <v>3300</v>
      </c>
      <c r="G718" s="208">
        <f t="shared" si="523"/>
        <v>825</v>
      </c>
      <c r="H718" s="576"/>
      <c r="I718" s="209">
        <f t="shared" si="524"/>
        <v>4</v>
      </c>
      <c r="J718" s="209">
        <f t="shared" si="524"/>
        <v>2915.6988547087576</v>
      </c>
      <c r="K718" s="210">
        <f t="shared" si="524"/>
        <v>728.9247136771894</v>
      </c>
      <c r="L718" s="577"/>
      <c r="M718" s="209">
        <f>RANK(K718, K$710:$K$742)</f>
        <v>21</v>
      </c>
      <c r="N718" s="579"/>
      <c r="O718" s="574"/>
      <c r="P718" s="211">
        <v>4</v>
      </c>
      <c r="Q718" s="211">
        <v>2914.523974982631</v>
      </c>
      <c r="R718" s="208">
        <f t="shared" si="516"/>
        <v>728.63099374565775</v>
      </c>
      <c r="S718" s="205">
        <f t="shared" si="525"/>
        <v>21</v>
      </c>
      <c r="T718" s="578"/>
      <c r="U718" s="211">
        <v>4</v>
      </c>
      <c r="V718" s="211">
        <v>2913.8255033557029</v>
      </c>
      <c r="W718" s="208">
        <f t="shared" si="517"/>
        <v>728.45637583892574</v>
      </c>
      <c r="X718" s="205">
        <f t="shared" si="526"/>
        <v>21</v>
      </c>
      <c r="Y718" s="578"/>
      <c r="Z718" s="211">
        <v>4</v>
      </c>
      <c r="AA718" s="211">
        <v>2914.8788927335663</v>
      </c>
      <c r="AB718" s="208">
        <f t="shared" si="518"/>
        <v>728.71972318339158</v>
      </c>
      <c r="AC718" s="205">
        <f t="shared" si="527"/>
        <v>21</v>
      </c>
      <c r="AD718" s="578"/>
      <c r="AE718" s="211">
        <v>4</v>
      </c>
      <c r="AF718" s="211">
        <v>2915.964740450544</v>
      </c>
      <c r="AG718" s="208">
        <f t="shared" si="519"/>
        <v>728.991185112636</v>
      </c>
      <c r="AH718" s="205">
        <f t="shared" si="528"/>
        <v>21</v>
      </c>
      <c r="AI718" s="578"/>
      <c r="AJ718" s="211">
        <v>4</v>
      </c>
      <c r="AK718" s="211">
        <v>2916.7591564927907</v>
      </c>
      <c r="AL718" s="208">
        <f t="shared" si="520"/>
        <v>729.18978912319767</v>
      </c>
      <c r="AM718" s="205">
        <f t="shared" si="529"/>
        <v>21</v>
      </c>
      <c r="AN718" s="578"/>
      <c r="AO718" s="211">
        <v>4</v>
      </c>
      <c r="AP718" s="211">
        <v>2916.6101694915278</v>
      </c>
      <c r="AQ718" s="208">
        <f t="shared" si="521"/>
        <v>729.15254237288195</v>
      </c>
      <c r="AR718" s="205">
        <f t="shared" si="530"/>
        <v>21</v>
      </c>
      <c r="AS718" s="578"/>
      <c r="AT718" s="211">
        <v>4</v>
      </c>
      <c r="AU718" s="211">
        <v>2917.3295454545437</v>
      </c>
      <c r="AV718" s="208">
        <f t="shared" si="522"/>
        <v>729.33238636363592</v>
      </c>
      <c r="AW718" s="205">
        <f t="shared" si="531"/>
        <v>21</v>
      </c>
      <c r="AX718" s="578"/>
    </row>
    <row r="719" spans="1:50" ht="14.25" customHeight="1">
      <c r="B719" s="527"/>
      <c r="C719" s="203">
        <v>10</v>
      </c>
      <c r="D719" s="206" t="s">
        <v>537</v>
      </c>
      <c r="E719" s="207">
        <v>4</v>
      </c>
      <c r="F719" s="203">
        <v>3300</v>
      </c>
      <c r="G719" s="208">
        <f t="shared" si="523"/>
        <v>825</v>
      </c>
      <c r="H719" s="576"/>
      <c r="I719" s="209">
        <f t="shared" si="524"/>
        <v>4</v>
      </c>
      <c r="J719" s="209">
        <f t="shared" si="524"/>
        <v>2919.5459057586204</v>
      </c>
      <c r="K719" s="210">
        <f t="shared" si="524"/>
        <v>729.8864764396551</v>
      </c>
      <c r="L719" s="577"/>
      <c r="M719" s="209">
        <f>RANK(K719, K$710:$K$742)</f>
        <v>18</v>
      </c>
      <c r="N719" s="579"/>
      <c r="O719" s="574"/>
      <c r="P719" s="211">
        <v>4</v>
      </c>
      <c r="Q719" s="211">
        <v>2918.8023952095828</v>
      </c>
      <c r="R719" s="208">
        <f t="shared" si="516"/>
        <v>729.70059880239569</v>
      </c>
      <c r="S719" s="205">
        <f t="shared" si="525"/>
        <v>17</v>
      </c>
      <c r="T719" s="578"/>
      <c r="U719" s="211">
        <v>4</v>
      </c>
      <c r="V719" s="211">
        <v>2918.4535671582298</v>
      </c>
      <c r="W719" s="208">
        <f t="shared" si="517"/>
        <v>729.61339178955745</v>
      </c>
      <c r="X719" s="205">
        <f t="shared" si="526"/>
        <v>18</v>
      </c>
      <c r="Y719" s="578"/>
      <c r="Z719" s="211">
        <v>4</v>
      </c>
      <c r="AA719" s="211">
        <v>2919.3885760257458</v>
      </c>
      <c r="AB719" s="208">
        <f t="shared" si="518"/>
        <v>729.84714400643645</v>
      </c>
      <c r="AC719" s="205">
        <f t="shared" si="527"/>
        <v>18</v>
      </c>
      <c r="AD719" s="578"/>
      <c r="AE719" s="211">
        <v>4</v>
      </c>
      <c r="AF719" s="211">
        <v>2920.2276254526614</v>
      </c>
      <c r="AG719" s="208">
        <f t="shared" si="519"/>
        <v>730.05690636316535</v>
      </c>
      <c r="AH719" s="205">
        <f t="shared" si="528"/>
        <v>17</v>
      </c>
      <c r="AI719" s="578"/>
      <c r="AJ719" s="211">
        <v>4</v>
      </c>
      <c r="AK719" s="211">
        <v>2919.7160021845984</v>
      </c>
      <c r="AL719" s="208">
        <f t="shared" si="520"/>
        <v>729.92900054614961</v>
      </c>
      <c r="AM719" s="205">
        <f t="shared" si="529"/>
        <v>18</v>
      </c>
      <c r="AN719" s="578"/>
      <c r="AO719" s="211">
        <v>4</v>
      </c>
      <c r="AP719" s="211">
        <v>2920.2016285381942</v>
      </c>
      <c r="AQ719" s="208">
        <f t="shared" si="521"/>
        <v>730.05040713454855</v>
      </c>
      <c r="AR719" s="205">
        <f t="shared" si="530"/>
        <v>18</v>
      </c>
      <c r="AS719" s="578"/>
      <c r="AT719" s="211">
        <v>4</v>
      </c>
      <c r="AU719" s="211">
        <v>2920.0315457413303</v>
      </c>
      <c r="AV719" s="208">
        <f t="shared" si="522"/>
        <v>730.00788643533258</v>
      </c>
      <c r="AW719" s="205">
        <f t="shared" si="531"/>
        <v>18</v>
      </c>
      <c r="AX719" s="578"/>
    </row>
    <row r="720" spans="1:50" ht="14.25" customHeight="1">
      <c r="B720" s="527"/>
      <c r="C720" s="203">
        <v>11</v>
      </c>
      <c r="D720" s="206" t="s">
        <v>640</v>
      </c>
      <c r="E720" s="207">
        <v>4</v>
      </c>
      <c r="F720" s="203">
        <v>3300</v>
      </c>
      <c r="G720" s="208">
        <f t="shared" si="523"/>
        <v>825</v>
      </c>
      <c r="H720" s="576"/>
      <c r="I720" s="209">
        <f t="shared" si="524"/>
        <v>4</v>
      </c>
      <c r="J720" s="209">
        <f t="shared" si="524"/>
        <v>2950.7759215527317</v>
      </c>
      <c r="K720" s="210">
        <f t="shared" si="524"/>
        <v>737.69398038818292</v>
      </c>
      <c r="L720" s="577"/>
      <c r="M720" s="209">
        <f>RANK(K720, K$710:$K$742)</f>
        <v>11</v>
      </c>
      <c r="N720" s="579"/>
      <c r="O720" s="574"/>
      <c r="P720" s="211">
        <v>4</v>
      </c>
      <c r="Q720" s="211">
        <v>2950.5093657574785</v>
      </c>
      <c r="R720" s="208">
        <f t="shared" si="516"/>
        <v>737.62734143936962</v>
      </c>
      <c r="S720" s="205">
        <f t="shared" si="525"/>
        <v>11</v>
      </c>
      <c r="T720" s="578"/>
      <c r="U720" s="211">
        <v>4</v>
      </c>
      <c r="V720" s="211">
        <v>2950.9359605911363</v>
      </c>
      <c r="W720" s="208">
        <f t="shared" si="517"/>
        <v>737.73399014778408</v>
      </c>
      <c r="X720" s="205">
        <f t="shared" si="526"/>
        <v>11</v>
      </c>
      <c r="Y720" s="578"/>
      <c r="Z720" s="211">
        <v>4</v>
      </c>
      <c r="AA720" s="211">
        <v>2951.0413110276559</v>
      </c>
      <c r="AB720" s="208">
        <f t="shared" si="518"/>
        <v>737.76032775691397</v>
      </c>
      <c r="AC720" s="205">
        <f t="shared" si="527"/>
        <v>11</v>
      </c>
      <c r="AD720" s="578"/>
      <c r="AE720" s="211">
        <v>4</v>
      </c>
      <c r="AF720" s="211">
        <v>2951.0797708241498</v>
      </c>
      <c r="AG720" s="208">
        <f t="shared" si="519"/>
        <v>737.76994270603745</v>
      </c>
      <c r="AH720" s="205">
        <f t="shared" si="528"/>
        <v>11</v>
      </c>
      <c r="AI720" s="578"/>
      <c r="AJ720" s="211">
        <v>4</v>
      </c>
      <c r="AK720" s="211">
        <v>2950.5882352941139</v>
      </c>
      <c r="AL720" s="208">
        <f t="shared" si="520"/>
        <v>737.64705882352848</v>
      </c>
      <c r="AM720" s="205">
        <f t="shared" si="529"/>
        <v>11</v>
      </c>
      <c r="AN720" s="578"/>
      <c r="AO720" s="211">
        <v>4</v>
      </c>
      <c r="AP720" s="211">
        <v>2950.4373177842585</v>
      </c>
      <c r="AQ720" s="208">
        <f t="shared" si="521"/>
        <v>737.60932944606463</v>
      </c>
      <c r="AR720" s="205">
        <f t="shared" si="530"/>
        <v>11</v>
      </c>
      <c r="AS720" s="578"/>
      <c r="AT720" s="211">
        <v>4</v>
      </c>
      <c r="AU720" s="211">
        <v>2950.8394895903307</v>
      </c>
      <c r="AV720" s="208">
        <f t="shared" si="522"/>
        <v>737.70987239758267</v>
      </c>
      <c r="AW720" s="205">
        <f t="shared" si="531"/>
        <v>11</v>
      </c>
      <c r="AX720" s="578"/>
    </row>
    <row r="721" spans="2:50" ht="14.25" customHeight="1">
      <c r="B721" s="527"/>
      <c r="C721" s="203">
        <v>12</v>
      </c>
      <c r="D721" s="206" t="s">
        <v>232</v>
      </c>
      <c r="E721" s="207">
        <v>3</v>
      </c>
      <c r="F721" s="203">
        <v>3000</v>
      </c>
      <c r="G721" s="208">
        <f t="shared" si="523"/>
        <v>1000</v>
      </c>
      <c r="H721" s="576"/>
      <c r="I721" s="209">
        <f t="shared" si="524"/>
        <v>3</v>
      </c>
      <c r="J721" s="209">
        <f t="shared" si="524"/>
        <v>2675.5848940397095</v>
      </c>
      <c r="K721" s="210">
        <f t="shared" si="524"/>
        <v>891.86163134656965</v>
      </c>
      <c r="L721" s="577"/>
      <c r="M721" s="209">
        <f>RANK(K721, K$710:$K$742)</f>
        <v>10</v>
      </c>
      <c r="N721" s="579"/>
      <c r="O721" s="574"/>
      <c r="P721" s="211">
        <v>3</v>
      </c>
      <c r="Q721" s="211">
        <v>2675.573055828997</v>
      </c>
      <c r="R721" s="208">
        <f t="shared" si="516"/>
        <v>891.85768527633229</v>
      </c>
      <c r="S721" s="205">
        <f t="shared" si="525"/>
        <v>10</v>
      </c>
      <c r="T721" s="578"/>
      <c r="U721" s="211">
        <v>3</v>
      </c>
      <c r="V721" s="211">
        <v>2675.6327251324315</v>
      </c>
      <c r="W721" s="208">
        <f t="shared" si="517"/>
        <v>891.87757504414378</v>
      </c>
      <c r="X721" s="205">
        <f t="shared" si="526"/>
        <v>10</v>
      </c>
      <c r="Y721" s="578"/>
      <c r="Z721" s="211">
        <v>3</v>
      </c>
      <c r="AA721" s="211">
        <v>2675.520437623461</v>
      </c>
      <c r="AB721" s="208">
        <f t="shared" si="518"/>
        <v>891.84014587448701</v>
      </c>
      <c r="AC721" s="205">
        <f t="shared" si="527"/>
        <v>10</v>
      </c>
      <c r="AD721" s="578"/>
      <c r="AE721" s="211">
        <v>3</v>
      </c>
      <c r="AF721" s="211">
        <v>2675.5726660250239</v>
      </c>
      <c r="AG721" s="208">
        <f t="shared" si="519"/>
        <v>891.85755534167458</v>
      </c>
      <c r="AH721" s="205">
        <f t="shared" si="528"/>
        <v>10</v>
      </c>
      <c r="AI721" s="578"/>
      <c r="AJ721" s="211">
        <v>3</v>
      </c>
      <c r="AK721" s="211">
        <v>2675.5176613885519</v>
      </c>
      <c r="AL721" s="208">
        <f t="shared" si="520"/>
        <v>891.83922046285068</v>
      </c>
      <c r="AM721" s="205">
        <f t="shared" si="529"/>
        <v>10</v>
      </c>
      <c r="AN721" s="578"/>
      <c r="AO721" s="211">
        <v>3</v>
      </c>
      <c r="AP721" s="211">
        <v>2675.6020366038242</v>
      </c>
      <c r="AQ721" s="208">
        <f t="shared" si="521"/>
        <v>891.86734553460803</v>
      </c>
      <c r="AR721" s="205">
        <f t="shared" si="530"/>
        <v>10</v>
      </c>
      <c r="AS721" s="578"/>
      <c r="AT721" s="211">
        <v>3</v>
      </c>
      <c r="AU721" s="211">
        <v>2675.6756756756754</v>
      </c>
      <c r="AV721" s="208">
        <f t="shared" si="522"/>
        <v>891.89189189189176</v>
      </c>
      <c r="AW721" s="205">
        <f t="shared" si="531"/>
        <v>10</v>
      </c>
      <c r="AX721" s="578"/>
    </row>
    <row r="722" spans="2:50" ht="14.25" customHeight="1">
      <c r="B722" s="527"/>
      <c r="C722" s="203">
        <v>13</v>
      </c>
      <c r="D722" s="206" t="s">
        <v>725</v>
      </c>
      <c r="E722" s="207">
        <v>12</v>
      </c>
      <c r="F722" s="203">
        <v>3600</v>
      </c>
      <c r="G722" s="208">
        <f t="shared" si="523"/>
        <v>300</v>
      </c>
      <c r="H722" s="576"/>
      <c r="I722" s="209">
        <f t="shared" si="524"/>
        <v>12</v>
      </c>
      <c r="J722" s="209">
        <f t="shared" si="524"/>
        <v>3106.1826232140725</v>
      </c>
      <c r="K722" s="210">
        <f t="shared" si="524"/>
        <v>258.84855193450602</v>
      </c>
      <c r="L722" s="577"/>
      <c r="M722" s="209">
        <f>RANK(K722, K$710:$K$742)</f>
        <v>28</v>
      </c>
      <c r="N722" s="579"/>
      <c r="O722" s="574"/>
      <c r="P722" s="211">
        <v>12</v>
      </c>
      <c r="Q722" s="211">
        <v>3105.8046767537821</v>
      </c>
      <c r="R722" s="208">
        <f t="shared" si="516"/>
        <v>258.81705639614853</v>
      </c>
      <c r="S722" s="205">
        <f t="shared" si="525"/>
        <v>27</v>
      </c>
      <c r="T722" s="578"/>
      <c r="U722" s="211">
        <v>12</v>
      </c>
      <c r="V722" s="211">
        <v>3105.8428850992454</v>
      </c>
      <c r="W722" s="208">
        <f t="shared" si="517"/>
        <v>258.82024042493714</v>
      </c>
      <c r="X722" s="205">
        <f t="shared" si="526"/>
        <v>27</v>
      </c>
      <c r="Y722" s="578"/>
      <c r="Z722" s="211">
        <v>12</v>
      </c>
      <c r="AA722" s="211">
        <v>3106.0879697057958</v>
      </c>
      <c r="AB722" s="208">
        <f t="shared" si="518"/>
        <v>258.84066414214965</v>
      </c>
      <c r="AC722" s="205">
        <f t="shared" si="527"/>
        <v>27</v>
      </c>
      <c r="AD722" s="578"/>
      <c r="AE722" s="211">
        <v>12</v>
      </c>
      <c r="AF722" s="211">
        <v>3106.1554695743916</v>
      </c>
      <c r="AG722" s="208">
        <f t="shared" si="519"/>
        <v>258.84628913119928</v>
      </c>
      <c r="AH722" s="205">
        <f t="shared" si="528"/>
        <v>27</v>
      </c>
      <c r="AI722" s="578"/>
      <c r="AJ722" s="211">
        <v>12</v>
      </c>
      <c r="AK722" s="211">
        <v>3106.4516129032249</v>
      </c>
      <c r="AL722" s="208">
        <f t="shared" si="520"/>
        <v>258.87096774193543</v>
      </c>
      <c r="AM722" s="205">
        <f t="shared" si="529"/>
        <v>27</v>
      </c>
      <c r="AN722" s="578"/>
      <c r="AO722" s="211">
        <v>12</v>
      </c>
      <c r="AP722" s="211">
        <v>3106.1688311688331</v>
      </c>
      <c r="AQ722" s="208">
        <f t="shared" si="521"/>
        <v>258.84740259740278</v>
      </c>
      <c r="AR722" s="205">
        <f t="shared" si="530"/>
        <v>27</v>
      </c>
      <c r="AS722" s="578"/>
      <c r="AT722" s="211">
        <v>12</v>
      </c>
      <c r="AU722" s="211">
        <v>3106.7669172932328</v>
      </c>
      <c r="AV722" s="208">
        <f t="shared" si="522"/>
        <v>258.89724310776938</v>
      </c>
      <c r="AW722" s="205">
        <f t="shared" si="531"/>
        <v>28</v>
      </c>
      <c r="AX722" s="578"/>
    </row>
    <row r="723" spans="2:50" ht="14.25" customHeight="1">
      <c r="B723" s="527"/>
      <c r="C723" s="203">
        <v>14</v>
      </c>
      <c r="D723" s="206" t="s">
        <v>553</v>
      </c>
      <c r="E723" s="207">
        <v>4</v>
      </c>
      <c r="F723" s="203">
        <v>3300</v>
      </c>
      <c r="G723" s="208">
        <f t="shared" si="523"/>
        <v>825</v>
      </c>
      <c r="H723" s="576"/>
      <c r="I723" s="209">
        <f t="shared" si="524"/>
        <v>4</v>
      </c>
      <c r="J723" s="209">
        <f t="shared" si="524"/>
        <v>2941.4092245843026</v>
      </c>
      <c r="K723" s="210">
        <f t="shared" si="524"/>
        <v>735.35230614607565</v>
      </c>
      <c r="L723" s="577"/>
      <c r="M723" s="209">
        <f>RANK(K723, K$710:$K$742)</f>
        <v>14</v>
      </c>
      <c r="N723" s="579"/>
      <c r="O723" s="574"/>
      <c r="P723" s="211">
        <v>4</v>
      </c>
      <c r="Q723" s="211">
        <v>2941.3417113287742</v>
      </c>
      <c r="R723" s="208">
        <f t="shared" si="516"/>
        <v>735.33542783219355</v>
      </c>
      <c r="S723" s="205">
        <f t="shared" si="525"/>
        <v>14</v>
      </c>
      <c r="T723" s="578"/>
      <c r="U723" s="211">
        <v>4</v>
      </c>
      <c r="V723" s="211">
        <v>2941.2271259418726</v>
      </c>
      <c r="W723" s="208">
        <f t="shared" si="517"/>
        <v>735.30678148546815</v>
      </c>
      <c r="X723" s="205">
        <f t="shared" si="526"/>
        <v>14</v>
      </c>
      <c r="Y723" s="578"/>
      <c r="Z723" s="211">
        <v>4</v>
      </c>
      <c r="AA723" s="211">
        <v>2941.4488918293064</v>
      </c>
      <c r="AB723" s="208">
        <f t="shared" si="518"/>
        <v>735.36222295732659</v>
      </c>
      <c r="AC723" s="205">
        <f t="shared" si="527"/>
        <v>14</v>
      </c>
      <c r="AD723" s="578"/>
      <c r="AE723" s="211">
        <v>4</v>
      </c>
      <c r="AF723" s="211">
        <v>2941.378919959242</v>
      </c>
      <c r="AG723" s="208">
        <f t="shared" si="519"/>
        <v>735.3447299898105</v>
      </c>
      <c r="AH723" s="205">
        <f t="shared" si="528"/>
        <v>14</v>
      </c>
      <c r="AI723" s="578"/>
      <c r="AJ723" s="211">
        <v>4</v>
      </c>
      <c r="AK723" s="211">
        <v>2941.4145502377833</v>
      </c>
      <c r="AL723" s="208">
        <f t="shared" si="520"/>
        <v>735.35363755944581</v>
      </c>
      <c r="AM723" s="205">
        <f t="shared" si="529"/>
        <v>15</v>
      </c>
      <c r="AN723" s="578"/>
      <c r="AO723" s="211">
        <v>4</v>
      </c>
      <c r="AP723" s="211">
        <v>2941.4634146341455</v>
      </c>
      <c r="AQ723" s="208">
        <f t="shared" si="521"/>
        <v>735.36585365853637</v>
      </c>
      <c r="AR723" s="205">
        <f t="shared" si="530"/>
        <v>15</v>
      </c>
      <c r="AS723" s="578"/>
      <c r="AT723" s="211">
        <v>4</v>
      </c>
      <c r="AU723" s="211">
        <v>2941.5899581589952</v>
      </c>
      <c r="AV723" s="208">
        <f t="shared" si="522"/>
        <v>735.39748953974879</v>
      </c>
      <c r="AW723" s="205">
        <f t="shared" si="531"/>
        <v>14</v>
      </c>
      <c r="AX723" s="578"/>
    </row>
    <row r="724" spans="2:50" ht="14.25" customHeight="1">
      <c r="B724" s="527"/>
      <c r="C724" s="203">
        <v>15</v>
      </c>
      <c r="D724" s="206" t="s">
        <v>552</v>
      </c>
      <c r="E724" s="207">
        <v>3</v>
      </c>
      <c r="F724" s="203">
        <v>3600</v>
      </c>
      <c r="G724" s="208">
        <f t="shared" si="523"/>
        <v>1200</v>
      </c>
      <c r="H724" s="576"/>
      <c r="I724" s="209">
        <f t="shared" si="524"/>
        <v>3</v>
      </c>
      <c r="J724" s="209">
        <f t="shared" si="524"/>
        <v>3112.7991760212767</v>
      </c>
      <c r="K724" s="210">
        <f t="shared" si="524"/>
        <v>1037.5997253404255</v>
      </c>
      <c r="L724" s="577"/>
      <c r="M724" s="209">
        <f>RANK(K724, K$710:$K$742)</f>
        <v>4</v>
      </c>
      <c r="N724" s="579"/>
      <c r="O724" s="574"/>
      <c r="P724" s="211">
        <v>3</v>
      </c>
      <c r="Q724" s="211">
        <v>3112.5419585197615</v>
      </c>
      <c r="R724" s="208">
        <f t="shared" si="516"/>
        <v>1037.5139861732539</v>
      </c>
      <c r="S724" s="205">
        <f t="shared" si="525"/>
        <v>3</v>
      </c>
      <c r="T724" s="578"/>
      <c r="U724" s="211">
        <v>3</v>
      </c>
      <c r="V724" s="211">
        <v>3112.671955786449</v>
      </c>
      <c r="W724" s="208">
        <f t="shared" si="517"/>
        <v>1037.5573185954829</v>
      </c>
      <c r="X724" s="205">
        <f t="shared" si="526"/>
        <v>4</v>
      </c>
      <c r="Y724" s="578"/>
      <c r="Z724" s="211">
        <v>3</v>
      </c>
      <c r="AA724" s="211">
        <v>3112.8954503354012</v>
      </c>
      <c r="AB724" s="208">
        <f t="shared" si="518"/>
        <v>1037.6318167784671</v>
      </c>
      <c r="AC724" s="205">
        <f t="shared" si="527"/>
        <v>3</v>
      </c>
      <c r="AD724" s="578"/>
      <c r="AE724" s="211">
        <v>3</v>
      </c>
      <c r="AF724" s="211">
        <v>3112.6922738001576</v>
      </c>
      <c r="AG724" s="208">
        <f t="shared" si="519"/>
        <v>1037.5640912667193</v>
      </c>
      <c r="AH724" s="205">
        <f t="shared" si="528"/>
        <v>4</v>
      </c>
      <c r="AI724" s="578"/>
      <c r="AJ724" s="211">
        <v>3</v>
      </c>
      <c r="AK724" s="211">
        <v>3112.8321799591868</v>
      </c>
      <c r="AL724" s="208">
        <f t="shared" si="520"/>
        <v>1037.6107266530623</v>
      </c>
      <c r="AM724" s="205">
        <f t="shared" si="529"/>
        <v>4</v>
      </c>
      <c r="AN724" s="578"/>
      <c r="AO724" s="211">
        <v>3</v>
      </c>
      <c r="AP724" s="211">
        <v>3112.8868564066152</v>
      </c>
      <c r="AQ724" s="208">
        <f t="shared" si="521"/>
        <v>1037.6289521355384</v>
      </c>
      <c r="AR724" s="205">
        <f t="shared" si="530"/>
        <v>4</v>
      </c>
      <c r="AS724" s="578"/>
      <c r="AT724" s="211">
        <v>3</v>
      </c>
      <c r="AU724" s="211">
        <v>3113.0735573413667</v>
      </c>
      <c r="AV724" s="208">
        <f t="shared" si="522"/>
        <v>1037.6911857804555</v>
      </c>
      <c r="AW724" s="205">
        <f t="shared" si="531"/>
        <v>4</v>
      </c>
      <c r="AX724" s="578"/>
    </row>
    <row r="725" spans="2:50" ht="14.25" customHeight="1">
      <c r="B725" s="527"/>
      <c r="C725" s="203">
        <v>16</v>
      </c>
      <c r="D725" s="206" t="s">
        <v>554</v>
      </c>
      <c r="E725" s="207">
        <v>4</v>
      </c>
      <c r="F725" s="203">
        <v>3300</v>
      </c>
      <c r="G725" s="208">
        <f t="shared" si="523"/>
        <v>825</v>
      </c>
      <c r="H725" s="576"/>
      <c r="I725" s="209">
        <f t="shared" si="524"/>
        <v>4</v>
      </c>
      <c r="J725" s="209">
        <f t="shared" si="524"/>
        <v>2941.0709672232779</v>
      </c>
      <c r="K725" s="210">
        <f t="shared" si="524"/>
        <v>735.26774180581947</v>
      </c>
      <c r="L725" s="577"/>
      <c r="M725" s="209">
        <f>RANK(K725, K$710:$K$742)</f>
        <v>16</v>
      </c>
      <c r="N725" s="579"/>
      <c r="O725" s="574"/>
      <c r="P725" s="211">
        <v>4</v>
      </c>
      <c r="Q725" s="211">
        <v>2940.6218940792269</v>
      </c>
      <c r="R725" s="208">
        <f t="shared" si="516"/>
        <v>735.15547351980672</v>
      </c>
      <c r="S725" s="205">
        <f t="shared" si="525"/>
        <v>16</v>
      </c>
      <c r="T725" s="578"/>
      <c r="U725" s="211">
        <v>4</v>
      </c>
      <c r="V725" s="211">
        <v>2940.78413699865</v>
      </c>
      <c r="W725" s="208">
        <f t="shared" si="517"/>
        <v>735.19603424966249</v>
      </c>
      <c r="X725" s="205">
        <f t="shared" si="526"/>
        <v>16</v>
      </c>
      <c r="Y725" s="578"/>
      <c r="Z725" s="211">
        <v>4</v>
      </c>
      <c r="AA725" s="211">
        <v>2940.9212283044044</v>
      </c>
      <c r="AB725" s="208">
        <f t="shared" si="518"/>
        <v>735.2303070761011</v>
      </c>
      <c r="AC725" s="205">
        <f t="shared" si="527"/>
        <v>16</v>
      </c>
      <c r="AD725" s="578"/>
      <c r="AE725" s="211">
        <v>4</v>
      </c>
      <c r="AF725" s="211">
        <v>2941.1483253588531</v>
      </c>
      <c r="AG725" s="208">
        <f t="shared" si="519"/>
        <v>735.28708133971327</v>
      </c>
      <c r="AH725" s="205">
        <f t="shared" si="528"/>
        <v>16</v>
      </c>
      <c r="AI725" s="578"/>
      <c r="AJ725" s="211">
        <v>4</v>
      </c>
      <c r="AK725" s="211">
        <v>2941.2883435582821</v>
      </c>
      <c r="AL725" s="208">
        <f t="shared" si="520"/>
        <v>735.32208588957053</v>
      </c>
      <c r="AM725" s="205">
        <f t="shared" si="529"/>
        <v>16</v>
      </c>
      <c r="AN725" s="578"/>
      <c r="AO725" s="211">
        <v>4</v>
      </c>
      <c r="AP725" s="211">
        <v>2941.3071337035476</v>
      </c>
      <c r="AQ725" s="208">
        <f t="shared" si="521"/>
        <v>735.3267834258869</v>
      </c>
      <c r="AR725" s="205">
        <f t="shared" si="530"/>
        <v>16</v>
      </c>
      <c r="AS725" s="578"/>
      <c r="AT725" s="211">
        <v>4</v>
      </c>
      <c r="AU725" s="211">
        <v>2941.4257085599806</v>
      </c>
      <c r="AV725" s="208">
        <f t="shared" si="522"/>
        <v>735.35642713999516</v>
      </c>
      <c r="AW725" s="205">
        <f t="shared" si="531"/>
        <v>16</v>
      </c>
      <c r="AX725" s="578"/>
    </row>
    <row r="726" spans="2:50" ht="14.25" customHeight="1">
      <c r="B726" s="527"/>
      <c r="C726" s="203">
        <v>17</v>
      </c>
      <c r="D726" s="206" t="s">
        <v>386</v>
      </c>
      <c r="E726" s="207">
        <v>5</v>
      </c>
      <c r="F726" s="203">
        <v>3300</v>
      </c>
      <c r="G726" s="208">
        <f t="shared" si="523"/>
        <v>660</v>
      </c>
      <c r="H726" s="576"/>
      <c r="I726" s="209">
        <f t="shared" si="524"/>
        <v>5</v>
      </c>
      <c r="J726" s="209">
        <f t="shared" si="524"/>
        <v>2941.782151392596</v>
      </c>
      <c r="K726" s="210">
        <f t="shared" si="524"/>
        <v>588.35643027851916</v>
      </c>
      <c r="L726" s="577"/>
      <c r="M726" s="209">
        <f>RANK(K726, K$710:$K$742)</f>
        <v>25</v>
      </c>
      <c r="N726" s="579"/>
      <c r="O726" s="574"/>
      <c r="P726" s="211">
        <v>5</v>
      </c>
      <c r="Q726" s="211">
        <v>2941.5180423060897</v>
      </c>
      <c r="R726" s="208">
        <f t="shared" si="516"/>
        <v>588.30360846121789</v>
      </c>
      <c r="S726" s="205">
        <f t="shared" si="525"/>
        <v>25</v>
      </c>
      <c r="T726" s="578"/>
      <c r="U726" s="211">
        <v>5</v>
      </c>
      <c r="V726" s="211">
        <v>2942.1007685738623</v>
      </c>
      <c r="W726" s="208">
        <f t="shared" si="517"/>
        <v>588.42015371477248</v>
      </c>
      <c r="X726" s="205">
        <f t="shared" si="526"/>
        <v>25</v>
      </c>
      <c r="Y726" s="578"/>
      <c r="Z726" s="211">
        <v>5</v>
      </c>
      <c r="AA726" s="211">
        <v>2941.4030261348071</v>
      </c>
      <c r="AB726" s="208">
        <f t="shared" si="518"/>
        <v>588.28060522696137</v>
      </c>
      <c r="AC726" s="205">
        <f t="shared" si="527"/>
        <v>25</v>
      </c>
      <c r="AD726" s="578"/>
      <c r="AE726" s="211">
        <v>5</v>
      </c>
      <c r="AF726" s="211">
        <v>2941.7978669375207</v>
      </c>
      <c r="AG726" s="208">
        <f t="shared" si="519"/>
        <v>588.35957338750416</v>
      </c>
      <c r="AH726" s="205">
        <f t="shared" si="528"/>
        <v>25</v>
      </c>
      <c r="AI726" s="578"/>
      <c r="AJ726" s="211">
        <v>5</v>
      </c>
      <c r="AK726" s="211">
        <v>2942.1076033792797</v>
      </c>
      <c r="AL726" s="208">
        <f t="shared" si="520"/>
        <v>588.42152067585596</v>
      </c>
      <c r="AM726" s="205">
        <f t="shared" si="529"/>
        <v>25</v>
      </c>
      <c r="AN726" s="578"/>
      <c r="AO726" s="211">
        <v>5</v>
      </c>
      <c r="AP726" s="211">
        <v>2941.6458852867804</v>
      </c>
      <c r="AQ726" s="208">
        <f t="shared" si="521"/>
        <v>588.32917705735611</v>
      </c>
      <c r="AR726" s="205">
        <f t="shared" si="530"/>
        <v>25</v>
      </c>
      <c r="AS726" s="578"/>
      <c r="AT726" s="211">
        <v>5</v>
      </c>
      <c r="AU726" s="211">
        <v>2941.9018671298327</v>
      </c>
      <c r="AV726" s="208">
        <f t="shared" si="522"/>
        <v>588.38037342596658</v>
      </c>
      <c r="AW726" s="205">
        <f t="shared" si="531"/>
        <v>25</v>
      </c>
      <c r="AX726" s="578"/>
    </row>
    <row r="727" spans="2:50" ht="14.25" customHeight="1">
      <c r="B727" s="527"/>
      <c r="C727" s="203">
        <v>18</v>
      </c>
      <c r="D727" s="206" t="s">
        <v>547</v>
      </c>
      <c r="E727" s="207">
        <v>3</v>
      </c>
      <c r="F727" s="203">
        <v>3600</v>
      </c>
      <c r="G727" s="208">
        <f t="shared" si="523"/>
        <v>1200</v>
      </c>
      <c r="H727" s="576"/>
      <c r="I727" s="209">
        <f t="shared" si="524"/>
        <v>3</v>
      </c>
      <c r="J727" s="209">
        <f t="shared" si="524"/>
        <v>3113.8140971653361</v>
      </c>
      <c r="K727" s="210">
        <f t="shared" si="524"/>
        <v>1037.9380323884454</v>
      </c>
      <c r="L727" s="577"/>
      <c r="M727" s="209">
        <f>RANK(K727, K$710:$K$742)</f>
        <v>1</v>
      </c>
      <c r="N727" s="579"/>
      <c r="O727" s="574"/>
      <c r="P727" s="211">
        <v>3</v>
      </c>
      <c r="Q727" s="211">
        <v>3114.0258398873398</v>
      </c>
      <c r="R727" s="208">
        <f t="shared" si="516"/>
        <v>1038.0086132957799</v>
      </c>
      <c r="S727" s="205">
        <f t="shared" si="525"/>
        <v>1</v>
      </c>
      <c r="T727" s="578"/>
      <c r="U727" s="211">
        <v>3</v>
      </c>
      <c r="V727" s="211">
        <v>3113.2817653285119</v>
      </c>
      <c r="W727" s="208">
        <f t="shared" si="517"/>
        <v>1037.7605884428374</v>
      </c>
      <c r="X727" s="205">
        <f t="shared" si="526"/>
        <v>1</v>
      </c>
      <c r="Y727" s="578"/>
      <c r="Z727" s="211">
        <v>3</v>
      </c>
      <c r="AA727" s="211">
        <v>3113.272693001366</v>
      </c>
      <c r="AB727" s="208">
        <f t="shared" si="518"/>
        <v>1037.7575643337887</v>
      </c>
      <c r="AC727" s="205">
        <f t="shared" si="527"/>
        <v>1</v>
      </c>
      <c r="AD727" s="578"/>
      <c r="AE727" s="211">
        <v>3</v>
      </c>
      <c r="AF727" s="211">
        <v>3113.563218390806</v>
      </c>
      <c r="AG727" s="208">
        <f t="shared" si="519"/>
        <v>1037.8544061302687</v>
      </c>
      <c r="AH727" s="205">
        <f t="shared" si="528"/>
        <v>2</v>
      </c>
      <c r="AI727" s="578"/>
      <c r="AJ727" s="211">
        <v>3</v>
      </c>
      <c r="AK727" s="211">
        <v>3114.0300881436779</v>
      </c>
      <c r="AL727" s="208">
        <f t="shared" si="520"/>
        <v>1038.0100293812259</v>
      </c>
      <c r="AM727" s="205">
        <f t="shared" si="529"/>
        <v>2</v>
      </c>
      <c r="AN727" s="578"/>
      <c r="AO727" s="211">
        <v>3</v>
      </c>
      <c r="AP727" s="211">
        <v>3113.9259408648313</v>
      </c>
      <c r="AQ727" s="208">
        <f t="shared" si="521"/>
        <v>1037.9753136216104</v>
      </c>
      <c r="AR727" s="205">
        <f t="shared" si="530"/>
        <v>2</v>
      </c>
      <c r="AS727" s="578"/>
      <c r="AT727" s="211">
        <v>3</v>
      </c>
      <c r="AU727" s="211">
        <v>3114.5991345408202</v>
      </c>
      <c r="AV727" s="208">
        <f t="shared" si="522"/>
        <v>1038.1997115136066</v>
      </c>
      <c r="AW727" s="205">
        <f t="shared" si="531"/>
        <v>1</v>
      </c>
      <c r="AX727" s="578"/>
    </row>
    <row r="728" spans="2:50" ht="14.25" customHeight="1">
      <c r="B728" s="527"/>
      <c r="C728" s="203">
        <v>19</v>
      </c>
      <c r="D728" s="206" t="s">
        <v>551</v>
      </c>
      <c r="E728" s="207">
        <v>3</v>
      </c>
      <c r="F728" s="203">
        <v>3600</v>
      </c>
      <c r="G728" s="208">
        <f t="shared" si="523"/>
        <v>1200</v>
      </c>
      <c r="H728" s="576"/>
      <c r="I728" s="209">
        <f t="shared" si="524"/>
        <v>3</v>
      </c>
      <c r="J728" s="209">
        <f t="shared" si="524"/>
        <v>3113.1134976050935</v>
      </c>
      <c r="K728" s="210">
        <f t="shared" si="524"/>
        <v>1037.7044992016979</v>
      </c>
      <c r="L728" s="577"/>
      <c r="M728" s="209">
        <f>RANK(K728, K$710:$K$742)</f>
        <v>3</v>
      </c>
      <c r="N728" s="579"/>
      <c r="O728" s="574"/>
      <c r="P728" s="211">
        <v>3</v>
      </c>
      <c r="Q728" s="211">
        <v>3111.8644067796604</v>
      </c>
      <c r="R728" s="208">
        <f t="shared" si="516"/>
        <v>1037.2881355932202</v>
      </c>
      <c r="S728" s="205">
        <f t="shared" si="525"/>
        <v>4</v>
      </c>
      <c r="T728" s="578"/>
      <c r="U728" s="211">
        <v>3</v>
      </c>
      <c r="V728" s="211">
        <v>3112.908242612762</v>
      </c>
      <c r="W728" s="208">
        <f t="shared" si="517"/>
        <v>1037.6360808709208</v>
      </c>
      <c r="X728" s="205">
        <f t="shared" si="526"/>
        <v>3</v>
      </c>
      <c r="Y728" s="578"/>
      <c r="Z728" s="211">
        <v>3</v>
      </c>
      <c r="AA728" s="211">
        <v>3112.6903553299339</v>
      </c>
      <c r="AB728" s="208">
        <f t="shared" si="518"/>
        <v>1037.5634517766446</v>
      </c>
      <c r="AC728" s="205">
        <f t="shared" si="527"/>
        <v>4</v>
      </c>
      <c r="AD728" s="578"/>
      <c r="AE728" s="211">
        <v>3</v>
      </c>
      <c r="AF728" s="211">
        <v>3112.9546904914</v>
      </c>
      <c r="AG728" s="208">
        <f t="shared" si="519"/>
        <v>1037.6515634971333</v>
      </c>
      <c r="AH728" s="205">
        <f t="shared" si="528"/>
        <v>3</v>
      </c>
      <c r="AI728" s="578"/>
      <c r="AJ728" s="211">
        <v>3</v>
      </c>
      <c r="AK728" s="211">
        <v>3113.1886477462558</v>
      </c>
      <c r="AL728" s="208">
        <f t="shared" si="520"/>
        <v>1037.7295492487519</v>
      </c>
      <c r="AM728" s="205">
        <f t="shared" si="529"/>
        <v>3</v>
      </c>
      <c r="AN728" s="578"/>
      <c r="AO728" s="211">
        <v>3</v>
      </c>
      <c r="AP728" s="211">
        <v>3113.980789754522</v>
      </c>
      <c r="AQ728" s="208">
        <f t="shared" si="521"/>
        <v>1037.9935965848406</v>
      </c>
      <c r="AR728" s="205">
        <f t="shared" si="530"/>
        <v>1</v>
      </c>
      <c r="AS728" s="578"/>
      <c r="AT728" s="211">
        <v>3</v>
      </c>
      <c r="AU728" s="211">
        <v>3114.2073505211183</v>
      </c>
      <c r="AV728" s="208">
        <f t="shared" si="522"/>
        <v>1038.0691168403728</v>
      </c>
      <c r="AW728" s="205">
        <f t="shared" si="531"/>
        <v>2</v>
      </c>
      <c r="AX728" s="578"/>
    </row>
    <row r="729" spans="2:50" ht="14.25" customHeight="1">
      <c r="B729" s="527"/>
      <c r="C729" s="203">
        <v>20</v>
      </c>
      <c r="D729" s="206" t="s">
        <v>550</v>
      </c>
      <c r="E729" s="207">
        <v>4</v>
      </c>
      <c r="F729" s="203">
        <v>3300</v>
      </c>
      <c r="G729" s="208">
        <f t="shared" si="523"/>
        <v>825</v>
      </c>
      <c r="H729" s="576"/>
      <c r="I729" s="209">
        <f t="shared" si="524"/>
        <v>4</v>
      </c>
      <c r="J729" s="209">
        <f t="shared" si="524"/>
        <v>2917.2108463731497</v>
      </c>
      <c r="K729" s="210">
        <f t="shared" si="524"/>
        <v>729.30271159328743</v>
      </c>
      <c r="L729" s="577"/>
      <c r="M729" s="209">
        <f>RANK(K729, K$710:$K$742)</f>
        <v>20</v>
      </c>
      <c r="N729" s="579"/>
      <c r="O729" s="574"/>
      <c r="P729" s="211">
        <v>4</v>
      </c>
      <c r="Q729" s="211">
        <v>2916.9590643274837</v>
      </c>
      <c r="R729" s="208">
        <f t="shared" si="516"/>
        <v>729.23976608187093</v>
      </c>
      <c r="S729" s="205">
        <f t="shared" si="525"/>
        <v>20</v>
      </c>
      <c r="T729" s="578"/>
      <c r="U729" s="211">
        <v>4</v>
      </c>
      <c r="V729" s="211">
        <v>2917.1785352683032</v>
      </c>
      <c r="W729" s="208">
        <f t="shared" si="517"/>
        <v>729.29463381707581</v>
      </c>
      <c r="X729" s="205">
        <f t="shared" si="526"/>
        <v>20</v>
      </c>
      <c r="Y729" s="578"/>
      <c r="Z729" s="211">
        <v>4</v>
      </c>
      <c r="AA729" s="211">
        <v>2916.847217034001</v>
      </c>
      <c r="AB729" s="208">
        <f t="shared" si="518"/>
        <v>729.21180425850025</v>
      </c>
      <c r="AC729" s="205">
        <f t="shared" si="527"/>
        <v>20</v>
      </c>
      <c r="AD729" s="578"/>
      <c r="AE729" s="211">
        <v>4</v>
      </c>
      <c r="AF729" s="211">
        <v>2917.4938974776269</v>
      </c>
      <c r="AG729" s="208">
        <f t="shared" si="519"/>
        <v>729.37347436940672</v>
      </c>
      <c r="AH729" s="205">
        <f t="shared" si="528"/>
        <v>20</v>
      </c>
      <c r="AI729" s="578"/>
      <c r="AJ729" s="211">
        <v>4</v>
      </c>
      <c r="AK729" s="211">
        <v>2917.4122505161668</v>
      </c>
      <c r="AL729" s="208">
        <f t="shared" si="520"/>
        <v>729.35306262904169</v>
      </c>
      <c r="AM729" s="205">
        <f t="shared" si="529"/>
        <v>20</v>
      </c>
      <c r="AN729" s="578"/>
      <c r="AO729" s="211">
        <v>4</v>
      </c>
      <c r="AP729" s="211">
        <v>2917.0825335892428</v>
      </c>
      <c r="AQ729" s="208">
        <f t="shared" si="521"/>
        <v>729.27063339731069</v>
      </c>
      <c r="AR729" s="205">
        <f t="shared" si="530"/>
        <v>20</v>
      </c>
      <c r="AS729" s="578"/>
      <c r="AT729" s="211">
        <v>4</v>
      </c>
      <c r="AU729" s="211">
        <v>2917.5024263992232</v>
      </c>
      <c r="AV729" s="208">
        <f t="shared" si="522"/>
        <v>729.37560659980579</v>
      </c>
      <c r="AW729" s="205">
        <f t="shared" si="531"/>
        <v>20</v>
      </c>
      <c r="AX729" s="578"/>
    </row>
    <row r="730" spans="2:50" ht="14.25" customHeight="1">
      <c r="B730" s="527"/>
      <c r="C730" s="203">
        <v>21</v>
      </c>
      <c r="D730" s="206" t="s">
        <v>546</v>
      </c>
      <c r="E730" s="207">
        <v>4</v>
      </c>
      <c r="F730" s="203">
        <v>3300</v>
      </c>
      <c r="G730" s="208">
        <f t="shared" si="523"/>
        <v>825</v>
      </c>
      <c r="H730" s="576"/>
      <c r="I730" s="209">
        <f t="shared" si="524"/>
        <v>4</v>
      </c>
      <c r="J730" s="209">
        <f t="shared" si="524"/>
        <v>2919.6200298117146</v>
      </c>
      <c r="K730" s="210">
        <f t="shared" si="524"/>
        <v>729.90500745292866</v>
      </c>
      <c r="L730" s="577"/>
      <c r="M730" s="209">
        <f>RANK(K730, K$710:$K$742)</f>
        <v>17</v>
      </c>
      <c r="N730" s="579"/>
      <c r="O730" s="574"/>
      <c r="P730" s="211">
        <v>4</v>
      </c>
      <c r="Q730" s="211">
        <v>2918.3549544576367</v>
      </c>
      <c r="R730" s="208">
        <f t="shared" si="516"/>
        <v>729.58873861440918</v>
      </c>
      <c r="S730" s="205">
        <f t="shared" si="525"/>
        <v>18</v>
      </c>
      <c r="T730" s="578"/>
      <c r="U730" s="211">
        <v>4</v>
      </c>
      <c r="V730" s="211">
        <v>2919.0043923865278</v>
      </c>
      <c r="W730" s="208">
        <f t="shared" si="517"/>
        <v>729.75109809663195</v>
      </c>
      <c r="X730" s="205">
        <f t="shared" si="526"/>
        <v>17</v>
      </c>
      <c r="Y730" s="578"/>
      <c r="Z730" s="211">
        <v>4</v>
      </c>
      <c r="AA730" s="211">
        <v>2919.414385741567</v>
      </c>
      <c r="AB730" s="208">
        <f t="shared" si="518"/>
        <v>729.85359643539175</v>
      </c>
      <c r="AC730" s="205">
        <f t="shared" si="527"/>
        <v>17</v>
      </c>
      <c r="AD730" s="578"/>
      <c r="AE730" s="211">
        <v>4</v>
      </c>
      <c r="AF730" s="211">
        <v>2919.869706840394</v>
      </c>
      <c r="AG730" s="208">
        <f t="shared" si="519"/>
        <v>729.96742671009849</v>
      </c>
      <c r="AH730" s="205">
        <f t="shared" si="528"/>
        <v>18</v>
      </c>
      <c r="AI730" s="578"/>
      <c r="AJ730" s="211">
        <v>4</v>
      </c>
      <c r="AK730" s="211">
        <v>2920.0463499420657</v>
      </c>
      <c r="AL730" s="208">
        <f t="shared" si="520"/>
        <v>730.01158748551643</v>
      </c>
      <c r="AM730" s="205">
        <f t="shared" si="529"/>
        <v>17</v>
      </c>
      <c r="AN730" s="578"/>
      <c r="AO730" s="211">
        <v>4</v>
      </c>
      <c r="AP730" s="211">
        <v>2920.272851296043</v>
      </c>
      <c r="AQ730" s="208">
        <f t="shared" si="521"/>
        <v>730.06821282401074</v>
      </c>
      <c r="AR730" s="205">
        <f t="shared" si="530"/>
        <v>17</v>
      </c>
      <c r="AS730" s="578"/>
      <c r="AT730" s="211">
        <v>4</v>
      </c>
      <c r="AU730" s="211">
        <v>2920.3775680177678</v>
      </c>
      <c r="AV730" s="208">
        <f t="shared" si="522"/>
        <v>730.09439200444194</v>
      </c>
      <c r="AW730" s="205">
        <f t="shared" si="531"/>
        <v>17</v>
      </c>
      <c r="AX730" s="578"/>
    </row>
    <row r="731" spans="2:50" ht="14.25" customHeight="1">
      <c r="B731" s="527"/>
      <c r="C731" s="203">
        <v>22</v>
      </c>
      <c r="D731" s="206" t="s">
        <v>549</v>
      </c>
      <c r="E731" s="207">
        <v>4</v>
      </c>
      <c r="F731" s="203">
        <v>3000</v>
      </c>
      <c r="G731" s="208">
        <f>F731/E731</f>
        <v>750</v>
      </c>
      <c r="H731" s="576"/>
      <c r="I731" s="209">
        <f t="shared" si="524"/>
        <v>4</v>
      </c>
      <c r="J731" s="209">
        <f t="shared" si="524"/>
        <v>2676.2706283992152</v>
      </c>
      <c r="K731" s="210">
        <f t="shared" si="524"/>
        <v>669.0676570998038</v>
      </c>
      <c r="L731" s="577"/>
      <c r="M731" s="209">
        <f>RANK(K731, K$710:$K$742)</f>
        <v>22</v>
      </c>
      <c r="N731" s="579"/>
      <c r="O731" s="574"/>
      <c r="P731" s="211">
        <v>4</v>
      </c>
      <c r="Q731" s="211">
        <v>2676.29148135477</v>
      </c>
      <c r="R731" s="208">
        <f t="shared" si="516"/>
        <v>669.0728703386925</v>
      </c>
      <c r="S731" s="205">
        <f t="shared" si="525"/>
        <v>22</v>
      </c>
      <c r="T731" s="578"/>
      <c r="U731" s="211">
        <v>4</v>
      </c>
      <c r="V731" s="211">
        <v>2676.0947595118473</v>
      </c>
      <c r="W731" s="208">
        <f t="shared" si="517"/>
        <v>669.02368987796183</v>
      </c>
      <c r="X731" s="205">
        <f t="shared" si="526"/>
        <v>22</v>
      </c>
      <c r="Y731" s="578"/>
      <c r="Z731" s="211">
        <v>4</v>
      </c>
      <c r="AA731" s="211">
        <v>2675.8459743290559</v>
      </c>
      <c r="AB731" s="208">
        <f t="shared" si="518"/>
        <v>668.96149358226398</v>
      </c>
      <c r="AC731" s="205">
        <f t="shared" si="527"/>
        <v>22</v>
      </c>
      <c r="AD731" s="578"/>
      <c r="AE731" s="211">
        <v>4</v>
      </c>
      <c r="AF731" s="211">
        <v>2676.1061946902691</v>
      </c>
      <c r="AG731" s="208">
        <f t="shared" si="519"/>
        <v>669.02654867256729</v>
      </c>
      <c r="AH731" s="205">
        <f t="shared" si="528"/>
        <v>22</v>
      </c>
      <c r="AI731" s="578"/>
      <c r="AJ731" s="211">
        <v>4</v>
      </c>
      <c r="AK731" s="211">
        <v>2676.3608679101621</v>
      </c>
      <c r="AL731" s="208">
        <f t="shared" si="520"/>
        <v>669.09021697754054</v>
      </c>
      <c r="AM731" s="205">
        <f t="shared" si="529"/>
        <v>22</v>
      </c>
      <c r="AN731" s="578"/>
      <c r="AO731" s="211">
        <v>4</v>
      </c>
      <c r="AP731" s="211">
        <v>2676.5380604796674</v>
      </c>
      <c r="AQ731" s="208">
        <f t="shared" si="521"/>
        <v>669.13451511991684</v>
      </c>
      <c r="AR731" s="205">
        <f t="shared" si="530"/>
        <v>22</v>
      </c>
      <c r="AS731" s="578"/>
      <c r="AT731" s="211">
        <v>4</v>
      </c>
      <c r="AU731" s="211">
        <v>2676.657060518733</v>
      </c>
      <c r="AV731" s="208">
        <f t="shared" si="522"/>
        <v>669.16426512968326</v>
      </c>
      <c r="AW731" s="205">
        <f t="shared" si="531"/>
        <v>22</v>
      </c>
      <c r="AX731" s="578"/>
    </row>
    <row r="732" spans="2:50" ht="14.25" customHeight="1">
      <c r="B732" s="527"/>
      <c r="C732" s="203">
        <v>23</v>
      </c>
      <c r="D732" s="206" t="s">
        <v>548</v>
      </c>
      <c r="E732" s="207">
        <v>4</v>
      </c>
      <c r="F732" s="203">
        <v>3300</v>
      </c>
      <c r="G732" s="208">
        <f t="shared" ref="G732:G737" si="532">F732/E732</f>
        <v>825</v>
      </c>
      <c r="H732" s="576"/>
      <c r="I732" s="209">
        <f t="shared" si="524"/>
        <v>4</v>
      </c>
      <c r="J732" s="209">
        <f t="shared" si="524"/>
        <v>2947.5080044191332</v>
      </c>
      <c r="K732" s="210">
        <f t="shared" si="524"/>
        <v>736.87700110478329</v>
      </c>
      <c r="L732" s="577"/>
      <c r="M732" s="209">
        <f>RANK(K732, K$710:$K$742)</f>
        <v>13</v>
      </c>
      <c r="N732" s="579"/>
      <c r="O732" s="574"/>
      <c r="P732" s="211">
        <v>4</v>
      </c>
      <c r="Q732" s="211">
        <v>2949.0959666203239</v>
      </c>
      <c r="R732" s="208">
        <f t="shared" si="516"/>
        <v>737.27399165508098</v>
      </c>
      <c r="S732" s="205">
        <f t="shared" si="525"/>
        <v>12</v>
      </c>
      <c r="T732" s="578"/>
      <c r="U732" s="211">
        <v>4</v>
      </c>
      <c r="V732" s="211">
        <v>2948.717948717951</v>
      </c>
      <c r="W732" s="208">
        <f t="shared" si="517"/>
        <v>737.17948717948775</v>
      </c>
      <c r="X732" s="205">
        <f t="shared" si="526"/>
        <v>12</v>
      </c>
      <c r="Y732" s="578"/>
      <c r="Z732" s="211">
        <v>4</v>
      </c>
      <c r="AA732" s="211">
        <v>2947.784810126599</v>
      </c>
      <c r="AB732" s="208">
        <f t="shared" si="518"/>
        <v>736.94620253164976</v>
      </c>
      <c r="AC732" s="205">
        <f t="shared" si="527"/>
        <v>12</v>
      </c>
      <c r="AD732" s="578"/>
      <c r="AE732" s="211">
        <v>4</v>
      </c>
      <c r="AF732" s="211">
        <v>2947.0249520153648</v>
      </c>
      <c r="AG732" s="208">
        <f t="shared" si="519"/>
        <v>736.75623800384119</v>
      </c>
      <c r="AH732" s="205">
        <f t="shared" si="528"/>
        <v>13</v>
      </c>
      <c r="AI732" s="578"/>
      <c r="AJ732" s="211">
        <v>4</v>
      </c>
      <c r="AK732" s="211">
        <v>2947.0733718054544</v>
      </c>
      <c r="AL732" s="208">
        <f t="shared" si="520"/>
        <v>736.76834295136359</v>
      </c>
      <c r="AM732" s="205">
        <f t="shared" si="529"/>
        <v>13</v>
      </c>
      <c r="AN732" s="578"/>
      <c r="AO732" s="211">
        <v>4</v>
      </c>
      <c r="AP732" s="211">
        <v>2946.1823573016982</v>
      </c>
      <c r="AQ732" s="208">
        <f t="shared" si="521"/>
        <v>736.54558932542454</v>
      </c>
      <c r="AR732" s="205">
        <f t="shared" si="530"/>
        <v>13</v>
      </c>
      <c r="AS732" s="578"/>
      <c r="AT732" s="211">
        <v>4</v>
      </c>
      <c r="AU732" s="211">
        <v>2946.6766243465381</v>
      </c>
      <c r="AV732" s="208">
        <f t="shared" si="522"/>
        <v>736.66915608663453</v>
      </c>
      <c r="AW732" s="205">
        <f t="shared" si="531"/>
        <v>13</v>
      </c>
      <c r="AX732" s="578"/>
    </row>
    <row r="733" spans="2:50" ht="14.25" customHeight="1">
      <c r="B733" s="527"/>
      <c r="C733" s="203">
        <v>24</v>
      </c>
      <c r="D733" s="206" t="s">
        <v>666</v>
      </c>
      <c r="E733" s="207">
        <v>3</v>
      </c>
      <c r="F733" s="203">
        <v>3300</v>
      </c>
      <c r="G733" s="208">
        <f t="shared" si="532"/>
        <v>1100</v>
      </c>
      <c r="H733" s="576"/>
      <c r="I733" s="209">
        <f t="shared" si="524"/>
        <v>3</v>
      </c>
      <c r="J733" s="209">
        <f t="shared" si="524"/>
        <v>2944.7820552410917</v>
      </c>
      <c r="K733" s="210">
        <f t="shared" si="524"/>
        <v>981.5940184136972</v>
      </c>
      <c r="L733" s="577"/>
      <c r="M733" s="209">
        <f>RANK(K733, K$710:$K$742)</f>
        <v>7</v>
      </c>
      <c r="N733" s="579"/>
      <c r="O733" s="574"/>
      <c r="P733" s="211">
        <v>3</v>
      </c>
      <c r="Q733" s="211">
        <v>2942.6801434626705</v>
      </c>
      <c r="R733" s="208">
        <f t="shared" si="516"/>
        <v>980.89338115422345</v>
      </c>
      <c r="S733" s="205">
        <f t="shared" si="525"/>
        <v>7</v>
      </c>
      <c r="T733" s="578"/>
      <c r="U733" s="211">
        <v>3</v>
      </c>
      <c r="V733" s="211">
        <v>2944.1045032657298</v>
      </c>
      <c r="W733" s="208">
        <f t="shared" si="517"/>
        <v>981.36816775524323</v>
      </c>
      <c r="X733" s="205">
        <f t="shared" si="526"/>
        <v>7</v>
      </c>
      <c r="Y733" s="578"/>
      <c r="Z733" s="211">
        <v>3</v>
      </c>
      <c r="AA733" s="211">
        <v>2944.7129909365613</v>
      </c>
      <c r="AB733" s="208">
        <f t="shared" si="518"/>
        <v>981.57099697885371</v>
      </c>
      <c r="AC733" s="205">
        <f t="shared" si="527"/>
        <v>7</v>
      </c>
      <c r="AD733" s="578"/>
      <c r="AE733" s="211">
        <v>3</v>
      </c>
      <c r="AF733" s="211">
        <v>2944.9275362318899</v>
      </c>
      <c r="AG733" s="208">
        <f t="shared" si="519"/>
        <v>981.6425120772966</v>
      </c>
      <c r="AH733" s="205">
        <f t="shared" si="528"/>
        <v>7</v>
      </c>
      <c r="AI733" s="578"/>
      <c r="AJ733" s="211">
        <v>3</v>
      </c>
      <c r="AK733" s="211">
        <v>2945.6943935507529</v>
      </c>
      <c r="AL733" s="208">
        <f t="shared" si="520"/>
        <v>981.89813118358427</v>
      </c>
      <c r="AM733" s="205">
        <f t="shared" si="529"/>
        <v>7</v>
      </c>
      <c r="AN733" s="578"/>
      <c r="AO733" s="211">
        <v>3</v>
      </c>
      <c r="AP733" s="211">
        <v>2945.6732375542924</v>
      </c>
      <c r="AQ733" s="208">
        <f t="shared" si="521"/>
        <v>981.89107918476418</v>
      </c>
      <c r="AR733" s="205">
        <f t="shared" si="530"/>
        <v>7</v>
      </c>
      <c r="AS733" s="578"/>
      <c r="AT733" s="211">
        <v>3</v>
      </c>
      <c r="AU733" s="211">
        <v>2945.6815816857438</v>
      </c>
      <c r="AV733" s="208">
        <f t="shared" si="522"/>
        <v>981.89386056191461</v>
      </c>
      <c r="AW733" s="205">
        <f t="shared" si="531"/>
        <v>7</v>
      </c>
      <c r="AX733" s="578"/>
    </row>
    <row r="734" spans="2:50" ht="14.25" customHeight="1">
      <c r="B734" s="527"/>
      <c r="C734" s="203">
        <v>25</v>
      </c>
      <c r="D734" s="206" t="s">
        <v>761</v>
      </c>
      <c r="E734" s="207">
        <v>4</v>
      </c>
      <c r="F734" s="203">
        <v>3000</v>
      </c>
      <c r="G734" s="208">
        <f t="shared" si="532"/>
        <v>750</v>
      </c>
      <c r="H734" s="576"/>
      <c r="I734" s="209">
        <f t="shared" si="524"/>
        <v>4</v>
      </c>
      <c r="J734" s="209">
        <f t="shared" si="524"/>
        <v>2653.8453121326284</v>
      </c>
      <c r="K734" s="210">
        <f t="shared" si="524"/>
        <v>663.46132803315709</v>
      </c>
      <c r="L734" s="577"/>
      <c r="M734" s="209">
        <f>RANK(K734, K$710:$K$742)</f>
        <v>23</v>
      </c>
      <c r="N734" s="579"/>
      <c r="O734" s="574"/>
      <c r="P734" s="211">
        <v>4</v>
      </c>
      <c r="Q734" s="211">
        <v>2653.8372541457729</v>
      </c>
      <c r="R734" s="208">
        <f t="shared" si="516"/>
        <v>663.45931353644323</v>
      </c>
      <c r="S734" s="205">
        <f t="shared" si="525"/>
        <v>23</v>
      </c>
      <c r="T734" s="578"/>
      <c r="U734" s="211">
        <v>4</v>
      </c>
      <c r="V734" s="211">
        <v>2653.8975501113578</v>
      </c>
      <c r="W734" s="208">
        <f t="shared" si="517"/>
        <v>663.47438752783944</v>
      </c>
      <c r="X734" s="205">
        <f t="shared" si="526"/>
        <v>23</v>
      </c>
      <c r="Y734" s="578"/>
      <c r="Z734" s="211">
        <v>4</v>
      </c>
      <c r="AA734" s="211">
        <v>2653.8512763596023</v>
      </c>
      <c r="AB734" s="208">
        <f t="shared" si="518"/>
        <v>663.46281908990056</v>
      </c>
      <c r="AC734" s="205">
        <f t="shared" si="527"/>
        <v>23</v>
      </c>
      <c r="AD734" s="578"/>
      <c r="AE734" s="211">
        <v>4</v>
      </c>
      <c r="AF734" s="211">
        <v>2653.689320388351</v>
      </c>
      <c r="AG734" s="208">
        <f t="shared" si="519"/>
        <v>663.42233009708775</v>
      </c>
      <c r="AH734" s="205">
        <f t="shared" si="528"/>
        <v>23</v>
      </c>
      <c r="AI734" s="578"/>
      <c r="AJ734" s="211">
        <v>4</v>
      </c>
      <c r="AK734" s="211">
        <v>2653.7643932683777</v>
      </c>
      <c r="AL734" s="208">
        <f t="shared" si="520"/>
        <v>663.44109831709443</v>
      </c>
      <c r="AM734" s="205">
        <f t="shared" si="529"/>
        <v>23</v>
      </c>
      <c r="AN734" s="578"/>
      <c r="AO734" s="211">
        <v>4</v>
      </c>
      <c r="AP734" s="211">
        <v>2653.8461538461547</v>
      </c>
      <c r="AQ734" s="208">
        <f t="shared" si="521"/>
        <v>663.46153846153868</v>
      </c>
      <c r="AR734" s="205">
        <f t="shared" si="530"/>
        <v>23</v>
      </c>
      <c r="AS734" s="578"/>
      <c r="AT734" s="211">
        <v>4</v>
      </c>
      <c r="AU734" s="211">
        <v>2654.0312368087807</v>
      </c>
      <c r="AV734" s="208">
        <f t="shared" si="522"/>
        <v>663.50780920219518</v>
      </c>
      <c r="AW734" s="205">
        <f t="shared" si="531"/>
        <v>23</v>
      </c>
      <c r="AX734" s="578"/>
    </row>
    <row r="735" spans="2:50" ht="14.25" customHeight="1">
      <c r="B735" s="527"/>
      <c r="C735" s="203">
        <v>26</v>
      </c>
      <c r="D735" s="206" t="s">
        <v>387</v>
      </c>
      <c r="E735" s="207">
        <v>3</v>
      </c>
      <c r="F735" s="203">
        <v>3000</v>
      </c>
      <c r="G735" s="208">
        <f t="shared" si="532"/>
        <v>1000</v>
      </c>
      <c r="H735" s="576"/>
      <c r="I735" s="209">
        <f t="shared" si="524"/>
        <v>3</v>
      </c>
      <c r="J735" s="209">
        <f t="shared" si="524"/>
        <v>2680.3735211092353</v>
      </c>
      <c r="K735" s="210">
        <f t="shared" si="524"/>
        <v>893.4578403697451</v>
      </c>
      <c r="L735" s="577"/>
      <c r="M735" s="209">
        <f>RANK(K735, K$710:$K$742)</f>
        <v>9</v>
      </c>
      <c r="N735" s="579"/>
      <c r="O735" s="574"/>
      <c r="P735" s="211">
        <v>3</v>
      </c>
      <c r="Q735" s="211">
        <v>2680.4633305337902</v>
      </c>
      <c r="R735" s="208">
        <f t="shared" si="516"/>
        <v>893.48777684459674</v>
      </c>
      <c r="S735" s="205">
        <f t="shared" si="525"/>
        <v>9</v>
      </c>
      <c r="T735" s="578"/>
      <c r="U735" s="211">
        <v>3</v>
      </c>
      <c r="V735" s="211">
        <v>2680.6249602387106</v>
      </c>
      <c r="W735" s="208">
        <f t="shared" si="517"/>
        <v>893.54165341290354</v>
      </c>
      <c r="X735" s="205">
        <f t="shared" si="526"/>
        <v>9</v>
      </c>
      <c r="Y735" s="578"/>
      <c r="Z735" s="211">
        <v>3</v>
      </c>
      <c r="AA735" s="211">
        <v>2680.2982006235152</v>
      </c>
      <c r="AB735" s="208">
        <f t="shared" si="518"/>
        <v>893.43273354117173</v>
      </c>
      <c r="AC735" s="205">
        <f t="shared" si="527"/>
        <v>9</v>
      </c>
      <c r="AD735" s="578"/>
      <c r="AE735" s="211">
        <v>3</v>
      </c>
      <c r="AF735" s="211">
        <v>2680.3570604337065</v>
      </c>
      <c r="AG735" s="208">
        <f t="shared" si="519"/>
        <v>893.45235347790219</v>
      </c>
      <c r="AH735" s="205">
        <f t="shared" si="528"/>
        <v>9</v>
      </c>
      <c r="AI735" s="578"/>
      <c r="AJ735" s="211">
        <v>3</v>
      </c>
      <c r="AK735" s="211">
        <v>2680.0589002402421</v>
      </c>
      <c r="AL735" s="208">
        <f t="shared" si="520"/>
        <v>893.35296674674737</v>
      </c>
      <c r="AM735" s="205">
        <f t="shared" si="529"/>
        <v>9</v>
      </c>
      <c r="AN735" s="578"/>
      <c r="AO735" s="211">
        <v>3</v>
      </c>
      <c r="AP735" s="211">
        <v>2680.0975523442239</v>
      </c>
      <c r="AQ735" s="208">
        <f t="shared" si="521"/>
        <v>893.36585078140797</v>
      </c>
      <c r="AR735" s="205">
        <f t="shared" si="530"/>
        <v>9</v>
      </c>
      <c r="AS735" s="578"/>
      <c r="AT735" s="211">
        <v>3</v>
      </c>
      <c r="AU735" s="211">
        <v>2680.7146433504586</v>
      </c>
      <c r="AV735" s="208">
        <f t="shared" si="522"/>
        <v>893.57154778348615</v>
      </c>
      <c r="AW735" s="205">
        <f t="shared" si="531"/>
        <v>9</v>
      </c>
      <c r="AX735" s="578"/>
    </row>
    <row r="736" spans="2:50" ht="14.25" customHeight="1">
      <c r="B736" s="527"/>
      <c r="C736" s="203">
        <v>27</v>
      </c>
      <c r="D736" s="206" t="s">
        <v>707</v>
      </c>
      <c r="E736" s="207">
        <v>12</v>
      </c>
      <c r="F736" s="203">
        <v>3600</v>
      </c>
      <c r="G736" s="208">
        <f t="shared" si="532"/>
        <v>300</v>
      </c>
      <c r="H736" s="576"/>
      <c r="I736" s="209">
        <f t="shared" si="524"/>
        <v>12</v>
      </c>
      <c r="J736" s="209">
        <f t="shared" si="524"/>
        <v>3108.0420994902206</v>
      </c>
      <c r="K736" s="210">
        <f t="shared" si="524"/>
        <v>259.00350829085176</v>
      </c>
      <c r="L736" s="577"/>
      <c r="M736" s="209">
        <f>RANK(K736, K$710:$K$742)</f>
        <v>27</v>
      </c>
      <c r="N736" s="579"/>
      <c r="O736" s="574"/>
      <c r="P736" s="211">
        <v>12</v>
      </c>
      <c r="Q736" s="211">
        <v>3108.0174927113699</v>
      </c>
      <c r="R736" s="208">
        <f t="shared" si="516"/>
        <v>259.00145772594749</v>
      </c>
      <c r="S736" s="205">
        <f t="shared" si="525"/>
        <v>26</v>
      </c>
      <c r="T736" s="578"/>
      <c r="U736" s="211">
        <v>12</v>
      </c>
      <c r="V736" s="211">
        <v>3107.9329608938465</v>
      </c>
      <c r="W736" s="208">
        <f t="shared" si="517"/>
        <v>258.99441340782056</v>
      </c>
      <c r="X736" s="205">
        <f t="shared" si="526"/>
        <v>26</v>
      </c>
      <c r="Y736" s="578"/>
      <c r="Z736" s="211">
        <v>12</v>
      </c>
      <c r="AA736" s="211">
        <v>3108.4394904458532</v>
      </c>
      <c r="AB736" s="208">
        <f t="shared" si="518"/>
        <v>259.03662420382108</v>
      </c>
      <c r="AC736" s="205">
        <f t="shared" si="527"/>
        <v>26</v>
      </c>
      <c r="AD736" s="578"/>
      <c r="AE736" s="211">
        <v>12</v>
      </c>
      <c r="AF736" s="211">
        <v>3108.4033613445317</v>
      </c>
      <c r="AG736" s="208">
        <f t="shared" si="519"/>
        <v>259.03361344537763</v>
      </c>
      <c r="AH736" s="205">
        <f t="shared" si="528"/>
        <v>26</v>
      </c>
      <c r="AI736" s="578"/>
      <c r="AJ736" s="211">
        <v>12</v>
      </c>
      <c r="AK736" s="211">
        <v>3107.5604053000725</v>
      </c>
      <c r="AL736" s="208">
        <f t="shared" si="520"/>
        <v>258.96336710833936</v>
      </c>
      <c r="AM736" s="205">
        <f t="shared" si="529"/>
        <v>26</v>
      </c>
      <c r="AN736" s="578"/>
      <c r="AO736" s="211">
        <v>12</v>
      </c>
      <c r="AP736" s="211">
        <v>3107.5347476225284</v>
      </c>
      <c r="AQ736" s="208">
        <f t="shared" si="521"/>
        <v>258.96122896854405</v>
      </c>
      <c r="AR736" s="205">
        <f t="shared" si="530"/>
        <v>26</v>
      </c>
      <c r="AS736" s="578"/>
      <c r="AT736" s="211">
        <v>12</v>
      </c>
      <c r="AU736" s="211">
        <v>3108.4062381133454</v>
      </c>
      <c r="AV736" s="208">
        <f t="shared" si="522"/>
        <v>259.03385317611213</v>
      </c>
      <c r="AW736" s="205">
        <f t="shared" si="531"/>
        <v>27</v>
      </c>
      <c r="AX736" s="578"/>
    </row>
    <row r="737" spans="1:50" ht="14.25" customHeight="1">
      <c r="B737" s="527"/>
      <c r="C737" s="203">
        <v>28</v>
      </c>
      <c r="D737" s="206" t="s">
        <v>933</v>
      </c>
      <c r="E737" s="207">
        <v>5</v>
      </c>
      <c r="F737" s="203">
        <v>3000</v>
      </c>
      <c r="G737" s="208">
        <f t="shared" si="532"/>
        <v>600</v>
      </c>
      <c r="H737" s="576"/>
      <c r="I737" s="209">
        <f t="shared" si="524"/>
        <v>5</v>
      </c>
      <c r="J737" s="209">
        <f t="shared" si="524"/>
        <v>2424.185033771812</v>
      </c>
      <c r="K737" s="210">
        <f t="shared" si="524"/>
        <v>484.83700675436239</v>
      </c>
      <c r="L737" s="577"/>
      <c r="M737" s="209">
        <f>RANK(K737, K$710:$K$742)</f>
        <v>26</v>
      </c>
      <c r="N737" s="579"/>
      <c r="O737" s="574"/>
      <c r="P737" s="211"/>
      <c r="Q737" s="211"/>
      <c r="R737" s="208"/>
      <c r="S737" s="205"/>
      <c r="T737" s="578"/>
      <c r="U737" s="211"/>
      <c r="V737" s="211"/>
      <c r="W737" s="208"/>
      <c r="X737" s="205"/>
      <c r="Y737" s="578"/>
      <c r="Z737" s="211"/>
      <c r="AA737" s="211"/>
      <c r="AB737" s="208"/>
      <c r="AC737" s="205"/>
      <c r="AD737" s="578"/>
      <c r="AE737" s="211"/>
      <c r="AF737" s="211"/>
      <c r="AG737" s="208"/>
      <c r="AH737" s="205"/>
      <c r="AI737" s="578"/>
      <c r="AJ737" s="211"/>
      <c r="AK737" s="211"/>
      <c r="AL737" s="208"/>
      <c r="AM737" s="205"/>
      <c r="AN737" s="578"/>
      <c r="AO737" s="211"/>
      <c r="AP737" s="211"/>
      <c r="AQ737" s="208"/>
      <c r="AR737" s="205"/>
      <c r="AS737" s="578"/>
      <c r="AT737" s="211">
        <v>5</v>
      </c>
      <c r="AU737" s="211">
        <v>2424.185033771812</v>
      </c>
      <c r="AV737" s="208">
        <f t="shared" si="522"/>
        <v>484.83700675436239</v>
      </c>
      <c r="AW737" s="205">
        <f t="shared" si="531"/>
        <v>26</v>
      </c>
      <c r="AX737" s="578"/>
    </row>
    <row r="738" spans="1:50" ht="14.25" customHeight="1">
      <c r="B738" s="527"/>
      <c r="C738" s="203">
        <v>29</v>
      </c>
      <c r="D738" s="206"/>
      <c r="E738" s="207"/>
      <c r="F738" s="203"/>
      <c r="G738" s="208"/>
      <c r="H738" s="576"/>
      <c r="I738" s="209"/>
      <c r="J738" s="209"/>
      <c r="K738" s="210"/>
      <c r="L738" s="577"/>
      <c r="M738" s="209"/>
      <c r="N738" s="579"/>
      <c r="O738" s="574"/>
      <c r="P738" s="211"/>
      <c r="Q738" s="211"/>
      <c r="R738" s="208"/>
      <c r="S738" s="205"/>
      <c r="T738" s="578"/>
      <c r="U738" s="211"/>
      <c r="V738" s="211"/>
      <c r="W738" s="208"/>
      <c r="X738" s="205"/>
      <c r="Y738" s="578"/>
      <c r="Z738" s="211"/>
      <c r="AA738" s="211"/>
      <c r="AB738" s="208"/>
      <c r="AC738" s="205"/>
      <c r="AD738" s="578"/>
      <c r="AE738" s="211"/>
      <c r="AF738" s="211"/>
      <c r="AG738" s="208"/>
      <c r="AH738" s="205"/>
      <c r="AI738" s="578"/>
      <c r="AJ738" s="211"/>
      <c r="AK738" s="211"/>
      <c r="AL738" s="208"/>
      <c r="AM738" s="205"/>
      <c r="AN738" s="578"/>
      <c r="AO738" s="211"/>
      <c r="AP738" s="211"/>
      <c r="AQ738" s="208"/>
      <c r="AR738" s="205"/>
      <c r="AS738" s="578"/>
      <c r="AT738" s="211"/>
      <c r="AU738" s="211"/>
      <c r="AV738" s="208"/>
      <c r="AW738" s="205"/>
      <c r="AX738" s="578"/>
    </row>
    <row r="739" spans="1:50" ht="14.25" customHeight="1">
      <c r="B739" s="527"/>
      <c r="C739" s="203">
        <v>30</v>
      </c>
      <c r="D739" s="206"/>
      <c r="E739" s="207"/>
      <c r="F739" s="203"/>
      <c r="G739" s="208"/>
      <c r="H739" s="576"/>
      <c r="I739" s="209"/>
      <c r="J739" s="209"/>
      <c r="K739" s="210"/>
      <c r="L739" s="577"/>
      <c r="M739" s="209"/>
      <c r="N739" s="579"/>
      <c r="O739" s="574"/>
      <c r="P739" s="211"/>
      <c r="Q739" s="211"/>
      <c r="R739" s="208"/>
      <c r="S739" s="205"/>
      <c r="T739" s="578"/>
      <c r="U739" s="211"/>
      <c r="V739" s="211"/>
      <c r="W739" s="208"/>
      <c r="X739" s="205"/>
      <c r="Y739" s="578"/>
      <c r="Z739" s="211"/>
      <c r="AA739" s="211"/>
      <c r="AB739" s="208"/>
      <c r="AC739" s="205"/>
      <c r="AD739" s="578"/>
      <c r="AE739" s="211"/>
      <c r="AF739" s="211"/>
      <c r="AG739" s="208"/>
      <c r="AH739" s="205"/>
      <c r="AI739" s="578"/>
      <c r="AJ739" s="211"/>
      <c r="AK739" s="211"/>
      <c r="AL739" s="208"/>
      <c r="AM739" s="205"/>
      <c r="AN739" s="578"/>
      <c r="AO739" s="211"/>
      <c r="AP739" s="211"/>
      <c r="AQ739" s="208"/>
      <c r="AR739" s="205"/>
      <c r="AS739" s="578"/>
      <c r="AT739" s="211"/>
      <c r="AU739" s="211"/>
      <c r="AV739" s="208"/>
      <c r="AW739" s="205"/>
      <c r="AX739" s="578"/>
    </row>
    <row r="740" spans="1:50" ht="14.25" customHeight="1">
      <c r="B740" s="527"/>
      <c r="C740" s="203">
        <v>31</v>
      </c>
      <c r="D740" s="206"/>
      <c r="E740" s="203"/>
      <c r="F740" s="203"/>
      <c r="G740" s="208"/>
      <c r="H740" s="576"/>
      <c r="I740" s="209"/>
      <c r="J740" s="209"/>
      <c r="K740" s="210"/>
      <c r="L740" s="577"/>
      <c r="M740" s="209"/>
      <c r="N740" s="579"/>
      <c r="O740" s="574"/>
      <c r="P740" s="211"/>
      <c r="Q740" s="211"/>
      <c r="R740" s="208"/>
      <c r="S740" s="205"/>
      <c r="T740" s="578"/>
      <c r="U740" s="211"/>
      <c r="V740" s="211"/>
      <c r="W740" s="208"/>
      <c r="X740" s="205"/>
      <c r="Y740" s="578"/>
      <c r="Z740" s="211"/>
      <c r="AA740" s="211"/>
      <c r="AB740" s="208"/>
      <c r="AC740" s="205"/>
      <c r="AD740" s="578"/>
      <c r="AE740" s="211"/>
      <c r="AF740" s="211"/>
      <c r="AG740" s="208"/>
      <c r="AH740" s="205"/>
      <c r="AI740" s="578"/>
      <c r="AJ740" s="211"/>
      <c r="AK740" s="211"/>
      <c r="AL740" s="208"/>
      <c r="AM740" s="205"/>
      <c r="AN740" s="578"/>
      <c r="AO740" s="211"/>
      <c r="AP740" s="211"/>
      <c r="AQ740" s="208"/>
      <c r="AR740" s="205"/>
      <c r="AS740" s="578"/>
      <c r="AT740" s="211"/>
      <c r="AU740" s="211"/>
      <c r="AV740" s="208"/>
      <c r="AW740" s="205"/>
      <c r="AX740" s="578"/>
    </row>
    <row r="741" spans="1:50" ht="14.25" customHeight="1">
      <c r="B741" s="527"/>
      <c r="C741" s="203">
        <v>32</v>
      </c>
      <c r="D741" s="206"/>
      <c r="E741" s="203"/>
      <c r="F741" s="203"/>
      <c r="G741" s="208"/>
      <c r="H741" s="576"/>
      <c r="I741" s="209"/>
      <c r="J741" s="209"/>
      <c r="K741" s="210"/>
      <c r="L741" s="577"/>
      <c r="M741" s="209"/>
      <c r="N741" s="579"/>
      <c r="O741" s="574"/>
      <c r="P741" s="205"/>
      <c r="Q741" s="205"/>
      <c r="R741" s="208"/>
      <c r="S741" s="205"/>
      <c r="T741" s="578"/>
      <c r="U741" s="205"/>
      <c r="V741" s="205"/>
      <c r="W741" s="208"/>
      <c r="X741" s="205"/>
      <c r="Y741" s="578"/>
      <c r="Z741" s="205"/>
      <c r="AA741" s="205"/>
      <c r="AB741" s="208"/>
      <c r="AC741" s="205"/>
      <c r="AD741" s="578"/>
      <c r="AE741" s="205"/>
      <c r="AF741" s="205"/>
      <c r="AG741" s="208"/>
      <c r="AH741" s="205"/>
      <c r="AI741" s="578"/>
      <c r="AJ741" s="205"/>
      <c r="AK741" s="205"/>
      <c r="AL741" s="208"/>
      <c r="AM741" s="205"/>
      <c r="AN741" s="578"/>
      <c r="AO741" s="205"/>
      <c r="AP741" s="205"/>
      <c r="AQ741" s="208"/>
      <c r="AR741" s="205"/>
      <c r="AS741" s="578"/>
      <c r="AT741" s="205"/>
      <c r="AU741" s="205"/>
      <c r="AV741" s="208"/>
      <c r="AW741" s="205"/>
      <c r="AX741" s="578"/>
    </row>
    <row r="742" spans="1:50" ht="14.25" customHeight="1">
      <c r="B742" s="527"/>
      <c r="C742" s="203">
        <v>33</v>
      </c>
      <c r="D742" s="206"/>
      <c r="E742" s="203"/>
      <c r="F742" s="203"/>
      <c r="G742" s="208"/>
      <c r="H742" s="576"/>
      <c r="I742" s="209"/>
      <c r="J742" s="209"/>
      <c r="K742" s="210"/>
      <c r="L742" s="577"/>
      <c r="M742" s="209"/>
      <c r="N742" s="579"/>
      <c r="O742" s="574"/>
      <c r="P742" s="205"/>
      <c r="Q742" s="211"/>
      <c r="R742" s="208"/>
      <c r="S742" s="205"/>
      <c r="T742" s="578"/>
      <c r="U742" s="205"/>
      <c r="V742" s="211"/>
      <c r="W742" s="208"/>
      <c r="X742" s="205"/>
      <c r="Y742" s="578"/>
      <c r="Z742" s="205"/>
      <c r="AA742" s="211"/>
      <c r="AB742" s="208"/>
      <c r="AC742" s="205"/>
      <c r="AD742" s="578"/>
      <c r="AE742" s="205"/>
      <c r="AF742" s="211"/>
      <c r="AG742" s="208"/>
      <c r="AH742" s="205"/>
      <c r="AI742" s="578"/>
      <c r="AJ742" s="205"/>
      <c r="AK742" s="211"/>
      <c r="AL742" s="208"/>
      <c r="AM742" s="205"/>
      <c r="AN742" s="578"/>
      <c r="AO742" s="205"/>
      <c r="AP742" s="211"/>
      <c r="AQ742" s="208"/>
      <c r="AR742" s="205"/>
      <c r="AS742" s="578"/>
      <c r="AT742" s="205"/>
      <c r="AU742" s="211"/>
      <c r="AV742" s="208"/>
      <c r="AW742" s="205"/>
      <c r="AX742" s="578"/>
    </row>
    <row r="743" spans="1:50" ht="14.25" customHeight="1" collapsed="1">
      <c r="B743" s="580" t="s">
        <v>831</v>
      </c>
      <c r="C743" s="581"/>
      <c r="D743" s="581"/>
      <c r="E743" s="581"/>
      <c r="F743" s="581"/>
      <c r="G743" s="581"/>
      <c r="H743" s="581"/>
      <c r="I743" s="581"/>
      <c r="J743" s="581"/>
      <c r="K743" s="581"/>
      <c r="L743" s="581"/>
      <c r="M743" s="582"/>
      <c r="N743" s="585" t="s">
        <v>444</v>
      </c>
      <c r="O743" s="585" t="s">
        <v>105</v>
      </c>
      <c r="P743" s="587">
        <f>AT705+1</f>
        <v>46007</v>
      </c>
      <c r="Q743" s="588"/>
      <c r="R743" s="588"/>
      <c r="S743" s="588"/>
      <c r="T743" s="588"/>
      <c r="U743" s="589">
        <f>P743+1</f>
        <v>46008</v>
      </c>
      <c r="V743" s="590"/>
      <c r="W743" s="590"/>
      <c r="X743" s="590"/>
      <c r="Y743" s="590"/>
      <c r="Z743" s="587">
        <f t="shared" ref="Z743" si="533">U743+1</f>
        <v>46009</v>
      </c>
      <c r="AA743" s="588"/>
      <c r="AB743" s="588"/>
      <c r="AC743" s="588"/>
      <c r="AD743" s="588"/>
      <c r="AE743" s="589">
        <f t="shared" ref="AE743" si="534">Z743+1</f>
        <v>46010</v>
      </c>
      <c r="AF743" s="590"/>
      <c r="AG743" s="590"/>
      <c r="AH743" s="590"/>
      <c r="AI743" s="590"/>
      <c r="AJ743" s="595">
        <f t="shared" ref="AJ743" si="535">AE743+1</f>
        <v>46011</v>
      </c>
      <c r="AK743" s="596"/>
      <c r="AL743" s="596"/>
      <c r="AM743" s="596"/>
      <c r="AN743" s="597"/>
      <c r="AO743" s="589">
        <f t="shared" ref="AO743" si="536">AJ743+1</f>
        <v>46012</v>
      </c>
      <c r="AP743" s="590"/>
      <c r="AQ743" s="590"/>
      <c r="AR743" s="590"/>
      <c r="AS743" s="590"/>
      <c r="AT743" s="595">
        <f t="shared" ref="AT743" si="537">AO743+1</f>
        <v>46013</v>
      </c>
      <c r="AU743" s="596"/>
      <c r="AV743" s="596"/>
      <c r="AW743" s="596"/>
      <c r="AX743" s="597"/>
    </row>
    <row r="744" spans="1:50" ht="14.25" customHeight="1">
      <c r="B744" s="583"/>
      <c r="C744" s="583"/>
      <c r="D744" s="583"/>
      <c r="E744" s="583"/>
      <c r="F744" s="583"/>
      <c r="G744" s="583"/>
      <c r="H744" s="583"/>
      <c r="I744" s="583"/>
      <c r="J744" s="583"/>
      <c r="K744" s="583"/>
      <c r="L744" s="583"/>
      <c r="M744" s="584"/>
      <c r="N744" s="586"/>
      <c r="O744" s="586"/>
      <c r="P744" s="598">
        <f>P743</f>
        <v>46007</v>
      </c>
      <c r="Q744" s="598"/>
      <c r="R744" s="598"/>
      <c r="S744" s="598"/>
      <c r="T744" s="598"/>
      <c r="U744" s="591">
        <f>U743</f>
        <v>46008</v>
      </c>
      <c r="V744" s="591"/>
      <c r="W744" s="591"/>
      <c r="X744" s="591"/>
      <c r="Y744" s="591"/>
      <c r="Z744" s="598">
        <f t="shared" ref="Z744" si="538">Z743</f>
        <v>46009</v>
      </c>
      <c r="AA744" s="598"/>
      <c r="AB744" s="598"/>
      <c r="AC744" s="598"/>
      <c r="AD744" s="598"/>
      <c r="AE744" s="591">
        <f t="shared" ref="AE744" si="539">AE743</f>
        <v>46010</v>
      </c>
      <c r="AF744" s="591"/>
      <c r="AG744" s="591"/>
      <c r="AH744" s="591"/>
      <c r="AI744" s="591"/>
      <c r="AJ744" s="592">
        <f t="shared" ref="AJ744" si="540">AJ743</f>
        <v>46011</v>
      </c>
      <c r="AK744" s="593"/>
      <c r="AL744" s="593"/>
      <c r="AM744" s="593"/>
      <c r="AN744" s="594"/>
      <c r="AO744" s="591">
        <f t="shared" ref="AO744" si="541">AO743</f>
        <v>46012</v>
      </c>
      <c r="AP744" s="591"/>
      <c r="AQ744" s="591"/>
      <c r="AR744" s="591"/>
      <c r="AS744" s="591"/>
      <c r="AT744" s="592">
        <f t="shared" ref="AT744" si="542">AT743</f>
        <v>46013</v>
      </c>
      <c r="AU744" s="593"/>
      <c r="AV744" s="593"/>
      <c r="AW744" s="593"/>
      <c r="AX744" s="594"/>
    </row>
    <row r="745" spans="1:50" ht="14.25" customHeight="1">
      <c r="B745" s="527" t="s">
        <v>165</v>
      </c>
      <c r="C745" s="527" t="s">
        <v>160</v>
      </c>
      <c r="D745" s="527"/>
      <c r="E745" s="527" t="s">
        <v>161</v>
      </c>
      <c r="F745" s="527"/>
      <c r="G745" s="527"/>
      <c r="H745" s="527" t="s">
        <v>166</v>
      </c>
      <c r="I745" s="575" t="s">
        <v>445</v>
      </c>
      <c r="J745" s="575"/>
      <c r="K745" s="575"/>
      <c r="L745" s="575" t="s">
        <v>166</v>
      </c>
      <c r="M745" s="575" t="s">
        <v>168</v>
      </c>
      <c r="N745" s="579"/>
      <c r="O745" s="574" t="s">
        <v>167</v>
      </c>
      <c r="P745" s="574" t="s">
        <v>163</v>
      </c>
      <c r="Q745" s="574"/>
      <c r="R745" s="574"/>
      <c r="S745" s="574"/>
      <c r="T745" s="574" t="s">
        <v>166</v>
      </c>
      <c r="U745" s="574" t="s">
        <v>163</v>
      </c>
      <c r="V745" s="574"/>
      <c r="W745" s="574"/>
      <c r="X745" s="574"/>
      <c r="Y745" s="574" t="s">
        <v>166</v>
      </c>
      <c r="Z745" s="574" t="s">
        <v>163</v>
      </c>
      <c r="AA745" s="574"/>
      <c r="AB745" s="574"/>
      <c r="AC745" s="574"/>
      <c r="AD745" s="574" t="s">
        <v>166</v>
      </c>
      <c r="AE745" s="574" t="s">
        <v>163</v>
      </c>
      <c r="AF745" s="574"/>
      <c r="AG745" s="574"/>
      <c r="AH745" s="574"/>
      <c r="AI745" s="574" t="s">
        <v>166</v>
      </c>
      <c r="AJ745" s="574" t="s">
        <v>163</v>
      </c>
      <c r="AK745" s="574"/>
      <c r="AL745" s="574"/>
      <c r="AM745" s="574"/>
      <c r="AN745" s="574" t="s">
        <v>166</v>
      </c>
      <c r="AO745" s="574" t="s">
        <v>163</v>
      </c>
      <c r="AP745" s="574"/>
      <c r="AQ745" s="574"/>
      <c r="AR745" s="574"/>
      <c r="AS745" s="574" t="s">
        <v>166</v>
      </c>
      <c r="AT745" s="574" t="s">
        <v>163</v>
      </c>
      <c r="AU745" s="574"/>
      <c r="AV745" s="574"/>
      <c r="AW745" s="574"/>
      <c r="AX745" s="574" t="s">
        <v>166</v>
      </c>
    </row>
    <row r="746" spans="1:50" ht="14.25" customHeight="1">
      <c r="B746" s="527"/>
      <c r="C746" s="527"/>
      <c r="D746" s="527"/>
      <c r="E746" s="527" t="s">
        <v>446</v>
      </c>
      <c r="F746" s="527"/>
      <c r="G746" s="527"/>
      <c r="H746" s="527"/>
      <c r="I746" s="575" t="s">
        <v>446</v>
      </c>
      <c r="J746" s="575"/>
      <c r="K746" s="575"/>
      <c r="L746" s="575"/>
      <c r="M746" s="575"/>
      <c r="N746" s="579"/>
      <c r="O746" s="574"/>
      <c r="P746" s="574" t="s">
        <v>447</v>
      </c>
      <c r="Q746" s="574"/>
      <c r="R746" s="574"/>
      <c r="S746" s="574"/>
      <c r="T746" s="574"/>
      <c r="U746" s="574" t="s">
        <v>447</v>
      </c>
      <c r="V746" s="574"/>
      <c r="W746" s="574"/>
      <c r="X746" s="574"/>
      <c r="Y746" s="574"/>
      <c r="Z746" s="574" t="s">
        <v>447</v>
      </c>
      <c r="AA746" s="574"/>
      <c r="AB746" s="574"/>
      <c r="AC746" s="574"/>
      <c r="AD746" s="574"/>
      <c r="AE746" s="574" t="s">
        <v>447</v>
      </c>
      <c r="AF746" s="574"/>
      <c r="AG746" s="574"/>
      <c r="AH746" s="574"/>
      <c r="AI746" s="574"/>
      <c r="AJ746" s="574" t="s">
        <v>447</v>
      </c>
      <c r="AK746" s="574"/>
      <c r="AL746" s="574"/>
      <c r="AM746" s="574"/>
      <c r="AN746" s="574"/>
      <c r="AO746" s="574" t="s">
        <v>447</v>
      </c>
      <c r="AP746" s="574"/>
      <c r="AQ746" s="574"/>
      <c r="AR746" s="574"/>
      <c r="AS746" s="574"/>
      <c r="AT746" s="574" t="s">
        <v>447</v>
      </c>
      <c r="AU746" s="574"/>
      <c r="AV746" s="574"/>
      <c r="AW746" s="574"/>
      <c r="AX746" s="574"/>
    </row>
    <row r="747" spans="1:50" ht="14.25" customHeight="1">
      <c r="A747" s="200"/>
      <c r="B747" s="527"/>
      <c r="C747" s="527"/>
      <c r="D747" s="527"/>
      <c r="E747" s="203" t="s">
        <v>162</v>
      </c>
      <c r="F747" s="203" t="s">
        <v>448</v>
      </c>
      <c r="G747" s="203" t="s">
        <v>164</v>
      </c>
      <c r="H747" s="527"/>
      <c r="I747" s="204" t="s">
        <v>162</v>
      </c>
      <c r="J747" s="204" t="s">
        <v>448</v>
      </c>
      <c r="K747" s="204" t="s">
        <v>164</v>
      </c>
      <c r="L747" s="575"/>
      <c r="M747" s="575"/>
      <c r="N747" s="579"/>
      <c r="O747" s="574"/>
      <c r="P747" s="205" t="s">
        <v>162</v>
      </c>
      <c r="Q747" s="205" t="s">
        <v>448</v>
      </c>
      <c r="R747" s="205" t="s">
        <v>164</v>
      </c>
      <c r="S747" s="205" t="s">
        <v>168</v>
      </c>
      <c r="T747" s="574"/>
      <c r="U747" s="205" t="s">
        <v>162</v>
      </c>
      <c r="V747" s="205" t="s">
        <v>448</v>
      </c>
      <c r="W747" s="205" t="s">
        <v>164</v>
      </c>
      <c r="X747" s="205" t="s">
        <v>168</v>
      </c>
      <c r="Y747" s="574"/>
      <c r="Z747" s="205" t="s">
        <v>162</v>
      </c>
      <c r="AA747" s="205" t="s">
        <v>448</v>
      </c>
      <c r="AB747" s="205" t="s">
        <v>164</v>
      </c>
      <c r="AC747" s="205" t="s">
        <v>168</v>
      </c>
      <c r="AD747" s="574"/>
      <c r="AE747" s="205" t="s">
        <v>162</v>
      </c>
      <c r="AF747" s="205" t="s">
        <v>448</v>
      </c>
      <c r="AG747" s="205" t="s">
        <v>164</v>
      </c>
      <c r="AH747" s="205" t="s">
        <v>168</v>
      </c>
      <c r="AI747" s="574"/>
      <c r="AJ747" s="205" t="s">
        <v>162</v>
      </c>
      <c r="AK747" s="205" t="s">
        <v>448</v>
      </c>
      <c r="AL747" s="205" t="s">
        <v>164</v>
      </c>
      <c r="AM747" s="205" t="s">
        <v>168</v>
      </c>
      <c r="AN747" s="574"/>
      <c r="AO747" s="205" t="s">
        <v>162</v>
      </c>
      <c r="AP747" s="205" t="s">
        <v>448</v>
      </c>
      <c r="AQ747" s="205" t="s">
        <v>164</v>
      </c>
      <c r="AR747" s="205" t="s">
        <v>168</v>
      </c>
      <c r="AS747" s="574"/>
      <c r="AT747" s="205" t="s">
        <v>162</v>
      </c>
      <c r="AU747" s="205" t="s">
        <v>448</v>
      </c>
      <c r="AV747" s="205" t="s">
        <v>164</v>
      </c>
      <c r="AW747" s="205" t="s">
        <v>168</v>
      </c>
      <c r="AX747" s="574"/>
    </row>
    <row r="748" spans="1:50" ht="14.25" customHeight="1">
      <c r="B748" s="527" t="s">
        <v>449</v>
      </c>
      <c r="C748" s="203">
        <v>1</v>
      </c>
      <c r="D748" s="206" t="s">
        <v>544</v>
      </c>
      <c r="E748" s="207">
        <v>4</v>
      </c>
      <c r="F748" s="203">
        <v>3300</v>
      </c>
      <c r="G748" s="208">
        <f>F748/E748</f>
        <v>825</v>
      </c>
      <c r="H748" s="576">
        <f>AVERAGE(G748:G780)</f>
        <v>871.25</v>
      </c>
      <c r="I748" s="209">
        <f>AVERAGE(P748,U748,Z748,AE748,AJ748,AO748,AT748)</f>
        <v>4</v>
      </c>
      <c r="J748" s="209">
        <f>AVERAGE(Q748,V748,AA748,AF748,AK748,AP748,AU748)</f>
        <v>2947.8607156213102</v>
      </c>
      <c r="K748" s="210">
        <f>AVERAGE(R748,W748,AB748,AG748,AL748,AQ748,AV748)</f>
        <v>736.96517890532755</v>
      </c>
      <c r="L748" s="577">
        <f>IFERROR(AVERAGE(K748:K780),"-")</f>
        <v>767.99324312579131</v>
      </c>
      <c r="M748" s="209">
        <f>RANK(K748, K$748:$K$780)</f>
        <v>12</v>
      </c>
      <c r="N748" s="579"/>
      <c r="O748" s="574"/>
      <c r="P748" s="211">
        <v>4</v>
      </c>
      <c r="Q748" s="211">
        <v>2948.3919222139093</v>
      </c>
      <c r="R748" s="208">
        <f t="shared" ref="R748:R775" si="543">Q748/P748</f>
        <v>737.09798055347733</v>
      </c>
      <c r="S748" s="205">
        <f>RANK(R748, R$748:R$780)</f>
        <v>12</v>
      </c>
      <c r="T748" s="578">
        <f>AVERAGE(R748:R780)</f>
        <v>767.13045076516107</v>
      </c>
      <c r="U748" s="211">
        <v>4</v>
      </c>
      <c r="V748" s="211">
        <v>2948.0680061823782</v>
      </c>
      <c r="W748" s="208">
        <f t="shared" ref="W748:W775" si="544">V748/U748</f>
        <v>737.01700154559455</v>
      </c>
      <c r="X748" s="205">
        <f>RANK(W748, W$748:W$780)</f>
        <v>12</v>
      </c>
      <c r="Y748" s="578">
        <f>AVERAGE(W748:W780)</f>
        <v>767.40977842550944</v>
      </c>
      <c r="Z748" s="211">
        <v>4</v>
      </c>
      <c r="AA748" s="211">
        <v>2948.5355648535588</v>
      </c>
      <c r="AB748" s="208">
        <f t="shared" ref="AB748:AB775" si="545">AA748/Z748</f>
        <v>737.13389121338969</v>
      </c>
      <c r="AC748" s="205">
        <f>RANK(AB748, AB$748:AB$780)</f>
        <v>12</v>
      </c>
      <c r="AD748" s="578">
        <f>AVERAGE(AB748:AB780)</f>
        <v>767.66185653419109</v>
      </c>
      <c r="AE748" s="211">
        <v>4</v>
      </c>
      <c r="AF748" s="211">
        <v>2948.031496062993</v>
      </c>
      <c r="AG748" s="208">
        <f t="shared" ref="AG748:AG775" si="546">AF748/AE748</f>
        <v>737.00787401574826</v>
      </c>
      <c r="AH748" s="205">
        <f>RANK(AG748, AG$748:AG$780)</f>
        <v>12</v>
      </c>
      <c r="AI748" s="578">
        <f>AVERAGE(AG748:AG780)</f>
        <v>767.95127388908372</v>
      </c>
      <c r="AJ748" s="211">
        <v>4</v>
      </c>
      <c r="AK748" s="211">
        <v>2947.5561897966481</v>
      </c>
      <c r="AL748" s="208">
        <f t="shared" ref="AL748:AL775" si="547">AK748/AJ748</f>
        <v>736.88904744916204</v>
      </c>
      <c r="AM748" s="205">
        <f>RANK(AL748, AL$748:AL$780)</f>
        <v>12</v>
      </c>
      <c r="AN748" s="578">
        <f>AVERAGE(AL748:AL780)</f>
        <v>768.3308400704509</v>
      </c>
      <c r="AO748" s="211">
        <v>4</v>
      </c>
      <c r="AP748" s="211">
        <v>2947.3431113248375</v>
      </c>
      <c r="AQ748" s="208">
        <f t="shared" ref="AQ748:AQ775" si="548">AP748/AO748</f>
        <v>736.83577783120938</v>
      </c>
      <c r="AR748" s="205">
        <f>RANK(AQ748, AQ$748:AQ$780)</f>
        <v>12</v>
      </c>
      <c r="AS748" s="578">
        <f>AVERAGE(AQ748:AQ780)</f>
        <v>768.65088794966493</v>
      </c>
      <c r="AT748" s="211">
        <v>4</v>
      </c>
      <c r="AU748" s="211">
        <v>2947.0987189148464</v>
      </c>
      <c r="AV748" s="208">
        <f t="shared" ref="AV748:AV775" si="549">AU748/AT748</f>
        <v>736.77467972871159</v>
      </c>
      <c r="AW748" s="205">
        <f>RANK(AV748, AV$748:AV$780)</f>
        <v>12</v>
      </c>
      <c r="AX748" s="578">
        <f>AVERAGE(AV748:AV780)</f>
        <v>768.81761424647732</v>
      </c>
    </row>
    <row r="749" spans="1:50" ht="14.25" customHeight="1">
      <c r="B749" s="527"/>
      <c r="C749" s="203">
        <v>2</v>
      </c>
      <c r="D749" s="206" t="s">
        <v>542</v>
      </c>
      <c r="E749" s="207">
        <v>3</v>
      </c>
      <c r="F749" s="203">
        <v>3600</v>
      </c>
      <c r="G749" s="208">
        <f t="shared" ref="G749:G768" si="550">F749/E749</f>
        <v>1200</v>
      </c>
      <c r="H749" s="576"/>
      <c r="I749" s="209">
        <f t="shared" ref="I749:K775" si="551">AVERAGE(P749,U749,Z749,AE749,AJ749,AO749,AT749)</f>
        <v>3</v>
      </c>
      <c r="J749" s="209">
        <f t="shared" si="551"/>
        <v>3111.4215335780759</v>
      </c>
      <c r="K749" s="210">
        <f t="shared" si="551"/>
        <v>1037.140511192692</v>
      </c>
      <c r="L749" s="577"/>
      <c r="M749" s="209">
        <f>RANK(K749, K$748:$K$780)</f>
        <v>5</v>
      </c>
      <c r="N749" s="579"/>
      <c r="O749" s="574"/>
      <c r="P749" s="211">
        <v>3</v>
      </c>
      <c r="Q749" s="211">
        <v>3111.0604332953249</v>
      </c>
      <c r="R749" s="208">
        <f t="shared" si="543"/>
        <v>1037.020144431775</v>
      </c>
      <c r="S749" s="205">
        <f t="shared" ref="S749:S775" si="552">RANK(R749, R$748:R$780)</f>
        <v>6</v>
      </c>
      <c r="T749" s="578"/>
      <c r="U749" s="211">
        <v>3</v>
      </c>
      <c r="V749" s="211">
        <v>3111.2535042050458</v>
      </c>
      <c r="W749" s="208">
        <f t="shared" si="544"/>
        <v>1037.084501401682</v>
      </c>
      <c r="X749" s="205">
        <f t="shared" ref="X749:X775" si="553">RANK(W749, W$748:W$780)</f>
        <v>6</v>
      </c>
      <c r="Y749" s="578"/>
      <c r="Z749" s="211">
        <v>3</v>
      </c>
      <c r="AA749" s="211">
        <v>3111.3276492082828</v>
      </c>
      <c r="AB749" s="208">
        <f t="shared" si="545"/>
        <v>1037.1092164027609</v>
      </c>
      <c r="AC749" s="205">
        <f t="shared" ref="AC749:AC775" si="554">RANK(AB749, AB$748:AB$780)</f>
        <v>6</v>
      </c>
      <c r="AD749" s="578"/>
      <c r="AE749" s="211">
        <v>3</v>
      </c>
      <c r="AF749" s="211">
        <v>3111.5063133558606</v>
      </c>
      <c r="AG749" s="208">
        <f t="shared" si="546"/>
        <v>1037.1687711186203</v>
      </c>
      <c r="AH749" s="205">
        <f t="shared" ref="AH749:AH775" si="555">RANK(AG749, AG$748:AG$780)</f>
        <v>6</v>
      </c>
      <c r="AI749" s="578"/>
      <c r="AJ749" s="211">
        <v>3</v>
      </c>
      <c r="AK749" s="211">
        <v>3111.5646258503384</v>
      </c>
      <c r="AL749" s="208">
        <f t="shared" si="547"/>
        <v>1037.1882086167795</v>
      </c>
      <c r="AM749" s="205">
        <f t="shared" ref="AM749:AM775" si="556">RANK(AL749, AL$748:AL$780)</f>
        <v>5</v>
      </c>
      <c r="AN749" s="578"/>
      <c r="AO749" s="211">
        <v>3</v>
      </c>
      <c r="AP749" s="211">
        <v>3111.6576734847549</v>
      </c>
      <c r="AQ749" s="208">
        <f t="shared" si="548"/>
        <v>1037.2192244949183</v>
      </c>
      <c r="AR749" s="205">
        <f t="shared" ref="AR749:AR775" si="557">RANK(AQ749, AQ$748:AQ$780)</f>
        <v>5</v>
      </c>
      <c r="AS749" s="578"/>
      <c r="AT749" s="211">
        <v>3</v>
      </c>
      <c r="AU749" s="211">
        <v>3111.5805356469255</v>
      </c>
      <c r="AV749" s="208">
        <f t="shared" si="549"/>
        <v>1037.1935118823085</v>
      </c>
      <c r="AW749" s="205">
        <f t="shared" ref="AW749:AW775" si="558">RANK(AV749, AV$748:AV$780)</f>
        <v>5</v>
      </c>
      <c r="AX749" s="578"/>
    </row>
    <row r="750" spans="1:50" ht="14.25" customHeight="1">
      <c r="B750" s="527"/>
      <c r="C750" s="203">
        <v>3</v>
      </c>
      <c r="D750" s="206" t="s">
        <v>543</v>
      </c>
      <c r="E750" s="207">
        <v>4</v>
      </c>
      <c r="F750" s="203">
        <v>3300</v>
      </c>
      <c r="G750" s="208">
        <f t="shared" si="550"/>
        <v>825</v>
      </c>
      <c r="H750" s="576"/>
      <c r="I750" s="209">
        <f t="shared" si="551"/>
        <v>4</v>
      </c>
      <c r="J750" s="209">
        <f t="shared" si="551"/>
        <v>2942.1239083701121</v>
      </c>
      <c r="K750" s="210">
        <f t="shared" si="551"/>
        <v>735.53097709252802</v>
      </c>
      <c r="L750" s="577"/>
      <c r="M750" s="209">
        <f>RANK(K750, K$748:$K$780)</f>
        <v>14</v>
      </c>
      <c r="N750" s="579"/>
      <c r="O750" s="574"/>
      <c r="P750" s="211">
        <v>4</v>
      </c>
      <c r="Q750" s="211">
        <v>2941.6259440248778</v>
      </c>
      <c r="R750" s="208">
        <f t="shared" si="543"/>
        <v>735.40648600621944</v>
      </c>
      <c r="S750" s="205">
        <f t="shared" si="552"/>
        <v>15</v>
      </c>
      <c r="T750" s="578"/>
      <c r="U750" s="211">
        <v>4</v>
      </c>
      <c r="V750" s="211">
        <v>2941.7079207920783</v>
      </c>
      <c r="W750" s="208">
        <f t="shared" si="544"/>
        <v>735.42698019801958</v>
      </c>
      <c r="X750" s="205">
        <f t="shared" si="553"/>
        <v>15</v>
      </c>
      <c r="Y750" s="578"/>
      <c r="Z750" s="211">
        <v>4</v>
      </c>
      <c r="AA750" s="211">
        <v>2942.1777221526909</v>
      </c>
      <c r="AB750" s="208">
        <f t="shared" si="545"/>
        <v>735.54443053817272</v>
      </c>
      <c r="AC750" s="205">
        <f t="shared" si="554"/>
        <v>14</v>
      </c>
      <c r="AD750" s="578"/>
      <c r="AE750" s="211">
        <v>4</v>
      </c>
      <c r="AF750" s="211">
        <v>2942.2863027806402</v>
      </c>
      <c r="AG750" s="208">
        <f t="shared" si="546"/>
        <v>735.57157569516005</v>
      </c>
      <c r="AH750" s="205">
        <f t="shared" si="555"/>
        <v>14</v>
      </c>
      <c r="AI750" s="578"/>
      <c r="AJ750" s="211">
        <v>4</v>
      </c>
      <c r="AK750" s="211">
        <v>2942.1718273004799</v>
      </c>
      <c r="AL750" s="208">
        <f t="shared" si="547"/>
        <v>735.54295682511997</v>
      </c>
      <c r="AM750" s="205">
        <f t="shared" si="556"/>
        <v>15</v>
      </c>
      <c r="AN750" s="578"/>
      <c r="AO750" s="211">
        <v>4</v>
      </c>
      <c r="AP750" s="211">
        <v>2942.3826714801444</v>
      </c>
      <c r="AQ750" s="208">
        <f t="shared" si="548"/>
        <v>735.5956678700361</v>
      </c>
      <c r="AR750" s="205">
        <f t="shared" si="557"/>
        <v>14</v>
      </c>
      <c r="AS750" s="578"/>
      <c r="AT750" s="211">
        <v>4</v>
      </c>
      <c r="AU750" s="211">
        <v>2942.514970059879</v>
      </c>
      <c r="AV750" s="208">
        <f t="shared" si="549"/>
        <v>735.62874251496976</v>
      </c>
      <c r="AW750" s="205">
        <f t="shared" si="558"/>
        <v>15</v>
      </c>
      <c r="AX750" s="578"/>
    </row>
    <row r="751" spans="1:50" ht="14.25" customHeight="1">
      <c r="B751" s="527"/>
      <c r="C751" s="203">
        <v>4</v>
      </c>
      <c r="D751" s="206" t="s">
        <v>233</v>
      </c>
      <c r="E751" s="207">
        <v>5</v>
      </c>
      <c r="F751" s="203">
        <v>3300</v>
      </c>
      <c r="G751" s="208">
        <f t="shared" si="550"/>
        <v>660</v>
      </c>
      <c r="H751" s="576"/>
      <c r="I751" s="209">
        <f t="shared" si="551"/>
        <v>5</v>
      </c>
      <c r="J751" s="209">
        <f t="shared" si="551"/>
        <v>2949.8302300662594</v>
      </c>
      <c r="K751" s="210">
        <f t="shared" si="551"/>
        <v>589.96604601325191</v>
      </c>
      <c r="L751" s="577"/>
      <c r="M751" s="209">
        <f>RANK(K751, K$748:$K$780)</f>
        <v>24</v>
      </c>
      <c r="N751" s="579"/>
      <c r="O751" s="574"/>
      <c r="P751" s="211">
        <v>5</v>
      </c>
      <c r="Q751" s="211">
        <v>2949.9072356215238</v>
      </c>
      <c r="R751" s="208">
        <f t="shared" si="543"/>
        <v>589.98144712430474</v>
      </c>
      <c r="S751" s="205">
        <f t="shared" si="552"/>
        <v>24</v>
      </c>
      <c r="T751" s="578"/>
      <c r="U751" s="211">
        <v>5</v>
      </c>
      <c r="V751" s="211">
        <v>2950.3597122302126</v>
      </c>
      <c r="W751" s="208">
        <f t="shared" si="544"/>
        <v>590.0719424460425</v>
      </c>
      <c r="X751" s="205">
        <f t="shared" si="553"/>
        <v>24</v>
      </c>
      <c r="Y751" s="578"/>
      <c r="Z751" s="211">
        <v>5</v>
      </c>
      <c r="AA751" s="211">
        <v>2949.7499999999955</v>
      </c>
      <c r="AB751" s="208">
        <f t="shared" si="545"/>
        <v>589.94999999999914</v>
      </c>
      <c r="AC751" s="205">
        <f t="shared" si="554"/>
        <v>24</v>
      </c>
      <c r="AD751" s="578"/>
      <c r="AE751" s="211">
        <v>5</v>
      </c>
      <c r="AF751" s="211">
        <v>2949.2193919474189</v>
      </c>
      <c r="AG751" s="208">
        <f t="shared" si="546"/>
        <v>589.84387838948373</v>
      </c>
      <c r="AH751" s="205">
        <f t="shared" si="555"/>
        <v>24</v>
      </c>
      <c r="AI751" s="578"/>
      <c r="AJ751" s="211">
        <v>5</v>
      </c>
      <c r="AK751" s="211">
        <v>2949.5128432240904</v>
      </c>
      <c r="AL751" s="208">
        <f t="shared" si="547"/>
        <v>589.90256864481807</v>
      </c>
      <c r="AM751" s="205">
        <f t="shared" si="556"/>
        <v>24</v>
      </c>
      <c r="AN751" s="578"/>
      <c r="AO751" s="211">
        <v>5</v>
      </c>
      <c r="AP751" s="211">
        <v>2949.9700059988004</v>
      </c>
      <c r="AQ751" s="208">
        <f t="shared" si="548"/>
        <v>589.99400119976008</v>
      </c>
      <c r="AR751" s="205">
        <f t="shared" si="557"/>
        <v>24</v>
      </c>
      <c r="AS751" s="578"/>
      <c r="AT751" s="211">
        <v>5</v>
      </c>
      <c r="AU751" s="211">
        <v>2950.0924214417755</v>
      </c>
      <c r="AV751" s="208">
        <f t="shared" si="549"/>
        <v>590.01848428835513</v>
      </c>
      <c r="AW751" s="205">
        <f t="shared" si="558"/>
        <v>24</v>
      </c>
      <c r="AX751" s="578"/>
    </row>
    <row r="752" spans="1:50" ht="14.25" customHeight="1">
      <c r="B752" s="527"/>
      <c r="C752" s="203">
        <v>5</v>
      </c>
      <c r="D752" s="206" t="s">
        <v>538</v>
      </c>
      <c r="E752" s="207">
        <v>3</v>
      </c>
      <c r="F752" s="203">
        <v>3600</v>
      </c>
      <c r="G752" s="208">
        <f t="shared" si="550"/>
        <v>1200</v>
      </c>
      <c r="H752" s="576"/>
      <c r="I752" s="209">
        <f t="shared" si="551"/>
        <v>3</v>
      </c>
      <c r="J752" s="209">
        <f t="shared" si="551"/>
        <v>3111.3149459501451</v>
      </c>
      <c r="K752" s="210">
        <f t="shared" si="551"/>
        <v>1037.1049819833818</v>
      </c>
      <c r="L752" s="577"/>
      <c r="M752" s="209">
        <f>RANK(K752, K$748:$K$780)</f>
        <v>6</v>
      </c>
      <c r="N752" s="579"/>
      <c r="O752" s="574"/>
      <c r="P752" s="211">
        <v>3</v>
      </c>
      <c r="Q752" s="211">
        <v>3111.3067027758975</v>
      </c>
      <c r="R752" s="208">
        <f t="shared" si="543"/>
        <v>1037.1022342586325</v>
      </c>
      <c r="S752" s="205">
        <f t="shared" si="552"/>
        <v>5</v>
      </c>
      <c r="T752" s="578"/>
      <c r="U752" s="211">
        <v>3</v>
      </c>
      <c r="V752" s="211">
        <v>3111.6988809766067</v>
      </c>
      <c r="W752" s="208">
        <f t="shared" si="544"/>
        <v>1037.2329603255355</v>
      </c>
      <c r="X752" s="205">
        <f t="shared" si="553"/>
        <v>5</v>
      </c>
      <c r="Y752" s="578"/>
      <c r="Z752" s="211">
        <v>3</v>
      </c>
      <c r="AA752" s="211">
        <v>3112.1379310344819</v>
      </c>
      <c r="AB752" s="208">
        <f t="shared" si="545"/>
        <v>1037.3793103448272</v>
      </c>
      <c r="AC752" s="205">
        <f t="shared" si="554"/>
        <v>5</v>
      </c>
      <c r="AD752" s="578"/>
      <c r="AE752" s="211">
        <v>3</v>
      </c>
      <c r="AF752" s="211">
        <v>3111.8096093399263</v>
      </c>
      <c r="AG752" s="208">
        <f t="shared" si="546"/>
        <v>1037.2698697799754</v>
      </c>
      <c r="AH752" s="205">
        <f t="shared" si="555"/>
        <v>5</v>
      </c>
      <c r="AI752" s="578"/>
      <c r="AJ752" s="211">
        <v>3</v>
      </c>
      <c r="AK752" s="211">
        <v>3111.0473457675812</v>
      </c>
      <c r="AL752" s="208">
        <f t="shared" si="547"/>
        <v>1037.0157819225271</v>
      </c>
      <c r="AM752" s="205">
        <f t="shared" si="556"/>
        <v>6</v>
      </c>
      <c r="AN752" s="578"/>
      <c r="AO752" s="211">
        <v>3</v>
      </c>
      <c r="AP752" s="211">
        <v>3110.7362958157678</v>
      </c>
      <c r="AQ752" s="208">
        <f t="shared" si="548"/>
        <v>1036.912098605256</v>
      </c>
      <c r="AR752" s="205">
        <f t="shared" si="557"/>
        <v>6</v>
      </c>
      <c r="AS752" s="578"/>
      <c r="AT752" s="211">
        <v>3</v>
      </c>
      <c r="AU752" s="211">
        <v>3110.4678559407598</v>
      </c>
      <c r="AV752" s="208">
        <f t="shared" si="549"/>
        <v>1036.8226186469199</v>
      </c>
      <c r="AW752" s="205">
        <f t="shared" si="558"/>
        <v>6</v>
      </c>
      <c r="AX752" s="578"/>
    </row>
    <row r="753" spans="2:50" ht="14.25" customHeight="1">
      <c r="B753" s="527"/>
      <c r="C753" s="203">
        <v>6</v>
      </c>
      <c r="D753" s="206" t="s">
        <v>369</v>
      </c>
      <c r="E753" s="207">
        <v>3</v>
      </c>
      <c r="F753" s="203">
        <v>3000</v>
      </c>
      <c r="G753" s="208">
        <f t="shared" si="550"/>
        <v>1000</v>
      </c>
      <c r="H753" s="576"/>
      <c r="I753" s="209">
        <f t="shared" si="551"/>
        <v>3</v>
      </c>
      <c r="J753" s="209">
        <f t="shared" si="551"/>
        <v>2685.894340801121</v>
      </c>
      <c r="K753" s="210">
        <f t="shared" si="551"/>
        <v>895.29811360037365</v>
      </c>
      <c r="L753" s="577"/>
      <c r="M753" s="209">
        <f>RANK(K753, K$748:$K$780)</f>
        <v>8</v>
      </c>
      <c r="N753" s="579"/>
      <c r="O753" s="574"/>
      <c r="P753" s="211">
        <v>3</v>
      </c>
      <c r="Q753" s="211">
        <v>2685.6423173803541</v>
      </c>
      <c r="R753" s="208">
        <f t="shared" si="543"/>
        <v>895.21410579345138</v>
      </c>
      <c r="S753" s="205">
        <f t="shared" si="552"/>
        <v>8</v>
      </c>
      <c r="T753" s="578"/>
      <c r="U753" s="211">
        <v>3</v>
      </c>
      <c r="V753" s="211">
        <v>2685.9103581385361</v>
      </c>
      <c r="W753" s="208">
        <f t="shared" si="544"/>
        <v>895.30345271284534</v>
      </c>
      <c r="X753" s="205">
        <f t="shared" si="553"/>
        <v>8</v>
      </c>
      <c r="Y753" s="578"/>
      <c r="Z753" s="211">
        <v>3</v>
      </c>
      <c r="AA753" s="211">
        <v>2686.0021905805056</v>
      </c>
      <c r="AB753" s="208">
        <f t="shared" si="545"/>
        <v>895.33406352683517</v>
      </c>
      <c r="AC753" s="205">
        <f t="shared" si="554"/>
        <v>8</v>
      </c>
      <c r="AD753" s="578"/>
      <c r="AE753" s="211">
        <v>3</v>
      </c>
      <c r="AF753" s="211">
        <v>2686.1305687867753</v>
      </c>
      <c r="AG753" s="208">
        <f t="shared" si="546"/>
        <v>895.37685626225846</v>
      </c>
      <c r="AH753" s="205">
        <f t="shared" si="555"/>
        <v>8</v>
      </c>
      <c r="AI753" s="578"/>
      <c r="AJ753" s="211">
        <v>3</v>
      </c>
      <c r="AK753" s="211">
        <v>2685.6313497822948</v>
      </c>
      <c r="AL753" s="208">
        <f t="shared" si="547"/>
        <v>895.21044992743157</v>
      </c>
      <c r="AM753" s="205">
        <f t="shared" si="556"/>
        <v>8</v>
      </c>
      <c r="AN753" s="578"/>
      <c r="AO753" s="211">
        <v>3</v>
      </c>
      <c r="AP753" s="211">
        <v>2685.8296326201057</v>
      </c>
      <c r="AQ753" s="208">
        <f t="shared" si="548"/>
        <v>895.27654420670194</v>
      </c>
      <c r="AR753" s="205">
        <f t="shared" si="557"/>
        <v>8</v>
      </c>
      <c r="AS753" s="578"/>
      <c r="AT753" s="211">
        <v>3</v>
      </c>
      <c r="AU753" s="211">
        <v>2686.1139683192741</v>
      </c>
      <c r="AV753" s="208">
        <f t="shared" si="549"/>
        <v>895.37132277309138</v>
      </c>
      <c r="AW753" s="205">
        <f t="shared" si="558"/>
        <v>8</v>
      </c>
      <c r="AX753" s="578"/>
    </row>
    <row r="754" spans="2:50" ht="14.25" customHeight="1">
      <c r="B754" s="527"/>
      <c r="C754" s="203">
        <v>7</v>
      </c>
      <c r="D754" s="206" t="s">
        <v>541</v>
      </c>
      <c r="E754" s="207">
        <v>3</v>
      </c>
      <c r="F754" s="203">
        <v>3600</v>
      </c>
      <c r="G754" s="208">
        <f t="shared" si="550"/>
        <v>1200</v>
      </c>
      <c r="H754" s="576"/>
      <c r="I754" s="209">
        <f t="shared" si="551"/>
        <v>3</v>
      </c>
      <c r="J754" s="209">
        <f t="shared" si="551"/>
        <v>3115.5526408715227</v>
      </c>
      <c r="K754" s="210">
        <f t="shared" si="551"/>
        <v>1038.5175469571743</v>
      </c>
      <c r="L754" s="577"/>
      <c r="M754" s="209">
        <f>RANK(K754, K$748:$K$780)</f>
        <v>2</v>
      </c>
      <c r="N754" s="579"/>
      <c r="O754" s="574"/>
      <c r="P754" s="211">
        <v>3</v>
      </c>
      <c r="Q754" s="211">
        <v>3114.3338954468804</v>
      </c>
      <c r="R754" s="208">
        <f t="shared" si="543"/>
        <v>1038.1112984822935</v>
      </c>
      <c r="S754" s="205">
        <f t="shared" si="552"/>
        <v>2</v>
      </c>
      <c r="T754" s="578"/>
      <c r="U754" s="211">
        <v>3</v>
      </c>
      <c r="V754" s="211">
        <v>3114.7397260273947</v>
      </c>
      <c r="W754" s="208">
        <f t="shared" si="544"/>
        <v>1038.2465753424649</v>
      </c>
      <c r="X754" s="205">
        <f t="shared" si="553"/>
        <v>2</v>
      </c>
      <c r="Y754" s="578"/>
      <c r="Z754" s="211">
        <v>3</v>
      </c>
      <c r="AA754" s="211">
        <v>3114.5359019264461</v>
      </c>
      <c r="AB754" s="208">
        <f t="shared" si="545"/>
        <v>1038.1786339754819</v>
      </c>
      <c r="AC754" s="205">
        <f t="shared" si="554"/>
        <v>3</v>
      </c>
      <c r="AD754" s="578"/>
      <c r="AE754" s="211">
        <v>3</v>
      </c>
      <c r="AF754" s="211">
        <v>3115.1135473766608</v>
      </c>
      <c r="AG754" s="208">
        <f t="shared" si="546"/>
        <v>1038.371182458887</v>
      </c>
      <c r="AH754" s="205">
        <f t="shared" si="555"/>
        <v>3</v>
      </c>
      <c r="AI754" s="578"/>
      <c r="AJ754" s="211">
        <v>3</v>
      </c>
      <c r="AK754" s="211">
        <v>3116.1936560934842</v>
      </c>
      <c r="AL754" s="208">
        <f t="shared" si="547"/>
        <v>1038.7312186978281</v>
      </c>
      <c r="AM754" s="205">
        <f t="shared" si="556"/>
        <v>2</v>
      </c>
      <c r="AN754" s="578"/>
      <c r="AO754" s="211">
        <v>3</v>
      </c>
      <c r="AP754" s="211">
        <v>3116.621548456958</v>
      </c>
      <c r="AQ754" s="208">
        <f t="shared" si="548"/>
        <v>1038.8738494856527</v>
      </c>
      <c r="AR754" s="205">
        <f t="shared" si="557"/>
        <v>2</v>
      </c>
      <c r="AS754" s="578"/>
      <c r="AT754" s="211">
        <v>3</v>
      </c>
      <c r="AU754" s="211">
        <v>3117.3302107728337</v>
      </c>
      <c r="AV754" s="208">
        <f t="shared" si="549"/>
        <v>1039.1100702576111</v>
      </c>
      <c r="AW754" s="205">
        <f t="shared" si="558"/>
        <v>2</v>
      </c>
      <c r="AX754" s="578"/>
    </row>
    <row r="755" spans="2:50" ht="14.25" customHeight="1">
      <c r="B755" s="527"/>
      <c r="C755" s="203">
        <v>8</v>
      </c>
      <c r="D755" s="206" t="s">
        <v>540</v>
      </c>
      <c r="E755" s="207">
        <v>4</v>
      </c>
      <c r="F755" s="203">
        <v>3300</v>
      </c>
      <c r="G755" s="208">
        <f t="shared" si="550"/>
        <v>825</v>
      </c>
      <c r="H755" s="576"/>
      <c r="I755" s="209">
        <f t="shared" si="551"/>
        <v>4</v>
      </c>
      <c r="J755" s="209">
        <f t="shared" si="551"/>
        <v>2919.7044517912605</v>
      </c>
      <c r="K755" s="210">
        <f t="shared" si="551"/>
        <v>729.92611294781511</v>
      </c>
      <c r="L755" s="577"/>
      <c r="M755" s="209">
        <f>RANK(K755, K$748:$K$780)</f>
        <v>19</v>
      </c>
      <c r="N755" s="579"/>
      <c r="O755" s="574"/>
      <c r="P755" s="211">
        <v>4</v>
      </c>
      <c r="Q755" s="211">
        <v>2918.5714285714303</v>
      </c>
      <c r="R755" s="208">
        <f t="shared" si="543"/>
        <v>729.64285714285757</v>
      </c>
      <c r="S755" s="205">
        <f t="shared" si="552"/>
        <v>19</v>
      </c>
      <c r="T755" s="578"/>
      <c r="U755" s="211">
        <v>4</v>
      </c>
      <c r="V755" s="211">
        <v>2919.3075898801635</v>
      </c>
      <c r="W755" s="208">
        <f t="shared" si="544"/>
        <v>729.82689747004088</v>
      </c>
      <c r="X755" s="205">
        <f t="shared" si="553"/>
        <v>19</v>
      </c>
      <c r="Y755" s="578"/>
      <c r="Z755" s="211">
        <v>4</v>
      </c>
      <c r="AA755" s="211">
        <v>2918.9189189189228</v>
      </c>
      <c r="AB755" s="208">
        <f t="shared" si="545"/>
        <v>729.72972972973071</v>
      </c>
      <c r="AC755" s="205">
        <f t="shared" si="554"/>
        <v>20</v>
      </c>
      <c r="AD755" s="578"/>
      <c r="AE755" s="211">
        <v>4</v>
      </c>
      <c r="AF755" s="211">
        <v>2919.5258889581983</v>
      </c>
      <c r="AG755" s="208">
        <f t="shared" si="546"/>
        <v>729.88147223954957</v>
      </c>
      <c r="AH755" s="205">
        <f t="shared" si="555"/>
        <v>19</v>
      </c>
      <c r="AI755" s="578"/>
      <c r="AJ755" s="211">
        <v>4</v>
      </c>
      <c r="AK755" s="211">
        <v>2919.9471598414884</v>
      </c>
      <c r="AL755" s="208">
        <f t="shared" si="547"/>
        <v>729.98678996037211</v>
      </c>
      <c r="AM755" s="205">
        <f t="shared" si="556"/>
        <v>19</v>
      </c>
      <c r="AN755" s="578"/>
      <c r="AO755" s="211">
        <v>4</v>
      </c>
      <c r="AP755" s="211">
        <v>2920.7547169811328</v>
      </c>
      <c r="AQ755" s="208">
        <f t="shared" si="548"/>
        <v>730.1886792452832</v>
      </c>
      <c r="AR755" s="205">
        <f t="shared" si="557"/>
        <v>19</v>
      </c>
      <c r="AS755" s="578"/>
      <c r="AT755" s="211">
        <v>4</v>
      </c>
      <c r="AU755" s="211">
        <v>2920.9054593874871</v>
      </c>
      <c r="AV755" s="208">
        <f t="shared" si="549"/>
        <v>730.22636484687177</v>
      </c>
      <c r="AW755" s="205">
        <f t="shared" si="558"/>
        <v>18</v>
      </c>
      <c r="AX755" s="578"/>
    </row>
    <row r="756" spans="2:50" ht="14.25" customHeight="1">
      <c r="B756" s="527"/>
      <c r="C756" s="203">
        <v>9</v>
      </c>
      <c r="D756" s="206" t="s">
        <v>622</v>
      </c>
      <c r="E756" s="207">
        <v>4</v>
      </c>
      <c r="F756" s="203">
        <v>3300</v>
      </c>
      <c r="G756" s="208">
        <f t="shared" si="550"/>
        <v>825</v>
      </c>
      <c r="H756" s="576"/>
      <c r="I756" s="209">
        <f t="shared" si="551"/>
        <v>4</v>
      </c>
      <c r="J756" s="209">
        <f t="shared" si="551"/>
        <v>2918.8338870269349</v>
      </c>
      <c r="K756" s="210">
        <f t="shared" si="551"/>
        <v>729.70847175673373</v>
      </c>
      <c r="L756" s="577"/>
      <c r="M756" s="209">
        <f>RANK(K756, K$748:$K$780)</f>
        <v>20</v>
      </c>
      <c r="N756" s="579"/>
      <c r="O756" s="574"/>
      <c r="P756" s="211">
        <v>4</v>
      </c>
      <c r="Q756" s="211">
        <v>2918.4971098265851</v>
      </c>
      <c r="R756" s="208">
        <f t="shared" si="543"/>
        <v>729.62427745664627</v>
      </c>
      <c r="S756" s="205">
        <f t="shared" si="552"/>
        <v>20</v>
      </c>
      <c r="T756" s="578"/>
      <c r="U756" s="211">
        <v>4</v>
      </c>
      <c r="V756" s="211">
        <v>2918.8507358093889</v>
      </c>
      <c r="W756" s="208">
        <f t="shared" si="544"/>
        <v>729.71268395234722</v>
      </c>
      <c r="X756" s="205">
        <f t="shared" si="553"/>
        <v>20</v>
      </c>
      <c r="Y756" s="578"/>
      <c r="Z756" s="211">
        <v>4</v>
      </c>
      <c r="AA756" s="211">
        <v>2919.6850393700765</v>
      </c>
      <c r="AB756" s="208">
        <f t="shared" si="545"/>
        <v>729.92125984251913</v>
      </c>
      <c r="AC756" s="205">
        <f t="shared" si="554"/>
        <v>19</v>
      </c>
      <c r="AD756" s="578"/>
      <c r="AE756" s="211">
        <v>4</v>
      </c>
      <c r="AF756" s="211">
        <v>2918.6119873817033</v>
      </c>
      <c r="AG756" s="208">
        <f t="shared" si="546"/>
        <v>729.65299684542583</v>
      </c>
      <c r="AH756" s="205">
        <f t="shared" si="555"/>
        <v>20</v>
      </c>
      <c r="AI756" s="578"/>
      <c r="AJ756" s="211">
        <v>4</v>
      </c>
      <c r="AK756" s="211">
        <v>2917.5355450236993</v>
      </c>
      <c r="AL756" s="208">
        <f t="shared" si="547"/>
        <v>729.38388625592484</v>
      </c>
      <c r="AM756" s="205">
        <f t="shared" si="556"/>
        <v>21</v>
      </c>
      <c r="AN756" s="578"/>
      <c r="AO756" s="211">
        <v>4</v>
      </c>
      <c r="AP756" s="211">
        <v>2918.5080928923294</v>
      </c>
      <c r="AQ756" s="208">
        <f t="shared" si="548"/>
        <v>729.62702322308235</v>
      </c>
      <c r="AR756" s="205">
        <f t="shared" si="557"/>
        <v>21</v>
      </c>
      <c r="AS756" s="578"/>
      <c r="AT756" s="211">
        <v>4</v>
      </c>
      <c r="AU756" s="211">
        <v>2920.1486988847569</v>
      </c>
      <c r="AV756" s="208">
        <f t="shared" si="549"/>
        <v>730.03717472118922</v>
      </c>
      <c r="AW756" s="205">
        <f t="shared" si="558"/>
        <v>20</v>
      </c>
      <c r="AX756" s="578"/>
    </row>
    <row r="757" spans="2:50" ht="14.25" customHeight="1">
      <c r="B757" s="527"/>
      <c r="C757" s="203">
        <v>10</v>
      </c>
      <c r="D757" s="206" t="s">
        <v>537</v>
      </c>
      <c r="E757" s="207">
        <v>4</v>
      </c>
      <c r="F757" s="203">
        <v>3300</v>
      </c>
      <c r="G757" s="208">
        <f t="shared" si="550"/>
        <v>825</v>
      </c>
      <c r="H757" s="576"/>
      <c r="I757" s="209">
        <f t="shared" si="551"/>
        <v>4</v>
      </c>
      <c r="J757" s="209">
        <f t="shared" si="551"/>
        <v>2920.9960138675583</v>
      </c>
      <c r="K757" s="210">
        <f t="shared" si="551"/>
        <v>730.24900346688958</v>
      </c>
      <c r="L757" s="577"/>
      <c r="M757" s="209">
        <f>RANK(K757, K$748:$K$780)</f>
        <v>17</v>
      </c>
      <c r="N757" s="579"/>
      <c r="O757" s="574"/>
      <c r="P757" s="211">
        <v>4</v>
      </c>
      <c r="Q757" s="211">
        <v>2920.2395209580859</v>
      </c>
      <c r="R757" s="208">
        <f t="shared" si="543"/>
        <v>730.05988023952148</v>
      </c>
      <c r="S757" s="205">
        <f t="shared" si="552"/>
        <v>18</v>
      </c>
      <c r="T757" s="578"/>
      <c r="U757" s="211">
        <v>4</v>
      </c>
      <c r="V757" s="211">
        <v>2920.0480192076807</v>
      </c>
      <c r="W757" s="208">
        <f t="shared" si="544"/>
        <v>730.01200480192017</v>
      </c>
      <c r="X757" s="205">
        <f t="shared" si="553"/>
        <v>18</v>
      </c>
      <c r="Y757" s="578"/>
      <c r="Z757" s="211">
        <v>4</v>
      </c>
      <c r="AA757" s="211">
        <v>2920.4301075268827</v>
      </c>
      <c r="AB757" s="208">
        <f t="shared" si="545"/>
        <v>730.10752688172067</v>
      </c>
      <c r="AC757" s="205">
        <f t="shared" si="554"/>
        <v>18</v>
      </c>
      <c r="AD757" s="578"/>
      <c r="AE757" s="211">
        <v>4</v>
      </c>
      <c r="AF757" s="211">
        <v>2920.4665959703066</v>
      </c>
      <c r="AG757" s="208">
        <f t="shared" si="546"/>
        <v>730.11664899257664</v>
      </c>
      <c r="AH757" s="205">
        <f t="shared" si="555"/>
        <v>18</v>
      </c>
      <c r="AI757" s="578"/>
      <c r="AJ757" s="211">
        <v>4</v>
      </c>
      <c r="AK757" s="211">
        <v>2921.4765100671202</v>
      </c>
      <c r="AL757" s="208">
        <f t="shared" si="547"/>
        <v>730.36912751678005</v>
      </c>
      <c r="AM757" s="205">
        <f t="shared" si="556"/>
        <v>17</v>
      </c>
      <c r="AN757" s="578"/>
      <c r="AO757" s="211">
        <v>4</v>
      </c>
      <c r="AP757" s="211">
        <v>2922.4035017906908</v>
      </c>
      <c r="AQ757" s="208">
        <f t="shared" si="548"/>
        <v>730.60087544767271</v>
      </c>
      <c r="AR757" s="205">
        <f t="shared" si="557"/>
        <v>17</v>
      </c>
      <c r="AS757" s="578"/>
      <c r="AT757" s="211">
        <v>4</v>
      </c>
      <c r="AU757" s="211">
        <v>2921.9078415521408</v>
      </c>
      <c r="AV757" s="208">
        <f t="shared" si="549"/>
        <v>730.4769603880352</v>
      </c>
      <c r="AW757" s="205">
        <f t="shared" si="558"/>
        <v>17</v>
      </c>
      <c r="AX757" s="578"/>
    </row>
    <row r="758" spans="2:50" ht="14.25" customHeight="1">
      <c r="B758" s="527"/>
      <c r="C758" s="203">
        <v>11</v>
      </c>
      <c r="D758" s="206" t="s">
        <v>640</v>
      </c>
      <c r="E758" s="207">
        <v>4</v>
      </c>
      <c r="F758" s="203">
        <v>3300</v>
      </c>
      <c r="G758" s="208">
        <f t="shared" si="550"/>
        <v>825</v>
      </c>
      <c r="H758" s="576"/>
      <c r="I758" s="209">
        <f t="shared" si="551"/>
        <v>4</v>
      </c>
      <c r="J758" s="209">
        <f t="shared" si="551"/>
        <v>2951.0315043256273</v>
      </c>
      <c r="K758" s="210">
        <f t="shared" si="551"/>
        <v>737.75787608140683</v>
      </c>
      <c r="L758" s="577"/>
      <c r="M758" s="209">
        <f>RANK(K758, K$748:$K$780)</f>
        <v>11</v>
      </c>
      <c r="N758" s="579"/>
      <c r="O758" s="574"/>
      <c r="P758" s="211">
        <v>4</v>
      </c>
      <c r="Q758" s="211">
        <v>2950.5346671265966</v>
      </c>
      <c r="R758" s="208">
        <f t="shared" si="543"/>
        <v>737.63366678164914</v>
      </c>
      <c r="S758" s="205">
        <f t="shared" si="552"/>
        <v>11</v>
      </c>
      <c r="T758" s="578"/>
      <c r="U758" s="211">
        <v>4</v>
      </c>
      <c r="V758" s="211">
        <v>2950.7402422611058</v>
      </c>
      <c r="W758" s="208">
        <f t="shared" si="544"/>
        <v>737.68506056527644</v>
      </c>
      <c r="X758" s="205">
        <f t="shared" si="553"/>
        <v>11</v>
      </c>
      <c r="Y758" s="578"/>
      <c r="Z758" s="211">
        <v>4</v>
      </c>
      <c r="AA758" s="211">
        <v>2951.5527950310534</v>
      </c>
      <c r="AB758" s="208">
        <f t="shared" si="545"/>
        <v>737.88819875776335</v>
      </c>
      <c r="AC758" s="205">
        <f t="shared" si="554"/>
        <v>11</v>
      </c>
      <c r="AD758" s="578"/>
      <c r="AE758" s="211">
        <v>4</v>
      </c>
      <c r="AF758" s="211">
        <v>2951.3364055299535</v>
      </c>
      <c r="AG758" s="208">
        <f t="shared" si="546"/>
        <v>737.83410138248837</v>
      </c>
      <c r="AH758" s="205">
        <f t="shared" si="555"/>
        <v>11</v>
      </c>
      <c r="AI758" s="578"/>
      <c r="AJ758" s="211">
        <v>4</v>
      </c>
      <c r="AK758" s="211">
        <v>2950.8789552988483</v>
      </c>
      <c r="AL758" s="208">
        <f t="shared" si="547"/>
        <v>737.71973882471207</v>
      </c>
      <c r="AM758" s="205">
        <f t="shared" si="556"/>
        <v>11</v>
      </c>
      <c r="AN758" s="578"/>
      <c r="AO758" s="211">
        <v>4</v>
      </c>
      <c r="AP758" s="211">
        <v>2950.860289057121</v>
      </c>
      <c r="AQ758" s="208">
        <f t="shared" si="548"/>
        <v>737.71507226428025</v>
      </c>
      <c r="AR758" s="205">
        <f t="shared" si="557"/>
        <v>11</v>
      </c>
      <c r="AS758" s="578"/>
      <c r="AT758" s="211">
        <v>4</v>
      </c>
      <c r="AU758" s="211">
        <v>2951.3171759747115</v>
      </c>
      <c r="AV758" s="208">
        <f t="shared" si="549"/>
        <v>737.82929399367788</v>
      </c>
      <c r="AW758" s="205">
        <f>RANK(AV758, AV$748:AV$780)</f>
        <v>11</v>
      </c>
      <c r="AX758" s="578"/>
    </row>
    <row r="759" spans="2:50" ht="14.25" customHeight="1">
      <c r="B759" s="527"/>
      <c r="C759" s="203">
        <v>12</v>
      </c>
      <c r="D759" s="206" t="s">
        <v>232</v>
      </c>
      <c r="E759" s="207">
        <v>3</v>
      </c>
      <c r="F759" s="203">
        <v>3000</v>
      </c>
      <c r="G759" s="208">
        <f t="shared" si="550"/>
        <v>1000</v>
      </c>
      <c r="H759" s="576"/>
      <c r="I759" s="209">
        <f t="shared" si="551"/>
        <v>3</v>
      </c>
      <c r="J759" s="209">
        <f t="shared" si="551"/>
        <v>2681.7261073984509</v>
      </c>
      <c r="K759" s="210">
        <f t="shared" si="551"/>
        <v>893.90870246615032</v>
      </c>
      <c r="L759" s="577"/>
      <c r="M759" s="209">
        <f>RANK(K759, K$748:$K$780)</f>
        <v>9</v>
      </c>
      <c r="N759" s="579"/>
      <c r="O759" s="574"/>
      <c r="P759" s="211">
        <v>3</v>
      </c>
      <c r="Q759" s="211">
        <v>2681.2173913043471</v>
      </c>
      <c r="R759" s="208">
        <f t="shared" si="543"/>
        <v>893.7391304347824</v>
      </c>
      <c r="S759" s="205">
        <f t="shared" si="552"/>
        <v>9</v>
      </c>
      <c r="T759" s="578"/>
      <c r="U759" s="211">
        <v>3</v>
      </c>
      <c r="V759" s="211">
        <v>2681.6603773584911</v>
      </c>
      <c r="W759" s="208">
        <f t="shared" si="544"/>
        <v>893.88679245283038</v>
      </c>
      <c r="X759" s="205">
        <f t="shared" si="553"/>
        <v>9</v>
      </c>
      <c r="Y759" s="578"/>
      <c r="Z759" s="211">
        <v>3</v>
      </c>
      <c r="AA759" s="211">
        <v>2681.7971283001393</v>
      </c>
      <c r="AB759" s="208">
        <f t="shared" si="545"/>
        <v>893.93237610004644</v>
      </c>
      <c r="AC759" s="205">
        <f t="shared" si="554"/>
        <v>9</v>
      </c>
      <c r="AD759" s="578"/>
      <c r="AE759" s="211">
        <v>3</v>
      </c>
      <c r="AF759" s="211">
        <v>2681.8073721759824</v>
      </c>
      <c r="AG759" s="208">
        <f t="shared" si="546"/>
        <v>893.93579072532748</v>
      </c>
      <c r="AH759" s="205">
        <f t="shared" si="555"/>
        <v>9</v>
      </c>
      <c r="AI759" s="578"/>
      <c r="AJ759" s="211">
        <v>3</v>
      </c>
      <c r="AK759" s="211">
        <v>2681.9292072034782</v>
      </c>
      <c r="AL759" s="208">
        <f t="shared" si="547"/>
        <v>893.97640240115936</v>
      </c>
      <c r="AM759" s="205">
        <f t="shared" si="556"/>
        <v>9</v>
      </c>
      <c r="AN759" s="578"/>
      <c r="AO759" s="211">
        <v>3</v>
      </c>
      <c r="AP759" s="211">
        <v>2681.8451121455764</v>
      </c>
      <c r="AQ759" s="208">
        <f t="shared" si="548"/>
        <v>893.94837071519214</v>
      </c>
      <c r="AR759" s="205">
        <f t="shared" si="557"/>
        <v>9</v>
      </c>
      <c r="AS759" s="578"/>
      <c r="AT759" s="211">
        <v>3</v>
      </c>
      <c r="AU759" s="211">
        <v>2681.8261633011407</v>
      </c>
      <c r="AV759" s="208">
        <f t="shared" si="549"/>
        <v>893.94205443371357</v>
      </c>
      <c r="AW759" s="205">
        <f t="shared" si="558"/>
        <v>9</v>
      </c>
      <c r="AX759" s="578"/>
    </row>
    <row r="760" spans="2:50" ht="14.25" customHeight="1">
      <c r="B760" s="527"/>
      <c r="C760" s="203">
        <v>13</v>
      </c>
      <c r="D760" s="206" t="s">
        <v>725</v>
      </c>
      <c r="E760" s="207">
        <v>12</v>
      </c>
      <c r="F760" s="203">
        <v>3600</v>
      </c>
      <c r="G760" s="208">
        <f t="shared" si="550"/>
        <v>300</v>
      </c>
      <c r="H760" s="576"/>
      <c r="I760" s="209">
        <f t="shared" si="551"/>
        <v>12</v>
      </c>
      <c r="J760" s="209">
        <f t="shared" si="551"/>
        <v>3108.5884151785517</v>
      </c>
      <c r="K760" s="210">
        <f t="shared" si="551"/>
        <v>259.04903459821264</v>
      </c>
      <c r="L760" s="577"/>
      <c r="M760" s="209">
        <f>RANK(K760, K$748:$K$780)</f>
        <v>28</v>
      </c>
      <c r="N760" s="579"/>
      <c r="O760" s="574"/>
      <c r="P760" s="211">
        <v>12</v>
      </c>
      <c r="Q760" s="211">
        <v>3107.0625540501569</v>
      </c>
      <c r="R760" s="208">
        <f t="shared" si="543"/>
        <v>258.92187950417974</v>
      </c>
      <c r="S760" s="205">
        <f t="shared" si="552"/>
        <v>28</v>
      </c>
      <c r="T760" s="578"/>
      <c r="U760" s="211">
        <v>12</v>
      </c>
      <c r="V760" s="211">
        <v>3107.3354595534934</v>
      </c>
      <c r="W760" s="208">
        <f t="shared" si="544"/>
        <v>258.9446216294578</v>
      </c>
      <c r="X760" s="205">
        <f t="shared" si="553"/>
        <v>28</v>
      </c>
      <c r="Y760" s="578"/>
      <c r="Z760" s="211">
        <v>12</v>
      </c>
      <c r="AA760" s="211">
        <v>3107.960348452988</v>
      </c>
      <c r="AB760" s="208">
        <f t="shared" si="545"/>
        <v>258.99669570441569</v>
      </c>
      <c r="AC760" s="205">
        <f t="shared" si="554"/>
        <v>28</v>
      </c>
      <c r="AD760" s="578"/>
      <c r="AE760" s="211">
        <v>12</v>
      </c>
      <c r="AF760" s="211">
        <v>3109.270795163065</v>
      </c>
      <c r="AG760" s="208">
        <f t="shared" si="546"/>
        <v>259.10589959692209</v>
      </c>
      <c r="AH760" s="205">
        <f t="shared" si="555"/>
        <v>28</v>
      </c>
      <c r="AI760" s="578"/>
      <c r="AJ760" s="211">
        <v>12</v>
      </c>
      <c r="AK760" s="211">
        <v>3109.2767890950372</v>
      </c>
      <c r="AL760" s="208">
        <f t="shared" si="547"/>
        <v>259.10639909125308</v>
      </c>
      <c r="AM760" s="205">
        <f t="shared" si="556"/>
        <v>28</v>
      </c>
      <c r="AN760" s="578"/>
      <c r="AO760" s="211">
        <v>12</v>
      </c>
      <c r="AP760" s="211">
        <v>3109.5505617977542</v>
      </c>
      <c r="AQ760" s="208">
        <f t="shared" si="548"/>
        <v>259.1292134831462</v>
      </c>
      <c r="AR760" s="205">
        <f t="shared" si="557"/>
        <v>28</v>
      </c>
      <c r="AS760" s="578"/>
      <c r="AT760" s="211">
        <v>12</v>
      </c>
      <c r="AU760" s="211">
        <v>3109.6623981373673</v>
      </c>
      <c r="AV760" s="208">
        <f t="shared" si="549"/>
        <v>259.13853317811396</v>
      </c>
      <c r="AW760" s="205">
        <f t="shared" si="558"/>
        <v>28</v>
      </c>
      <c r="AX760" s="578"/>
    </row>
    <row r="761" spans="2:50" ht="14.25" customHeight="1">
      <c r="B761" s="527"/>
      <c r="C761" s="203">
        <v>14</v>
      </c>
      <c r="D761" s="206" t="s">
        <v>553</v>
      </c>
      <c r="E761" s="207">
        <v>4</v>
      </c>
      <c r="F761" s="203">
        <v>3300</v>
      </c>
      <c r="G761" s="208">
        <f t="shared" si="550"/>
        <v>825</v>
      </c>
      <c r="H761" s="576"/>
      <c r="I761" s="209">
        <f t="shared" si="551"/>
        <v>4</v>
      </c>
      <c r="J761" s="209">
        <f t="shared" si="551"/>
        <v>2941.6187564262923</v>
      </c>
      <c r="K761" s="210">
        <f t="shared" si="551"/>
        <v>735.40468910657307</v>
      </c>
      <c r="L761" s="577"/>
      <c r="M761" s="209">
        <f>RANK(K761, K$748:$K$780)</f>
        <v>16</v>
      </c>
      <c r="N761" s="579"/>
      <c r="O761" s="574"/>
      <c r="P761" s="211">
        <v>4</v>
      </c>
      <c r="Q761" s="211">
        <v>2941.6906267970098</v>
      </c>
      <c r="R761" s="208">
        <f t="shared" si="543"/>
        <v>735.42265669925246</v>
      </c>
      <c r="S761" s="205">
        <f t="shared" si="552"/>
        <v>14</v>
      </c>
      <c r="T761" s="578"/>
      <c r="U761" s="211">
        <v>4</v>
      </c>
      <c r="V761" s="211">
        <v>2941.7142857142853</v>
      </c>
      <c r="W761" s="208">
        <f t="shared" si="544"/>
        <v>735.42857142857133</v>
      </c>
      <c r="X761" s="205">
        <f t="shared" si="553"/>
        <v>14</v>
      </c>
      <c r="Y761" s="578"/>
      <c r="Z761" s="211">
        <v>4</v>
      </c>
      <c r="AA761" s="211">
        <v>2941.5821501014207</v>
      </c>
      <c r="AB761" s="208">
        <f t="shared" si="545"/>
        <v>735.39553752535517</v>
      </c>
      <c r="AC761" s="205">
        <f t="shared" si="554"/>
        <v>16</v>
      </c>
      <c r="AD761" s="578"/>
      <c r="AE761" s="211">
        <v>4</v>
      </c>
      <c r="AF761" s="211">
        <v>2941.5666901905447</v>
      </c>
      <c r="AG761" s="208">
        <f t="shared" si="546"/>
        <v>735.39167254763618</v>
      </c>
      <c r="AH761" s="205">
        <f t="shared" si="555"/>
        <v>16</v>
      </c>
      <c r="AI761" s="578"/>
      <c r="AJ761" s="211">
        <v>4</v>
      </c>
      <c r="AK761" s="211">
        <v>2941.6186723249461</v>
      </c>
      <c r="AL761" s="208">
        <f t="shared" si="547"/>
        <v>735.40466808123654</v>
      </c>
      <c r="AM761" s="205">
        <f t="shared" si="556"/>
        <v>16</v>
      </c>
      <c r="AN761" s="578"/>
      <c r="AO761" s="211">
        <v>4</v>
      </c>
      <c r="AP761" s="211">
        <v>2941.6458852867818</v>
      </c>
      <c r="AQ761" s="208">
        <f t="shared" si="548"/>
        <v>735.41147132169544</v>
      </c>
      <c r="AR761" s="205">
        <f t="shared" si="557"/>
        <v>16</v>
      </c>
      <c r="AS761" s="578"/>
      <c r="AT761" s="211">
        <v>4</v>
      </c>
      <c r="AU761" s="211">
        <v>2941.5129845690617</v>
      </c>
      <c r="AV761" s="208">
        <f t="shared" si="549"/>
        <v>735.37824614226543</v>
      </c>
      <c r="AW761" s="205">
        <f t="shared" si="558"/>
        <v>16</v>
      </c>
      <c r="AX761" s="578"/>
    </row>
    <row r="762" spans="2:50" ht="14.25" customHeight="1">
      <c r="B762" s="527"/>
      <c r="C762" s="203">
        <v>15</v>
      </c>
      <c r="D762" s="206" t="s">
        <v>552</v>
      </c>
      <c r="E762" s="207">
        <v>3</v>
      </c>
      <c r="F762" s="203">
        <v>3600</v>
      </c>
      <c r="G762" s="208">
        <f t="shared" si="550"/>
        <v>1200</v>
      </c>
      <c r="H762" s="576"/>
      <c r="I762" s="209">
        <f t="shared" si="551"/>
        <v>3</v>
      </c>
      <c r="J762" s="209">
        <f t="shared" si="551"/>
        <v>3113.9882387207012</v>
      </c>
      <c r="K762" s="210">
        <f t="shared" si="551"/>
        <v>1037.9960795735674</v>
      </c>
      <c r="L762" s="577"/>
      <c r="M762" s="209">
        <f>RANK(K762, K$748:$K$780)</f>
        <v>4</v>
      </c>
      <c r="N762" s="579"/>
      <c r="O762" s="574"/>
      <c r="P762" s="211">
        <v>3</v>
      </c>
      <c r="Q762" s="211">
        <v>3113.32543239603</v>
      </c>
      <c r="R762" s="208">
        <f t="shared" si="543"/>
        <v>1037.7751441320099</v>
      </c>
      <c r="S762" s="205">
        <f t="shared" si="552"/>
        <v>4</v>
      </c>
      <c r="T762" s="578"/>
      <c r="U762" s="211">
        <v>3</v>
      </c>
      <c r="V762" s="211">
        <v>3113.4922019126138</v>
      </c>
      <c r="W762" s="208">
        <f t="shared" si="544"/>
        <v>1037.8307339708713</v>
      </c>
      <c r="X762" s="205">
        <f t="shared" si="553"/>
        <v>4</v>
      </c>
      <c r="Y762" s="578"/>
      <c r="Z762" s="211">
        <v>3</v>
      </c>
      <c r="AA762" s="211">
        <v>3113.8117515358595</v>
      </c>
      <c r="AB762" s="208">
        <f t="shared" si="545"/>
        <v>1037.9372505119532</v>
      </c>
      <c r="AC762" s="205">
        <f t="shared" si="554"/>
        <v>4</v>
      </c>
      <c r="AD762" s="578"/>
      <c r="AE762" s="211">
        <v>3</v>
      </c>
      <c r="AF762" s="211">
        <v>3113.6834203851986</v>
      </c>
      <c r="AG762" s="208">
        <f t="shared" si="546"/>
        <v>1037.8944734617328</v>
      </c>
      <c r="AH762" s="205">
        <f t="shared" si="555"/>
        <v>4</v>
      </c>
      <c r="AI762" s="578"/>
      <c r="AJ762" s="211">
        <v>3</v>
      </c>
      <c r="AK762" s="211">
        <v>3114.5952655794035</v>
      </c>
      <c r="AL762" s="208">
        <f t="shared" si="547"/>
        <v>1038.1984218598011</v>
      </c>
      <c r="AM762" s="205">
        <f t="shared" si="556"/>
        <v>4</v>
      </c>
      <c r="AN762" s="578"/>
      <c r="AO762" s="211">
        <v>3</v>
      </c>
      <c r="AP762" s="211">
        <v>3114.4592077673205</v>
      </c>
      <c r="AQ762" s="208">
        <f t="shared" si="548"/>
        <v>1038.1530692557735</v>
      </c>
      <c r="AR762" s="205">
        <f t="shared" si="557"/>
        <v>4</v>
      </c>
      <c r="AS762" s="578"/>
      <c r="AT762" s="211">
        <v>3</v>
      </c>
      <c r="AU762" s="211">
        <v>3114.5503914684905</v>
      </c>
      <c r="AV762" s="208">
        <f t="shared" si="549"/>
        <v>1038.1834638228302</v>
      </c>
      <c r="AW762" s="205">
        <f t="shared" si="558"/>
        <v>4</v>
      </c>
      <c r="AX762" s="578"/>
    </row>
    <row r="763" spans="2:50" ht="14.25" customHeight="1">
      <c r="B763" s="527"/>
      <c r="C763" s="203">
        <v>16</v>
      </c>
      <c r="D763" s="206" t="s">
        <v>554</v>
      </c>
      <c r="E763" s="207">
        <v>4</v>
      </c>
      <c r="F763" s="203">
        <v>3300</v>
      </c>
      <c r="G763" s="208">
        <f t="shared" si="550"/>
        <v>825</v>
      </c>
      <c r="H763" s="576"/>
      <c r="I763" s="209">
        <f t="shared" si="551"/>
        <v>4</v>
      </c>
      <c r="J763" s="209">
        <f t="shared" si="551"/>
        <v>2941.9181590495491</v>
      </c>
      <c r="K763" s="210">
        <f t="shared" si="551"/>
        <v>735.47953976238728</v>
      </c>
      <c r="L763" s="577"/>
      <c r="M763" s="209">
        <f>RANK(K763, K$748:$K$780)</f>
        <v>15</v>
      </c>
      <c r="N763" s="579"/>
      <c r="O763" s="574"/>
      <c r="P763" s="211">
        <v>4</v>
      </c>
      <c r="Q763" s="211">
        <v>2941.3014608233757</v>
      </c>
      <c r="R763" s="208">
        <f t="shared" si="543"/>
        <v>735.32536520584392</v>
      </c>
      <c r="S763" s="205">
        <f t="shared" si="552"/>
        <v>16</v>
      </c>
      <c r="T763" s="578"/>
      <c r="U763" s="211">
        <v>4</v>
      </c>
      <c r="V763" s="211">
        <v>2941.373322809789</v>
      </c>
      <c r="W763" s="208">
        <f t="shared" si="544"/>
        <v>735.34333070244725</v>
      </c>
      <c r="X763" s="205">
        <f t="shared" si="553"/>
        <v>16</v>
      </c>
      <c r="Y763" s="578"/>
      <c r="Z763" s="211">
        <v>4</v>
      </c>
      <c r="AA763" s="211">
        <v>2941.6389073950718</v>
      </c>
      <c r="AB763" s="208">
        <f t="shared" si="545"/>
        <v>735.40972684876795</v>
      </c>
      <c r="AC763" s="205">
        <f t="shared" si="554"/>
        <v>15</v>
      </c>
      <c r="AD763" s="578"/>
      <c r="AE763" s="211">
        <v>4</v>
      </c>
      <c r="AF763" s="211">
        <v>2942.0315546888819</v>
      </c>
      <c r="AG763" s="208">
        <f t="shared" si="546"/>
        <v>735.50788867222047</v>
      </c>
      <c r="AH763" s="205">
        <f t="shared" si="555"/>
        <v>15</v>
      </c>
      <c r="AI763" s="578"/>
      <c r="AJ763" s="211">
        <v>4</v>
      </c>
      <c r="AK763" s="211">
        <v>2942.2967415374937</v>
      </c>
      <c r="AL763" s="208">
        <f t="shared" si="547"/>
        <v>735.57418538437344</v>
      </c>
      <c r="AM763" s="205">
        <f t="shared" si="556"/>
        <v>14</v>
      </c>
      <c r="AN763" s="578"/>
      <c r="AO763" s="211">
        <v>4</v>
      </c>
      <c r="AP763" s="211">
        <v>2942.1943930553571</v>
      </c>
      <c r="AQ763" s="208">
        <f t="shared" si="548"/>
        <v>735.54859826383927</v>
      </c>
      <c r="AR763" s="205">
        <f t="shared" si="557"/>
        <v>15</v>
      </c>
      <c r="AS763" s="578"/>
      <c r="AT763" s="211">
        <v>4</v>
      </c>
      <c r="AU763" s="211">
        <v>2942.5907330368714</v>
      </c>
      <c r="AV763" s="208">
        <f t="shared" si="549"/>
        <v>735.64768325921784</v>
      </c>
      <c r="AW763" s="205">
        <f t="shared" si="558"/>
        <v>14</v>
      </c>
      <c r="AX763" s="578"/>
    </row>
    <row r="764" spans="2:50" ht="14.25" customHeight="1">
      <c r="B764" s="527"/>
      <c r="C764" s="203">
        <v>17</v>
      </c>
      <c r="D764" s="206" t="s">
        <v>386</v>
      </c>
      <c r="E764" s="207">
        <v>5</v>
      </c>
      <c r="F764" s="203">
        <v>3300</v>
      </c>
      <c r="G764" s="208">
        <f t="shared" si="550"/>
        <v>660</v>
      </c>
      <c r="H764" s="576"/>
      <c r="I764" s="209">
        <f t="shared" si="551"/>
        <v>5</v>
      </c>
      <c r="J764" s="209">
        <f t="shared" si="551"/>
        <v>2941.991680379876</v>
      </c>
      <c r="K764" s="210">
        <f t="shared" si="551"/>
        <v>588.39833607597518</v>
      </c>
      <c r="L764" s="577"/>
      <c r="M764" s="209">
        <f>RANK(K764, K$748:$K$780)</f>
        <v>25</v>
      </c>
      <c r="N764" s="579"/>
      <c r="O764" s="574"/>
      <c r="P764" s="211">
        <v>5</v>
      </c>
      <c r="Q764" s="211">
        <v>2941.4442013129155</v>
      </c>
      <c r="R764" s="208">
        <f t="shared" si="543"/>
        <v>588.28884026258311</v>
      </c>
      <c r="S764" s="205">
        <f t="shared" si="552"/>
        <v>25</v>
      </c>
      <c r="T764" s="578"/>
      <c r="U764" s="211">
        <v>5</v>
      </c>
      <c r="V764" s="211">
        <v>2941.953488372088</v>
      </c>
      <c r="W764" s="208">
        <f t="shared" si="544"/>
        <v>588.39069767441765</v>
      </c>
      <c r="X764" s="205">
        <f t="shared" si="553"/>
        <v>25</v>
      </c>
      <c r="Y764" s="578"/>
      <c r="Z764" s="211">
        <v>5</v>
      </c>
      <c r="AA764" s="211">
        <v>2941.7244796828513</v>
      </c>
      <c r="AB764" s="208">
        <f t="shared" si="545"/>
        <v>588.34489593657031</v>
      </c>
      <c r="AC764" s="205">
        <f t="shared" si="554"/>
        <v>25</v>
      </c>
      <c r="AD764" s="578"/>
      <c r="AE764" s="211">
        <v>5</v>
      </c>
      <c r="AF764" s="211">
        <v>2941.5094339622628</v>
      </c>
      <c r="AG764" s="208">
        <f t="shared" si="546"/>
        <v>588.30188679245259</v>
      </c>
      <c r="AH764" s="205">
        <f t="shared" si="555"/>
        <v>25</v>
      </c>
      <c r="AI764" s="578"/>
      <c r="AJ764" s="211">
        <v>5</v>
      </c>
      <c r="AK764" s="211">
        <v>2942.0095693779986</v>
      </c>
      <c r="AL764" s="208">
        <f t="shared" si="547"/>
        <v>588.40191387559969</v>
      </c>
      <c r="AM764" s="205">
        <f t="shared" si="556"/>
        <v>25</v>
      </c>
      <c r="AN764" s="578"/>
      <c r="AO764" s="211">
        <v>5</v>
      </c>
      <c r="AP764" s="211">
        <v>2942.595019659248</v>
      </c>
      <c r="AQ764" s="208">
        <f t="shared" si="548"/>
        <v>588.51900393184962</v>
      </c>
      <c r="AR764" s="205">
        <f t="shared" si="557"/>
        <v>25</v>
      </c>
      <c r="AS764" s="578"/>
      <c r="AT764" s="211">
        <v>5</v>
      </c>
      <c r="AU764" s="211">
        <v>2942.7055702917664</v>
      </c>
      <c r="AV764" s="208">
        <f t="shared" si="549"/>
        <v>588.54111405835329</v>
      </c>
      <c r="AW764" s="205">
        <f t="shared" si="558"/>
        <v>25</v>
      </c>
      <c r="AX764" s="578"/>
    </row>
    <row r="765" spans="2:50" ht="14.25" customHeight="1">
      <c r="B765" s="527"/>
      <c r="C765" s="203">
        <v>18</v>
      </c>
      <c r="D765" s="206" t="s">
        <v>547</v>
      </c>
      <c r="E765" s="207">
        <v>3</v>
      </c>
      <c r="F765" s="203">
        <v>3600</v>
      </c>
      <c r="G765" s="208">
        <f t="shared" si="550"/>
        <v>1200</v>
      </c>
      <c r="H765" s="576"/>
      <c r="I765" s="209">
        <f t="shared" si="551"/>
        <v>3</v>
      </c>
      <c r="J765" s="209">
        <f t="shared" si="551"/>
        <v>3116.904920981643</v>
      </c>
      <c r="K765" s="210">
        <f t="shared" si="551"/>
        <v>1038.968306993881</v>
      </c>
      <c r="L765" s="577"/>
      <c r="M765" s="209">
        <f>RANK(K765, K$748:$K$780)</f>
        <v>1</v>
      </c>
      <c r="N765" s="579"/>
      <c r="O765" s="574"/>
      <c r="P765" s="211">
        <v>3</v>
      </c>
      <c r="Q765" s="211">
        <v>3115.6125346717736</v>
      </c>
      <c r="R765" s="208">
        <f t="shared" si="543"/>
        <v>1038.5375115572579</v>
      </c>
      <c r="S765" s="205">
        <f t="shared" si="552"/>
        <v>1</v>
      </c>
      <c r="T765" s="578"/>
      <c r="U765" s="211">
        <v>3</v>
      </c>
      <c r="V765" s="211">
        <v>3116.2926729991223</v>
      </c>
      <c r="W765" s="208">
        <f t="shared" si="544"/>
        <v>1038.7642243330408</v>
      </c>
      <c r="X765" s="205">
        <f t="shared" si="553"/>
        <v>1</v>
      </c>
      <c r="Y765" s="578"/>
      <c r="Z765" s="211">
        <v>3</v>
      </c>
      <c r="AA765" s="211">
        <v>3116.6240409207135</v>
      </c>
      <c r="AB765" s="208">
        <f t="shared" si="545"/>
        <v>1038.8746803069046</v>
      </c>
      <c r="AC765" s="205">
        <f t="shared" si="554"/>
        <v>1</v>
      </c>
      <c r="AD765" s="578"/>
      <c r="AE765" s="211">
        <v>3</v>
      </c>
      <c r="AF765" s="211">
        <v>3116.8872419269437</v>
      </c>
      <c r="AG765" s="208">
        <f t="shared" si="546"/>
        <v>1038.9624139756479</v>
      </c>
      <c r="AH765" s="205">
        <f t="shared" si="555"/>
        <v>1</v>
      </c>
      <c r="AI765" s="578"/>
      <c r="AJ765" s="211">
        <v>3</v>
      </c>
      <c r="AK765" s="211">
        <v>3117.0831610120649</v>
      </c>
      <c r="AL765" s="208">
        <f t="shared" si="547"/>
        <v>1039.027720337355</v>
      </c>
      <c r="AM765" s="205">
        <f t="shared" si="556"/>
        <v>1</v>
      </c>
      <c r="AN765" s="578"/>
      <c r="AO765" s="211">
        <v>3</v>
      </c>
      <c r="AP765" s="211">
        <v>3117.9112180632737</v>
      </c>
      <c r="AQ765" s="208">
        <f t="shared" si="548"/>
        <v>1039.3037393544246</v>
      </c>
      <c r="AR765" s="205">
        <f t="shared" si="557"/>
        <v>1</v>
      </c>
      <c r="AS765" s="578"/>
      <c r="AT765" s="211">
        <v>3</v>
      </c>
      <c r="AU765" s="211">
        <v>3117.9235772776074</v>
      </c>
      <c r="AV765" s="208">
        <f t="shared" si="549"/>
        <v>1039.3078590925359</v>
      </c>
      <c r="AW765" s="205">
        <f t="shared" si="558"/>
        <v>1</v>
      </c>
      <c r="AX765" s="578"/>
    </row>
    <row r="766" spans="2:50" ht="14.25" customHeight="1">
      <c r="B766" s="527"/>
      <c r="C766" s="203">
        <v>19</v>
      </c>
      <c r="D766" s="206" t="s">
        <v>551</v>
      </c>
      <c r="E766" s="207">
        <v>3</v>
      </c>
      <c r="F766" s="203">
        <v>3600</v>
      </c>
      <c r="G766" s="208">
        <f t="shared" si="550"/>
        <v>1200</v>
      </c>
      <c r="H766" s="576"/>
      <c r="I766" s="209">
        <f t="shared" si="551"/>
        <v>3</v>
      </c>
      <c r="J766" s="209">
        <f t="shared" si="551"/>
        <v>3115.1372322402754</v>
      </c>
      <c r="K766" s="210">
        <f t="shared" si="551"/>
        <v>1038.3790774134252</v>
      </c>
      <c r="L766" s="577"/>
      <c r="M766" s="209">
        <f>RANK(K766, K$748:$K$780)</f>
        <v>3</v>
      </c>
      <c r="N766" s="579"/>
      <c r="O766" s="574"/>
      <c r="P766" s="211">
        <v>3</v>
      </c>
      <c r="Q766" s="211">
        <v>3113.7343927355382</v>
      </c>
      <c r="R766" s="208">
        <f t="shared" si="543"/>
        <v>1037.9114642451793</v>
      </c>
      <c r="S766" s="205">
        <f t="shared" si="552"/>
        <v>3</v>
      </c>
      <c r="T766" s="578"/>
      <c r="U766" s="211">
        <v>3</v>
      </c>
      <c r="V766" s="211">
        <v>3113.739130434798</v>
      </c>
      <c r="W766" s="208">
        <f t="shared" si="544"/>
        <v>1037.913043478266</v>
      </c>
      <c r="X766" s="205">
        <f t="shared" si="553"/>
        <v>3</v>
      </c>
      <c r="Y766" s="578"/>
      <c r="Z766" s="211">
        <v>3</v>
      </c>
      <c r="AA766" s="211">
        <v>3115.1667715544509</v>
      </c>
      <c r="AB766" s="208">
        <f t="shared" si="545"/>
        <v>1038.3889238514837</v>
      </c>
      <c r="AC766" s="205">
        <f t="shared" si="554"/>
        <v>2</v>
      </c>
      <c r="AD766" s="578"/>
      <c r="AE766" s="211">
        <v>3</v>
      </c>
      <c r="AF766" s="211">
        <v>3116.1634103019619</v>
      </c>
      <c r="AG766" s="208">
        <f t="shared" si="546"/>
        <v>1038.7211367673206</v>
      </c>
      <c r="AH766" s="205">
        <f t="shared" si="555"/>
        <v>2</v>
      </c>
      <c r="AI766" s="578"/>
      <c r="AJ766" s="211">
        <v>3</v>
      </c>
      <c r="AK766" s="211">
        <v>3115.9130945390475</v>
      </c>
      <c r="AL766" s="208">
        <f t="shared" si="547"/>
        <v>1038.6376981796825</v>
      </c>
      <c r="AM766" s="205">
        <f t="shared" si="556"/>
        <v>3</v>
      </c>
      <c r="AN766" s="578"/>
      <c r="AO766" s="211">
        <v>3</v>
      </c>
      <c r="AP766" s="211">
        <v>3115.5025553662745</v>
      </c>
      <c r="AQ766" s="208">
        <f t="shared" si="548"/>
        <v>1038.5008517887582</v>
      </c>
      <c r="AR766" s="205">
        <f t="shared" si="557"/>
        <v>3</v>
      </c>
      <c r="AS766" s="578"/>
      <c r="AT766" s="211">
        <v>3</v>
      </c>
      <c r="AU766" s="211">
        <v>3115.7412707498547</v>
      </c>
      <c r="AV766" s="208">
        <f t="shared" si="549"/>
        <v>1038.580423583285</v>
      </c>
      <c r="AW766" s="205">
        <f t="shared" si="558"/>
        <v>3</v>
      </c>
      <c r="AX766" s="578"/>
    </row>
    <row r="767" spans="2:50" ht="14.25" customHeight="1">
      <c r="B767" s="527"/>
      <c r="C767" s="203">
        <v>20</v>
      </c>
      <c r="D767" s="206" t="s">
        <v>550</v>
      </c>
      <c r="E767" s="207">
        <v>4</v>
      </c>
      <c r="F767" s="203">
        <v>3300</v>
      </c>
      <c r="G767" s="208">
        <f t="shared" si="550"/>
        <v>825</v>
      </c>
      <c r="H767" s="576"/>
      <c r="I767" s="209">
        <f t="shared" si="551"/>
        <v>4</v>
      </c>
      <c r="J767" s="209">
        <f t="shared" si="551"/>
        <v>2918.5347777498428</v>
      </c>
      <c r="K767" s="210">
        <f t="shared" si="551"/>
        <v>729.63369443746069</v>
      </c>
      <c r="L767" s="577"/>
      <c r="M767" s="209">
        <f>RANK(K767, K$748:$K$780)</f>
        <v>21</v>
      </c>
      <c r="N767" s="579"/>
      <c r="O767" s="574"/>
      <c r="P767" s="211">
        <v>4</v>
      </c>
      <c r="Q767" s="211">
        <v>2917.907444668012</v>
      </c>
      <c r="R767" s="208">
        <f t="shared" si="543"/>
        <v>729.47686116700299</v>
      </c>
      <c r="S767" s="205">
        <f t="shared" si="552"/>
        <v>21</v>
      </c>
      <c r="T767" s="578"/>
      <c r="U767" s="211">
        <v>4</v>
      </c>
      <c r="V767" s="211">
        <v>2918.2896155228104</v>
      </c>
      <c r="W767" s="208">
        <f t="shared" si="544"/>
        <v>729.57240388070261</v>
      </c>
      <c r="X767" s="205">
        <f t="shared" si="553"/>
        <v>21</v>
      </c>
      <c r="Y767" s="578"/>
      <c r="Z767" s="211">
        <v>4</v>
      </c>
      <c r="AA767" s="211">
        <v>2918.4115523465748</v>
      </c>
      <c r="AB767" s="208">
        <f t="shared" si="545"/>
        <v>729.6028880866437</v>
      </c>
      <c r="AC767" s="205">
        <f t="shared" si="554"/>
        <v>21</v>
      </c>
      <c r="AD767" s="578"/>
      <c r="AE767" s="211">
        <v>4</v>
      </c>
      <c r="AF767" s="211">
        <v>2918.5609157808717</v>
      </c>
      <c r="AG767" s="208">
        <f t="shared" si="546"/>
        <v>729.64022894521793</v>
      </c>
      <c r="AH767" s="205">
        <f t="shared" si="555"/>
        <v>21</v>
      </c>
      <c r="AI767" s="578"/>
      <c r="AJ767" s="211">
        <v>4</v>
      </c>
      <c r="AK767" s="211">
        <v>2918.6038143216988</v>
      </c>
      <c r="AL767" s="208">
        <f t="shared" si="547"/>
        <v>729.6509535804247</v>
      </c>
      <c r="AM767" s="205">
        <f t="shared" si="556"/>
        <v>20</v>
      </c>
      <c r="AN767" s="578"/>
      <c r="AO767" s="211">
        <v>4</v>
      </c>
      <c r="AP767" s="211">
        <v>2918.8211654387201</v>
      </c>
      <c r="AQ767" s="208">
        <f t="shared" si="548"/>
        <v>729.70529135968002</v>
      </c>
      <c r="AR767" s="205">
        <f t="shared" si="557"/>
        <v>20</v>
      </c>
      <c r="AS767" s="578"/>
      <c r="AT767" s="211">
        <v>4</v>
      </c>
      <c r="AU767" s="211">
        <v>2919.1489361702106</v>
      </c>
      <c r="AV767" s="208">
        <f t="shared" si="549"/>
        <v>729.78723404255265</v>
      </c>
      <c r="AW767" s="205">
        <f t="shared" si="558"/>
        <v>21</v>
      </c>
      <c r="AX767" s="578"/>
    </row>
    <row r="768" spans="2:50" ht="14.25" customHeight="1">
      <c r="B768" s="527"/>
      <c r="C768" s="203">
        <v>21</v>
      </c>
      <c r="D768" s="206" t="s">
        <v>546</v>
      </c>
      <c r="E768" s="207">
        <v>4</v>
      </c>
      <c r="F768" s="203">
        <v>3300</v>
      </c>
      <c r="G768" s="208">
        <f t="shared" si="550"/>
        <v>825</v>
      </c>
      <c r="H768" s="576"/>
      <c r="I768" s="209">
        <f t="shared" si="551"/>
        <v>4</v>
      </c>
      <c r="J768" s="209">
        <f t="shared" si="551"/>
        <v>2920.8540743088188</v>
      </c>
      <c r="K768" s="210">
        <f t="shared" si="551"/>
        <v>730.2135185772047</v>
      </c>
      <c r="L768" s="577"/>
      <c r="M768" s="209">
        <f>RANK(K768, K$748:$K$780)</f>
        <v>18</v>
      </c>
      <c r="N768" s="579"/>
      <c r="O768" s="574"/>
      <c r="P768" s="211">
        <v>4</v>
      </c>
      <c r="Q768" s="211">
        <v>2920.9641255605393</v>
      </c>
      <c r="R768" s="208">
        <f t="shared" si="543"/>
        <v>730.24103139013482</v>
      </c>
      <c r="S768" s="205">
        <f t="shared" si="552"/>
        <v>17</v>
      </c>
      <c r="T768" s="578"/>
      <c r="U768" s="211">
        <v>4</v>
      </c>
      <c r="V768" s="211">
        <v>2920.6730769230776</v>
      </c>
      <c r="W768" s="208">
        <f t="shared" si="544"/>
        <v>730.1682692307694</v>
      </c>
      <c r="X768" s="205">
        <f t="shared" si="553"/>
        <v>17</v>
      </c>
      <c r="Y768" s="578"/>
      <c r="Z768" s="211">
        <v>4</v>
      </c>
      <c r="AA768" s="211">
        <v>2920.5568145030788</v>
      </c>
      <c r="AB768" s="208">
        <f t="shared" si="545"/>
        <v>730.13920362576971</v>
      </c>
      <c r="AC768" s="205">
        <f t="shared" si="554"/>
        <v>17</v>
      </c>
      <c r="AD768" s="578"/>
      <c r="AE768" s="211">
        <v>4</v>
      </c>
      <c r="AF768" s="211">
        <v>2920.8459214501459</v>
      </c>
      <c r="AG768" s="208">
        <f t="shared" si="546"/>
        <v>730.21148036253646</v>
      </c>
      <c r="AH768" s="205">
        <f t="shared" si="555"/>
        <v>17</v>
      </c>
      <c r="AI768" s="578"/>
      <c r="AJ768" s="211">
        <v>4</v>
      </c>
      <c r="AK768" s="211">
        <v>2921.1053750379592</v>
      </c>
      <c r="AL768" s="208">
        <f t="shared" si="547"/>
        <v>730.27634375948981</v>
      </c>
      <c r="AM768" s="205">
        <f t="shared" si="556"/>
        <v>18</v>
      </c>
      <c r="AN768" s="578"/>
      <c r="AO768" s="211">
        <v>4</v>
      </c>
      <c r="AP768" s="211">
        <v>2920.9821428571449</v>
      </c>
      <c r="AQ768" s="208">
        <f t="shared" si="548"/>
        <v>730.24553571428623</v>
      </c>
      <c r="AR768" s="205">
        <f t="shared" si="557"/>
        <v>18</v>
      </c>
      <c r="AS768" s="578"/>
      <c r="AT768" s="211">
        <v>4</v>
      </c>
      <c r="AU768" s="211">
        <v>2920.8510638297835</v>
      </c>
      <c r="AV768" s="208">
        <f t="shared" si="549"/>
        <v>730.21276595744587</v>
      </c>
      <c r="AW768" s="205">
        <f t="shared" si="558"/>
        <v>19</v>
      </c>
      <c r="AX768" s="578"/>
    </row>
    <row r="769" spans="2:50" ht="14.25" customHeight="1">
      <c r="B769" s="527"/>
      <c r="C769" s="203">
        <v>22</v>
      </c>
      <c r="D769" s="206" t="s">
        <v>549</v>
      </c>
      <c r="E769" s="207">
        <v>4</v>
      </c>
      <c r="F769" s="203">
        <v>3000</v>
      </c>
      <c r="G769" s="208">
        <f>F769/E769</f>
        <v>750</v>
      </c>
      <c r="H769" s="576"/>
      <c r="I769" s="209">
        <f t="shared" si="551"/>
        <v>4</v>
      </c>
      <c r="J769" s="209">
        <f t="shared" si="551"/>
        <v>2683.15780912744</v>
      </c>
      <c r="K769" s="210">
        <f t="shared" si="551"/>
        <v>670.78945228186001</v>
      </c>
      <c r="L769" s="577"/>
      <c r="M769" s="209">
        <f>RANK(K769, K$748:$K$780)</f>
        <v>22</v>
      </c>
      <c r="N769" s="579"/>
      <c r="O769" s="574"/>
      <c r="P769" s="211">
        <v>4</v>
      </c>
      <c r="Q769" s="211">
        <v>2682.4324324324384</v>
      </c>
      <c r="R769" s="208">
        <f t="shared" si="543"/>
        <v>670.6081081081096</v>
      </c>
      <c r="S769" s="205">
        <f t="shared" si="552"/>
        <v>22</v>
      </c>
      <c r="T769" s="578"/>
      <c r="U769" s="211">
        <v>4</v>
      </c>
      <c r="V769" s="211">
        <v>2682.9003489724664</v>
      </c>
      <c r="W769" s="208">
        <f t="shared" si="544"/>
        <v>670.7250872431166</v>
      </c>
      <c r="X769" s="205">
        <f t="shared" si="553"/>
        <v>22</v>
      </c>
      <c r="Y769" s="578"/>
      <c r="Z769" s="211">
        <v>4</v>
      </c>
      <c r="AA769" s="211">
        <v>2682.5716498838065</v>
      </c>
      <c r="AB769" s="208">
        <f t="shared" si="545"/>
        <v>670.64291247095161</v>
      </c>
      <c r="AC769" s="205">
        <f t="shared" si="554"/>
        <v>22</v>
      </c>
      <c r="AD769" s="578"/>
      <c r="AE769" s="211">
        <v>4</v>
      </c>
      <c r="AF769" s="211">
        <v>2683.5766423357654</v>
      </c>
      <c r="AG769" s="208">
        <f t="shared" si="546"/>
        <v>670.89416058394136</v>
      </c>
      <c r="AH769" s="205">
        <f t="shared" si="555"/>
        <v>22</v>
      </c>
      <c r="AI769" s="578"/>
      <c r="AJ769" s="211">
        <v>4</v>
      </c>
      <c r="AK769" s="211">
        <v>2683.636363636359</v>
      </c>
      <c r="AL769" s="208">
        <f t="shared" si="547"/>
        <v>670.90909090908974</v>
      </c>
      <c r="AM769" s="205">
        <f t="shared" si="556"/>
        <v>22</v>
      </c>
      <c r="AN769" s="578"/>
      <c r="AO769" s="211">
        <v>4</v>
      </c>
      <c r="AP769" s="211">
        <v>2683.2542867566581</v>
      </c>
      <c r="AQ769" s="208">
        <f t="shared" si="548"/>
        <v>670.81357168916452</v>
      </c>
      <c r="AR769" s="205">
        <f t="shared" si="557"/>
        <v>22</v>
      </c>
      <c r="AS769" s="578"/>
      <c r="AT769" s="211">
        <v>4</v>
      </c>
      <c r="AU769" s="211">
        <v>2683.7329398745896</v>
      </c>
      <c r="AV769" s="208">
        <f t="shared" si="549"/>
        <v>670.93323496864741</v>
      </c>
      <c r="AW769" s="205">
        <f t="shared" si="558"/>
        <v>22</v>
      </c>
      <c r="AX769" s="578"/>
    </row>
    <row r="770" spans="2:50" ht="14.25" customHeight="1">
      <c r="B770" s="527"/>
      <c r="C770" s="203">
        <v>23</v>
      </c>
      <c r="D770" s="206" t="s">
        <v>548</v>
      </c>
      <c r="E770" s="207">
        <v>4</v>
      </c>
      <c r="F770" s="203">
        <v>3300</v>
      </c>
      <c r="G770" s="208">
        <f t="shared" ref="G770:G775" si="559">F770/E770</f>
        <v>825</v>
      </c>
      <c r="H770" s="576"/>
      <c r="I770" s="209">
        <f t="shared" si="551"/>
        <v>4</v>
      </c>
      <c r="J770" s="209">
        <f t="shared" si="551"/>
        <v>2945.7645729423275</v>
      </c>
      <c r="K770" s="210">
        <f t="shared" si="551"/>
        <v>736.44114323558188</v>
      </c>
      <c r="L770" s="577"/>
      <c r="M770" s="209">
        <f>RANK(K770, K$748:$K$780)</f>
        <v>13</v>
      </c>
      <c r="N770" s="579"/>
      <c r="O770" s="574"/>
      <c r="P770" s="211">
        <v>4</v>
      </c>
      <c r="Q770" s="211">
        <v>2947.0167064439256</v>
      </c>
      <c r="R770" s="208">
        <f t="shared" si="543"/>
        <v>736.7541766109814</v>
      </c>
      <c r="S770" s="205">
        <f t="shared" si="552"/>
        <v>13</v>
      </c>
      <c r="T770" s="578"/>
      <c r="U770" s="211">
        <v>4</v>
      </c>
      <c r="V770" s="211">
        <v>2947.1186440677993</v>
      </c>
      <c r="W770" s="208">
        <f t="shared" si="544"/>
        <v>736.77966101694983</v>
      </c>
      <c r="X770" s="205">
        <f t="shared" si="553"/>
        <v>13</v>
      </c>
      <c r="Y770" s="578"/>
      <c r="Z770" s="211">
        <v>4</v>
      </c>
      <c r="AA770" s="211">
        <v>2946.0737937559156</v>
      </c>
      <c r="AB770" s="208">
        <f t="shared" si="545"/>
        <v>736.51844843897891</v>
      </c>
      <c r="AC770" s="205">
        <f t="shared" si="554"/>
        <v>13</v>
      </c>
      <c r="AD770" s="578"/>
      <c r="AE770" s="211">
        <v>4</v>
      </c>
      <c r="AF770" s="211">
        <v>2945.4545454545282</v>
      </c>
      <c r="AG770" s="208">
        <f t="shared" si="546"/>
        <v>736.36363636363205</v>
      </c>
      <c r="AH770" s="205">
        <f t="shared" si="555"/>
        <v>13</v>
      </c>
      <c r="AI770" s="578"/>
      <c r="AJ770" s="211">
        <v>4</v>
      </c>
      <c r="AK770" s="211">
        <v>2945.1523545706464</v>
      </c>
      <c r="AL770" s="208">
        <f t="shared" si="547"/>
        <v>736.28808864266159</v>
      </c>
      <c r="AM770" s="205">
        <f t="shared" si="556"/>
        <v>13</v>
      </c>
      <c r="AN770" s="578"/>
      <c r="AO770" s="211">
        <v>4</v>
      </c>
      <c r="AP770" s="211">
        <v>2944.3609022556507</v>
      </c>
      <c r="AQ770" s="208">
        <f t="shared" si="548"/>
        <v>736.09022556391267</v>
      </c>
      <c r="AR770" s="205">
        <f t="shared" si="557"/>
        <v>13</v>
      </c>
      <c r="AS770" s="578"/>
      <c r="AT770" s="211">
        <v>4</v>
      </c>
      <c r="AU770" s="211">
        <v>2945.1750640478285</v>
      </c>
      <c r="AV770" s="208">
        <f t="shared" si="549"/>
        <v>736.29376601195713</v>
      </c>
      <c r="AW770" s="205">
        <f t="shared" si="558"/>
        <v>13</v>
      </c>
      <c r="AX770" s="578"/>
    </row>
    <row r="771" spans="2:50" ht="14.25" customHeight="1">
      <c r="B771" s="527"/>
      <c r="C771" s="203">
        <v>24</v>
      </c>
      <c r="D771" s="206" t="s">
        <v>666</v>
      </c>
      <c r="E771" s="207">
        <v>3</v>
      </c>
      <c r="F771" s="203">
        <v>3300</v>
      </c>
      <c r="G771" s="208">
        <f t="shared" si="559"/>
        <v>1100</v>
      </c>
      <c r="H771" s="576"/>
      <c r="I771" s="209">
        <f t="shared" si="551"/>
        <v>3</v>
      </c>
      <c r="J771" s="209">
        <f t="shared" si="551"/>
        <v>2946.0723416122241</v>
      </c>
      <c r="K771" s="210">
        <f t="shared" si="551"/>
        <v>982.02411387074119</v>
      </c>
      <c r="L771" s="577"/>
      <c r="M771" s="209">
        <f>RANK(K771, K$748:$K$780)</f>
        <v>7</v>
      </c>
      <c r="N771" s="579"/>
      <c r="O771" s="574"/>
      <c r="P771" s="211">
        <v>3</v>
      </c>
      <c r="Q771" s="211">
        <v>2945.8092485549191</v>
      </c>
      <c r="R771" s="208">
        <f t="shared" si="543"/>
        <v>981.93641618497304</v>
      </c>
      <c r="S771" s="205">
        <f t="shared" si="552"/>
        <v>7</v>
      </c>
      <c r="T771" s="578"/>
      <c r="U771" s="211">
        <v>3</v>
      </c>
      <c r="V771" s="211">
        <v>2945.9399332591775</v>
      </c>
      <c r="W771" s="208">
        <f t="shared" si="544"/>
        <v>981.97997775305919</v>
      </c>
      <c r="X771" s="205">
        <f t="shared" si="553"/>
        <v>7</v>
      </c>
      <c r="Y771" s="578"/>
      <c r="Z771" s="211">
        <v>3</v>
      </c>
      <c r="AA771" s="211">
        <v>2945.7044673539449</v>
      </c>
      <c r="AB771" s="208">
        <f t="shared" si="545"/>
        <v>981.90148911798167</v>
      </c>
      <c r="AC771" s="205">
        <f t="shared" si="554"/>
        <v>7</v>
      </c>
      <c r="AD771" s="578"/>
      <c r="AE771" s="211">
        <v>3</v>
      </c>
      <c r="AF771" s="211">
        <v>2945.588838736146</v>
      </c>
      <c r="AG771" s="208">
        <f t="shared" si="546"/>
        <v>981.86294624538198</v>
      </c>
      <c r="AH771" s="205">
        <f t="shared" si="555"/>
        <v>7</v>
      </c>
      <c r="AI771" s="578"/>
      <c r="AJ771" s="211">
        <v>3</v>
      </c>
      <c r="AK771" s="211">
        <v>2946.510689794271</v>
      </c>
      <c r="AL771" s="208">
        <f t="shared" si="547"/>
        <v>982.17022993142371</v>
      </c>
      <c r="AM771" s="205">
        <f t="shared" si="556"/>
        <v>7</v>
      </c>
      <c r="AN771" s="578"/>
      <c r="AO771" s="211">
        <v>3</v>
      </c>
      <c r="AP771" s="211">
        <v>2946.2815884476554</v>
      </c>
      <c r="AQ771" s="208">
        <f t="shared" si="548"/>
        <v>982.09386281588513</v>
      </c>
      <c r="AR771" s="205">
        <f t="shared" si="557"/>
        <v>7</v>
      </c>
      <c r="AS771" s="578"/>
      <c r="AT771" s="211">
        <v>3</v>
      </c>
      <c r="AU771" s="211">
        <v>2946.6716251394519</v>
      </c>
      <c r="AV771" s="208">
        <f t="shared" si="549"/>
        <v>982.22387504648395</v>
      </c>
      <c r="AW771" s="205">
        <f t="shared" si="558"/>
        <v>7</v>
      </c>
      <c r="AX771" s="578"/>
    </row>
    <row r="772" spans="2:50" ht="14.25" customHeight="1">
      <c r="B772" s="527"/>
      <c r="C772" s="203">
        <v>25</v>
      </c>
      <c r="D772" s="206" t="s">
        <v>761</v>
      </c>
      <c r="E772" s="207">
        <v>4</v>
      </c>
      <c r="F772" s="203">
        <v>3000</v>
      </c>
      <c r="G772" s="208">
        <f t="shared" si="559"/>
        <v>750</v>
      </c>
      <c r="H772" s="576"/>
      <c r="I772" s="209">
        <f t="shared" si="551"/>
        <v>4</v>
      </c>
      <c r="J772" s="209">
        <f t="shared" si="551"/>
        <v>2655.0421425440841</v>
      </c>
      <c r="K772" s="210">
        <f t="shared" si="551"/>
        <v>663.76053563602102</v>
      </c>
      <c r="L772" s="577"/>
      <c r="M772" s="209">
        <f>RANK(K772, K$748:$K$780)</f>
        <v>23</v>
      </c>
      <c r="N772" s="579"/>
      <c r="O772" s="574"/>
      <c r="P772" s="211">
        <v>4</v>
      </c>
      <c r="Q772" s="211">
        <v>2654.2711337918786</v>
      </c>
      <c r="R772" s="208">
        <f t="shared" si="543"/>
        <v>663.56778344796965</v>
      </c>
      <c r="S772" s="205">
        <f t="shared" si="552"/>
        <v>23</v>
      </c>
      <c r="T772" s="578"/>
      <c r="U772" s="211">
        <v>4</v>
      </c>
      <c r="V772" s="211">
        <v>2654.1532813217054</v>
      </c>
      <c r="W772" s="208">
        <f t="shared" si="544"/>
        <v>663.53832033042636</v>
      </c>
      <c r="X772" s="205">
        <f t="shared" si="553"/>
        <v>23</v>
      </c>
      <c r="Y772" s="578"/>
      <c r="Z772" s="211">
        <v>4</v>
      </c>
      <c r="AA772" s="211">
        <v>2654.3527630582921</v>
      </c>
      <c r="AB772" s="208">
        <f t="shared" si="545"/>
        <v>663.58819076457303</v>
      </c>
      <c r="AC772" s="205">
        <f t="shared" si="554"/>
        <v>23</v>
      </c>
      <c r="AD772" s="578"/>
      <c r="AE772" s="211">
        <v>4</v>
      </c>
      <c r="AF772" s="211">
        <v>2654.1887592788962</v>
      </c>
      <c r="AG772" s="208">
        <f t="shared" si="546"/>
        <v>663.54718981972405</v>
      </c>
      <c r="AH772" s="205">
        <f t="shared" si="555"/>
        <v>23</v>
      </c>
      <c r="AI772" s="578"/>
      <c r="AJ772" s="211">
        <v>4</v>
      </c>
      <c r="AK772" s="211">
        <v>2655.5366269165288</v>
      </c>
      <c r="AL772" s="208">
        <f t="shared" si="547"/>
        <v>663.8841567291322</v>
      </c>
      <c r="AM772" s="205">
        <f t="shared" si="556"/>
        <v>23</v>
      </c>
      <c r="AN772" s="578"/>
      <c r="AO772" s="211">
        <v>4</v>
      </c>
      <c r="AP772" s="211">
        <v>2655.3866490416394</v>
      </c>
      <c r="AQ772" s="208">
        <f t="shared" si="548"/>
        <v>663.84666226040986</v>
      </c>
      <c r="AR772" s="205">
        <f t="shared" si="557"/>
        <v>23</v>
      </c>
      <c r="AS772" s="578"/>
      <c r="AT772" s="211">
        <v>4</v>
      </c>
      <c r="AU772" s="211">
        <v>2657.4057843996488</v>
      </c>
      <c r="AV772" s="208">
        <f t="shared" si="549"/>
        <v>664.35144609991221</v>
      </c>
      <c r="AW772" s="205">
        <f t="shared" si="558"/>
        <v>23</v>
      </c>
      <c r="AX772" s="578"/>
    </row>
    <row r="773" spans="2:50" ht="14.25" customHeight="1">
      <c r="B773" s="527"/>
      <c r="C773" s="203">
        <v>26</v>
      </c>
      <c r="D773" s="206" t="s">
        <v>933</v>
      </c>
      <c r="E773" s="207">
        <v>5</v>
      </c>
      <c r="F773" s="203">
        <v>3000</v>
      </c>
      <c r="G773" s="208">
        <f t="shared" si="559"/>
        <v>600</v>
      </c>
      <c r="H773" s="576"/>
      <c r="I773" s="209">
        <f t="shared" si="551"/>
        <v>5</v>
      </c>
      <c r="J773" s="209">
        <f t="shared" si="551"/>
        <v>2562.084044561178</v>
      </c>
      <c r="K773" s="210">
        <f t="shared" si="551"/>
        <v>512.41680891223564</v>
      </c>
      <c r="L773" s="577"/>
      <c r="M773" s="209">
        <f>RANK(K773, K$748:$K$780)</f>
        <v>26</v>
      </c>
      <c r="N773" s="579"/>
      <c r="O773" s="574"/>
      <c r="P773" s="211">
        <v>5</v>
      </c>
      <c r="Q773" s="211">
        <v>2457.9088471849836</v>
      </c>
      <c r="R773" s="208">
        <f t="shared" si="543"/>
        <v>491.58176943699675</v>
      </c>
      <c r="S773" s="205">
        <f t="shared" si="552"/>
        <v>26</v>
      </c>
      <c r="T773" s="578"/>
      <c r="U773" s="211">
        <v>5</v>
      </c>
      <c r="V773" s="211">
        <v>2489.6311387400669</v>
      </c>
      <c r="W773" s="208">
        <f t="shared" si="544"/>
        <v>497.92622774801339</v>
      </c>
      <c r="X773" s="205">
        <f t="shared" si="553"/>
        <v>26</v>
      </c>
      <c r="Y773" s="578"/>
      <c r="Z773" s="211">
        <v>5</v>
      </c>
      <c r="AA773" s="211">
        <v>2520.2384895660821</v>
      </c>
      <c r="AB773" s="208">
        <f t="shared" si="545"/>
        <v>504.04769791321644</v>
      </c>
      <c r="AC773" s="205">
        <f t="shared" si="554"/>
        <v>26</v>
      </c>
      <c r="AD773" s="578"/>
      <c r="AE773" s="211">
        <v>5</v>
      </c>
      <c r="AF773" s="211">
        <v>2557.4344023323574</v>
      </c>
      <c r="AG773" s="208">
        <f t="shared" si="546"/>
        <v>511.48688046647146</v>
      </c>
      <c r="AH773" s="205">
        <f t="shared" si="555"/>
        <v>26</v>
      </c>
      <c r="AI773" s="578"/>
      <c r="AJ773" s="211">
        <v>5</v>
      </c>
      <c r="AK773" s="211">
        <v>2605.2631578947348</v>
      </c>
      <c r="AL773" s="208">
        <f t="shared" si="547"/>
        <v>521.05263157894694</v>
      </c>
      <c r="AM773" s="205">
        <f t="shared" si="556"/>
        <v>26</v>
      </c>
      <c r="AN773" s="578"/>
      <c r="AO773" s="211">
        <v>5</v>
      </c>
      <c r="AP773" s="211">
        <v>2645.7651687720027</v>
      </c>
      <c r="AQ773" s="208">
        <f t="shared" si="548"/>
        <v>529.15303375440055</v>
      </c>
      <c r="AR773" s="205">
        <f t="shared" si="557"/>
        <v>26</v>
      </c>
      <c r="AS773" s="578"/>
      <c r="AT773" s="211">
        <v>5</v>
      </c>
      <c r="AU773" s="211">
        <v>2658.3471074380186</v>
      </c>
      <c r="AV773" s="208">
        <f t="shared" si="549"/>
        <v>531.6694214876037</v>
      </c>
      <c r="AW773" s="205">
        <f t="shared" si="558"/>
        <v>26</v>
      </c>
      <c r="AX773" s="578"/>
    </row>
    <row r="774" spans="2:50" ht="14.25" customHeight="1">
      <c r="B774" s="527"/>
      <c r="C774" s="203">
        <v>27</v>
      </c>
      <c r="D774" s="206" t="s">
        <v>387</v>
      </c>
      <c r="E774" s="207">
        <v>3</v>
      </c>
      <c r="F774" s="203">
        <v>3000</v>
      </c>
      <c r="G774" s="208">
        <f t="shared" si="559"/>
        <v>1000</v>
      </c>
      <c r="H774" s="576"/>
      <c r="I774" s="209">
        <f t="shared" si="551"/>
        <v>3</v>
      </c>
      <c r="J774" s="209">
        <f t="shared" si="551"/>
        <v>2680.9100175696099</v>
      </c>
      <c r="K774" s="210">
        <f t="shared" si="551"/>
        <v>893.6366725232034</v>
      </c>
      <c r="L774" s="577"/>
      <c r="M774" s="209">
        <f>RANK(K774, K$748:$K$780)</f>
        <v>10</v>
      </c>
      <c r="N774" s="579"/>
      <c r="O774" s="574"/>
      <c r="P774" s="211">
        <v>3</v>
      </c>
      <c r="Q774" s="211">
        <v>2680.9131625239997</v>
      </c>
      <c r="R774" s="208">
        <f t="shared" si="543"/>
        <v>893.63772084133325</v>
      </c>
      <c r="S774" s="205">
        <f t="shared" si="552"/>
        <v>10</v>
      </c>
      <c r="T774" s="578"/>
      <c r="U774" s="211">
        <v>3</v>
      </c>
      <c r="V774" s="211">
        <v>2680.8595683356716</v>
      </c>
      <c r="W774" s="208">
        <f t="shared" si="544"/>
        <v>893.6198561118905</v>
      </c>
      <c r="X774" s="205">
        <f t="shared" si="553"/>
        <v>10</v>
      </c>
      <c r="Y774" s="578"/>
      <c r="Z774" s="211">
        <v>3</v>
      </c>
      <c r="AA774" s="211">
        <v>2680.3668921069748</v>
      </c>
      <c r="AB774" s="208">
        <f t="shared" si="545"/>
        <v>893.45563070232492</v>
      </c>
      <c r="AC774" s="205">
        <f t="shared" si="554"/>
        <v>10</v>
      </c>
      <c r="AD774" s="578"/>
      <c r="AE774" s="211">
        <v>3</v>
      </c>
      <c r="AF774" s="211">
        <v>2680.7350800979498</v>
      </c>
      <c r="AG774" s="208">
        <f t="shared" si="546"/>
        <v>893.57836003264993</v>
      </c>
      <c r="AH774" s="205">
        <f t="shared" si="555"/>
        <v>10</v>
      </c>
      <c r="AI774" s="578"/>
      <c r="AJ774" s="211">
        <v>3</v>
      </c>
      <c r="AK774" s="211">
        <v>2680.7797360692184</v>
      </c>
      <c r="AL774" s="208">
        <f t="shared" si="547"/>
        <v>893.5932453564061</v>
      </c>
      <c r="AM774" s="205">
        <f t="shared" si="556"/>
        <v>10</v>
      </c>
      <c r="AN774" s="578"/>
      <c r="AO774" s="211">
        <v>3</v>
      </c>
      <c r="AP774" s="211">
        <v>2681.0188858927695</v>
      </c>
      <c r="AQ774" s="208">
        <f t="shared" si="548"/>
        <v>893.6729619642565</v>
      </c>
      <c r="AR774" s="205">
        <f t="shared" si="557"/>
        <v>10</v>
      </c>
      <c r="AS774" s="578"/>
      <c r="AT774" s="211">
        <v>3</v>
      </c>
      <c r="AU774" s="211">
        <v>2681.696797960687</v>
      </c>
      <c r="AV774" s="208">
        <f t="shared" si="549"/>
        <v>893.89893265356238</v>
      </c>
      <c r="AW774" s="205">
        <f t="shared" si="558"/>
        <v>10</v>
      </c>
      <c r="AX774" s="578"/>
    </row>
    <row r="775" spans="2:50" ht="14.25" customHeight="1">
      <c r="B775" s="527"/>
      <c r="C775" s="203">
        <v>28</v>
      </c>
      <c r="D775" s="206" t="s">
        <v>707</v>
      </c>
      <c r="E775" s="207">
        <v>12</v>
      </c>
      <c r="F775" s="203">
        <v>3600</v>
      </c>
      <c r="G775" s="208">
        <f t="shared" si="559"/>
        <v>300</v>
      </c>
      <c r="H775" s="576"/>
      <c r="I775" s="209">
        <f t="shared" si="551"/>
        <v>12</v>
      </c>
      <c r="J775" s="209">
        <f t="shared" si="551"/>
        <v>3109.7553847211771</v>
      </c>
      <c r="K775" s="210">
        <f t="shared" si="551"/>
        <v>259.14628206009809</v>
      </c>
      <c r="L775" s="577"/>
      <c r="M775" s="209">
        <f>RANK(K775, K$748:$K$780)</f>
        <v>27</v>
      </c>
      <c r="N775" s="579"/>
      <c r="O775" s="574"/>
      <c r="P775" s="211">
        <v>12</v>
      </c>
      <c r="Q775" s="211">
        <v>3108.3886071010479</v>
      </c>
      <c r="R775" s="208">
        <f t="shared" si="543"/>
        <v>259.03238392508734</v>
      </c>
      <c r="S775" s="205">
        <f t="shared" si="552"/>
        <v>27</v>
      </c>
      <c r="T775" s="578"/>
      <c r="U775" s="211">
        <v>12</v>
      </c>
      <c r="V775" s="211">
        <v>3108.5029940119662</v>
      </c>
      <c r="W775" s="208">
        <f t="shared" si="544"/>
        <v>259.04191616766383</v>
      </c>
      <c r="X775" s="205">
        <f t="shared" si="553"/>
        <v>27</v>
      </c>
      <c r="Y775" s="578"/>
      <c r="Z775" s="211">
        <v>12</v>
      </c>
      <c r="AA775" s="211">
        <v>3108.9500860585299</v>
      </c>
      <c r="AB775" s="208">
        <f t="shared" si="545"/>
        <v>259.07917383821081</v>
      </c>
      <c r="AC775" s="205">
        <f t="shared" si="554"/>
        <v>27</v>
      </c>
      <c r="AD775" s="578"/>
      <c r="AE775" s="211">
        <v>12</v>
      </c>
      <c r="AF775" s="211">
        <v>3109.6127562642355</v>
      </c>
      <c r="AG775" s="208">
        <f t="shared" si="546"/>
        <v>259.13439635535298</v>
      </c>
      <c r="AH775" s="205">
        <f t="shared" si="555"/>
        <v>27</v>
      </c>
      <c r="AI775" s="578"/>
      <c r="AJ775" s="211">
        <v>12</v>
      </c>
      <c r="AK775" s="211">
        <v>3110.0591715976343</v>
      </c>
      <c r="AL775" s="208">
        <f t="shared" si="547"/>
        <v>259.17159763313617</v>
      </c>
      <c r="AM775" s="205">
        <f t="shared" si="556"/>
        <v>27</v>
      </c>
      <c r="AN775" s="578"/>
      <c r="AO775" s="211">
        <v>12</v>
      </c>
      <c r="AP775" s="211">
        <v>3111.0070257611269</v>
      </c>
      <c r="AQ775" s="208">
        <f t="shared" si="548"/>
        <v>259.25058548009389</v>
      </c>
      <c r="AR775" s="205">
        <f t="shared" si="557"/>
        <v>27</v>
      </c>
      <c r="AS775" s="578"/>
      <c r="AT775" s="211">
        <v>12</v>
      </c>
      <c r="AU775" s="211">
        <v>3111.7670522536991</v>
      </c>
      <c r="AV775" s="208">
        <f t="shared" si="549"/>
        <v>259.3139210211416</v>
      </c>
      <c r="AW775" s="205">
        <f t="shared" si="558"/>
        <v>27</v>
      </c>
      <c r="AX775" s="578"/>
    </row>
    <row r="776" spans="2:50" ht="14.25" customHeight="1">
      <c r="B776" s="527"/>
      <c r="C776" s="203">
        <v>29</v>
      </c>
      <c r="D776" s="206"/>
      <c r="E776" s="207"/>
      <c r="F776" s="203"/>
      <c r="G776" s="208"/>
      <c r="H776" s="576"/>
      <c r="I776" s="209"/>
      <c r="J776" s="209"/>
      <c r="K776" s="210"/>
      <c r="L776" s="577"/>
      <c r="M776" s="209"/>
      <c r="N776" s="579"/>
      <c r="O776" s="574"/>
      <c r="P776" s="211"/>
      <c r="Q776" s="211"/>
      <c r="R776" s="208"/>
      <c r="S776" s="205"/>
      <c r="T776" s="578"/>
      <c r="U776" s="211"/>
      <c r="V776" s="211"/>
      <c r="W776" s="208"/>
      <c r="X776" s="205"/>
      <c r="Y776" s="578"/>
      <c r="Z776" s="211"/>
      <c r="AA776" s="211"/>
      <c r="AB776" s="208"/>
      <c r="AC776" s="205"/>
      <c r="AD776" s="578"/>
      <c r="AE776" s="211"/>
      <c r="AF776" s="211"/>
      <c r="AG776" s="208"/>
      <c r="AH776" s="205"/>
      <c r="AI776" s="578"/>
      <c r="AJ776" s="211"/>
      <c r="AK776" s="211"/>
      <c r="AL776" s="208"/>
      <c r="AM776" s="205"/>
      <c r="AN776" s="578"/>
      <c r="AO776" s="211"/>
      <c r="AP776" s="211"/>
      <c r="AQ776" s="208"/>
      <c r="AR776" s="205"/>
      <c r="AS776" s="578"/>
      <c r="AT776" s="211"/>
      <c r="AU776" s="211"/>
      <c r="AV776" s="208"/>
      <c r="AW776" s="205"/>
      <c r="AX776" s="578"/>
    </row>
    <row r="777" spans="2:50" ht="14.25" customHeight="1">
      <c r="B777" s="527"/>
      <c r="C777" s="203">
        <v>30</v>
      </c>
      <c r="D777" s="206"/>
      <c r="E777" s="207"/>
      <c r="F777" s="203"/>
      <c r="G777" s="208"/>
      <c r="H777" s="576"/>
      <c r="I777" s="209"/>
      <c r="J777" s="209"/>
      <c r="K777" s="210"/>
      <c r="L777" s="577"/>
      <c r="M777" s="209"/>
      <c r="N777" s="579"/>
      <c r="O777" s="574"/>
      <c r="P777" s="211"/>
      <c r="Q777" s="211"/>
      <c r="R777" s="208"/>
      <c r="S777" s="205"/>
      <c r="T777" s="578"/>
      <c r="U777" s="211"/>
      <c r="V777" s="211"/>
      <c r="W777" s="208"/>
      <c r="X777" s="205"/>
      <c r="Y777" s="578"/>
      <c r="Z777" s="211"/>
      <c r="AA777" s="211"/>
      <c r="AB777" s="208"/>
      <c r="AC777" s="205"/>
      <c r="AD777" s="578"/>
      <c r="AE777" s="211"/>
      <c r="AF777" s="211"/>
      <c r="AG777" s="208"/>
      <c r="AH777" s="205"/>
      <c r="AI777" s="578"/>
      <c r="AJ777" s="211"/>
      <c r="AK777" s="211"/>
      <c r="AL777" s="208"/>
      <c r="AM777" s="205"/>
      <c r="AN777" s="578"/>
      <c r="AO777" s="211"/>
      <c r="AP777" s="211"/>
      <c r="AQ777" s="208"/>
      <c r="AR777" s="205"/>
      <c r="AS777" s="578"/>
      <c r="AT777" s="211"/>
      <c r="AU777" s="211"/>
      <c r="AV777" s="208"/>
      <c r="AW777" s="205"/>
      <c r="AX777" s="578"/>
    </row>
    <row r="778" spans="2:50" ht="14.25" customHeight="1">
      <c r="B778" s="527"/>
      <c r="C778" s="203">
        <v>31</v>
      </c>
      <c r="D778" s="206"/>
      <c r="E778" s="203"/>
      <c r="F778" s="203"/>
      <c r="G778" s="208"/>
      <c r="H778" s="576"/>
      <c r="I778" s="209"/>
      <c r="J778" s="209"/>
      <c r="K778" s="210"/>
      <c r="L778" s="577"/>
      <c r="M778" s="209"/>
      <c r="N778" s="579"/>
      <c r="O778" s="574"/>
      <c r="P778" s="205"/>
      <c r="Q778" s="205"/>
      <c r="R778" s="208"/>
      <c r="S778" s="205"/>
      <c r="T778" s="578"/>
      <c r="U778" s="205"/>
      <c r="V778" s="205"/>
      <c r="W778" s="208"/>
      <c r="X778" s="205"/>
      <c r="Y778" s="578"/>
      <c r="Z778" s="205"/>
      <c r="AA778" s="205"/>
      <c r="AB778" s="208"/>
      <c r="AC778" s="205"/>
      <c r="AD778" s="578"/>
      <c r="AE778" s="205"/>
      <c r="AF778" s="205"/>
      <c r="AG778" s="208"/>
      <c r="AH778" s="205"/>
      <c r="AI778" s="578"/>
      <c r="AJ778" s="205"/>
      <c r="AK778" s="205"/>
      <c r="AL778" s="208"/>
      <c r="AM778" s="205"/>
      <c r="AN778" s="578"/>
      <c r="AO778" s="205"/>
      <c r="AP778" s="205"/>
      <c r="AQ778" s="208"/>
      <c r="AR778" s="205"/>
      <c r="AS778" s="578"/>
      <c r="AT778" s="205"/>
      <c r="AU778" s="205"/>
      <c r="AV778" s="208"/>
      <c r="AW778" s="205"/>
      <c r="AX778" s="578"/>
    </row>
    <row r="779" spans="2:50" ht="14.25" customHeight="1">
      <c r="B779" s="527"/>
      <c r="C779" s="203">
        <v>32</v>
      </c>
      <c r="D779" s="206"/>
      <c r="E779" s="203"/>
      <c r="F779" s="203"/>
      <c r="G779" s="208"/>
      <c r="H779" s="576"/>
      <c r="I779" s="209"/>
      <c r="J779" s="209"/>
      <c r="K779" s="210"/>
      <c r="L779" s="577"/>
      <c r="M779" s="209"/>
      <c r="N779" s="579"/>
      <c r="O779" s="574"/>
      <c r="P779" s="205"/>
      <c r="Q779" s="205"/>
      <c r="R779" s="208"/>
      <c r="S779" s="205"/>
      <c r="T779" s="578"/>
      <c r="U779" s="205"/>
      <c r="V779" s="205"/>
      <c r="W779" s="208"/>
      <c r="X779" s="205"/>
      <c r="Y779" s="578"/>
      <c r="Z779" s="205"/>
      <c r="AA779" s="205"/>
      <c r="AB779" s="208"/>
      <c r="AC779" s="205"/>
      <c r="AD779" s="578"/>
      <c r="AE779" s="205"/>
      <c r="AF779" s="205"/>
      <c r="AG779" s="208"/>
      <c r="AH779" s="205"/>
      <c r="AI779" s="578"/>
      <c r="AJ779" s="205"/>
      <c r="AK779" s="205"/>
      <c r="AL779" s="208"/>
      <c r="AM779" s="205"/>
      <c r="AN779" s="578"/>
      <c r="AO779" s="205"/>
      <c r="AP779" s="205"/>
      <c r="AQ779" s="208"/>
      <c r="AR779" s="205"/>
      <c r="AS779" s="578"/>
      <c r="AT779" s="205"/>
      <c r="AU779" s="205"/>
      <c r="AV779" s="208"/>
      <c r="AW779" s="205"/>
      <c r="AX779" s="578"/>
    </row>
    <row r="780" spans="2:50" ht="14.25" customHeight="1">
      <c r="B780" s="527"/>
      <c r="C780" s="203">
        <v>33</v>
      </c>
      <c r="D780" s="206"/>
      <c r="E780" s="203"/>
      <c r="F780" s="203"/>
      <c r="G780" s="208"/>
      <c r="H780" s="576"/>
      <c r="I780" s="209"/>
      <c r="J780" s="209"/>
      <c r="K780" s="210"/>
      <c r="L780" s="577"/>
      <c r="M780" s="209"/>
      <c r="N780" s="579"/>
      <c r="O780" s="574"/>
      <c r="P780" s="205"/>
      <c r="Q780" s="211"/>
      <c r="R780" s="208"/>
      <c r="S780" s="205"/>
      <c r="T780" s="578"/>
      <c r="U780" s="205"/>
      <c r="V780" s="211"/>
      <c r="W780" s="208"/>
      <c r="X780" s="205"/>
      <c r="Y780" s="578"/>
      <c r="Z780" s="205"/>
      <c r="AA780" s="211"/>
      <c r="AB780" s="208"/>
      <c r="AC780" s="205"/>
      <c r="AD780" s="578"/>
      <c r="AE780" s="205"/>
      <c r="AF780" s="211"/>
      <c r="AG780" s="208"/>
      <c r="AH780" s="205"/>
      <c r="AI780" s="578"/>
      <c r="AJ780" s="205"/>
      <c r="AK780" s="211"/>
      <c r="AL780" s="208"/>
      <c r="AM780" s="205"/>
      <c r="AN780" s="578"/>
      <c r="AO780" s="205"/>
      <c r="AP780" s="211"/>
      <c r="AQ780" s="208"/>
      <c r="AR780" s="205"/>
      <c r="AS780" s="578"/>
      <c r="AT780" s="205"/>
      <c r="AU780" s="211"/>
      <c r="AV780" s="208"/>
      <c r="AW780" s="205"/>
      <c r="AX780" s="578"/>
    </row>
    <row r="781" spans="2:50" ht="14.25" customHeight="1" collapsed="1">
      <c r="B781" s="580" t="s">
        <v>832</v>
      </c>
      <c r="C781" s="581"/>
      <c r="D781" s="581"/>
      <c r="E781" s="581"/>
      <c r="F781" s="581"/>
      <c r="G781" s="581"/>
      <c r="H781" s="581"/>
      <c r="I781" s="581"/>
      <c r="J781" s="581"/>
      <c r="K781" s="581"/>
      <c r="L781" s="581"/>
      <c r="M781" s="582"/>
      <c r="N781" s="585" t="s">
        <v>444</v>
      </c>
      <c r="O781" s="585" t="s">
        <v>105</v>
      </c>
      <c r="P781" s="587">
        <f>AT743+1</f>
        <v>46014</v>
      </c>
      <c r="Q781" s="588"/>
      <c r="R781" s="588"/>
      <c r="S781" s="588"/>
      <c r="T781" s="588"/>
      <c r="U781" s="589">
        <f>P781+1</f>
        <v>46015</v>
      </c>
      <c r="V781" s="590"/>
      <c r="W781" s="590"/>
      <c r="X781" s="590"/>
      <c r="Y781" s="590"/>
      <c r="Z781" s="587">
        <f t="shared" ref="Z781" si="560">U781+1</f>
        <v>46016</v>
      </c>
      <c r="AA781" s="588"/>
      <c r="AB781" s="588"/>
      <c r="AC781" s="588"/>
      <c r="AD781" s="588"/>
      <c r="AE781" s="589">
        <f t="shared" ref="AE781" si="561">Z781+1</f>
        <v>46017</v>
      </c>
      <c r="AF781" s="590"/>
      <c r="AG781" s="590"/>
      <c r="AH781" s="590"/>
      <c r="AI781" s="590"/>
      <c r="AJ781" s="595">
        <f t="shared" ref="AJ781" si="562">AE781+1</f>
        <v>46018</v>
      </c>
      <c r="AK781" s="596"/>
      <c r="AL781" s="596"/>
      <c r="AM781" s="596"/>
      <c r="AN781" s="597"/>
      <c r="AO781" s="589">
        <f t="shared" ref="AO781" si="563">AJ781+1</f>
        <v>46019</v>
      </c>
      <c r="AP781" s="590"/>
      <c r="AQ781" s="590"/>
      <c r="AR781" s="590"/>
      <c r="AS781" s="590"/>
      <c r="AT781" s="595">
        <f t="shared" ref="AT781" si="564">AO781+1</f>
        <v>46020</v>
      </c>
      <c r="AU781" s="596"/>
      <c r="AV781" s="596"/>
      <c r="AW781" s="596"/>
      <c r="AX781" s="597"/>
    </row>
    <row r="782" spans="2:50" ht="14.25" customHeight="1">
      <c r="B782" s="583"/>
      <c r="C782" s="583"/>
      <c r="D782" s="583"/>
      <c r="E782" s="583"/>
      <c r="F782" s="583"/>
      <c r="G782" s="583"/>
      <c r="H782" s="583"/>
      <c r="I782" s="583"/>
      <c r="J782" s="583"/>
      <c r="K782" s="583"/>
      <c r="L782" s="583"/>
      <c r="M782" s="584"/>
      <c r="N782" s="586"/>
      <c r="O782" s="586"/>
      <c r="P782" s="598">
        <f>P781</f>
        <v>46014</v>
      </c>
      <c r="Q782" s="598"/>
      <c r="R782" s="598"/>
      <c r="S782" s="598"/>
      <c r="T782" s="598"/>
      <c r="U782" s="591">
        <f>U781</f>
        <v>46015</v>
      </c>
      <c r="V782" s="591"/>
      <c r="W782" s="591"/>
      <c r="X782" s="591"/>
      <c r="Y782" s="591"/>
      <c r="Z782" s="598">
        <f t="shared" ref="Z782" si="565">Z781</f>
        <v>46016</v>
      </c>
      <c r="AA782" s="598"/>
      <c r="AB782" s="598"/>
      <c r="AC782" s="598"/>
      <c r="AD782" s="598"/>
      <c r="AE782" s="591">
        <f t="shared" ref="AE782" si="566">AE781</f>
        <v>46017</v>
      </c>
      <c r="AF782" s="591"/>
      <c r="AG782" s="591"/>
      <c r="AH782" s="591"/>
      <c r="AI782" s="591"/>
      <c r="AJ782" s="592">
        <f t="shared" ref="AJ782" si="567">AJ781</f>
        <v>46018</v>
      </c>
      <c r="AK782" s="593"/>
      <c r="AL782" s="593"/>
      <c r="AM782" s="593"/>
      <c r="AN782" s="594"/>
      <c r="AO782" s="591">
        <f t="shared" ref="AO782" si="568">AO781</f>
        <v>46019</v>
      </c>
      <c r="AP782" s="591"/>
      <c r="AQ782" s="591"/>
      <c r="AR782" s="591"/>
      <c r="AS782" s="591"/>
      <c r="AT782" s="592">
        <f t="shared" ref="AT782" si="569">AT781</f>
        <v>46020</v>
      </c>
      <c r="AU782" s="593"/>
      <c r="AV782" s="593"/>
      <c r="AW782" s="593"/>
      <c r="AX782" s="594"/>
    </row>
    <row r="783" spans="2:50" ht="14.25" customHeight="1">
      <c r="B783" s="527" t="s">
        <v>165</v>
      </c>
      <c r="C783" s="527" t="s">
        <v>160</v>
      </c>
      <c r="D783" s="527"/>
      <c r="E783" s="527" t="s">
        <v>161</v>
      </c>
      <c r="F783" s="527"/>
      <c r="G783" s="527"/>
      <c r="H783" s="527" t="s">
        <v>166</v>
      </c>
      <c r="I783" s="575" t="s">
        <v>445</v>
      </c>
      <c r="J783" s="575"/>
      <c r="K783" s="575"/>
      <c r="L783" s="575" t="s">
        <v>166</v>
      </c>
      <c r="M783" s="575" t="s">
        <v>168</v>
      </c>
      <c r="N783" s="579"/>
      <c r="O783" s="574" t="s">
        <v>167</v>
      </c>
      <c r="P783" s="574" t="s">
        <v>163</v>
      </c>
      <c r="Q783" s="574"/>
      <c r="R783" s="574"/>
      <c r="S783" s="574"/>
      <c r="T783" s="574" t="s">
        <v>166</v>
      </c>
      <c r="U783" s="574" t="s">
        <v>163</v>
      </c>
      <c r="V783" s="574"/>
      <c r="W783" s="574"/>
      <c r="X783" s="574"/>
      <c r="Y783" s="574" t="s">
        <v>166</v>
      </c>
      <c r="Z783" s="574" t="s">
        <v>163</v>
      </c>
      <c r="AA783" s="574"/>
      <c r="AB783" s="574"/>
      <c r="AC783" s="574"/>
      <c r="AD783" s="574" t="s">
        <v>166</v>
      </c>
      <c r="AE783" s="574" t="s">
        <v>163</v>
      </c>
      <c r="AF783" s="574"/>
      <c r="AG783" s="574"/>
      <c r="AH783" s="574"/>
      <c r="AI783" s="574" t="s">
        <v>166</v>
      </c>
      <c r="AJ783" s="574" t="s">
        <v>163</v>
      </c>
      <c r="AK783" s="574"/>
      <c r="AL783" s="574"/>
      <c r="AM783" s="574"/>
      <c r="AN783" s="574" t="s">
        <v>166</v>
      </c>
      <c r="AO783" s="574" t="s">
        <v>163</v>
      </c>
      <c r="AP783" s="574"/>
      <c r="AQ783" s="574"/>
      <c r="AR783" s="574"/>
      <c r="AS783" s="574" t="s">
        <v>166</v>
      </c>
      <c r="AT783" s="574" t="s">
        <v>163</v>
      </c>
      <c r="AU783" s="574"/>
      <c r="AV783" s="574"/>
      <c r="AW783" s="574"/>
      <c r="AX783" s="574" t="s">
        <v>166</v>
      </c>
    </row>
    <row r="784" spans="2:50" ht="14.25" customHeight="1">
      <c r="B784" s="527"/>
      <c r="C784" s="527"/>
      <c r="D784" s="527"/>
      <c r="E784" s="527" t="s">
        <v>446</v>
      </c>
      <c r="F784" s="527"/>
      <c r="G784" s="527"/>
      <c r="H784" s="527"/>
      <c r="I784" s="575" t="s">
        <v>446</v>
      </c>
      <c r="J784" s="575"/>
      <c r="K784" s="575"/>
      <c r="L784" s="575"/>
      <c r="M784" s="575"/>
      <c r="N784" s="579"/>
      <c r="O784" s="574"/>
      <c r="P784" s="574" t="s">
        <v>447</v>
      </c>
      <c r="Q784" s="574"/>
      <c r="R784" s="574"/>
      <c r="S784" s="574"/>
      <c r="T784" s="574"/>
      <c r="U784" s="574" t="s">
        <v>447</v>
      </c>
      <c r="V784" s="574"/>
      <c r="W784" s="574"/>
      <c r="X784" s="574"/>
      <c r="Y784" s="574"/>
      <c r="Z784" s="574" t="s">
        <v>447</v>
      </c>
      <c r="AA784" s="574"/>
      <c r="AB784" s="574"/>
      <c r="AC784" s="574"/>
      <c r="AD784" s="574"/>
      <c r="AE784" s="574" t="s">
        <v>447</v>
      </c>
      <c r="AF784" s="574"/>
      <c r="AG784" s="574"/>
      <c r="AH784" s="574"/>
      <c r="AI784" s="574"/>
      <c r="AJ784" s="574" t="s">
        <v>447</v>
      </c>
      <c r="AK784" s="574"/>
      <c r="AL784" s="574"/>
      <c r="AM784" s="574"/>
      <c r="AN784" s="574"/>
      <c r="AO784" s="574" t="s">
        <v>447</v>
      </c>
      <c r="AP784" s="574"/>
      <c r="AQ784" s="574"/>
      <c r="AR784" s="574"/>
      <c r="AS784" s="574"/>
      <c r="AT784" s="574" t="s">
        <v>447</v>
      </c>
      <c r="AU784" s="574"/>
      <c r="AV784" s="574"/>
      <c r="AW784" s="574"/>
      <c r="AX784" s="574"/>
    </row>
    <row r="785" spans="1:50" ht="14.25" customHeight="1">
      <c r="A785" s="200"/>
      <c r="B785" s="527"/>
      <c r="C785" s="527"/>
      <c r="D785" s="527"/>
      <c r="E785" s="203" t="s">
        <v>162</v>
      </c>
      <c r="F785" s="203" t="s">
        <v>448</v>
      </c>
      <c r="G785" s="203" t="s">
        <v>164</v>
      </c>
      <c r="H785" s="527"/>
      <c r="I785" s="204" t="s">
        <v>162</v>
      </c>
      <c r="J785" s="204" t="s">
        <v>448</v>
      </c>
      <c r="K785" s="204" t="s">
        <v>164</v>
      </c>
      <c r="L785" s="575"/>
      <c r="M785" s="575"/>
      <c r="N785" s="579"/>
      <c r="O785" s="574"/>
      <c r="P785" s="205" t="s">
        <v>162</v>
      </c>
      <c r="Q785" s="205" t="s">
        <v>448</v>
      </c>
      <c r="R785" s="205" t="s">
        <v>164</v>
      </c>
      <c r="S785" s="205" t="s">
        <v>168</v>
      </c>
      <c r="T785" s="574"/>
      <c r="U785" s="205" t="s">
        <v>162</v>
      </c>
      <c r="V785" s="205" t="s">
        <v>448</v>
      </c>
      <c r="W785" s="205" t="s">
        <v>164</v>
      </c>
      <c r="X785" s="205" t="s">
        <v>168</v>
      </c>
      <c r="Y785" s="574"/>
      <c r="Z785" s="205" t="s">
        <v>162</v>
      </c>
      <c r="AA785" s="205" t="s">
        <v>448</v>
      </c>
      <c r="AB785" s="205" t="s">
        <v>164</v>
      </c>
      <c r="AC785" s="205" t="s">
        <v>168</v>
      </c>
      <c r="AD785" s="574"/>
      <c r="AE785" s="205" t="s">
        <v>162</v>
      </c>
      <c r="AF785" s="205" t="s">
        <v>448</v>
      </c>
      <c r="AG785" s="205" t="s">
        <v>164</v>
      </c>
      <c r="AH785" s="205" t="s">
        <v>168</v>
      </c>
      <c r="AI785" s="574"/>
      <c r="AJ785" s="205" t="s">
        <v>162</v>
      </c>
      <c r="AK785" s="205" t="s">
        <v>448</v>
      </c>
      <c r="AL785" s="205" t="s">
        <v>164</v>
      </c>
      <c r="AM785" s="205" t="s">
        <v>168</v>
      </c>
      <c r="AN785" s="574"/>
      <c r="AO785" s="205" t="s">
        <v>162</v>
      </c>
      <c r="AP785" s="205" t="s">
        <v>448</v>
      </c>
      <c r="AQ785" s="205" t="s">
        <v>164</v>
      </c>
      <c r="AR785" s="205" t="s">
        <v>168</v>
      </c>
      <c r="AS785" s="574"/>
      <c r="AT785" s="205" t="s">
        <v>162</v>
      </c>
      <c r="AU785" s="205" t="s">
        <v>448</v>
      </c>
      <c r="AV785" s="205" t="s">
        <v>164</v>
      </c>
      <c r="AW785" s="205" t="s">
        <v>168</v>
      </c>
      <c r="AX785" s="574"/>
    </row>
    <row r="786" spans="1:50" ht="14.25" customHeight="1">
      <c r="B786" s="527" t="s">
        <v>449</v>
      </c>
      <c r="C786" s="203">
        <v>1</v>
      </c>
      <c r="D786" s="206" t="s">
        <v>544</v>
      </c>
      <c r="E786" s="207">
        <v>4</v>
      </c>
      <c r="F786" s="203">
        <v>3300</v>
      </c>
      <c r="G786" s="208">
        <f>F786/E786</f>
        <v>825</v>
      </c>
      <c r="H786" s="576">
        <f>AVERAGE(G786:G818)</f>
        <v>871.25</v>
      </c>
      <c r="I786" s="209">
        <f>AVERAGE(P786,U786,Z786,AE786,AJ786,AO786,AT786)</f>
        <v>4</v>
      </c>
      <c r="J786" s="209">
        <f>AVERAGE(Q786,V786,AA786,AF786,AK786,AP786,AU786)</f>
        <v>2946.8477453928722</v>
      </c>
      <c r="K786" s="210">
        <f>AVERAGE(R786,W786,AB786,AG786,AL786,AQ786,AV786)</f>
        <v>736.71193634821805</v>
      </c>
      <c r="L786" s="577">
        <f>IFERROR(AVERAGE(K786:K818),"-")</f>
        <v>768.90323030609545</v>
      </c>
      <c r="M786" s="209">
        <f>RANK(K786, K$786:$K$818)</f>
        <v>12</v>
      </c>
      <c r="N786" s="579"/>
      <c r="O786" s="574"/>
      <c r="P786" s="211">
        <v>4</v>
      </c>
      <c r="Q786" s="211">
        <v>2947.3846153846148</v>
      </c>
      <c r="R786" s="208">
        <f t="shared" ref="R786:R813" si="570">Q786/P786</f>
        <v>736.8461538461537</v>
      </c>
      <c r="S786" s="205">
        <f>RANK(R786, R$786:R$818)</f>
        <v>12</v>
      </c>
      <c r="T786" s="578">
        <f>AVERAGE(R786:R818)</f>
        <v>768.81335197122291</v>
      </c>
      <c r="U786" s="211">
        <v>4</v>
      </c>
      <c r="V786" s="211">
        <v>2946.8682505399593</v>
      </c>
      <c r="W786" s="208">
        <f t="shared" ref="W786:W813" si="571">V786/U786</f>
        <v>736.71706263498982</v>
      </c>
      <c r="X786" s="205">
        <f>RANK(W786, W$786:W$818)</f>
        <v>12</v>
      </c>
      <c r="Y786" s="578">
        <f>AVERAGE(W786:W818)</f>
        <v>768.88716901522673</v>
      </c>
      <c r="Z786" s="211">
        <v>4</v>
      </c>
      <c r="AA786" s="211">
        <v>2946.7625899280602</v>
      </c>
      <c r="AB786" s="208">
        <f t="shared" ref="AB786:AB813" si="572">AA786/Z786</f>
        <v>736.69064748201504</v>
      </c>
      <c r="AC786" s="205">
        <f>RANK(AB786, AB$786:AB$818)</f>
        <v>12</v>
      </c>
      <c r="AD786" s="578">
        <f>AVERAGE(AB786:AB818)</f>
        <v>768.89628553436705</v>
      </c>
      <c r="AE786" s="211">
        <v>4</v>
      </c>
      <c r="AF786" s="211">
        <v>2946.3583016914044</v>
      </c>
      <c r="AG786" s="208">
        <f t="shared" ref="AG786:AG813" si="573">AF786/AE786</f>
        <v>736.58957542285111</v>
      </c>
      <c r="AH786" s="205">
        <f>RANK(AG786, AG$786:AG$818)</f>
        <v>12</v>
      </c>
      <c r="AI786" s="578">
        <f>AVERAGE(AG786:AG818)</f>
        <v>768.88164455951085</v>
      </c>
      <c r="AJ786" s="211">
        <v>4</v>
      </c>
      <c r="AK786" s="211">
        <v>2946.6716251394573</v>
      </c>
      <c r="AL786" s="208">
        <f t="shared" ref="AL786:AL813" si="574">AK786/AJ786</f>
        <v>736.66790628486433</v>
      </c>
      <c r="AM786" s="205">
        <f>RANK(AL786, AL$786:AL$818)</f>
        <v>12</v>
      </c>
      <c r="AN786" s="578">
        <f>AVERAGE(AL786:AL818)</f>
        <v>768.91881088233072</v>
      </c>
      <c r="AO786" s="211">
        <v>4</v>
      </c>
      <c r="AP786" s="211">
        <v>2946.7927421415798</v>
      </c>
      <c r="AQ786" s="208">
        <f t="shared" ref="AQ786:AQ813" si="575">AP786/AO786</f>
        <v>736.69818553539494</v>
      </c>
      <c r="AR786" s="205">
        <f>RANK(AQ786, AQ$786:AQ$818)</f>
        <v>12</v>
      </c>
      <c r="AS786" s="578">
        <f>AVERAGE(AQ786:AQ818)</f>
        <v>768.95142542313386</v>
      </c>
      <c r="AT786" s="211">
        <v>4</v>
      </c>
      <c r="AU786" s="211">
        <v>2947.0960929250296</v>
      </c>
      <c r="AV786" s="208">
        <f t="shared" ref="AV786:AV813" si="576">AU786/AT786</f>
        <v>736.77402323125739</v>
      </c>
      <c r="AW786" s="205">
        <f>RANK(AV786, AV$786:AV$818)</f>
        <v>12</v>
      </c>
      <c r="AX786" s="578">
        <f>AVERAGE(AV786:AV818)</f>
        <v>768.97392475687582</v>
      </c>
    </row>
    <row r="787" spans="1:50" ht="14.25" customHeight="1">
      <c r="B787" s="527"/>
      <c r="C787" s="203">
        <v>2</v>
      </c>
      <c r="D787" s="206" t="s">
        <v>542</v>
      </c>
      <c r="E787" s="207">
        <v>3</v>
      </c>
      <c r="F787" s="203">
        <v>3600</v>
      </c>
      <c r="G787" s="208">
        <f t="shared" ref="G787:G806" si="577">F787/E787</f>
        <v>1200</v>
      </c>
      <c r="H787" s="576"/>
      <c r="I787" s="209">
        <f t="shared" ref="I787:K813" si="578">AVERAGE(P787,U787,Z787,AE787,AJ787,AO787,AT787)</f>
        <v>3</v>
      </c>
      <c r="J787" s="209">
        <f t="shared" si="578"/>
        <v>3112.1868806463003</v>
      </c>
      <c r="K787" s="210">
        <f t="shared" si="578"/>
        <v>1037.3956268821003</v>
      </c>
      <c r="L787" s="577"/>
      <c r="M787" s="209">
        <f>RANK(K787, K$786:$K$818)</f>
        <v>5</v>
      </c>
      <c r="N787" s="579"/>
      <c r="O787" s="574"/>
      <c r="P787" s="211">
        <v>3</v>
      </c>
      <c r="Q787" s="211">
        <v>3111.7021276595751</v>
      </c>
      <c r="R787" s="208">
        <f t="shared" si="570"/>
        <v>1037.2340425531918</v>
      </c>
      <c r="S787" s="205">
        <f t="shared" ref="S787:S813" si="579">RANK(R787, R$786:R$818)</f>
        <v>5</v>
      </c>
      <c r="T787" s="578"/>
      <c r="U787" s="211">
        <v>3</v>
      </c>
      <c r="V787" s="211">
        <v>3112.1661721068253</v>
      </c>
      <c r="W787" s="208">
        <f t="shared" si="571"/>
        <v>1037.3887240356084</v>
      </c>
      <c r="X787" s="205">
        <f t="shared" ref="X787:X813" si="580">RANK(W787, W$786:W$818)</f>
        <v>5</v>
      </c>
      <c r="Y787" s="578"/>
      <c r="Z787" s="211">
        <v>3</v>
      </c>
      <c r="AA787" s="211">
        <v>3112.3382226056951</v>
      </c>
      <c r="AB787" s="208">
        <f t="shared" si="572"/>
        <v>1037.4460742018985</v>
      </c>
      <c r="AC787" s="205">
        <f t="shared" ref="AC787:AC813" si="581">RANK(AB787, AB$786:AB$818)</f>
        <v>5</v>
      </c>
      <c r="AD787" s="578"/>
      <c r="AE787" s="211">
        <v>3</v>
      </c>
      <c r="AF787" s="211">
        <v>3112.3690498070205</v>
      </c>
      <c r="AG787" s="208">
        <f t="shared" si="573"/>
        <v>1037.4563499356734</v>
      </c>
      <c r="AH787" s="205">
        <f t="shared" ref="AH787:AH813" si="582">RANK(AG787, AG$786:AG$818)</f>
        <v>5</v>
      </c>
      <c r="AI787" s="578"/>
      <c r="AJ787" s="211">
        <v>3</v>
      </c>
      <c r="AK787" s="211">
        <v>3112.2994652406433</v>
      </c>
      <c r="AL787" s="208">
        <f t="shared" si="574"/>
        <v>1037.4331550802144</v>
      </c>
      <c r="AM787" s="205">
        <f t="shared" ref="AM787:AM813" si="583">RANK(AL787, AL$786:AL$818)</f>
        <v>5</v>
      </c>
      <c r="AN787" s="578"/>
      <c r="AO787" s="211">
        <v>3</v>
      </c>
      <c r="AP787" s="211">
        <v>3112.1495327102807</v>
      </c>
      <c r="AQ787" s="208">
        <f t="shared" si="575"/>
        <v>1037.3831775700935</v>
      </c>
      <c r="AR787" s="205">
        <f t="shared" ref="AR787:AR813" si="584">RANK(AQ787, AQ$786:AQ$818)</f>
        <v>6</v>
      </c>
      <c r="AS787" s="578"/>
      <c r="AT787" s="211">
        <v>3</v>
      </c>
      <c r="AU787" s="211">
        <v>3112.283594394064</v>
      </c>
      <c r="AV787" s="208">
        <f t="shared" si="576"/>
        <v>1037.4278647980213</v>
      </c>
      <c r="AW787" s="205">
        <f t="shared" ref="AW787:AW813" si="585">RANK(AV787, AV$786:AV$818)</f>
        <v>6</v>
      </c>
      <c r="AX787" s="578"/>
    </row>
    <row r="788" spans="1:50" ht="14.25" customHeight="1">
      <c r="B788" s="527"/>
      <c r="C788" s="203">
        <v>3</v>
      </c>
      <c r="D788" s="206" t="s">
        <v>543</v>
      </c>
      <c r="E788" s="207">
        <v>4</v>
      </c>
      <c r="F788" s="203">
        <v>3300</v>
      </c>
      <c r="G788" s="208">
        <f t="shared" si="577"/>
        <v>825</v>
      </c>
      <c r="H788" s="576"/>
      <c r="I788" s="209">
        <f t="shared" si="578"/>
        <v>4</v>
      </c>
      <c r="J788" s="209">
        <f t="shared" si="578"/>
        <v>2941.1372432758917</v>
      </c>
      <c r="K788" s="210">
        <f t="shared" si="578"/>
        <v>735.28431081897293</v>
      </c>
      <c r="L788" s="577"/>
      <c r="M788" s="209">
        <f>RANK(K788, K$786:$K$818)</f>
        <v>16</v>
      </c>
      <c r="N788" s="579"/>
      <c r="O788" s="574"/>
      <c r="P788" s="211">
        <v>4</v>
      </c>
      <c r="Q788" s="211">
        <v>2940.560747663551</v>
      </c>
      <c r="R788" s="208">
        <f t="shared" si="570"/>
        <v>735.14018691588774</v>
      </c>
      <c r="S788" s="205">
        <f t="shared" si="579"/>
        <v>16</v>
      </c>
      <c r="T788" s="578"/>
      <c r="U788" s="211">
        <v>4</v>
      </c>
      <c r="V788" s="211">
        <v>2941.0899057254528</v>
      </c>
      <c r="W788" s="208">
        <f t="shared" si="571"/>
        <v>735.2724764313632</v>
      </c>
      <c r="X788" s="205">
        <f t="shared" si="580"/>
        <v>16</v>
      </c>
      <c r="Y788" s="578"/>
      <c r="Z788" s="211">
        <v>4</v>
      </c>
      <c r="AA788" s="211">
        <v>2941.374663072776</v>
      </c>
      <c r="AB788" s="208">
        <f t="shared" si="572"/>
        <v>735.343665768194</v>
      </c>
      <c r="AC788" s="205">
        <f t="shared" si="581"/>
        <v>16</v>
      </c>
      <c r="AD788" s="578"/>
      <c r="AE788" s="211">
        <v>4</v>
      </c>
      <c r="AF788" s="211">
        <v>2941.227125941874</v>
      </c>
      <c r="AG788" s="208">
        <f t="shared" si="573"/>
        <v>735.30678148546849</v>
      </c>
      <c r="AH788" s="205">
        <f t="shared" si="582"/>
        <v>16</v>
      </c>
      <c r="AI788" s="578"/>
      <c r="AJ788" s="211">
        <v>4</v>
      </c>
      <c r="AK788" s="211">
        <v>2941.3533834586465</v>
      </c>
      <c r="AL788" s="208">
        <f t="shared" si="574"/>
        <v>735.33834586466162</v>
      </c>
      <c r="AM788" s="205">
        <f t="shared" si="583"/>
        <v>16</v>
      </c>
      <c r="AN788" s="578"/>
      <c r="AO788" s="211">
        <v>4</v>
      </c>
      <c r="AP788" s="211">
        <v>2941.228346456694</v>
      </c>
      <c r="AQ788" s="208">
        <f t="shared" si="575"/>
        <v>735.3070866141735</v>
      </c>
      <c r="AR788" s="205">
        <f t="shared" si="584"/>
        <v>16</v>
      </c>
      <c r="AS788" s="578"/>
      <c r="AT788" s="211">
        <v>4</v>
      </c>
      <c r="AU788" s="211">
        <v>2941.1265306122464</v>
      </c>
      <c r="AV788" s="208">
        <f t="shared" si="576"/>
        <v>735.28163265306159</v>
      </c>
      <c r="AW788" s="205">
        <f t="shared" si="585"/>
        <v>16</v>
      </c>
      <c r="AX788" s="578"/>
    </row>
    <row r="789" spans="1:50" ht="14.25" customHeight="1">
      <c r="B789" s="527"/>
      <c r="C789" s="203">
        <v>4</v>
      </c>
      <c r="D789" s="206" t="s">
        <v>233</v>
      </c>
      <c r="E789" s="207">
        <v>5</v>
      </c>
      <c r="F789" s="203">
        <v>3300</v>
      </c>
      <c r="G789" s="208">
        <f t="shared" si="577"/>
        <v>660</v>
      </c>
      <c r="H789" s="576"/>
      <c r="I789" s="209">
        <f t="shared" si="578"/>
        <v>5</v>
      </c>
      <c r="J789" s="209">
        <f t="shared" si="578"/>
        <v>2949.7891680653597</v>
      </c>
      <c r="K789" s="210">
        <f t="shared" si="578"/>
        <v>589.95783361307201</v>
      </c>
      <c r="L789" s="577"/>
      <c r="M789" s="209">
        <f>RANK(K789, K$786:$K$818)</f>
        <v>24</v>
      </c>
      <c r="N789" s="579"/>
      <c r="O789" s="574"/>
      <c r="P789" s="211">
        <v>5</v>
      </c>
      <c r="Q789" s="211">
        <v>2949.3460166468449</v>
      </c>
      <c r="R789" s="208">
        <f t="shared" si="570"/>
        <v>589.86920332936893</v>
      </c>
      <c r="S789" s="205">
        <f t="shared" si="579"/>
        <v>24</v>
      </c>
      <c r="T789" s="578"/>
      <c r="U789" s="211">
        <v>5</v>
      </c>
      <c r="V789" s="211">
        <v>2950.6329113924103</v>
      </c>
      <c r="W789" s="208">
        <f t="shared" si="571"/>
        <v>590.12658227848203</v>
      </c>
      <c r="X789" s="205">
        <f t="shared" si="580"/>
        <v>24</v>
      </c>
      <c r="Y789" s="578"/>
      <c r="Z789" s="211">
        <v>5</v>
      </c>
      <c r="AA789" s="211">
        <v>2949.9700059988004</v>
      </c>
      <c r="AB789" s="208">
        <f t="shared" si="572"/>
        <v>589.99400119976008</v>
      </c>
      <c r="AC789" s="205">
        <f t="shared" si="581"/>
        <v>24</v>
      </c>
      <c r="AD789" s="578"/>
      <c r="AE789" s="211">
        <v>5</v>
      </c>
      <c r="AF789" s="211">
        <v>2949.7152156224602</v>
      </c>
      <c r="AG789" s="208">
        <f t="shared" si="573"/>
        <v>589.94304312449208</v>
      </c>
      <c r="AH789" s="205">
        <f t="shared" si="582"/>
        <v>24</v>
      </c>
      <c r="AI789" s="578"/>
      <c r="AJ789" s="211">
        <v>5</v>
      </c>
      <c r="AK789" s="211">
        <v>2950.2278942570592</v>
      </c>
      <c r="AL789" s="208">
        <f t="shared" si="574"/>
        <v>590.04557885141185</v>
      </c>
      <c r="AM789" s="205">
        <f t="shared" si="583"/>
        <v>24</v>
      </c>
      <c r="AN789" s="578"/>
      <c r="AO789" s="211">
        <v>5</v>
      </c>
      <c r="AP789" s="211">
        <v>2949.5049504950557</v>
      </c>
      <c r="AQ789" s="208">
        <f t="shared" si="575"/>
        <v>589.9009900990111</v>
      </c>
      <c r="AR789" s="205">
        <f t="shared" si="584"/>
        <v>24</v>
      </c>
      <c r="AS789" s="578"/>
      <c r="AT789" s="211">
        <v>5</v>
      </c>
      <c r="AU789" s="211">
        <v>2949.1271820448883</v>
      </c>
      <c r="AV789" s="208">
        <f t="shared" si="576"/>
        <v>589.82543640897768</v>
      </c>
      <c r="AW789" s="205">
        <f t="shared" si="585"/>
        <v>24</v>
      </c>
      <c r="AX789" s="578"/>
    </row>
    <row r="790" spans="1:50" ht="14.25" customHeight="1">
      <c r="B790" s="527"/>
      <c r="C790" s="203">
        <v>5</v>
      </c>
      <c r="D790" s="206" t="s">
        <v>538</v>
      </c>
      <c r="E790" s="207">
        <v>3</v>
      </c>
      <c r="F790" s="203">
        <v>3600</v>
      </c>
      <c r="G790" s="208">
        <f t="shared" si="577"/>
        <v>1200</v>
      </c>
      <c r="H790" s="576"/>
      <c r="I790" s="209">
        <f t="shared" si="578"/>
        <v>3</v>
      </c>
      <c r="J790" s="209">
        <f t="shared" si="578"/>
        <v>3111.5855811441133</v>
      </c>
      <c r="K790" s="210">
        <f t="shared" si="578"/>
        <v>1037.1951937147044</v>
      </c>
      <c r="L790" s="577"/>
      <c r="M790" s="209">
        <f>RANK(K790, K$786:$K$818)</f>
        <v>6</v>
      </c>
      <c r="N790" s="579"/>
      <c r="O790" s="574"/>
      <c r="P790" s="211">
        <v>3</v>
      </c>
      <c r="Q790" s="211">
        <v>3110.400000000006</v>
      </c>
      <c r="R790" s="208">
        <f t="shared" si="570"/>
        <v>1036.800000000002</v>
      </c>
      <c r="S790" s="205">
        <f t="shared" si="579"/>
        <v>6</v>
      </c>
      <c r="T790" s="578"/>
      <c r="U790" s="211">
        <v>3</v>
      </c>
      <c r="V790" s="211">
        <v>3111.1897390535205</v>
      </c>
      <c r="W790" s="208">
        <f t="shared" si="571"/>
        <v>1037.0632463511736</v>
      </c>
      <c r="X790" s="205">
        <f t="shared" si="580"/>
        <v>6</v>
      </c>
      <c r="Y790" s="578"/>
      <c r="Z790" s="211">
        <v>3</v>
      </c>
      <c r="AA790" s="211">
        <v>3111.608391608394</v>
      </c>
      <c r="AB790" s="208">
        <f t="shared" si="572"/>
        <v>1037.2027972027979</v>
      </c>
      <c r="AC790" s="205">
        <f t="shared" si="581"/>
        <v>6</v>
      </c>
      <c r="AD790" s="578"/>
      <c r="AE790" s="211">
        <v>3</v>
      </c>
      <c r="AF790" s="211">
        <v>3111.5902964959596</v>
      </c>
      <c r="AG790" s="208">
        <f t="shared" si="573"/>
        <v>1037.1967654986531</v>
      </c>
      <c r="AH790" s="205">
        <f t="shared" si="582"/>
        <v>6</v>
      </c>
      <c r="AI790" s="578"/>
      <c r="AJ790" s="211">
        <v>3</v>
      </c>
      <c r="AK790" s="211">
        <v>3111.6279069767497</v>
      </c>
      <c r="AL790" s="208">
        <f t="shared" si="574"/>
        <v>1037.2093023255832</v>
      </c>
      <c r="AM790" s="205">
        <f t="shared" si="583"/>
        <v>6</v>
      </c>
      <c r="AN790" s="578"/>
      <c r="AO790" s="211">
        <v>3</v>
      </c>
      <c r="AP790" s="211">
        <v>3112.3123123123091</v>
      </c>
      <c r="AQ790" s="208">
        <f t="shared" si="575"/>
        <v>1037.4374374374363</v>
      </c>
      <c r="AR790" s="205">
        <f t="shared" si="584"/>
        <v>5</v>
      </c>
      <c r="AS790" s="578"/>
      <c r="AT790" s="211">
        <v>3</v>
      </c>
      <c r="AU790" s="211">
        <v>3112.3704215618523</v>
      </c>
      <c r="AV790" s="208">
        <f t="shared" si="576"/>
        <v>1037.4568071872841</v>
      </c>
      <c r="AW790" s="205">
        <f t="shared" si="585"/>
        <v>5</v>
      </c>
      <c r="AX790" s="578"/>
    </row>
    <row r="791" spans="1:50" ht="14.25" customHeight="1">
      <c r="B791" s="527"/>
      <c r="C791" s="203">
        <v>6</v>
      </c>
      <c r="D791" s="206" t="s">
        <v>369</v>
      </c>
      <c r="E791" s="207">
        <v>3</v>
      </c>
      <c r="F791" s="203">
        <v>3000</v>
      </c>
      <c r="G791" s="208">
        <f t="shared" si="577"/>
        <v>1000</v>
      </c>
      <c r="H791" s="576"/>
      <c r="I791" s="209">
        <f t="shared" si="578"/>
        <v>3</v>
      </c>
      <c r="J791" s="209">
        <f t="shared" si="578"/>
        <v>2686.5741044403394</v>
      </c>
      <c r="K791" s="210">
        <f t="shared" si="578"/>
        <v>895.52470148011321</v>
      </c>
      <c r="L791" s="577"/>
      <c r="M791" s="209">
        <f>RANK(K791, K$786:$K$818)</f>
        <v>8</v>
      </c>
      <c r="N791" s="579"/>
      <c r="O791" s="574"/>
      <c r="P791" s="211">
        <v>3</v>
      </c>
      <c r="Q791" s="211">
        <v>2686.3291139240519</v>
      </c>
      <c r="R791" s="208">
        <f t="shared" si="570"/>
        <v>895.44303797468399</v>
      </c>
      <c r="S791" s="205">
        <f t="shared" si="579"/>
        <v>8</v>
      </c>
      <c r="T791" s="578"/>
      <c r="U791" s="211">
        <v>3</v>
      </c>
      <c r="V791" s="211">
        <v>2686.3883847549878</v>
      </c>
      <c r="W791" s="208">
        <f t="shared" si="571"/>
        <v>895.46279491832922</v>
      </c>
      <c r="X791" s="205">
        <f t="shared" si="580"/>
        <v>8</v>
      </c>
      <c r="Y791" s="578"/>
      <c r="Z791" s="211">
        <v>3</v>
      </c>
      <c r="AA791" s="211">
        <v>2686.3270777479893</v>
      </c>
      <c r="AB791" s="208">
        <f t="shared" si="572"/>
        <v>895.4423592493298</v>
      </c>
      <c r="AC791" s="205">
        <f t="shared" si="581"/>
        <v>8</v>
      </c>
      <c r="AD791" s="578"/>
      <c r="AE791" s="211">
        <v>3</v>
      </c>
      <c r="AF791" s="211">
        <v>2686.5051903114186</v>
      </c>
      <c r="AG791" s="208">
        <f t="shared" si="573"/>
        <v>895.50173010380615</v>
      </c>
      <c r="AH791" s="205">
        <f t="shared" si="582"/>
        <v>8</v>
      </c>
      <c r="AI791" s="578"/>
      <c r="AJ791" s="211">
        <v>3</v>
      </c>
      <c r="AK791" s="211">
        <v>2686.7022948758254</v>
      </c>
      <c r="AL791" s="208">
        <f t="shared" si="574"/>
        <v>895.56743162527516</v>
      </c>
      <c r="AM791" s="205">
        <f t="shared" si="583"/>
        <v>8</v>
      </c>
      <c r="AN791" s="578"/>
      <c r="AO791" s="211">
        <v>3</v>
      </c>
      <c r="AP791" s="211">
        <v>2686.7417677642979</v>
      </c>
      <c r="AQ791" s="208">
        <f t="shared" si="575"/>
        <v>895.58058925476598</v>
      </c>
      <c r="AR791" s="205">
        <f t="shared" si="584"/>
        <v>8</v>
      </c>
      <c r="AS791" s="578"/>
      <c r="AT791" s="211">
        <v>3</v>
      </c>
      <c r="AU791" s="211">
        <v>2687.0249017038059</v>
      </c>
      <c r="AV791" s="208">
        <f t="shared" si="576"/>
        <v>895.67496723460192</v>
      </c>
      <c r="AW791" s="205">
        <f t="shared" si="585"/>
        <v>8</v>
      </c>
      <c r="AX791" s="578"/>
    </row>
    <row r="792" spans="1:50" ht="14.25" customHeight="1">
      <c r="B792" s="527"/>
      <c r="C792" s="203">
        <v>7</v>
      </c>
      <c r="D792" s="206" t="s">
        <v>541</v>
      </c>
      <c r="E792" s="207">
        <v>3</v>
      </c>
      <c r="F792" s="203">
        <v>3600</v>
      </c>
      <c r="G792" s="208">
        <f t="shared" si="577"/>
        <v>1200</v>
      </c>
      <c r="H792" s="576"/>
      <c r="I792" s="209">
        <f t="shared" si="578"/>
        <v>3</v>
      </c>
      <c r="J792" s="209">
        <f t="shared" si="578"/>
        <v>3116.1193363593911</v>
      </c>
      <c r="K792" s="210">
        <f t="shared" si="578"/>
        <v>1038.7064454531303</v>
      </c>
      <c r="L792" s="577"/>
      <c r="M792" s="209">
        <f>RANK(K792, K$786:$K$818)</f>
        <v>3</v>
      </c>
      <c r="N792" s="579"/>
      <c r="O792" s="574"/>
      <c r="P792" s="211">
        <v>3</v>
      </c>
      <c r="Q792" s="211">
        <v>3117.1232876712315</v>
      </c>
      <c r="R792" s="208">
        <f t="shared" si="570"/>
        <v>1039.0410958904106</v>
      </c>
      <c r="S792" s="205">
        <f t="shared" si="579"/>
        <v>2</v>
      </c>
      <c r="T792" s="578"/>
      <c r="U792" s="211">
        <v>3</v>
      </c>
      <c r="V792" s="211">
        <v>3117.4981384958996</v>
      </c>
      <c r="W792" s="208">
        <f t="shared" si="571"/>
        <v>1039.1660461652998</v>
      </c>
      <c r="X792" s="205">
        <f t="shared" si="580"/>
        <v>1</v>
      </c>
      <c r="Y792" s="578"/>
      <c r="Z792" s="211">
        <v>3</v>
      </c>
      <c r="AA792" s="211">
        <v>3116.9724770642188</v>
      </c>
      <c r="AB792" s="208">
        <f t="shared" si="572"/>
        <v>1038.9908256880728</v>
      </c>
      <c r="AC792" s="205">
        <f t="shared" si="581"/>
        <v>2</v>
      </c>
      <c r="AD792" s="578"/>
      <c r="AE792" s="211">
        <v>3</v>
      </c>
      <c r="AF792" s="211">
        <v>3115.8227848101324</v>
      </c>
      <c r="AG792" s="208">
        <f t="shared" si="573"/>
        <v>1038.6075949367107</v>
      </c>
      <c r="AH792" s="205">
        <f t="shared" si="582"/>
        <v>3</v>
      </c>
      <c r="AI792" s="578"/>
      <c r="AJ792" s="211">
        <v>3</v>
      </c>
      <c r="AK792" s="211">
        <v>3115.0090415913241</v>
      </c>
      <c r="AL792" s="208">
        <f t="shared" si="574"/>
        <v>1038.3363471971081</v>
      </c>
      <c r="AM792" s="205">
        <f t="shared" si="583"/>
        <v>3</v>
      </c>
      <c r="AN792" s="578"/>
      <c r="AO792" s="211">
        <v>3</v>
      </c>
      <c r="AP792" s="211">
        <v>3115.6081808396134</v>
      </c>
      <c r="AQ792" s="208">
        <f t="shared" si="575"/>
        <v>1038.5360602798712</v>
      </c>
      <c r="AR792" s="205">
        <f t="shared" si="584"/>
        <v>3</v>
      </c>
      <c r="AS792" s="578"/>
      <c r="AT792" s="211">
        <v>3</v>
      </c>
      <c r="AU792" s="211">
        <v>3114.8014440433199</v>
      </c>
      <c r="AV792" s="208">
        <f t="shared" si="576"/>
        <v>1038.26714801444</v>
      </c>
      <c r="AW792" s="205">
        <f t="shared" si="585"/>
        <v>4</v>
      </c>
      <c r="AX792" s="578"/>
    </row>
    <row r="793" spans="1:50" ht="14.25" customHeight="1">
      <c r="B793" s="527"/>
      <c r="C793" s="203">
        <v>8</v>
      </c>
      <c r="D793" s="206" t="s">
        <v>540</v>
      </c>
      <c r="E793" s="207">
        <v>4</v>
      </c>
      <c r="F793" s="203">
        <v>3300</v>
      </c>
      <c r="G793" s="208">
        <f t="shared" si="577"/>
        <v>825</v>
      </c>
      <c r="H793" s="576"/>
      <c r="I793" s="209">
        <f t="shared" si="578"/>
        <v>4</v>
      </c>
      <c r="J793" s="209">
        <f t="shared" si="578"/>
        <v>2921.159985730173</v>
      </c>
      <c r="K793" s="210">
        <f t="shared" si="578"/>
        <v>730.28999643254326</v>
      </c>
      <c r="L793" s="577"/>
      <c r="M793" s="209">
        <f>RANK(K793, K$786:$K$818)</f>
        <v>20</v>
      </c>
      <c r="N793" s="579"/>
      <c r="O793" s="574"/>
      <c r="P793" s="211">
        <v>4</v>
      </c>
      <c r="Q793" s="211">
        <v>2921.4255045083773</v>
      </c>
      <c r="R793" s="208">
        <f t="shared" si="570"/>
        <v>730.35637612709434</v>
      </c>
      <c r="S793" s="205">
        <f t="shared" si="579"/>
        <v>18</v>
      </c>
      <c r="T793" s="578"/>
      <c r="U793" s="211">
        <v>4</v>
      </c>
      <c r="V793" s="211">
        <v>2920.7547169811392</v>
      </c>
      <c r="W793" s="208">
        <f t="shared" si="571"/>
        <v>730.18867924528479</v>
      </c>
      <c r="X793" s="205">
        <f t="shared" si="580"/>
        <v>19</v>
      </c>
      <c r="Y793" s="578"/>
      <c r="Z793" s="211">
        <v>4</v>
      </c>
      <c r="AA793" s="211">
        <v>2920.6073752711532</v>
      </c>
      <c r="AB793" s="208">
        <f t="shared" si="572"/>
        <v>730.15184381778829</v>
      </c>
      <c r="AC793" s="205">
        <f t="shared" si="581"/>
        <v>20</v>
      </c>
      <c r="AD793" s="578"/>
      <c r="AE793" s="211">
        <v>4</v>
      </c>
      <c r="AF793" s="211">
        <v>2920.7129686539693</v>
      </c>
      <c r="AG793" s="208">
        <f t="shared" si="573"/>
        <v>730.17824216349231</v>
      </c>
      <c r="AH793" s="205">
        <f t="shared" si="582"/>
        <v>20</v>
      </c>
      <c r="AI793" s="578"/>
      <c r="AJ793" s="211">
        <v>4</v>
      </c>
      <c r="AK793" s="211">
        <v>2921.8130311614759</v>
      </c>
      <c r="AL793" s="208">
        <f t="shared" si="574"/>
        <v>730.45325779036898</v>
      </c>
      <c r="AM793" s="205">
        <f t="shared" si="583"/>
        <v>18</v>
      </c>
      <c r="AN793" s="578"/>
      <c r="AO793" s="211">
        <v>4</v>
      </c>
      <c r="AP793" s="211">
        <v>2921.4159292035397</v>
      </c>
      <c r="AQ793" s="208">
        <f t="shared" si="575"/>
        <v>730.35398230088492</v>
      </c>
      <c r="AR793" s="205">
        <f t="shared" si="584"/>
        <v>20</v>
      </c>
      <c r="AS793" s="578"/>
      <c r="AT793" s="211">
        <v>4</v>
      </c>
      <c r="AU793" s="211">
        <v>2921.3903743315559</v>
      </c>
      <c r="AV793" s="208">
        <f t="shared" si="576"/>
        <v>730.34759358288898</v>
      </c>
      <c r="AW793" s="205">
        <f t="shared" si="585"/>
        <v>20</v>
      </c>
      <c r="AX793" s="578"/>
    </row>
    <row r="794" spans="1:50" ht="14.25" customHeight="1">
      <c r="B794" s="527"/>
      <c r="C794" s="203">
        <v>9</v>
      </c>
      <c r="D794" s="206" t="s">
        <v>622</v>
      </c>
      <c r="E794" s="207">
        <v>4</v>
      </c>
      <c r="F794" s="203">
        <v>3300</v>
      </c>
      <c r="G794" s="208">
        <f t="shared" si="577"/>
        <v>825</v>
      </c>
      <c r="H794" s="576"/>
      <c r="I794" s="209">
        <f t="shared" si="578"/>
        <v>4</v>
      </c>
      <c r="J794" s="209">
        <f t="shared" si="578"/>
        <v>2921.6137397080943</v>
      </c>
      <c r="K794" s="210">
        <f t="shared" si="578"/>
        <v>730.40343492702357</v>
      </c>
      <c r="L794" s="577"/>
      <c r="M794" s="209">
        <f>RANK(K794, K$786:$K$818)</f>
        <v>18</v>
      </c>
      <c r="N794" s="579"/>
      <c r="O794" s="574"/>
      <c r="P794" s="211">
        <v>4</v>
      </c>
      <c r="Q794" s="211">
        <v>2920.0585651537349</v>
      </c>
      <c r="R794" s="208">
        <f t="shared" si="570"/>
        <v>730.01464128843372</v>
      </c>
      <c r="S794" s="205">
        <f t="shared" si="579"/>
        <v>20</v>
      </c>
      <c r="T794" s="578"/>
      <c r="U794" s="211">
        <v>4</v>
      </c>
      <c r="V794" s="211">
        <v>2920.7547169811364</v>
      </c>
      <c r="W794" s="208">
        <f t="shared" si="571"/>
        <v>730.18867924528411</v>
      </c>
      <c r="X794" s="205">
        <f t="shared" si="580"/>
        <v>20</v>
      </c>
      <c r="Y794" s="578"/>
      <c r="Z794" s="211">
        <v>4</v>
      </c>
      <c r="AA794" s="211">
        <v>2921.5805471124668</v>
      </c>
      <c r="AB794" s="208">
        <f t="shared" si="572"/>
        <v>730.39513677811669</v>
      </c>
      <c r="AC794" s="205">
        <f t="shared" si="581"/>
        <v>18</v>
      </c>
      <c r="AD794" s="578"/>
      <c r="AE794" s="211">
        <v>4</v>
      </c>
      <c r="AF794" s="211">
        <v>2920.7547169811364</v>
      </c>
      <c r="AG794" s="208">
        <f t="shared" si="573"/>
        <v>730.18867924528411</v>
      </c>
      <c r="AH794" s="205">
        <f t="shared" si="582"/>
        <v>19</v>
      </c>
      <c r="AI794" s="578"/>
      <c r="AJ794" s="211">
        <v>4</v>
      </c>
      <c r="AK794" s="211">
        <v>2922.407170294498</v>
      </c>
      <c r="AL794" s="208">
        <f t="shared" si="574"/>
        <v>730.60179257362449</v>
      </c>
      <c r="AM794" s="205">
        <f t="shared" si="583"/>
        <v>17</v>
      </c>
      <c r="AN794" s="578"/>
      <c r="AO794" s="211">
        <v>4</v>
      </c>
      <c r="AP794" s="211">
        <v>2923.0527143981103</v>
      </c>
      <c r="AQ794" s="208">
        <f t="shared" si="575"/>
        <v>730.76317859952758</v>
      </c>
      <c r="AR794" s="205">
        <f t="shared" si="584"/>
        <v>17</v>
      </c>
      <c r="AS794" s="578"/>
      <c r="AT794" s="211">
        <v>4</v>
      </c>
      <c r="AU794" s="211">
        <v>2922.6877470355744</v>
      </c>
      <c r="AV794" s="208">
        <f t="shared" si="576"/>
        <v>730.67193675889359</v>
      </c>
      <c r="AW794" s="205">
        <f>RANK(AV794, AV$786:AV$818)</f>
        <v>17</v>
      </c>
      <c r="AX794" s="578"/>
    </row>
    <row r="795" spans="1:50" ht="14.25" customHeight="1">
      <c r="B795" s="527"/>
      <c r="C795" s="203">
        <v>10</v>
      </c>
      <c r="D795" s="206" t="s">
        <v>537</v>
      </c>
      <c r="E795" s="207">
        <v>4</v>
      </c>
      <c r="F795" s="203">
        <v>3300</v>
      </c>
      <c r="G795" s="208">
        <f t="shared" si="577"/>
        <v>825</v>
      </c>
      <c r="H795" s="576"/>
      <c r="I795" s="209">
        <f t="shared" si="578"/>
        <v>4</v>
      </c>
      <c r="J795" s="209">
        <f t="shared" si="578"/>
        <v>2921.5986928627835</v>
      </c>
      <c r="K795" s="210">
        <f t="shared" si="578"/>
        <v>730.39967321569588</v>
      </c>
      <c r="L795" s="577"/>
      <c r="M795" s="209">
        <f>RANK(K795, K$786:$K$818)</f>
        <v>19</v>
      </c>
      <c r="N795" s="579"/>
      <c r="O795" s="574"/>
      <c r="P795" s="211">
        <v>4</v>
      </c>
      <c r="Q795" s="211">
        <v>2921.7784476262236</v>
      </c>
      <c r="R795" s="208">
        <f t="shared" si="570"/>
        <v>730.44461190655591</v>
      </c>
      <c r="S795" s="205">
        <f t="shared" si="579"/>
        <v>17</v>
      </c>
      <c r="T795" s="578"/>
      <c r="U795" s="211">
        <v>4</v>
      </c>
      <c r="V795" s="211">
        <v>2921.7649975210702</v>
      </c>
      <c r="W795" s="208">
        <f t="shared" si="571"/>
        <v>730.44124938026755</v>
      </c>
      <c r="X795" s="205">
        <f t="shared" si="580"/>
        <v>17</v>
      </c>
      <c r="Y795" s="578"/>
      <c r="Z795" s="211">
        <v>4</v>
      </c>
      <c r="AA795" s="211">
        <v>2921.3226909920195</v>
      </c>
      <c r="AB795" s="208">
        <f t="shared" si="572"/>
        <v>730.33067274800487</v>
      </c>
      <c r="AC795" s="205">
        <f t="shared" si="581"/>
        <v>19</v>
      </c>
      <c r="AD795" s="578"/>
      <c r="AE795" s="211">
        <v>4</v>
      </c>
      <c r="AF795" s="211">
        <v>2921.3709677419424</v>
      </c>
      <c r="AG795" s="208">
        <f t="shared" si="573"/>
        <v>730.34274193548561</v>
      </c>
      <c r="AH795" s="205">
        <f t="shared" si="582"/>
        <v>18</v>
      </c>
      <c r="AI795" s="578"/>
      <c r="AJ795" s="211">
        <v>4</v>
      </c>
      <c r="AK795" s="211">
        <v>2921.476510067112</v>
      </c>
      <c r="AL795" s="208">
        <f t="shared" si="574"/>
        <v>730.36912751677801</v>
      </c>
      <c r="AM795" s="205">
        <f t="shared" si="583"/>
        <v>20</v>
      </c>
      <c r="AN795" s="578"/>
      <c r="AO795" s="211">
        <v>4</v>
      </c>
      <c r="AP795" s="211">
        <v>2921.7794970986465</v>
      </c>
      <c r="AQ795" s="208">
        <f t="shared" si="575"/>
        <v>730.44487427466163</v>
      </c>
      <c r="AR795" s="205">
        <f t="shared" si="584"/>
        <v>19</v>
      </c>
      <c r="AS795" s="578"/>
      <c r="AT795" s="211">
        <v>4</v>
      </c>
      <c r="AU795" s="211">
        <v>2921.6977389924714</v>
      </c>
      <c r="AV795" s="208">
        <f t="shared" si="576"/>
        <v>730.42443474811785</v>
      </c>
      <c r="AW795" s="205">
        <f t="shared" si="585"/>
        <v>19</v>
      </c>
      <c r="AX795" s="578"/>
    </row>
    <row r="796" spans="1:50" ht="14.25" customHeight="1">
      <c r="B796" s="527"/>
      <c r="C796" s="203">
        <v>11</v>
      </c>
      <c r="D796" s="206" t="s">
        <v>640</v>
      </c>
      <c r="E796" s="207">
        <v>4</v>
      </c>
      <c r="F796" s="203">
        <v>3300</v>
      </c>
      <c r="G796" s="208">
        <f t="shared" si="577"/>
        <v>825</v>
      </c>
      <c r="H796" s="576"/>
      <c r="I796" s="209">
        <f t="shared" si="578"/>
        <v>4</v>
      </c>
      <c r="J796" s="209">
        <f t="shared" si="578"/>
        <v>2951.3547391914226</v>
      </c>
      <c r="K796" s="210">
        <f t="shared" si="578"/>
        <v>737.83868479785565</v>
      </c>
      <c r="L796" s="577"/>
      <c r="M796" s="209">
        <f>RANK(K796, K$786:$K$818)</f>
        <v>11</v>
      </c>
      <c r="N796" s="579"/>
      <c r="O796" s="574"/>
      <c r="P796" s="211">
        <v>4</v>
      </c>
      <c r="Q796" s="211">
        <v>2950.9293680297383</v>
      </c>
      <c r="R796" s="208">
        <f t="shared" si="570"/>
        <v>737.73234200743457</v>
      </c>
      <c r="S796" s="205">
        <f t="shared" si="579"/>
        <v>11</v>
      </c>
      <c r="T796" s="578"/>
      <c r="U796" s="211">
        <v>4</v>
      </c>
      <c r="V796" s="211">
        <v>2951.6837481698403</v>
      </c>
      <c r="W796" s="208">
        <f t="shared" si="571"/>
        <v>737.92093704246008</v>
      </c>
      <c r="X796" s="205">
        <f t="shared" si="580"/>
        <v>11</v>
      </c>
      <c r="Y796" s="578"/>
      <c r="Z796" s="211">
        <v>4</v>
      </c>
      <c r="AA796" s="211">
        <v>2951.3389441468985</v>
      </c>
      <c r="AB796" s="208">
        <f t="shared" si="572"/>
        <v>737.83473603672462</v>
      </c>
      <c r="AC796" s="205">
        <f t="shared" si="581"/>
        <v>11</v>
      </c>
      <c r="AD796" s="578"/>
      <c r="AE796" s="211">
        <v>4</v>
      </c>
      <c r="AF796" s="211">
        <v>2950.9090909090942</v>
      </c>
      <c r="AG796" s="208">
        <f t="shared" si="573"/>
        <v>737.72727272727354</v>
      </c>
      <c r="AH796" s="205">
        <f t="shared" si="582"/>
        <v>11</v>
      </c>
      <c r="AI796" s="578"/>
      <c r="AJ796" s="211">
        <v>4</v>
      </c>
      <c r="AK796" s="211">
        <v>2951.6295025728991</v>
      </c>
      <c r="AL796" s="208">
        <f t="shared" si="574"/>
        <v>737.90737564322478</v>
      </c>
      <c r="AM796" s="205">
        <f t="shared" si="583"/>
        <v>11</v>
      </c>
      <c r="AN796" s="578"/>
      <c r="AO796" s="211">
        <v>4</v>
      </c>
      <c r="AP796" s="211">
        <v>2951.5011547344125</v>
      </c>
      <c r="AQ796" s="208">
        <f t="shared" si="575"/>
        <v>737.87528868360312</v>
      </c>
      <c r="AR796" s="205">
        <f t="shared" si="584"/>
        <v>11</v>
      </c>
      <c r="AS796" s="578"/>
      <c r="AT796" s="211">
        <v>4</v>
      </c>
      <c r="AU796" s="211">
        <v>2951.491365777078</v>
      </c>
      <c r="AV796" s="208">
        <f t="shared" si="576"/>
        <v>737.87284144426951</v>
      </c>
      <c r="AW796" s="205">
        <f t="shared" si="585"/>
        <v>11</v>
      </c>
      <c r="AX796" s="578"/>
    </row>
    <row r="797" spans="1:50" ht="14.25" customHeight="1">
      <c r="B797" s="527"/>
      <c r="C797" s="203">
        <v>12</v>
      </c>
      <c r="D797" s="206" t="s">
        <v>232</v>
      </c>
      <c r="E797" s="207">
        <v>3</v>
      </c>
      <c r="F797" s="203">
        <v>3000</v>
      </c>
      <c r="G797" s="208">
        <f t="shared" si="577"/>
        <v>1000</v>
      </c>
      <c r="H797" s="576"/>
      <c r="I797" s="209">
        <f t="shared" si="578"/>
        <v>3</v>
      </c>
      <c r="J797" s="209">
        <f t="shared" si="578"/>
        <v>2682.5989675690007</v>
      </c>
      <c r="K797" s="210">
        <f t="shared" si="578"/>
        <v>894.19965585633349</v>
      </c>
      <c r="L797" s="577"/>
      <c r="M797" s="209">
        <f>RANK(K797, K$786:$K$818)</f>
        <v>10</v>
      </c>
      <c r="N797" s="579"/>
      <c r="O797" s="574"/>
      <c r="P797" s="211">
        <v>3</v>
      </c>
      <c r="Q797" s="211">
        <v>2682.0652173913036</v>
      </c>
      <c r="R797" s="208">
        <f t="shared" si="570"/>
        <v>894.02173913043453</v>
      </c>
      <c r="S797" s="205">
        <f t="shared" si="579"/>
        <v>10</v>
      </c>
      <c r="T797" s="578"/>
      <c r="U797" s="211">
        <v>3</v>
      </c>
      <c r="V797" s="211">
        <v>2682.398956975228</v>
      </c>
      <c r="W797" s="208">
        <f t="shared" si="571"/>
        <v>894.13298565840932</v>
      </c>
      <c r="X797" s="205">
        <f t="shared" si="580"/>
        <v>10</v>
      </c>
      <c r="Y797" s="578"/>
      <c r="Z797" s="211">
        <v>3</v>
      </c>
      <c r="AA797" s="211">
        <v>2682.5711960943868</v>
      </c>
      <c r="AB797" s="208">
        <f t="shared" si="572"/>
        <v>894.19039869812889</v>
      </c>
      <c r="AC797" s="205">
        <f t="shared" si="581"/>
        <v>10</v>
      </c>
      <c r="AD797" s="578"/>
      <c r="AE797" s="211">
        <v>3</v>
      </c>
      <c r="AF797" s="211">
        <v>2682.3673469387754</v>
      </c>
      <c r="AG797" s="208">
        <f t="shared" si="573"/>
        <v>894.12244897959181</v>
      </c>
      <c r="AH797" s="205">
        <f t="shared" si="582"/>
        <v>10</v>
      </c>
      <c r="AI797" s="578"/>
      <c r="AJ797" s="211">
        <v>3</v>
      </c>
      <c r="AK797" s="211">
        <v>2682.7526132404173</v>
      </c>
      <c r="AL797" s="208">
        <f t="shared" si="574"/>
        <v>894.25087108013906</v>
      </c>
      <c r="AM797" s="205">
        <f t="shared" si="583"/>
        <v>9</v>
      </c>
      <c r="AN797" s="578"/>
      <c r="AO797" s="211">
        <v>3</v>
      </c>
      <c r="AP797" s="211">
        <v>2682.9062405788354</v>
      </c>
      <c r="AQ797" s="208">
        <f t="shared" si="575"/>
        <v>894.30208019294514</v>
      </c>
      <c r="AR797" s="205">
        <f t="shared" si="584"/>
        <v>9</v>
      </c>
      <c r="AS797" s="578"/>
      <c r="AT797" s="211">
        <v>3</v>
      </c>
      <c r="AU797" s="211">
        <v>2683.1312017640576</v>
      </c>
      <c r="AV797" s="208">
        <f t="shared" si="576"/>
        <v>894.37706725468581</v>
      </c>
      <c r="AW797" s="205">
        <f t="shared" si="585"/>
        <v>10</v>
      </c>
      <c r="AX797" s="578"/>
    </row>
    <row r="798" spans="1:50" ht="14.25" customHeight="1">
      <c r="B798" s="527"/>
      <c r="C798" s="203">
        <v>13</v>
      </c>
      <c r="D798" s="206" t="s">
        <v>725</v>
      </c>
      <c r="E798" s="207">
        <v>12</v>
      </c>
      <c r="F798" s="203">
        <v>3600</v>
      </c>
      <c r="G798" s="208">
        <f t="shared" si="577"/>
        <v>300</v>
      </c>
      <c r="H798" s="576"/>
      <c r="I798" s="209">
        <f t="shared" si="578"/>
        <v>12</v>
      </c>
      <c r="J798" s="209">
        <f t="shared" si="578"/>
        <v>3109.7518537920541</v>
      </c>
      <c r="K798" s="210">
        <f t="shared" si="578"/>
        <v>259.14598781600449</v>
      </c>
      <c r="L798" s="577"/>
      <c r="M798" s="209">
        <f>RANK(K798, K$786:$K$818)</f>
        <v>28</v>
      </c>
      <c r="N798" s="579"/>
      <c r="O798" s="574"/>
      <c r="P798" s="211">
        <v>12</v>
      </c>
      <c r="Q798" s="211">
        <v>3109.9878197320359</v>
      </c>
      <c r="R798" s="208">
        <f t="shared" si="570"/>
        <v>259.16565164433632</v>
      </c>
      <c r="S798" s="205">
        <f t="shared" si="579"/>
        <v>28</v>
      </c>
      <c r="T798" s="578"/>
      <c r="U798" s="211">
        <v>12</v>
      </c>
      <c r="V798" s="211">
        <v>3109.615384615382</v>
      </c>
      <c r="W798" s="208">
        <f t="shared" si="571"/>
        <v>259.13461538461519</v>
      </c>
      <c r="X798" s="205">
        <f t="shared" si="580"/>
        <v>28</v>
      </c>
      <c r="Y798" s="578"/>
      <c r="Z798" s="211">
        <v>12</v>
      </c>
      <c r="AA798" s="211">
        <v>3109.5115681233947</v>
      </c>
      <c r="AB798" s="208">
        <f t="shared" si="572"/>
        <v>259.12596401028287</v>
      </c>
      <c r="AC798" s="205">
        <f t="shared" si="581"/>
        <v>28</v>
      </c>
      <c r="AD798" s="578"/>
      <c r="AE798" s="211">
        <v>12</v>
      </c>
      <c r="AF798" s="211">
        <v>3109.7932110807656</v>
      </c>
      <c r="AG798" s="208">
        <f t="shared" si="573"/>
        <v>259.14943425673044</v>
      </c>
      <c r="AH798" s="205">
        <f t="shared" si="582"/>
        <v>28</v>
      </c>
      <c r="AI798" s="578"/>
      <c r="AJ798" s="211">
        <v>12</v>
      </c>
      <c r="AK798" s="211">
        <v>3109.5076400679109</v>
      </c>
      <c r="AL798" s="208">
        <f t="shared" si="574"/>
        <v>259.12563667232592</v>
      </c>
      <c r="AM798" s="205">
        <f t="shared" si="583"/>
        <v>28</v>
      </c>
      <c r="AN798" s="578"/>
      <c r="AO798" s="211">
        <v>12</v>
      </c>
      <c r="AP798" s="211">
        <v>3109.548989113533</v>
      </c>
      <c r="AQ798" s="208">
        <f t="shared" si="575"/>
        <v>259.12908242612775</v>
      </c>
      <c r="AR798" s="205">
        <f t="shared" si="584"/>
        <v>28</v>
      </c>
      <c r="AS798" s="578"/>
      <c r="AT798" s="211">
        <v>12</v>
      </c>
      <c r="AU798" s="211">
        <v>3110.2983638113542</v>
      </c>
      <c r="AV798" s="208">
        <f t="shared" si="576"/>
        <v>259.19153031761283</v>
      </c>
      <c r="AW798" s="205">
        <f t="shared" si="585"/>
        <v>28</v>
      </c>
      <c r="AX798" s="578"/>
    </row>
    <row r="799" spans="1:50" ht="14.25" customHeight="1">
      <c r="B799" s="527"/>
      <c r="C799" s="203">
        <v>14</v>
      </c>
      <c r="D799" s="206" t="s">
        <v>553</v>
      </c>
      <c r="E799" s="207">
        <v>4</v>
      </c>
      <c r="F799" s="203">
        <v>3300</v>
      </c>
      <c r="G799" s="208">
        <f t="shared" si="577"/>
        <v>825</v>
      </c>
      <c r="H799" s="576"/>
      <c r="I799" s="209">
        <f t="shared" si="578"/>
        <v>4</v>
      </c>
      <c r="J799" s="209">
        <f t="shared" si="578"/>
        <v>2941.8015733618304</v>
      </c>
      <c r="K799" s="210">
        <f t="shared" si="578"/>
        <v>735.45039334045759</v>
      </c>
      <c r="L799" s="577"/>
      <c r="M799" s="209">
        <f>RANK(K799, K$786:$K$818)</f>
        <v>15</v>
      </c>
      <c r="N799" s="579"/>
      <c r="O799" s="574"/>
      <c r="P799" s="211">
        <v>4</v>
      </c>
      <c r="Q799" s="211">
        <v>2941.5167237001879</v>
      </c>
      <c r="R799" s="208">
        <f t="shared" si="570"/>
        <v>735.37918092504697</v>
      </c>
      <c r="S799" s="205">
        <f t="shared" si="579"/>
        <v>15</v>
      </c>
      <c r="T799" s="578"/>
      <c r="U799" s="211">
        <v>4</v>
      </c>
      <c r="V799" s="211">
        <v>2941.5828699869862</v>
      </c>
      <c r="W799" s="208">
        <f t="shared" si="571"/>
        <v>735.39571749674656</v>
      </c>
      <c r="X799" s="205">
        <f t="shared" si="580"/>
        <v>15</v>
      </c>
      <c r="Y799" s="578"/>
      <c r="Z799" s="211">
        <v>4</v>
      </c>
      <c r="AA799" s="211">
        <v>2941.7070003541485</v>
      </c>
      <c r="AB799" s="208">
        <f t="shared" si="572"/>
        <v>735.42675008853712</v>
      </c>
      <c r="AC799" s="205">
        <f t="shared" si="581"/>
        <v>15</v>
      </c>
      <c r="AD799" s="578"/>
      <c r="AE799" s="211">
        <v>4</v>
      </c>
      <c r="AF799" s="211">
        <v>2941.7268830373569</v>
      </c>
      <c r="AG799" s="208">
        <f t="shared" si="573"/>
        <v>735.43172075933921</v>
      </c>
      <c r="AH799" s="205">
        <f t="shared" si="582"/>
        <v>15</v>
      </c>
      <c r="AI799" s="578"/>
      <c r="AJ799" s="211">
        <v>4</v>
      </c>
      <c r="AK799" s="211">
        <v>2941.8282548476459</v>
      </c>
      <c r="AL799" s="208">
        <f t="shared" si="574"/>
        <v>735.45706371191147</v>
      </c>
      <c r="AM799" s="205">
        <f t="shared" si="583"/>
        <v>15</v>
      </c>
      <c r="AN799" s="578"/>
      <c r="AO799" s="211">
        <v>4</v>
      </c>
      <c r="AP799" s="211">
        <v>2942.0505200594339</v>
      </c>
      <c r="AQ799" s="208">
        <f t="shared" si="575"/>
        <v>735.51263001485847</v>
      </c>
      <c r="AR799" s="205">
        <f t="shared" si="584"/>
        <v>15</v>
      </c>
      <c r="AS799" s="578"/>
      <c r="AT799" s="211">
        <v>4</v>
      </c>
      <c r="AU799" s="211">
        <v>2942.1987615470516</v>
      </c>
      <c r="AV799" s="208">
        <f t="shared" si="576"/>
        <v>735.5496903867629</v>
      </c>
      <c r="AW799" s="205">
        <f t="shared" si="585"/>
        <v>15</v>
      </c>
      <c r="AX799" s="578"/>
    </row>
    <row r="800" spans="1:50" ht="14.25" customHeight="1">
      <c r="B800" s="527"/>
      <c r="C800" s="203">
        <v>15</v>
      </c>
      <c r="D800" s="206" t="s">
        <v>552</v>
      </c>
      <c r="E800" s="207">
        <v>3</v>
      </c>
      <c r="F800" s="203">
        <v>3600</v>
      </c>
      <c r="G800" s="208">
        <f t="shared" si="577"/>
        <v>1200</v>
      </c>
      <c r="H800" s="576"/>
      <c r="I800" s="209">
        <f t="shared" si="578"/>
        <v>3</v>
      </c>
      <c r="J800" s="209">
        <f t="shared" si="578"/>
        <v>3114.7957319503716</v>
      </c>
      <c r="K800" s="210">
        <f t="shared" si="578"/>
        <v>1038.2652439834571</v>
      </c>
      <c r="L800" s="577"/>
      <c r="M800" s="209">
        <f>RANK(K800, K$786:$K$818)</f>
        <v>4</v>
      </c>
      <c r="N800" s="579"/>
      <c r="O800" s="574"/>
      <c r="P800" s="211">
        <v>3</v>
      </c>
      <c r="Q800" s="211">
        <v>3114.4637006644421</v>
      </c>
      <c r="R800" s="208">
        <f t="shared" si="570"/>
        <v>1038.1545668881474</v>
      </c>
      <c r="S800" s="205">
        <f t="shared" si="579"/>
        <v>4</v>
      </c>
      <c r="T800" s="578"/>
      <c r="U800" s="211">
        <v>3</v>
      </c>
      <c r="V800" s="211">
        <v>3114.3913008381392</v>
      </c>
      <c r="W800" s="208">
        <f t="shared" si="571"/>
        <v>1038.130433612713</v>
      </c>
      <c r="X800" s="205">
        <f t="shared" si="580"/>
        <v>4</v>
      </c>
      <c r="Y800" s="578"/>
      <c r="Z800" s="211">
        <v>3</v>
      </c>
      <c r="AA800" s="211">
        <v>3114.4318141124731</v>
      </c>
      <c r="AB800" s="208">
        <f t="shared" si="572"/>
        <v>1038.1439380374911</v>
      </c>
      <c r="AC800" s="205">
        <f t="shared" si="581"/>
        <v>4</v>
      </c>
      <c r="AD800" s="578"/>
      <c r="AE800" s="211">
        <v>3</v>
      </c>
      <c r="AF800" s="211">
        <v>3114.8368248847737</v>
      </c>
      <c r="AG800" s="208">
        <f t="shared" si="573"/>
        <v>1038.2789416282578</v>
      </c>
      <c r="AH800" s="205">
        <f t="shared" si="582"/>
        <v>4</v>
      </c>
      <c r="AI800" s="578"/>
      <c r="AJ800" s="211">
        <v>3</v>
      </c>
      <c r="AK800" s="211">
        <v>3114.9665332627233</v>
      </c>
      <c r="AL800" s="208">
        <f t="shared" si="574"/>
        <v>1038.322177754241</v>
      </c>
      <c r="AM800" s="205">
        <f t="shared" si="583"/>
        <v>4</v>
      </c>
      <c r="AN800" s="578"/>
      <c r="AO800" s="211">
        <v>3</v>
      </c>
      <c r="AP800" s="211">
        <v>3114.9817906615626</v>
      </c>
      <c r="AQ800" s="208">
        <f t="shared" si="575"/>
        <v>1038.3272635538542</v>
      </c>
      <c r="AR800" s="205">
        <f t="shared" si="584"/>
        <v>4</v>
      </c>
      <c r="AS800" s="578"/>
      <c r="AT800" s="211">
        <v>3</v>
      </c>
      <c r="AU800" s="211">
        <v>3115.4981592284885</v>
      </c>
      <c r="AV800" s="208">
        <f t="shared" si="576"/>
        <v>1038.4993864094961</v>
      </c>
      <c r="AW800" s="205">
        <f t="shared" si="585"/>
        <v>3</v>
      </c>
      <c r="AX800" s="578"/>
    </row>
    <row r="801" spans="2:50" ht="14.25" customHeight="1">
      <c r="B801" s="527"/>
      <c r="C801" s="203">
        <v>16</v>
      </c>
      <c r="D801" s="206" t="s">
        <v>554</v>
      </c>
      <c r="E801" s="207">
        <v>4</v>
      </c>
      <c r="F801" s="203">
        <v>3300</v>
      </c>
      <c r="G801" s="208">
        <f t="shared" si="577"/>
        <v>825</v>
      </c>
      <c r="H801" s="576"/>
      <c r="I801" s="209">
        <f t="shared" si="578"/>
        <v>4</v>
      </c>
      <c r="J801" s="209">
        <f t="shared" si="578"/>
        <v>2942.4432776893332</v>
      </c>
      <c r="K801" s="210">
        <f t="shared" si="578"/>
        <v>735.61081942233329</v>
      </c>
      <c r="L801" s="577"/>
      <c r="M801" s="209">
        <f>RANK(K801, K$786:$K$818)</f>
        <v>14</v>
      </c>
      <c r="N801" s="579"/>
      <c r="O801" s="574"/>
      <c r="P801" s="211">
        <v>4</v>
      </c>
      <c r="Q801" s="211">
        <v>2942.5403225806449</v>
      </c>
      <c r="R801" s="208">
        <f t="shared" si="570"/>
        <v>735.63508064516122</v>
      </c>
      <c r="S801" s="205">
        <f t="shared" si="579"/>
        <v>14</v>
      </c>
      <c r="T801" s="578"/>
      <c r="U801" s="211">
        <v>4</v>
      </c>
      <c r="V801" s="211">
        <v>2942.5462459194787</v>
      </c>
      <c r="W801" s="208">
        <f t="shared" si="571"/>
        <v>735.63656147986967</v>
      </c>
      <c r="X801" s="205">
        <f t="shared" si="580"/>
        <v>14</v>
      </c>
      <c r="Y801" s="578"/>
      <c r="Z801" s="211">
        <v>4</v>
      </c>
      <c r="AA801" s="211">
        <v>2942.4715162138459</v>
      </c>
      <c r="AB801" s="208">
        <f t="shared" si="572"/>
        <v>735.61787905346148</v>
      </c>
      <c r="AC801" s="205">
        <f t="shared" si="581"/>
        <v>14</v>
      </c>
      <c r="AD801" s="578"/>
      <c r="AE801" s="211">
        <v>4</v>
      </c>
      <c r="AF801" s="211">
        <v>2942.396482227919</v>
      </c>
      <c r="AG801" s="208">
        <f t="shared" si="573"/>
        <v>735.59912055697976</v>
      </c>
      <c r="AH801" s="205">
        <f t="shared" si="582"/>
        <v>14</v>
      </c>
      <c r="AI801" s="578"/>
      <c r="AJ801" s="211">
        <v>4</v>
      </c>
      <c r="AK801" s="211">
        <v>2942.2845691382736</v>
      </c>
      <c r="AL801" s="208">
        <f t="shared" si="574"/>
        <v>735.5711422845684</v>
      </c>
      <c r="AM801" s="205">
        <f t="shared" si="583"/>
        <v>14</v>
      </c>
      <c r="AN801" s="578"/>
      <c r="AO801" s="211">
        <v>4</v>
      </c>
      <c r="AP801" s="211">
        <v>2942.5561154374727</v>
      </c>
      <c r="AQ801" s="208">
        <f t="shared" si="575"/>
        <v>735.63902885936818</v>
      </c>
      <c r="AR801" s="205">
        <f t="shared" si="584"/>
        <v>14</v>
      </c>
      <c r="AS801" s="578"/>
      <c r="AT801" s="211">
        <v>4</v>
      </c>
      <c r="AU801" s="211">
        <v>2942.3076923076933</v>
      </c>
      <c r="AV801" s="208">
        <f t="shared" si="576"/>
        <v>735.57692307692332</v>
      </c>
      <c r="AW801" s="205">
        <f t="shared" si="585"/>
        <v>14</v>
      </c>
      <c r="AX801" s="578"/>
    </row>
    <row r="802" spans="2:50" ht="14.25" customHeight="1">
      <c r="B802" s="527"/>
      <c r="C802" s="203">
        <v>17</v>
      </c>
      <c r="D802" s="206" t="s">
        <v>386</v>
      </c>
      <c r="E802" s="207">
        <v>5</v>
      </c>
      <c r="F802" s="203">
        <v>3300</v>
      </c>
      <c r="G802" s="208">
        <f t="shared" si="577"/>
        <v>660</v>
      </c>
      <c r="H802" s="576"/>
      <c r="I802" s="209">
        <f t="shared" si="578"/>
        <v>5</v>
      </c>
      <c r="J802" s="209">
        <f t="shared" si="578"/>
        <v>2944.310048723853</v>
      </c>
      <c r="K802" s="210">
        <f t="shared" si="578"/>
        <v>588.86200974477083</v>
      </c>
      <c r="L802" s="577"/>
      <c r="M802" s="209">
        <f>RANK(K802, K$786:$K$818)</f>
        <v>25</v>
      </c>
      <c r="N802" s="579"/>
      <c r="O802" s="574"/>
      <c r="P802" s="211">
        <v>5</v>
      </c>
      <c r="Q802" s="211">
        <v>2943.5189748644693</v>
      </c>
      <c r="R802" s="208">
        <f t="shared" si="570"/>
        <v>588.70379497289389</v>
      </c>
      <c r="S802" s="205">
        <f t="shared" si="579"/>
        <v>25</v>
      </c>
      <c r="T802" s="578"/>
      <c r="U802" s="211">
        <v>5</v>
      </c>
      <c r="V802" s="211">
        <v>2944.6516192345453</v>
      </c>
      <c r="W802" s="208">
        <f t="shared" si="571"/>
        <v>588.930323846909</v>
      </c>
      <c r="X802" s="205">
        <f t="shared" si="580"/>
        <v>25</v>
      </c>
      <c r="Y802" s="578"/>
      <c r="Z802" s="211">
        <v>5</v>
      </c>
      <c r="AA802" s="211">
        <v>2944.846796657393</v>
      </c>
      <c r="AB802" s="208">
        <f t="shared" si="572"/>
        <v>588.96935933147859</v>
      </c>
      <c r="AC802" s="205">
        <f t="shared" si="581"/>
        <v>25</v>
      </c>
      <c r="AD802" s="578"/>
      <c r="AE802" s="211">
        <v>5</v>
      </c>
      <c r="AF802" s="211">
        <v>2944.5859872611513</v>
      </c>
      <c r="AG802" s="208">
        <f t="shared" si="573"/>
        <v>588.91719745223031</v>
      </c>
      <c r="AH802" s="205">
        <f t="shared" si="582"/>
        <v>25</v>
      </c>
      <c r="AI802" s="578"/>
      <c r="AJ802" s="211">
        <v>5</v>
      </c>
      <c r="AK802" s="211">
        <v>2944.1723800195937</v>
      </c>
      <c r="AL802" s="208">
        <f t="shared" si="574"/>
        <v>588.83447600391878</v>
      </c>
      <c r="AM802" s="205">
        <f t="shared" si="583"/>
        <v>25</v>
      </c>
      <c r="AN802" s="578"/>
      <c r="AO802" s="211">
        <v>5</v>
      </c>
      <c r="AP802" s="211">
        <v>2943.9856373429129</v>
      </c>
      <c r="AQ802" s="208">
        <f t="shared" si="575"/>
        <v>588.79712746858263</v>
      </c>
      <c r="AR802" s="205">
        <f t="shared" si="584"/>
        <v>25</v>
      </c>
      <c r="AS802" s="578"/>
      <c r="AT802" s="211">
        <v>5</v>
      </c>
      <c r="AU802" s="211">
        <v>2944.4089456869087</v>
      </c>
      <c r="AV802" s="208">
        <f t="shared" si="576"/>
        <v>588.8817891373817</v>
      </c>
      <c r="AW802" s="205">
        <f t="shared" si="585"/>
        <v>25</v>
      </c>
      <c r="AX802" s="578"/>
    </row>
    <row r="803" spans="2:50" ht="14.25" customHeight="1">
      <c r="B803" s="527"/>
      <c r="C803" s="203">
        <v>18</v>
      </c>
      <c r="D803" s="206" t="s">
        <v>547</v>
      </c>
      <c r="E803" s="207">
        <v>3</v>
      </c>
      <c r="F803" s="203">
        <v>3600</v>
      </c>
      <c r="G803" s="208">
        <f t="shared" si="577"/>
        <v>1200</v>
      </c>
      <c r="H803" s="576"/>
      <c r="I803" s="209">
        <f t="shared" si="578"/>
        <v>3</v>
      </c>
      <c r="J803" s="209">
        <f t="shared" si="578"/>
        <v>3117.3989852839109</v>
      </c>
      <c r="K803" s="210">
        <f t="shared" si="578"/>
        <v>1039.1329950946372</v>
      </c>
      <c r="L803" s="577"/>
      <c r="M803" s="209">
        <f>RANK(K803, K$786:$K$818)</f>
        <v>1</v>
      </c>
      <c r="N803" s="579"/>
      <c r="O803" s="574"/>
      <c r="P803" s="211">
        <v>3</v>
      </c>
      <c r="Q803" s="211">
        <v>3118.2901912589286</v>
      </c>
      <c r="R803" s="208">
        <f t="shared" si="570"/>
        <v>1039.4300637529761</v>
      </c>
      <c r="S803" s="205">
        <f t="shared" si="579"/>
        <v>1</v>
      </c>
      <c r="T803" s="578"/>
      <c r="U803" s="211">
        <v>3</v>
      </c>
      <c r="V803" s="211">
        <v>3117.4684846925675</v>
      </c>
      <c r="W803" s="208">
        <f t="shared" si="571"/>
        <v>1039.1561615641892</v>
      </c>
      <c r="X803" s="205">
        <f t="shared" si="580"/>
        <v>2</v>
      </c>
      <c r="Y803" s="578"/>
      <c r="Z803" s="211">
        <v>3</v>
      </c>
      <c r="AA803" s="211">
        <v>3117.2275238573538</v>
      </c>
      <c r="AB803" s="208">
        <f t="shared" si="572"/>
        <v>1039.0758412857847</v>
      </c>
      <c r="AC803" s="205">
        <f t="shared" si="581"/>
        <v>1</v>
      </c>
      <c r="AD803" s="578"/>
      <c r="AE803" s="211">
        <v>3</v>
      </c>
      <c r="AF803" s="211">
        <v>3117.4262734584413</v>
      </c>
      <c r="AG803" s="208">
        <f t="shared" si="573"/>
        <v>1039.1420911528137</v>
      </c>
      <c r="AH803" s="205">
        <f t="shared" si="582"/>
        <v>2</v>
      </c>
      <c r="AI803" s="578"/>
      <c r="AJ803" s="211">
        <v>3</v>
      </c>
      <c r="AK803" s="211">
        <v>3117.3734266048345</v>
      </c>
      <c r="AL803" s="208">
        <f t="shared" si="574"/>
        <v>1039.1244755349448</v>
      </c>
      <c r="AM803" s="205">
        <f t="shared" si="583"/>
        <v>2</v>
      </c>
      <c r="AN803" s="578"/>
      <c r="AO803" s="211">
        <v>3</v>
      </c>
      <c r="AP803" s="211">
        <v>3116.8993665007565</v>
      </c>
      <c r="AQ803" s="208">
        <f t="shared" si="575"/>
        <v>1038.9664555002521</v>
      </c>
      <c r="AR803" s="205">
        <f t="shared" si="584"/>
        <v>2</v>
      </c>
      <c r="AS803" s="578"/>
      <c r="AT803" s="211">
        <v>3</v>
      </c>
      <c r="AU803" s="211">
        <v>3117.1076306144987</v>
      </c>
      <c r="AV803" s="208">
        <f t="shared" si="576"/>
        <v>1039.0358768714996</v>
      </c>
      <c r="AW803" s="205">
        <f t="shared" si="585"/>
        <v>2</v>
      </c>
      <c r="AX803" s="578"/>
    </row>
    <row r="804" spans="2:50" ht="14.25" customHeight="1">
      <c r="B804" s="527"/>
      <c r="C804" s="203">
        <v>19</v>
      </c>
      <c r="D804" s="206" t="s">
        <v>551</v>
      </c>
      <c r="E804" s="207">
        <v>3</v>
      </c>
      <c r="F804" s="203">
        <v>3600</v>
      </c>
      <c r="G804" s="208">
        <f t="shared" si="577"/>
        <v>1200</v>
      </c>
      <c r="H804" s="576"/>
      <c r="I804" s="209">
        <f t="shared" si="578"/>
        <v>3</v>
      </c>
      <c r="J804" s="209">
        <f t="shared" si="578"/>
        <v>3116.9470474306531</v>
      </c>
      <c r="K804" s="210">
        <f t="shared" si="578"/>
        <v>1038.9823491435511</v>
      </c>
      <c r="L804" s="577"/>
      <c r="M804" s="209">
        <f>RANK(K804, K$786:$K$818)</f>
        <v>2</v>
      </c>
      <c r="N804" s="579"/>
      <c r="O804" s="574"/>
      <c r="P804" s="211">
        <v>3</v>
      </c>
      <c r="Q804" s="211">
        <v>3115.9663865546308</v>
      </c>
      <c r="R804" s="208">
        <f t="shared" si="570"/>
        <v>1038.655462184877</v>
      </c>
      <c r="S804" s="205">
        <f t="shared" si="579"/>
        <v>3</v>
      </c>
      <c r="T804" s="578"/>
      <c r="U804" s="211">
        <v>3</v>
      </c>
      <c r="V804" s="211">
        <v>3115.2119700748231</v>
      </c>
      <c r="W804" s="208">
        <f t="shared" si="571"/>
        <v>1038.4039900249411</v>
      </c>
      <c r="X804" s="205">
        <f t="shared" si="580"/>
        <v>3</v>
      </c>
      <c r="Y804" s="578"/>
      <c r="Z804" s="211">
        <v>3</v>
      </c>
      <c r="AA804" s="211">
        <v>3116.2500000000045</v>
      </c>
      <c r="AB804" s="208">
        <f t="shared" si="572"/>
        <v>1038.7500000000016</v>
      </c>
      <c r="AC804" s="205">
        <f t="shared" si="581"/>
        <v>3</v>
      </c>
      <c r="AD804" s="578"/>
      <c r="AE804" s="211">
        <v>3</v>
      </c>
      <c r="AF804" s="211">
        <v>3117.6051318603168</v>
      </c>
      <c r="AG804" s="208">
        <f t="shared" si="573"/>
        <v>1039.2017106201056</v>
      </c>
      <c r="AH804" s="205">
        <f t="shared" si="582"/>
        <v>1</v>
      </c>
      <c r="AI804" s="578"/>
      <c r="AJ804" s="211">
        <v>3</v>
      </c>
      <c r="AK804" s="211">
        <v>3117.7938279711066</v>
      </c>
      <c r="AL804" s="208">
        <f t="shared" si="574"/>
        <v>1039.2646093237022</v>
      </c>
      <c r="AM804" s="205">
        <f t="shared" si="583"/>
        <v>1</v>
      </c>
      <c r="AN804" s="578"/>
      <c r="AO804" s="211">
        <v>3</v>
      </c>
      <c r="AP804" s="211">
        <v>3117.4147217235145</v>
      </c>
      <c r="AQ804" s="208">
        <f t="shared" si="575"/>
        <v>1039.1382405745048</v>
      </c>
      <c r="AR804" s="205">
        <f t="shared" si="584"/>
        <v>1</v>
      </c>
      <c r="AS804" s="578"/>
      <c r="AT804" s="211">
        <v>3</v>
      </c>
      <c r="AU804" s="211">
        <v>3118.387293830177</v>
      </c>
      <c r="AV804" s="208">
        <f t="shared" si="576"/>
        <v>1039.4624312767257</v>
      </c>
      <c r="AW804" s="205">
        <f t="shared" si="585"/>
        <v>1</v>
      </c>
      <c r="AX804" s="578"/>
    </row>
    <row r="805" spans="2:50" ht="14.25" customHeight="1">
      <c r="B805" s="527"/>
      <c r="C805" s="203">
        <v>20</v>
      </c>
      <c r="D805" s="206" t="s">
        <v>550</v>
      </c>
      <c r="E805" s="207">
        <v>4</v>
      </c>
      <c r="F805" s="203">
        <v>3300</v>
      </c>
      <c r="G805" s="208">
        <f t="shared" si="577"/>
        <v>825</v>
      </c>
      <c r="H805" s="576"/>
      <c r="I805" s="209">
        <f t="shared" si="578"/>
        <v>4</v>
      </c>
      <c r="J805" s="209">
        <f t="shared" si="578"/>
        <v>2919.4031423467436</v>
      </c>
      <c r="K805" s="210">
        <f t="shared" si="578"/>
        <v>729.8507855866859</v>
      </c>
      <c r="L805" s="577"/>
      <c r="M805" s="209">
        <f>RANK(K805, K$786:$K$818)</f>
        <v>21</v>
      </c>
      <c r="N805" s="579"/>
      <c r="O805" s="574"/>
      <c r="P805" s="211">
        <v>4</v>
      </c>
      <c r="Q805" s="211">
        <v>2919.3277310924368</v>
      </c>
      <c r="R805" s="208">
        <f t="shared" si="570"/>
        <v>729.8319327731092</v>
      </c>
      <c r="S805" s="205">
        <f t="shared" si="579"/>
        <v>21</v>
      </c>
      <c r="T805" s="578"/>
      <c r="U805" s="211">
        <v>4</v>
      </c>
      <c r="V805" s="211">
        <v>2919.969159599068</v>
      </c>
      <c r="W805" s="208">
        <f t="shared" si="571"/>
        <v>729.992289899767</v>
      </c>
      <c r="X805" s="205">
        <f t="shared" si="580"/>
        <v>21</v>
      </c>
      <c r="Y805" s="578"/>
      <c r="Z805" s="211">
        <v>4</v>
      </c>
      <c r="AA805" s="211">
        <v>2919.3621867881557</v>
      </c>
      <c r="AB805" s="208">
        <f t="shared" si="572"/>
        <v>729.84054669703892</v>
      </c>
      <c r="AC805" s="205">
        <f t="shared" si="581"/>
        <v>21</v>
      </c>
      <c r="AD805" s="578"/>
      <c r="AE805" s="211">
        <v>4</v>
      </c>
      <c r="AF805" s="211">
        <v>2919.4562446898931</v>
      </c>
      <c r="AG805" s="208">
        <f t="shared" si="573"/>
        <v>729.86406117247327</v>
      </c>
      <c r="AH805" s="205">
        <f t="shared" si="582"/>
        <v>21</v>
      </c>
      <c r="AI805" s="578"/>
      <c r="AJ805" s="211">
        <v>4</v>
      </c>
      <c r="AK805" s="211">
        <v>2919.0635451505032</v>
      </c>
      <c r="AL805" s="208">
        <f t="shared" si="574"/>
        <v>729.76588628762579</v>
      </c>
      <c r="AM805" s="205">
        <f t="shared" si="583"/>
        <v>21</v>
      </c>
      <c r="AN805" s="578"/>
      <c r="AO805" s="211">
        <v>4</v>
      </c>
      <c r="AP805" s="211">
        <v>2919.2151556156987</v>
      </c>
      <c r="AQ805" s="208">
        <f t="shared" si="575"/>
        <v>729.80378890392467</v>
      </c>
      <c r="AR805" s="205">
        <f t="shared" si="584"/>
        <v>21</v>
      </c>
      <c r="AS805" s="578"/>
      <c r="AT805" s="211">
        <v>4</v>
      </c>
      <c r="AU805" s="211">
        <v>2919.4279734914535</v>
      </c>
      <c r="AV805" s="208">
        <f t="shared" si="576"/>
        <v>729.85699337286337</v>
      </c>
      <c r="AW805" s="205">
        <f t="shared" si="585"/>
        <v>21</v>
      </c>
      <c r="AX805" s="578"/>
    </row>
    <row r="806" spans="2:50" ht="14.25" customHeight="1">
      <c r="B806" s="527"/>
      <c r="C806" s="203">
        <v>21</v>
      </c>
      <c r="D806" s="206" t="s">
        <v>546</v>
      </c>
      <c r="E806" s="207">
        <v>4</v>
      </c>
      <c r="F806" s="203">
        <v>3300</v>
      </c>
      <c r="G806" s="208">
        <f t="shared" si="577"/>
        <v>825</v>
      </c>
      <c r="H806" s="576"/>
      <c r="I806" s="209">
        <f t="shared" si="578"/>
        <v>4</v>
      </c>
      <c r="J806" s="209">
        <f t="shared" si="578"/>
        <v>2921.7028838755073</v>
      </c>
      <c r="K806" s="210">
        <f t="shared" si="578"/>
        <v>730.42572096887682</v>
      </c>
      <c r="L806" s="577"/>
      <c r="M806" s="209">
        <f>RANK(K806, K$786:$K$818)</f>
        <v>17</v>
      </c>
      <c r="N806" s="579"/>
      <c r="O806" s="574"/>
      <c r="P806" s="211">
        <v>4</v>
      </c>
      <c r="Q806" s="211">
        <v>2920.9773539928487</v>
      </c>
      <c r="R806" s="208">
        <f t="shared" si="570"/>
        <v>730.24433849821219</v>
      </c>
      <c r="S806" s="205">
        <f t="shared" si="579"/>
        <v>19</v>
      </c>
      <c r="T806" s="578"/>
      <c r="U806" s="211">
        <v>4</v>
      </c>
      <c r="V806" s="211">
        <v>2921.0723192019955</v>
      </c>
      <c r="W806" s="208">
        <f t="shared" si="571"/>
        <v>730.26807980049887</v>
      </c>
      <c r="X806" s="205">
        <f t="shared" si="580"/>
        <v>18</v>
      </c>
      <c r="Y806" s="578"/>
      <c r="Z806" s="211">
        <v>4</v>
      </c>
      <c r="AA806" s="211">
        <v>2921.9585461099464</v>
      </c>
      <c r="AB806" s="208">
        <f t="shared" si="572"/>
        <v>730.4896365274866</v>
      </c>
      <c r="AC806" s="205">
        <f t="shared" si="581"/>
        <v>17</v>
      </c>
      <c r="AD806" s="578"/>
      <c r="AE806" s="211">
        <v>4</v>
      </c>
      <c r="AF806" s="211">
        <v>2921.8267293485483</v>
      </c>
      <c r="AG806" s="208">
        <f t="shared" si="573"/>
        <v>730.45668233713707</v>
      </c>
      <c r="AH806" s="205">
        <f t="shared" si="582"/>
        <v>17</v>
      </c>
      <c r="AI806" s="578"/>
      <c r="AJ806" s="211">
        <v>4</v>
      </c>
      <c r="AK806" s="211">
        <v>2921.739130434783</v>
      </c>
      <c r="AL806" s="208">
        <f t="shared" si="574"/>
        <v>730.43478260869574</v>
      </c>
      <c r="AM806" s="205">
        <f t="shared" si="583"/>
        <v>19</v>
      </c>
      <c r="AN806" s="578"/>
      <c r="AO806" s="211">
        <v>4</v>
      </c>
      <c r="AP806" s="211">
        <v>2922.0524017467219</v>
      </c>
      <c r="AQ806" s="208">
        <f t="shared" si="575"/>
        <v>730.51310043668047</v>
      </c>
      <c r="AR806" s="205">
        <f t="shared" si="584"/>
        <v>18</v>
      </c>
      <c r="AS806" s="578"/>
      <c r="AT806" s="211">
        <v>4</v>
      </c>
      <c r="AU806" s="211">
        <v>2922.2937062937094</v>
      </c>
      <c r="AV806" s="208">
        <f t="shared" si="576"/>
        <v>730.57342657342735</v>
      </c>
      <c r="AW806" s="205">
        <f t="shared" si="585"/>
        <v>18</v>
      </c>
      <c r="AX806" s="578"/>
    </row>
    <row r="807" spans="2:50" ht="14.25" customHeight="1">
      <c r="B807" s="527"/>
      <c r="C807" s="203">
        <v>22</v>
      </c>
      <c r="D807" s="206" t="s">
        <v>549</v>
      </c>
      <c r="E807" s="207">
        <v>4</v>
      </c>
      <c r="F807" s="203">
        <v>3000</v>
      </c>
      <c r="G807" s="208">
        <f>F807/E807</f>
        <v>750</v>
      </c>
      <c r="H807" s="576"/>
      <c r="I807" s="209">
        <f t="shared" si="578"/>
        <v>4</v>
      </c>
      <c r="J807" s="209">
        <f t="shared" si="578"/>
        <v>2685.7337795276139</v>
      </c>
      <c r="K807" s="210">
        <f t="shared" si="578"/>
        <v>671.43344488190348</v>
      </c>
      <c r="L807" s="577"/>
      <c r="M807" s="209">
        <f>RANK(K807, K$786:$K$818)</f>
        <v>22</v>
      </c>
      <c r="N807" s="579"/>
      <c r="O807" s="574"/>
      <c r="P807" s="211">
        <v>4</v>
      </c>
      <c r="Q807" s="211">
        <v>2684.3577787197955</v>
      </c>
      <c r="R807" s="208">
        <f t="shared" si="570"/>
        <v>671.08944467994888</v>
      </c>
      <c r="S807" s="205">
        <f t="shared" si="579"/>
        <v>22</v>
      </c>
      <c r="T807" s="578"/>
      <c r="U807" s="211">
        <v>4</v>
      </c>
      <c r="V807" s="211">
        <v>2685.0249584026642</v>
      </c>
      <c r="W807" s="208">
        <f t="shared" si="571"/>
        <v>671.25623960066605</v>
      </c>
      <c r="X807" s="205">
        <f t="shared" si="580"/>
        <v>22</v>
      </c>
      <c r="Y807" s="578"/>
      <c r="Z807" s="211">
        <v>4</v>
      </c>
      <c r="AA807" s="211">
        <v>2685.6206472757058</v>
      </c>
      <c r="AB807" s="208">
        <f t="shared" si="572"/>
        <v>671.40516181892644</v>
      </c>
      <c r="AC807" s="205">
        <f t="shared" si="581"/>
        <v>22</v>
      </c>
      <c r="AD807" s="578"/>
      <c r="AE807" s="211">
        <v>4</v>
      </c>
      <c r="AF807" s="211">
        <v>2685.6361149110844</v>
      </c>
      <c r="AG807" s="208">
        <f t="shared" si="573"/>
        <v>671.4090287277711</v>
      </c>
      <c r="AH807" s="205">
        <f t="shared" si="582"/>
        <v>22</v>
      </c>
      <c r="AI807" s="578"/>
      <c r="AJ807" s="211">
        <v>4</v>
      </c>
      <c r="AK807" s="211">
        <v>2686.3636363636397</v>
      </c>
      <c r="AL807" s="208">
        <f t="shared" si="574"/>
        <v>671.59090909090992</v>
      </c>
      <c r="AM807" s="205">
        <f t="shared" si="583"/>
        <v>22</v>
      </c>
      <c r="AN807" s="578"/>
      <c r="AO807" s="211">
        <v>4</v>
      </c>
      <c r="AP807" s="211">
        <v>2686.6489159376138</v>
      </c>
      <c r="AQ807" s="208">
        <f t="shared" si="575"/>
        <v>671.66222898440344</v>
      </c>
      <c r="AR807" s="205">
        <f t="shared" si="584"/>
        <v>22</v>
      </c>
      <c r="AS807" s="578"/>
      <c r="AT807" s="211">
        <v>4</v>
      </c>
      <c r="AU807" s="211">
        <v>2686.4844050827915</v>
      </c>
      <c r="AV807" s="208">
        <f t="shared" si="576"/>
        <v>671.62110127069786</v>
      </c>
      <c r="AW807" s="205">
        <f t="shared" si="585"/>
        <v>22</v>
      </c>
      <c r="AX807" s="578"/>
    </row>
    <row r="808" spans="2:50" ht="14.25" customHeight="1">
      <c r="B808" s="527"/>
      <c r="C808" s="203">
        <v>23</v>
      </c>
      <c r="D808" s="206" t="s">
        <v>548</v>
      </c>
      <c r="E808" s="207">
        <v>4</v>
      </c>
      <c r="F808" s="203">
        <v>3300</v>
      </c>
      <c r="G808" s="208">
        <f t="shared" ref="G808:G813" si="586">F808/E808</f>
        <v>825</v>
      </c>
      <c r="H808" s="576"/>
      <c r="I808" s="209">
        <f t="shared" si="578"/>
        <v>4</v>
      </c>
      <c r="J808" s="209">
        <f t="shared" si="578"/>
        <v>2945.1303669844383</v>
      </c>
      <c r="K808" s="210">
        <f t="shared" si="578"/>
        <v>736.28259174610957</v>
      </c>
      <c r="L808" s="577"/>
      <c r="M808" s="209">
        <f>RANK(K808, K$786:$K$818)</f>
        <v>13</v>
      </c>
      <c r="N808" s="579"/>
      <c r="O808" s="574"/>
      <c r="P808" s="211">
        <v>4</v>
      </c>
      <c r="Q808" s="211">
        <v>2944.528301886794</v>
      </c>
      <c r="R808" s="208">
        <f t="shared" si="570"/>
        <v>736.1320754716985</v>
      </c>
      <c r="S808" s="205">
        <f t="shared" si="579"/>
        <v>13</v>
      </c>
      <c r="T808" s="578"/>
      <c r="U808" s="211">
        <v>4</v>
      </c>
      <c r="V808" s="211">
        <v>2946.7048710601703</v>
      </c>
      <c r="W808" s="208">
        <f t="shared" si="571"/>
        <v>736.67621776504257</v>
      </c>
      <c r="X808" s="205">
        <f t="shared" si="580"/>
        <v>13</v>
      </c>
      <c r="Y808" s="578"/>
      <c r="Z808" s="211">
        <v>4</v>
      </c>
      <c r="AA808" s="211">
        <v>2945.747538048347</v>
      </c>
      <c r="AB808" s="208">
        <f t="shared" si="572"/>
        <v>736.43688451208675</v>
      </c>
      <c r="AC808" s="205">
        <f t="shared" si="581"/>
        <v>13</v>
      </c>
      <c r="AD808" s="578"/>
      <c r="AE808" s="211">
        <v>4</v>
      </c>
      <c r="AF808" s="211">
        <v>2945.0847457626983</v>
      </c>
      <c r="AG808" s="208">
        <f t="shared" si="573"/>
        <v>736.27118644067457</v>
      </c>
      <c r="AH808" s="205">
        <f t="shared" si="582"/>
        <v>13</v>
      </c>
      <c r="AI808" s="578"/>
      <c r="AJ808" s="211">
        <v>4</v>
      </c>
      <c r="AK808" s="211">
        <v>2944.1295546558486</v>
      </c>
      <c r="AL808" s="208">
        <f t="shared" si="574"/>
        <v>736.03238866396214</v>
      </c>
      <c r="AM808" s="205">
        <f t="shared" si="583"/>
        <v>13</v>
      </c>
      <c r="AN808" s="578"/>
      <c r="AO808" s="211">
        <v>4</v>
      </c>
      <c r="AP808" s="211">
        <v>2945.161290322576</v>
      </c>
      <c r="AQ808" s="208">
        <f t="shared" si="575"/>
        <v>736.29032258064399</v>
      </c>
      <c r="AR808" s="205">
        <f t="shared" si="584"/>
        <v>13</v>
      </c>
      <c r="AS808" s="578"/>
      <c r="AT808" s="211">
        <v>4</v>
      </c>
      <c r="AU808" s="211">
        <v>2944.5562671546336</v>
      </c>
      <c r="AV808" s="208">
        <f t="shared" si="576"/>
        <v>736.1390667886584</v>
      </c>
      <c r="AW808" s="205">
        <f t="shared" si="585"/>
        <v>13</v>
      </c>
      <c r="AX808" s="578"/>
    </row>
    <row r="809" spans="2:50" ht="14.25" customHeight="1">
      <c r="B809" s="527"/>
      <c r="C809" s="203">
        <v>24</v>
      </c>
      <c r="D809" s="206" t="s">
        <v>666</v>
      </c>
      <c r="E809" s="207">
        <v>3</v>
      </c>
      <c r="F809" s="203">
        <v>3300</v>
      </c>
      <c r="G809" s="208">
        <f t="shared" si="586"/>
        <v>1100</v>
      </c>
      <c r="H809" s="576"/>
      <c r="I809" s="209">
        <f t="shared" si="578"/>
        <v>3</v>
      </c>
      <c r="J809" s="209">
        <f t="shared" si="578"/>
        <v>2947.2855980322479</v>
      </c>
      <c r="K809" s="210">
        <f t="shared" si="578"/>
        <v>982.428532677416</v>
      </c>
      <c r="L809" s="577"/>
      <c r="M809" s="209">
        <f>RANK(K809, K$786:$K$818)</f>
        <v>7</v>
      </c>
      <c r="N809" s="579"/>
      <c r="O809" s="574"/>
      <c r="P809" s="211">
        <v>3</v>
      </c>
      <c r="Q809" s="211">
        <v>2946.0345591493074</v>
      </c>
      <c r="R809" s="208">
        <f t="shared" si="570"/>
        <v>982.01151971643583</v>
      </c>
      <c r="S809" s="205">
        <f t="shared" si="579"/>
        <v>7</v>
      </c>
      <c r="T809" s="578"/>
      <c r="U809" s="211">
        <v>3</v>
      </c>
      <c r="V809" s="211">
        <v>2946.9097376611826</v>
      </c>
      <c r="W809" s="208">
        <f t="shared" si="571"/>
        <v>982.30324588706083</v>
      </c>
      <c r="X809" s="205">
        <f t="shared" si="580"/>
        <v>7</v>
      </c>
      <c r="Y809" s="578"/>
      <c r="Z809" s="211">
        <v>3</v>
      </c>
      <c r="AA809" s="211">
        <v>2947.0355731225281</v>
      </c>
      <c r="AB809" s="208">
        <f t="shared" si="572"/>
        <v>982.34519104084268</v>
      </c>
      <c r="AC809" s="205">
        <f t="shared" si="581"/>
        <v>7</v>
      </c>
      <c r="AD809" s="578"/>
      <c r="AE809" s="211">
        <v>3</v>
      </c>
      <c r="AF809" s="211">
        <v>2947.0249520153648</v>
      </c>
      <c r="AG809" s="208">
        <f t="shared" si="573"/>
        <v>982.34165067178822</v>
      </c>
      <c r="AH809" s="205">
        <f t="shared" si="582"/>
        <v>7</v>
      </c>
      <c r="AI809" s="578"/>
      <c r="AJ809" s="211">
        <v>3</v>
      </c>
      <c r="AK809" s="211">
        <v>2947.6190476190359</v>
      </c>
      <c r="AL809" s="208">
        <f t="shared" si="574"/>
        <v>982.53968253967867</v>
      </c>
      <c r="AM809" s="205">
        <f t="shared" si="583"/>
        <v>7</v>
      </c>
      <c r="AN809" s="578"/>
      <c r="AO809" s="211">
        <v>3</v>
      </c>
      <c r="AP809" s="211">
        <v>2948.1774960380371</v>
      </c>
      <c r="AQ809" s="208">
        <f t="shared" si="575"/>
        <v>982.72583201267901</v>
      </c>
      <c r="AR809" s="205">
        <f t="shared" si="584"/>
        <v>7</v>
      </c>
      <c r="AS809" s="578"/>
      <c r="AT809" s="211">
        <v>3</v>
      </c>
      <c r="AU809" s="211">
        <v>2948.1978206202789</v>
      </c>
      <c r="AV809" s="208">
        <f t="shared" si="576"/>
        <v>982.73260687342633</v>
      </c>
      <c r="AW809" s="205">
        <f t="shared" si="585"/>
        <v>7</v>
      </c>
      <c r="AX809" s="578"/>
    </row>
    <row r="810" spans="2:50" ht="14.25" customHeight="1">
      <c r="B810" s="527"/>
      <c r="C810" s="203">
        <v>25</v>
      </c>
      <c r="D810" s="206" t="s">
        <v>761</v>
      </c>
      <c r="E810" s="207">
        <v>4</v>
      </c>
      <c r="F810" s="203">
        <v>3000</v>
      </c>
      <c r="G810" s="208">
        <f t="shared" si="586"/>
        <v>750</v>
      </c>
      <c r="H810" s="576"/>
      <c r="I810" s="209">
        <f t="shared" si="578"/>
        <v>4</v>
      </c>
      <c r="J810" s="209">
        <f t="shared" si="578"/>
        <v>2656.7079117639832</v>
      </c>
      <c r="K810" s="210">
        <f t="shared" si="578"/>
        <v>664.17697794099581</v>
      </c>
      <c r="L810" s="577"/>
      <c r="M810" s="209">
        <f>RANK(K810, K$786:$K$818)</f>
        <v>23</v>
      </c>
      <c r="N810" s="579"/>
      <c r="O810" s="574"/>
      <c r="P810" s="211">
        <v>4</v>
      </c>
      <c r="Q810" s="211">
        <v>2656.9738787580059</v>
      </c>
      <c r="R810" s="208">
        <f t="shared" si="570"/>
        <v>664.24346968950147</v>
      </c>
      <c r="S810" s="205">
        <f t="shared" si="579"/>
        <v>23</v>
      </c>
      <c r="T810" s="578"/>
      <c r="U810" s="211">
        <v>4</v>
      </c>
      <c r="V810" s="211">
        <v>2656.9751188146492</v>
      </c>
      <c r="W810" s="208">
        <f t="shared" si="571"/>
        <v>664.24377970366231</v>
      </c>
      <c r="X810" s="205">
        <f t="shared" si="580"/>
        <v>23</v>
      </c>
      <c r="Y810" s="578"/>
      <c r="Z810" s="211">
        <v>4</v>
      </c>
      <c r="AA810" s="211">
        <v>2656.6844919786076</v>
      </c>
      <c r="AB810" s="208">
        <f t="shared" si="572"/>
        <v>664.17112299465191</v>
      </c>
      <c r="AC810" s="205">
        <f t="shared" si="581"/>
        <v>23</v>
      </c>
      <c r="AD810" s="578"/>
      <c r="AE810" s="211">
        <v>4</v>
      </c>
      <c r="AF810" s="211">
        <v>2656.6233766233809</v>
      </c>
      <c r="AG810" s="208">
        <f t="shared" si="573"/>
        <v>664.15584415584522</v>
      </c>
      <c r="AH810" s="205">
        <f t="shared" si="582"/>
        <v>23</v>
      </c>
      <c r="AI810" s="578"/>
      <c r="AJ810" s="211">
        <v>4</v>
      </c>
      <c r="AK810" s="211">
        <v>2656.7307692307691</v>
      </c>
      <c r="AL810" s="208">
        <f t="shared" si="574"/>
        <v>664.18269230769226</v>
      </c>
      <c r="AM810" s="205">
        <f t="shared" si="583"/>
        <v>23</v>
      </c>
      <c r="AN810" s="578"/>
      <c r="AO810" s="211">
        <v>4</v>
      </c>
      <c r="AP810" s="211">
        <v>2656.6658601500139</v>
      </c>
      <c r="AQ810" s="208">
        <f t="shared" si="575"/>
        <v>664.16646503750349</v>
      </c>
      <c r="AR810" s="205">
        <f t="shared" si="584"/>
        <v>23</v>
      </c>
      <c r="AS810" s="578"/>
      <c r="AT810" s="211">
        <v>4</v>
      </c>
      <c r="AU810" s="211">
        <v>2656.3018867924538</v>
      </c>
      <c r="AV810" s="208">
        <f t="shared" si="576"/>
        <v>664.07547169811346</v>
      </c>
      <c r="AW810" s="205">
        <f t="shared" si="585"/>
        <v>23</v>
      </c>
      <c r="AX810" s="578"/>
    </row>
    <row r="811" spans="2:50" ht="14.25" customHeight="1">
      <c r="B811" s="527"/>
      <c r="C811" s="203">
        <v>26</v>
      </c>
      <c r="D811" s="206" t="s">
        <v>933</v>
      </c>
      <c r="E811" s="207">
        <v>5</v>
      </c>
      <c r="F811" s="203">
        <v>3000</v>
      </c>
      <c r="G811" s="208">
        <f t="shared" si="586"/>
        <v>600</v>
      </c>
      <c r="H811" s="576"/>
      <c r="I811" s="209">
        <f t="shared" si="578"/>
        <v>5</v>
      </c>
      <c r="J811" s="209">
        <f t="shared" si="578"/>
        <v>2659.0319675241449</v>
      </c>
      <c r="K811" s="210">
        <f t="shared" si="578"/>
        <v>531.80639350482909</v>
      </c>
      <c r="L811" s="577"/>
      <c r="M811" s="209">
        <f>RANK(K811, K$786:$K$818)</f>
        <v>26</v>
      </c>
      <c r="N811" s="579"/>
      <c r="O811" s="574"/>
      <c r="P811" s="211">
        <v>5</v>
      </c>
      <c r="Q811" s="211">
        <v>2658.4896097313735</v>
      </c>
      <c r="R811" s="208">
        <f t="shared" si="570"/>
        <v>531.69792194627473</v>
      </c>
      <c r="S811" s="205">
        <f t="shared" si="579"/>
        <v>26</v>
      </c>
      <c r="T811" s="578"/>
      <c r="U811" s="211">
        <v>5</v>
      </c>
      <c r="V811" s="211">
        <v>2658.9020010261661</v>
      </c>
      <c r="W811" s="208">
        <f t="shared" si="571"/>
        <v>531.78040020523326</v>
      </c>
      <c r="X811" s="205">
        <f t="shared" si="580"/>
        <v>26</v>
      </c>
      <c r="Y811" s="578"/>
      <c r="Z811" s="211">
        <v>5</v>
      </c>
      <c r="AA811" s="211">
        <v>2658.8295425504762</v>
      </c>
      <c r="AB811" s="208">
        <f t="shared" si="572"/>
        <v>531.76590851009519</v>
      </c>
      <c r="AC811" s="205">
        <f t="shared" si="581"/>
        <v>26</v>
      </c>
      <c r="AD811" s="578"/>
      <c r="AE811" s="211">
        <v>5</v>
      </c>
      <c r="AF811" s="211">
        <v>2659.0679393599121</v>
      </c>
      <c r="AG811" s="208">
        <f t="shared" si="573"/>
        <v>531.81358787198246</v>
      </c>
      <c r="AH811" s="205">
        <f t="shared" si="582"/>
        <v>26</v>
      </c>
      <c r="AI811" s="578"/>
      <c r="AJ811" s="211">
        <v>5</v>
      </c>
      <c r="AK811" s="211">
        <v>2659.2918066683942</v>
      </c>
      <c r="AL811" s="208">
        <f t="shared" si="574"/>
        <v>531.85836133367889</v>
      </c>
      <c r="AM811" s="205">
        <f t="shared" si="583"/>
        <v>26</v>
      </c>
      <c r="AN811" s="578"/>
      <c r="AO811" s="211">
        <v>5</v>
      </c>
      <c r="AP811" s="211">
        <v>2659.2132505175991</v>
      </c>
      <c r="AQ811" s="208">
        <f t="shared" si="575"/>
        <v>531.84265010351987</v>
      </c>
      <c r="AR811" s="205">
        <f t="shared" si="584"/>
        <v>26</v>
      </c>
      <c r="AS811" s="578"/>
      <c r="AT811" s="211">
        <v>5</v>
      </c>
      <c r="AU811" s="211">
        <v>2659.4296228150906</v>
      </c>
      <c r="AV811" s="208">
        <f t="shared" si="576"/>
        <v>531.88592456301808</v>
      </c>
      <c r="AW811" s="205">
        <f t="shared" si="585"/>
        <v>26</v>
      </c>
      <c r="AX811" s="578"/>
    </row>
    <row r="812" spans="2:50" ht="14.25" customHeight="1">
      <c r="B812" s="527"/>
      <c r="C812" s="203">
        <v>27</v>
      </c>
      <c r="D812" s="206" t="s">
        <v>387</v>
      </c>
      <c r="E812" s="207">
        <v>3</v>
      </c>
      <c r="F812" s="203">
        <v>3000</v>
      </c>
      <c r="G812" s="208">
        <f t="shared" si="586"/>
        <v>1000</v>
      </c>
      <c r="H812" s="576"/>
      <c r="I812" s="209">
        <f t="shared" si="578"/>
        <v>3</v>
      </c>
      <c r="J812" s="209">
        <f t="shared" si="578"/>
        <v>2682.688562285342</v>
      </c>
      <c r="K812" s="210">
        <f t="shared" si="578"/>
        <v>894.22952076178058</v>
      </c>
      <c r="L812" s="577"/>
      <c r="M812" s="209">
        <f>RANK(K812, K$786:$K$818)</f>
        <v>9</v>
      </c>
      <c r="N812" s="579"/>
      <c r="O812" s="574"/>
      <c r="P812" s="211">
        <v>3</v>
      </c>
      <c r="Q812" s="211">
        <v>2682.3532554148965</v>
      </c>
      <c r="R812" s="208">
        <f t="shared" si="570"/>
        <v>894.11775180496545</v>
      </c>
      <c r="S812" s="205">
        <f t="shared" si="579"/>
        <v>9</v>
      </c>
      <c r="T812" s="578"/>
      <c r="U812" s="211">
        <v>3</v>
      </c>
      <c r="V812" s="211">
        <v>2682.4306448262155</v>
      </c>
      <c r="W812" s="208">
        <f t="shared" si="571"/>
        <v>894.14354827540512</v>
      </c>
      <c r="X812" s="205">
        <f t="shared" si="580"/>
        <v>9</v>
      </c>
      <c r="Y812" s="578"/>
      <c r="Z812" s="211">
        <v>3</v>
      </c>
      <c r="AA812" s="211">
        <v>2682.5969630735908</v>
      </c>
      <c r="AB812" s="208">
        <f t="shared" si="572"/>
        <v>894.19898769119698</v>
      </c>
      <c r="AC812" s="205">
        <f t="shared" si="581"/>
        <v>9</v>
      </c>
      <c r="AD812" s="578"/>
      <c r="AE812" s="211">
        <v>3</v>
      </c>
      <c r="AF812" s="211">
        <v>2682.6333815329253</v>
      </c>
      <c r="AG812" s="208">
        <f t="shared" si="573"/>
        <v>894.21112717764174</v>
      </c>
      <c r="AH812" s="205">
        <f t="shared" si="582"/>
        <v>9</v>
      </c>
      <c r="AI812" s="578"/>
      <c r="AJ812" s="211">
        <v>3</v>
      </c>
      <c r="AK812" s="211">
        <v>2682.511216726034</v>
      </c>
      <c r="AL812" s="208">
        <f t="shared" si="574"/>
        <v>894.17040557534472</v>
      </c>
      <c r="AM812" s="205">
        <f t="shared" si="583"/>
        <v>10</v>
      </c>
      <c r="AN812" s="578"/>
      <c r="AO812" s="211">
        <v>3</v>
      </c>
      <c r="AP812" s="211">
        <v>2682.7683545414866</v>
      </c>
      <c r="AQ812" s="208">
        <f t="shared" si="575"/>
        <v>894.25611818049549</v>
      </c>
      <c r="AR812" s="205">
        <f t="shared" si="584"/>
        <v>10</v>
      </c>
      <c r="AS812" s="578"/>
      <c r="AT812" s="211">
        <v>3</v>
      </c>
      <c r="AU812" s="211">
        <v>2683.5261198822427</v>
      </c>
      <c r="AV812" s="208">
        <f t="shared" si="576"/>
        <v>894.5087066274142</v>
      </c>
      <c r="AW812" s="205">
        <f t="shared" si="585"/>
        <v>9</v>
      </c>
      <c r="AX812" s="578"/>
    </row>
    <row r="813" spans="2:50" ht="14.25" customHeight="1">
      <c r="B813" s="527"/>
      <c r="C813" s="203">
        <v>28</v>
      </c>
      <c r="D813" s="206" t="s">
        <v>707</v>
      </c>
      <c r="E813" s="207">
        <v>12</v>
      </c>
      <c r="F813" s="203">
        <v>3600</v>
      </c>
      <c r="G813" s="208">
        <f t="shared" si="586"/>
        <v>300</v>
      </c>
      <c r="H813" s="576"/>
      <c r="I813" s="209">
        <f t="shared" si="578"/>
        <v>12</v>
      </c>
      <c r="J813" s="209">
        <f t="shared" si="578"/>
        <v>3111.5902610052094</v>
      </c>
      <c r="K813" s="210">
        <f t="shared" si="578"/>
        <v>259.29918841710071</v>
      </c>
      <c r="L813" s="577"/>
      <c r="M813" s="209">
        <f>RANK(K813, K$786:$K$818)</f>
        <v>27</v>
      </c>
      <c r="N813" s="579"/>
      <c r="O813" s="574"/>
      <c r="P813" s="211">
        <v>12</v>
      </c>
      <c r="Q813" s="211">
        <v>3112.0580235720809</v>
      </c>
      <c r="R813" s="208">
        <f t="shared" si="570"/>
        <v>259.33816863100674</v>
      </c>
      <c r="S813" s="205">
        <f t="shared" si="579"/>
        <v>27</v>
      </c>
      <c r="T813" s="578"/>
      <c r="U813" s="211">
        <v>12</v>
      </c>
      <c r="V813" s="211">
        <v>3111.8359739049442</v>
      </c>
      <c r="W813" s="208">
        <f t="shared" si="571"/>
        <v>259.31966449207869</v>
      </c>
      <c r="X813" s="205">
        <f t="shared" si="580"/>
        <v>27</v>
      </c>
      <c r="Y813" s="578"/>
      <c r="Z813" s="211">
        <v>12</v>
      </c>
      <c r="AA813" s="211">
        <v>3111.8359739049442</v>
      </c>
      <c r="AB813" s="208">
        <f t="shared" si="572"/>
        <v>259.31966449207869</v>
      </c>
      <c r="AC813" s="205">
        <f t="shared" si="581"/>
        <v>27</v>
      </c>
      <c r="AD813" s="578"/>
      <c r="AE813" s="211">
        <v>12</v>
      </c>
      <c r="AF813" s="211">
        <v>3111.377245508987</v>
      </c>
      <c r="AG813" s="208">
        <f t="shared" si="573"/>
        <v>259.28143712574894</v>
      </c>
      <c r="AH813" s="205">
        <f t="shared" si="582"/>
        <v>27</v>
      </c>
      <c r="AI813" s="578"/>
      <c r="AJ813" s="211">
        <v>12</v>
      </c>
      <c r="AK813" s="211">
        <v>3111.2582781456986</v>
      </c>
      <c r="AL813" s="208">
        <f t="shared" si="574"/>
        <v>259.2715231788082</v>
      </c>
      <c r="AM813" s="205">
        <f t="shared" si="583"/>
        <v>27</v>
      </c>
      <c r="AN813" s="578"/>
      <c r="AO813" s="211">
        <v>12</v>
      </c>
      <c r="AP813" s="211">
        <v>3111.4397564158439</v>
      </c>
      <c r="AQ813" s="208">
        <f t="shared" si="575"/>
        <v>259.28664636798698</v>
      </c>
      <c r="AR813" s="205">
        <f t="shared" si="584"/>
        <v>27</v>
      </c>
      <c r="AS813" s="578"/>
      <c r="AT813" s="211">
        <v>12</v>
      </c>
      <c r="AU813" s="211">
        <v>3111.3265755839625</v>
      </c>
      <c r="AV813" s="208">
        <f t="shared" si="576"/>
        <v>259.27721463199686</v>
      </c>
      <c r="AW813" s="205">
        <f t="shared" si="585"/>
        <v>27</v>
      </c>
      <c r="AX813" s="578"/>
    </row>
    <row r="814" spans="2:50" ht="14.25" customHeight="1">
      <c r="B814" s="527"/>
      <c r="C814" s="203">
        <v>29</v>
      </c>
      <c r="D814" s="206"/>
      <c r="E814" s="207"/>
      <c r="F814" s="203"/>
      <c r="G814" s="208"/>
      <c r="H814" s="576"/>
      <c r="I814" s="209"/>
      <c r="J814" s="209"/>
      <c r="K814" s="210"/>
      <c r="L814" s="577"/>
      <c r="M814" s="209"/>
      <c r="N814" s="579"/>
      <c r="O814" s="574"/>
      <c r="P814" s="211"/>
      <c r="Q814" s="211"/>
      <c r="R814" s="208"/>
      <c r="S814" s="205"/>
      <c r="T814" s="578"/>
      <c r="U814" s="211"/>
      <c r="V814" s="211"/>
      <c r="W814" s="208"/>
      <c r="X814" s="205"/>
      <c r="Y814" s="578"/>
      <c r="Z814" s="211"/>
      <c r="AA814" s="211"/>
      <c r="AB814" s="208"/>
      <c r="AC814" s="205"/>
      <c r="AD814" s="578"/>
      <c r="AE814" s="211"/>
      <c r="AF814" s="211"/>
      <c r="AG814" s="208"/>
      <c r="AH814" s="205"/>
      <c r="AI814" s="578"/>
      <c r="AJ814" s="211"/>
      <c r="AK814" s="211"/>
      <c r="AL814" s="208"/>
      <c r="AM814" s="205"/>
      <c r="AN814" s="578"/>
      <c r="AO814" s="211"/>
      <c r="AP814" s="211"/>
      <c r="AQ814" s="208"/>
      <c r="AR814" s="205"/>
      <c r="AS814" s="578"/>
      <c r="AT814" s="211"/>
      <c r="AU814" s="211"/>
      <c r="AV814" s="208"/>
      <c r="AW814" s="205"/>
      <c r="AX814" s="578"/>
    </row>
    <row r="815" spans="2:50" ht="14.25" customHeight="1">
      <c r="B815" s="527"/>
      <c r="C815" s="203">
        <v>30</v>
      </c>
      <c r="D815" s="206"/>
      <c r="E815" s="207"/>
      <c r="F815" s="203"/>
      <c r="G815" s="208"/>
      <c r="H815" s="576"/>
      <c r="I815" s="209"/>
      <c r="J815" s="209"/>
      <c r="K815" s="210"/>
      <c r="L815" s="577"/>
      <c r="M815" s="209"/>
      <c r="N815" s="579"/>
      <c r="O815" s="574"/>
      <c r="P815" s="211"/>
      <c r="Q815" s="211"/>
      <c r="R815" s="208"/>
      <c r="S815" s="205"/>
      <c r="T815" s="578"/>
      <c r="U815" s="211"/>
      <c r="V815" s="211"/>
      <c r="W815" s="208"/>
      <c r="X815" s="205"/>
      <c r="Y815" s="578"/>
      <c r="Z815" s="211"/>
      <c r="AA815" s="211"/>
      <c r="AB815" s="208"/>
      <c r="AC815" s="205"/>
      <c r="AD815" s="578"/>
      <c r="AE815" s="211"/>
      <c r="AF815" s="211"/>
      <c r="AG815" s="208"/>
      <c r="AH815" s="205"/>
      <c r="AI815" s="578"/>
      <c r="AJ815" s="211"/>
      <c r="AK815" s="211"/>
      <c r="AL815" s="208"/>
      <c r="AM815" s="205"/>
      <c r="AN815" s="578"/>
      <c r="AO815" s="211"/>
      <c r="AP815" s="211"/>
      <c r="AQ815" s="208"/>
      <c r="AR815" s="205"/>
      <c r="AS815" s="578"/>
      <c r="AT815" s="211"/>
      <c r="AU815" s="211"/>
      <c r="AV815" s="208"/>
      <c r="AW815" s="205"/>
      <c r="AX815" s="578"/>
    </row>
    <row r="816" spans="2:50" ht="14.25" customHeight="1">
      <c r="B816" s="527"/>
      <c r="C816" s="203">
        <v>31</v>
      </c>
      <c r="D816" s="206"/>
      <c r="E816" s="203"/>
      <c r="F816" s="203"/>
      <c r="G816" s="208"/>
      <c r="H816" s="576"/>
      <c r="I816" s="209"/>
      <c r="J816" s="209"/>
      <c r="K816" s="210"/>
      <c r="L816" s="577"/>
      <c r="M816" s="209"/>
      <c r="N816" s="579"/>
      <c r="O816" s="574"/>
      <c r="P816" s="205"/>
      <c r="Q816" s="205"/>
      <c r="R816" s="208"/>
      <c r="S816" s="205"/>
      <c r="T816" s="578"/>
      <c r="U816" s="205"/>
      <c r="V816" s="205"/>
      <c r="W816" s="208"/>
      <c r="X816" s="205"/>
      <c r="Y816" s="578"/>
      <c r="Z816" s="205"/>
      <c r="AA816" s="205"/>
      <c r="AB816" s="208"/>
      <c r="AC816" s="205"/>
      <c r="AD816" s="578"/>
      <c r="AE816" s="205"/>
      <c r="AF816" s="205"/>
      <c r="AG816" s="208"/>
      <c r="AH816" s="205"/>
      <c r="AI816" s="578"/>
      <c r="AJ816" s="205"/>
      <c r="AK816" s="205"/>
      <c r="AL816" s="208"/>
      <c r="AM816" s="205"/>
      <c r="AN816" s="578"/>
      <c r="AO816" s="205"/>
      <c r="AP816" s="205"/>
      <c r="AQ816" s="208"/>
      <c r="AR816" s="205"/>
      <c r="AS816" s="578"/>
      <c r="AT816" s="205"/>
      <c r="AU816" s="205"/>
      <c r="AV816" s="208"/>
      <c r="AW816" s="205"/>
      <c r="AX816" s="578"/>
    </row>
    <row r="817" spans="1:50" ht="14.25" customHeight="1">
      <c r="B817" s="527"/>
      <c r="C817" s="203">
        <v>32</v>
      </c>
      <c r="D817" s="206"/>
      <c r="E817" s="203"/>
      <c r="F817" s="203"/>
      <c r="G817" s="208"/>
      <c r="H817" s="576"/>
      <c r="I817" s="209"/>
      <c r="J817" s="209"/>
      <c r="K817" s="210"/>
      <c r="L817" s="577"/>
      <c r="M817" s="209"/>
      <c r="N817" s="579"/>
      <c r="O817" s="574"/>
      <c r="P817" s="205"/>
      <c r="Q817" s="205"/>
      <c r="R817" s="208"/>
      <c r="S817" s="205"/>
      <c r="T817" s="578"/>
      <c r="U817" s="205"/>
      <c r="V817" s="205"/>
      <c r="W817" s="208"/>
      <c r="X817" s="205"/>
      <c r="Y817" s="578"/>
      <c r="Z817" s="205"/>
      <c r="AA817" s="205"/>
      <c r="AB817" s="208"/>
      <c r="AC817" s="205"/>
      <c r="AD817" s="578"/>
      <c r="AE817" s="205"/>
      <c r="AF817" s="205"/>
      <c r="AG817" s="208"/>
      <c r="AH817" s="205"/>
      <c r="AI817" s="578"/>
      <c r="AJ817" s="205"/>
      <c r="AK817" s="205"/>
      <c r="AL817" s="208"/>
      <c r="AM817" s="205"/>
      <c r="AN817" s="578"/>
      <c r="AO817" s="205"/>
      <c r="AP817" s="205"/>
      <c r="AQ817" s="208"/>
      <c r="AR817" s="205"/>
      <c r="AS817" s="578"/>
      <c r="AT817" s="205"/>
      <c r="AU817" s="205"/>
      <c r="AV817" s="208"/>
      <c r="AW817" s="205"/>
      <c r="AX817" s="578"/>
    </row>
    <row r="818" spans="1:50" ht="14.25" customHeight="1">
      <c r="B818" s="527"/>
      <c r="C818" s="203">
        <v>33</v>
      </c>
      <c r="D818" s="206"/>
      <c r="E818" s="203"/>
      <c r="F818" s="203"/>
      <c r="G818" s="208"/>
      <c r="H818" s="576"/>
      <c r="I818" s="209"/>
      <c r="J818" s="209"/>
      <c r="K818" s="210"/>
      <c r="L818" s="577"/>
      <c r="M818" s="209"/>
      <c r="N818" s="579"/>
      <c r="O818" s="574"/>
      <c r="P818" s="205"/>
      <c r="Q818" s="211"/>
      <c r="R818" s="208"/>
      <c r="S818" s="205"/>
      <c r="T818" s="578"/>
      <c r="U818" s="205"/>
      <c r="V818" s="211"/>
      <c r="W818" s="208"/>
      <c r="X818" s="205"/>
      <c r="Y818" s="578"/>
      <c r="Z818" s="205"/>
      <c r="AA818" s="211"/>
      <c r="AB818" s="208"/>
      <c r="AC818" s="205"/>
      <c r="AD818" s="578"/>
      <c r="AE818" s="205"/>
      <c r="AF818" s="211"/>
      <c r="AG818" s="208"/>
      <c r="AH818" s="205"/>
      <c r="AI818" s="578"/>
      <c r="AJ818" s="205"/>
      <c r="AK818" s="211"/>
      <c r="AL818" s="208"/>
      <c r="AM818" s="205"/>
      <c r="AN818" s="578"/>
      <c r="AO818" s="205"/>
      <c r="AP818" s="211"/>
      <c r="AQ818" s="208"/>
      <c r="AR818" s="205"/>
      <c r="AS818" s="578"/>
      <c r="AT818" s="205"/>
      <c r="AU818" s="211"/>
      <c r="AV818" s="208"/>
      <c r="AW818" s="205"/>
      <c r="AX818" s="578"/>
    </row>
    <row r="819" spans="1:50" ht="14.25" customHeight="1" collapsed="1">
      <c r="B819" s="580" t="s">
        <v>833</v>
      </c>
      <c r="C819" s="581"/>
      <c r="D819" s="581"/>
      <c r="E819" s="581"/>
      <c r="F819" s="581"/>
      <c r="G819" s="581"/>
      <c r="H819" s="581"/>
      <c r="I819" s="581"/>
      <c r="J819" s="581"/>
      <c r="K819" s="581"/>
      <c r="L819" s="581"/>
      <c r="M819" s="582"/>
      <c r="N819" s="585" t="s">
        <v>444</v>
      </c>
      <c r="O819" s="585" t="s">
        <v>105</v>
      </c>
      <c r="P819" s="587">
        <f>AT781+1</f>
        <v>46021</v>
      </c>
      <c r="Q819" s="588"/>
      <c r="R819" s="588"/>
      <c r="S819" s="588"/>
      <c r="T819" s="588"/>
      <c r="U819" s="589">
        <f>P819+1</f>
        <v>46022</v>
      </c>
      <c r="V819" s="590"/>
      <c r="W819" s="590"/>
      <c r="X819" s="590"/>
      <c r="Y819" s="590"/>
      <c r="Z819" s="587">
        <f t="shared" ref="Z819" si="587">U819+1</f>
        <v>46023</v>
      </c>
      <c r="AA819" s="588"/>
      <c r="AB819" s="588"/>
      <c r="AC819" s="588"/>
      <c r="AD819" s="588"/>
      <c r="AE819" s="589">
        <f t="shared" ref="AE819" si="588">Z819+1</f>
        <v>46024</v>
      </c>
      <c r="AF819" s="590"/>
      <c r="AG819" s="590"/>
      <c r="AH819" s="590"/>
      <c r="AI819" s="590"/>
      <c r="AJ819" s="595">
        <f t="shared" ref="AJ819" si="589">AE819+1</f>
        <v>46025</v>
      </c>
      <c r="AK819" s="596"/>
      <c r="AL819" s="596"/>
      <c r="AM819" s="596"/>
      <c r="AN819" s="597"/>
      <c r="AO819" s="589">
        <f t="shared" ref="AO819" si="590">AJ819+1</f>
        <v>46026</v>
      </c>
      <c r="AP819" s="590"/>
      <c r="AQ819" s="590"/>
      <c r="AR819" s="590"/>
      <c r="AS819" s="590"/>
      <c r="AT819" s="595">
        <f t="shared" ref="AT819" si="591">AO819+1</f>
        <v>46027</v>
      </c>
      <c r="AU819" s="596"/>
      <c r="AV819" s="596"/>
      <c r="AW819" s="596"/>
      <c r="AX819" s="597"/>
    </row>
    <row r="820" spans="1:50" ht="14.25" customHeight="1">
      <c r="B820" s="583"/>
      <c r="C820" s="583"/>
      <c r="D820" s="583"/>
      <c r="E820" s="583"/>
      <c r="F820" s="583"/>
      <c r="G820" s="583"/>
      <c r="H820" s="583"/>
      <c r="I820" s="583"/>
      <c r="J820" s="583"/>
      <c r="K820" s="583"/>
      <c r="L820" s="583"/>
      <c r="M820" s="584"/>
      <c r="N820" s="586"/>
      <c r="O820" s="586"/>
      <c r="P820" s="598">
        <f>P819</f>
        <v>46021</v>
      </c>
      <c r="Q820" s="598"/>
      <c r="R820" s="598"/>
      <c r="S820" s="598"/>
      <c r="T820" s="598"/>
      <c r="U820" s="591">
        <f>U819</f>
        <v>46022</v>
      </c>
      <c r="V820" s="591"/>
      <c r="W820" s="591"/>
      <c r="X820" s="591"/>
      <c r="Y820" s="591"/>
      <c r="Z820" s="598">
        <f t="shared" ref="Z820" si="592">Z819</f>
        <v>46023</v>
      </c>
      <c r="AA820" s="598"/>
      <c r="AB820" s="598"/>
      <c r="AC820" s="598"/>
      <c r="AD820" s="598"/>
      <c r="AE820" s="591">
        <f t="shared" ref="AE820" si="593">AE819</f>
        <v>46024</v>
      </c>
      <c r="AF820" s="591"/>
      <c r="AG820" s="591"/>
      <c r="AH820" s="591"/>
      <c r="AI820" s="591"/>
      <c r="AJ820" s="592">
        <f t="shared" ref="AJ820" si="594">AJ819</f>
        <v>46025</v>
      </c>
      <c r="AK820" s="593"/>
      <c r="AL820" s="593"/>
      <c r="AM820" s="593"/>
      <c r="AN820" s="594"/>
      <c r="AO820" s="591">
        <f t="shared" ref="AO820" si="595">AO819</f>
        <v>46026</v>
      </c>
      <c r="AP820" s="591"/>
      <c r="AQ820" s="591"/>
      <c r="AR820" s="591"/>
      <c r="AS820" s="591"/>
      <c r="AT820" s="592">
        <f t="shared" ref="AT820" si="596">AT819</f>
        <v>46027</v>
      </c>
      <c r="AU820" s="593"/>
      <c r="AV820" s="593"/>
      <c r="AW820" s="593"/>
      <c r="AX820" s="594"/>
    </row>
    <row r="821" spans="1:50" ht="14.25" customHeight="1">
      <c r="B821" s="527" t="s">
        <v>165</v>
      </c>
      <c r="C821" s="527" t="s">
        <v>160</v>
      </c>
      <c r="D821" s="527"/>
      <c r="E821" s="527" t="s">
        <v>161</v>
      </c>
      <c r="F821" s="527"/>
      <c r="G821" s="527"/>
      <c r="H821" s="527" t="s">
        <v>166</v>
      </c>
      <c r="I821" s="575" t="s">
        <v>445</v>
      </c>
      <c r="J821" s="575"/>
      <c r="K821" s="575"/>
      <c r="L821" s="575" t="s">
        <v>166</v>
      </c>
      <c r="M821" s="575" t="s">
        <v>168</v>
      </c>
      <c r="N821" s="579"/>
      <c r="O821" s="574" t="s">
        <v>167</v>
      </c>
      <c r="P821" s="574" t="s">
        <v>163</v>
      </c>
      <c r="Q821" s="574"/>
      <c r="R821" s="574"/>
      <c r="S821" s="574"/>
      <c r="T821" s="574" t="s">
        <v>166</v>
      </c>
      <c r="U821" s="574" t="s">
        <v>163</v>
      </c>
      <c r="V821" s="574"/>
      <c r="W821" s="574"/>
      <c r="X821" s="574"/>
      <c r="Y821" s="574" t="s">
        <v>166</v>
      </c>
      <c r="Z821" s="574" t="s">
        <v>163</v>
      </c>
      <c r="AA821" s="574"/>
      <c r="AB821" s="574"/>
      <c r="AC821" s="574"/>
      <c r="AD821" s="574" t="s">
        <v>166</v>
      </c>
      <c r="AE821" s="574" t="s">
        <v>163</v>
      </c>
      <c r="AF821" s="574"/>
      <c r="AG821" s="574"/>
      <c r="AH821" s="574"/>
      <c r="AI821" s="574" t="s">
        <v>166</v>
      </c>
      <c r="AJ821" s="574" t="s">
        <v>163</v>
      </c>
      <c r="AK821" s="574"/>
      <c r="AL821" s="574"/>
      <c r="AM821" s="574"/>
      <c r="AN821" s="574" t="s">
        <v>166</v>
      </c>
      <c r="AO821" s="574" t="s">
        <v>163</v>
      </c>
      <c r="AP821" s="574"/>
      <c r="AQ821" s="574"/>
      <c r="AR821" s="574"/>
      <c r="AS821" s="574" t="s">
        <v>166</v>
      </c>
      <c r="AT821" s="574" t="s">
        <v>163</v>
      </c>
      <c r="AU821" s="574"/>
      <c r="AV821" s="574"/>
      <c r="AW821" s="574"/>
      <c r="AX821" s="574" t="s">
        <v>166</v>
      </c>
    </row>
    <row r="822" spans="1:50" ht="14.25" customHeight="1">
      <c r="B822" s="527"/>
      <c r="C822" s="527"/>
      <c r="D822" s="527"/>
      <c r="E822" s="527" t="s">
        <v>446</v>
      </c>
      <c r="F822" s="527"/>
      <c r="G822" s="527"/>
      <c r="H822" s="527"/>
      <c r="I822" s="575" t="s">
        <v>446</v>
      </c>
      <c r="J822" s="575"/>
      <c r="K822" s="575"/>
      <c r="L822" s="575"/>
      <c r="M822" s="575"/>
      <c r="N822" s="579"/>
      <c r="O822" s="574"/>
      <c r="P822" s="574" t="s">
        <v>447</v>
      </c>
      <c r="Q822" s="574"/>
      <c r="R822" s="574"/>
      <c r="S822" s="574"/>
      <c r="T822" s="574"/>
      <c r="U822" s="574" t="s">
        <v>447</v>
      </c>
      <c r="V822" s="574"/>
      <c r="W822" s="574"/>
      <c r="X822" s="574"/>
      <c r="Y822" s="574"/>
      <c r="Z822" s="574" t="s">
        <v>447</v>
      </c>
      <c r="AA822" s="574"/>
      <c r="AB822" s="574"/>
      <c r="AC822" s="574"/>
      <c r="AD822" s="574"/>
      <c r="AE822" s="574" t="s">
        <v>447</v>
      </c>
      <c r="AF822" s="574"/>
      <c r="AG822" s="574"/>
      <c r="AH822" s="574"/>
      <c r="AI822" s="574"/>
      <c r="AJ822" s="574" t="s">
        <v>447</v>
      </c>
      <c r="AK822" s="574"/>
      <c r="AL822" s="574"/>
      <c r="AM822" s="574"/>
      <c r="AN822" s="574"/>
      <c r="AO822" s="574" t="s">
        <v>447</v>
      </c>
      <c r="AP822" s="574"/>
      <c r="AQ822" s="574"/>
      <c r="AR822" s="574"/>
      <c r="AS822" s="574"/>
      <c r="AT822" s="574" t="s">
        <v>447</v>
      </c>
      <c r="AU822" s="574"/>
      <c r="AV822" s="574"/>
      <c r="AW822" s="574"/>
      <c r="AX822" s="574"/>
    </row>
    <row r="823" spans="1:50" ht="14.25" customHeight="1">
      <c r="A823" s="200"/>
      <c r="B823" s="527"/>
      <c r="C823" s="527"/>
      <c r="D823" s="527"/>
      <c r="E823" s="203" t="s">
        <v>162</v>
      </c>
      <c r="F823" s="203" t="s">
        <v>448</v>
      </c>
      <c r="G823" s="203" t="s">
        <v>164</v>
      </c>
      <c r="H823" s="527"/>
      <c r="I823" s="204" t="s">
        <v>162</v>
      </c>
      <c r="J823" s="204" t="s">
        <v>448</v>
      </c>
      <c r="K823" s="204" t="s">
        <v>164</v>
      </c>
      <c r="L823" s="575"/>
      <c r="M823" s="575"/>
      <c r="N823" s="579"/>
      <c r="O823" s="574"/>
      <c r="P823" s="205" t="s">
        <v>162</v>
      </c>
      <c r="Q823" s="205" t="s">
        <v>448</v>
      </c>
      <c r="R823" s="205" t="s">
        <v>164</v>
      </c>
      <c r="S823" s="205" t="s">
        <v>168</v>
      </c>
      <c r="T823" s="574"/>
      <c r="U823" s="205" t="s">
        <v>162</v>
      </c>
      <c r="V823" s="205" t="s">
        <v>448</v>
      </c>
      <c r="W823" s="205" t="s">
        <v>164</v>
      </c>
      <c r="X823" s="205" t="s">
        <v>168</v>
      </c>
      <c r="Y823" s="574"/>
      <c r="Z823" s="205" t="s">
        <v>162</v>
      </c>
      <c r="AA823" s="205" t="s">
        <v>448</v>
      </c>
      <c r="AB823" s="205" t="s">
        <v>164</v>
      </c>
      <c r="AC823" s="205" t="s">
        <v>168</v>
      </c>
      <c r="AD823" s="574"/>
      <c r="AE823" s="205" t="s">
        <v>162</v>
      </c>
      <c r="AF823" s="205" t="s">
        <v>448</v>
      </c>
      <c r="AG823" s="205" t="s">
        <v>164</v>
      </c>
      <c r="AH823" s="205" t="s">
        <v>168</v>
      </c>
      <c r="AI823" s="574"/>
      <c r="AJ823" s="205" t="s">
        <v>162</v>
      </c>
      <c r="AK823" s="205" t="s">
        <v>448</v>
      </c>
      <c r="AL823" s="205" t="s">
        <v>164</v>
      </c>
      <c r="AM823" s="205" t="s">
        <v>168</v>
      </c>
      <c r="AN823" s="574"/>
      <c r="AO823" s="205" t="s">
        <v>162</v>
      </c>
      <c r="AP823" s="205" t="s">
        <v>448</v>
      </c>
      <c r="AQ823" s="205" t="s">
        <v>164</v>
      </c>
      <c r="AR823" s="205" t="s">
        <v>168</v>
      </c>
      <c r="AS823" s="574"/>
      <c r="AT823" s="205" t="s">
        <v>162</v>
      </c>
      <c r="AU823" s="205" t="s">
        <v>448</v>
      </c>
      <c r="AV823" s="205" t="s">
        <v>164</v>
      </c>
      <c r="AW823" s="205" t="s">
        <v>168</v>
      </c>
      <c r="AX823" s="574"/>
    </row>
    <row r="824" spans="1:50" ht="14.25" customHeight="1">
      <c r="A824" s="279"/>
      <c r="B824" s="527" t="s">
        <v>449</v>
      </c>
      <c r="C824" s="203">
        <v>1</v>
      </c>
      <c r="D824" s="206" t="s">
        <v>544</v>
      </c>
      <c r="E824" s="207">
        <v>4</v>
      </c>
      <c r="F824" s="203">
        <v>3300</v>
      </c>
      <c r="G824" s="208">
        <f t="shared" ref="G824:G856" si="597">IFERROR(F824/E824,"")</f>
        <v>825</v>
      </c>
      <c r="H824" s="576">
        <f>AVERAGE(G824:G856)</f>
        <v>879.13793103448279</v>
      </c>
      <c r="I824" s="209">
        <f>AVERAGE(P824,U824,Z824,AE824,AJ824,AO824,AT824)</f>
        <v>4</v>
      </c>
      <c r="J824" s="209">
        <f>AVERAGE(Q824,V824,AA824,AF824,AK824,AP824,AU824)</f>
        <v>2947.2727703642295</v>
      </c>
      <c r="K824" s="210">
        <f>AVERAGE(R824,W824,AB824,AG824,AL824,AQ824,AV824)</f>
        <v>736.81819259105737</v>
      </c>
      <c r="L824" s="577">
        <f>IFERROR(AVERAGE(K824:K856),"-")</f>
        <v>773.70293619900599</v>
      </c>
      <c r="M824" s="209">
        <f>RANK(K824, K$824:$K$856)</f>
        <v>13</v>
      </c>
      <c r="N824" s="579"/>
      <c r="O824" s="574"/>
      <c r="P824" s="211">
        <f>IFERROR(VLOOKUP($D824,'[2]1230W2'!$A:$B,2,0),"")</f>
        <v>4</v>
      </c>
      <c r="Q824" s="211">
        <f>IFERROR(VLOOKUP($D824,'[2]1230W2'!$A:$C,3,0),"")</f>
        <v>2947.26919878015</v>
      </c>
      <c r="R824" s="208">
        <f t="shared" ref="R824:R856" si="598">IFERROR(Q824/P824,"")</f>
        <v>736.81729969503749</v>
      </c>
      <c r="S824" s="205">
        <f>RANK(R824, R$824:R$856)</f>
        <v>13</v>
      </c>
      <c r="T824" s="578">
        <f>AVERAGE(R824:R856)</f>
        <v>773.38304714884794</v>
      </c>
      <c r="U824" s="211">
        <f>IFERROR(VLOOKUP($D824,'[2]1231W3'!$A:$B,2,0),"")</f>
        <v>4</v>
      </c>
      <c r="V824" s="211">
        <f>IFERROR(VLOOKUP($D824,'[2]1231W3'!$A:$C,3,0),"")</f>
        <v>2947.2763419483085</v>
      </c>
      <c r="W824" s="208">
        <f t="shared" ref="W824:W852" si="599">IFERROR(V824/U824,"")</f>
        <v>736.81908548707713</v>
      </c>
      <c r="X824" s="205">
        <f>RANK(W824, W$824:W$856)</f>
        <v>13</v>
      </c>
      <c r="Y824" s="578">
        <f>AVERAGE(W824:W856)</f>
        <v>774.0228252491637</v>
      </c>
      <c r="Z824" s="211" t="str">
        <f>IFERROR(VLOOKUP($D824,'[2]0101W4'!$A:$B,2,0),"")</f>
        <v/>
      </c>
      <c r="AA824" s="211" t="str">
        <f>IFERROR(VLOOKUP($D824,'[2]0101W4'!$A:$C,3,0),"")</f>
        <v/>
      </c>
      <c r="AB824" s="208" t="str">
        <f>IFERROR(AA824/Z824,"")</f>
        <v/>
      </c>
      <c r="AC824" s="205" t="e">
        <f>RANK(AB824, AB$7:AB$39)</f>
        <v>#VALUE!</v>
      </c>
      <c r="AD824" s="578" t="e">
        <f>AVERAGE(AB824:AB856)</f>
        <v>#DIV/0!</v>
      </c>
      <c r="AE824" s="211" t="str">
        <f>IFERROR(VLOOKUP($D824,'[2]0102W5'!$A:$B,2,0),"")</f>
        <v/>
      </c>
      <c r="AF824" s="211" t="str">
        <f>IFERROR(VLOOKUP($D824,'[2]0102W5'!$A:$C,3,0),"")</f>
        <v/>
      </c>
      <c r="AG824" s="208" t="str">
        <f>IFERROR(AF824/AE824,"")</f>
        <v/>
      </c>
      <c r="AH824" s="205" t="e">
        <f>RANK(AG824, AG$7:AG$39)</f>
        <v>#VALUE!</v>
      </c>
      <c r="AI824" s="578" t="e">
        <f>AVERAGE(AG824:AG856)</f>
        <v>#DIV/0!</v>
      </c>
      <c r="AJ824" s="211" t="str">
        <f>IFERROR(VLOOKUP($D824,'[2]0103W6'!$A:$B,2,0),"")</f>
        <v/>
      </c>
      <c r="AK824" s="211" t="str">
        <f>IFERROR(VLOOKUP($D824,'[2]0103W6'!$A:$C,3,0),"")</f>
        <v/>
      </c>
      <c r="AL824" s="208" t="str">
        <f>IFERROR(AK824/AJ824,"")</f>
        <v/>
      </c>
      <c r="AM824" s="205" t="e">
        <f>RANK(AL824, AL$7:AL$39)</f>
        <v>#VALUE!</v>
      </c>
      <c r="AN824" s="578" t="e">
        <f>AVERAGE(AL824:AL856)</f>
        <v>#DIV/0!</v>
      </c>
      <c r="AO824" s="211" t="str">
        <f>IFERROR(VLOOKUP($D824,'[2]0104W7'!$A:$B,2,0),"")</f>
        <v/>
      </c>
      <c r="AP824" s="211" t="str">
        <f>IFERROR(VLOOKUP($D824,'[2]0104W7'!$A:$C,3,0),"")</f>
        <v/>
      </c>
      <c r="AQ824" s="208" t="str">
        <f>IFERROR(AP824/AO824,"")</f>
        <v/>
      </c>
      <c r="AR824" s="205" t="e">
        <f>RANK(AQ824, AQ$7:AQ$39)</f>
        <v>#VALUE!</v>
      </c>
      <c r="AS824" s="578" t="e">
        <f>AVERAGE(AQ824:AQ856)</f>
        <v>#DIV/0!</v>
      </c>
      <c r="AT824" s="211" t="str">
        <f>IFERROR(VLOOKUP($D824,'[2]0105W1'!$A:$B,2,0),"")</f>
        <v/>
      </c>
      <c r="AU824" s="211" t="str">
        <f>IFERROR(VLOOKUP($D824,'[2]0105W1'!$A:$C,3,0),"")</f>
        <v/>
      </c>
      <c r="AV824" s="208" t="str">
        <f>IFERROR(AU824/AT824,"")</f>
        <v/>
      </c>
      <c r="AW824" s="205" t="e">
        <f>RANK(AV824, AV$7:AV$39)</f>
        <v>#VALUE!</v>
      </c>
      <c r="AX824" s="578" t="e">
        <f>AVERAGE(AV824:AV856)</f>
        <v>#DIV/0!</v>
      </c>
    </row>
    <row r="825" spans="1:50" ht="14.25" customHeight="1">
      <c r="A825" s="279"/>
      <c r="B825" s="527"/>
      <c r="C825" s="203">
        <v>2</v>
      </c>
      <c r="D825" s="206" t="s">
        <v>542</v>
      </c>
      <c r="E825" s="207">
        <v>3</v>
      </c>
      <c r="F825" s="203">
        <v>3600</v>
      </c>
      <c r="G825" s="208">
        <f t="shared" si="597"/>
        <v>1200</v>
      </c>
      <c r="H825" s="576"/>
      <c r="I825" s="209">
        <f t="shared" ref="I825:K852" si="600">AVERAGE(P825,U825,Z825,AE825,AJ825,AO825,AT825)</f>
        <v>3</v>
      </c>
      <c r="J825" s="209">
        <f t="shared" si="600"/>
        <v>3112.6919185515885</v>
      </c>
      <c r="K825" s="210">
        <f t="shared" si="600"/>
        <v>1037.5639728505294</v>
      </c>
      <c r="L825" s="577"/>
      <c r="M825" s="209">
        <f>RANK(K825, K$824:$K$856)</f>
        <v>6</v>
      </c>
      <c r="N825" s="579"/>
      <c r="O825" s="574"/>
      <c r="P825" s="211">
        <f>IFERROR(VLOOKUP($D825,'[2]1230W2'!$A:$B,2,0),"")</f>
        <v>3</v>
      </c>
      <c r="Q825" s="211">
        <f>IFERROR(VLOOKUP($D825,'[2]1230W2'!$A:$C,3,0),"")</f>
        <v>3112.7470638785453</v>
      </c>
      <c r="R825" s="208">
        <f t="shared" si="598"/>
        <v>1037.5823546261818</v>
      </c>
      <c r="S825" s="205">
        <f t="shared" ref="S825:S852" si="601">RANK(R825, R$824:R$856)</f>
        <v>6</v>
      </c>
      <c r="T825" s="578"/>
      <c r="U825" s="211">
        <f>IFERROR(VLOOKUP($D825,'[2]1231W3'!$A:$B,2,0),"")</f>
        <v>3</v>
      </c>
      <c r="V825" s="211">
        <f>IFERROR(VLOOKUP($D825,'[2]1231W3'!$A:$C,3,0),"")</f>
        <v>3112.6367732246317</v>
      </c>
      <c r="W825" s="208">
        <f t="shared" si="599"/>
        <v>1037.5455910748772</v>
      </c>
      <c r="X825" s="205">
        <f t="shared" ref="X825:X852" si="602">RANK(W825, W$824:W$856)</f>
        <v>6</v>
      </c>
      <c r="Y825" s="578"/>
      <c r="Z825" s="211" t="str">
        <f>IFERROR(VLOOKUP($D825,'[2]0101W4'!$A:$B,2,0),"")</f>
        <v/>
      </c>
      <c r="AA825" s="211" t="str">
        <f>IFERROR(VLOOKUP($D825,'[2]0101W4'!$A:$C,3,0),"")</f>
        <v/>
      </c>
      <c r="AB825" s="208" t="str">
        <f t="shared" ref="AB825:AB856" si="603">IFERROR(AA825/Z825,"")</f>
        <v/>
      </c>
      <c r="AC825" s="205" t="e">
        <f t="shared" ref="AC825:AC856" si="604">RANK(AB825, AB$7:AB$39)</f>
        <v>#VALUE!</v>
      </c>
      <c r="AD825" s="578"/>
      <c r="AE825" s="211" t="str">
        <f>IFERROR(VLOOKUP($D825,'[2]0102W5'!$A:$B,2,0),"")</f>
        <v/>
      </c>
      <c r="AF825" s="211" t="str">
        <f>IFERROR(VLOOKUP($D825,'[2]0102W5'!$A:$C,3,0),"")</f>
        <v/>
      </c>
      <c r="AG825" s="208" t="str">
        <f t="shared" ref="AG825:AG856" si="605">IFERROR(AF825/AE825,"")</f>
        <v/>
      </c>
      <c r="AH825" s="205" t="e">
        <f t="shared" ref="AH825:AH856" si="606">RANK(AG825, AG$7:AG$39)</f>
        <v>#VALUE!</v>
      </c>
      <c r="AI825" s="578"/>
      <c r="AJ825" s="211" t="str">
        <f>IFERROR(VLOOKUP($D825,'[2]0103W6'!$A:$B,2,0),"")</f>
        <v/>
      </c>
      <c r="AK825" s="211" t="str">
        <f>IFERROR(VLOOKUP($D825,'[2]0103W6'!$A:$C,3,0),"")</f>
        <v/>
      </c>
      <c r="AL825" s="208" t="str">
        <f t="shared" ref="AL825:AL856" si="607">IFERROR(AK825/AJ825,"")</f>
        <v/>
      </c>
      <c r="AM825" s="205" t="e">
        <f t="shared" ref="AM825:AM856" si="608">RANK(AL825, AL$7:AL$39)</f>
        <v>#VALUE!</v>
      </c>
      <c r="AN825" s="578"/>
      <c r="AO825" s="211" t="str">
        <f>IFERROR(VLOOKUP($D825,'[2]0104W7'!$A:$B,2,0),"")</f>
        <v/>
      </c>
      <c r="AP825" s="211" t="str">
        <f>IFERROR(VLOOKUP($D825,'[2]0104W7'!$A:$C,3,0),"")</f>
        <v/>
      </c>
      <c r="AQ825" s="208" t="str">
        <f t="shared" ref="AQ825:AQ856" si="609">IFERROR(AP825/AO825,"")</f>
        <v/>
      </c>
      <c r="AR825" s="205" t="e">
        <f t="shared" ref="AR825:AR856" si="610">RANK(AQ825, AQ$7:AQ$39)</f>
        <v>#VALUE!</v>
      </c>
      <c r="AS825" s="578"/>
      <c r="AT825" s="211" t="str">
        <f>IFERROR(VLOOKUP($D825,'[2]0105W1'!$A:$B,2,0),"")</f>
        <v/>
      </c>
      <c r="AU825" s="211" t="str">
        <f>IFERROR(VLOOKUP($D825,'[2]0105W1'!$A:$C,3,0),"")</f>
        <v/>
      </c>
      <c r="AV825" s="208" t="str">
        <f t="shared" ref="AV825:AV856" si="611">IFERROR(AU825/AT825,"")</f>
        <v/>
      </c>
      <c r="AW825" s="205" t="e">
        <f t="shared" ref="AW825:AW856" si="612">RANK(AV825, AV$7:AV$39)</f>
        <v>#VALUE!</v>
      </c>
      <c r="AX825" s="578"/>
    </row>
    <row r="826" spans="1:50" ht="14.25" customHeight="1">
      <c r="A826" s="279"/>
      <c r="B826" s="527"/>
      <c r="C826" s="203">
        <v>3</v>
      </c>
      <c r="D826" s="206" t="s">
        <v>543</v>
      </c>
      <c r="E826" s="207">
        <v>4</v>
      </c>
      <c r="F826" s="203">
        <v>3300</v>
      </c>
      <c r="G826" s="208">
        <f t="shared" si="597"/>
        <v>825</v>
      </c>
      <c r="H826" s="576"/>
      <c r="I826" s="209">
        <f t="shared" si="600"/>
        <v>4</v>
      </c>
      <c r="J826" s="209">
        <f t="shared" si="600"/>
        <v>2941.5994949636597</v>
      </c>
      <c r="K826" s="210">
        <f t="shared" si="600"/>
        <v>735.39987374091493</v>
      </c>
      <c r="L826" s="577"/>
      <c r="M826" s="209">
        <f>RANK(K826, K$824:$K$856)</f>
        <v>17</v>
      </c>
      <c r="N826" s="579"/>
      <c r="O826" s="574"/>
      <c r="P826" s="211">
        <f>IFERROR(VLOOKUP($D826,'[2]1230W2'!$A:$B,2,0),"")</f>
        <v>4</v>
      </c>
      <c r="Q826" s="211">
        <f>IFERROR(VLOOKUP($D826,'[2]1230W2'!$A:$C,3,0),"")</f>
        <v>2941.4484869092134</v>
      </c>
      <c r="R826" s="208">
        <f t="shared" si="598"/>
        <v>735.36212172730336</v>
      </c>
      <c r="S826" s="205">
        <f t="shared" si="601"/>
        <v>17</v>
      </c>
      <c r="T826" s="578"/>
      <c r="U826" s="211">
        <f>IFERROR(VLOOKUP($D826,'[2]1231W3'!$A:$B,2,0),"")</f>
        <v>4</v>
      </c>
      <c r="V826" s="211">
        <f>IFERROR(VLOOKUP($D826,'[2]1231W3'!$A:$C,3,0),"")</f>
        <v>2941.7505030181055</v>
      </c>
      <c r="W826" s="208">
        <f t="shared" si="599"/>
        <v>735.43762575452638</v>
      </c>
      <c r="X826" s="205">
        <f t="shared" si="602"/>
        <v>17</v>
      </c>
      <c r="Y826" s="578"/>
      <c r="Z826" s="211" t="str">
        <f>IFERROR(VLOOKUP($D826,'[2]0101W4'!$A:$B,2,0),"")</f>
        <v/>
      </c>
      <c r="AA826" s="211" t="str">
        <f>IFERROR(VLOOKUP($D826,'[2]0101W4'!$A:$C,3,0),"")</f>
        <v/>
      </c>
      <c r="AB826" s="208" t="str">
        <f t="shared" si="603"/>
        <v/>
      </c>
      <c r="AC826" s="205" t="e">
        <f t="shared" si="604"/>
        <v>#VALUE!</v>
      </c>
      <c r="AD826" s="578"/>
      <c r="AE826" s="211" t="str">
        <f>IFERROR(VLOOKUP($D826,'[2]0102W5'!$A:$B,2,0),"")</f>
        <v/>
      </c>
      <c r="AF826" s="211" t="str">
        <f>IFERROR(VLOOKUP($D826,'[2]0102W5'!$A:$C,3,0),"")</f>
        <v/>
      </c>
      <c r="AG826" s="208" t="str">
        <f t="shared" si="605"/>
        <v/>
      </c>
      <c r="AH826" s="205" t="e">
        <f t="shared" si="606"/>
        <v>#VALUE!</v>
      </c>
      <c r="AI826" s="578"/>
      <c r="AJ826" s="211" t="str">
        <f>IFERROR(VLOOKUP($D826,'[2]0103W6'!$A:$B,2,0),"")</f>
        <v/>
      </c>
      <c r="AK826" s="211" t="str">
        <f>IFERROR(VLOOKUP($D826,'[2]0103W6'!$A:$C,3,0),"")</f>
        <v/>
      </c>
      <c r="AL826" s="208" t="str">
        <f t="shared" si="607"/>
        <v/>
      </c>
      <c r="AM826" s="205" t="e">
        <f t="shared" si="608"/>
        <v>#VALUE!</v>
      </c>
      <c r="AN826" s="578"/>
      <c r="AO826" s="211" t="str">
        <f>IFERROR(VLOOKUP($D826,'[2]0104W7'!$A:$B,2,0),"")</f>
        <v/>
      </c>
      <c r="AP826" s="211" t="str">
        <f>IFERROR(VLOOKUP($D826,'[2]0104W7'!$A:$C,3,0),"")</f>
        <v/>
      </c>
      <c r="AQ826" s="208" t="str">
        <f t="shared" si="609"/>
        <v/>
      </c>
      <c r="AR826" s="205" t="e">
        <f t="shared" si="610"/>
        <v>#VALUE!</v>
      </c>
      <c r="AS826" s="578"/>
      <c r="AT826" s="211" t="str">
        <f>IFERROR(VLOOKUP($D826,'[2]0105W1'!$A:$B,2,0),"")</f>
        <v/>
      </c>
      <c r="AU826" s="211" t="str">
        <f>IFERROR(VLOOKUP($D826,'[2]0105W1'!$A:$C,3,0),"")</f>
        <v/>
      </c>
      <c r="AV826" s="208" t="str">
        <f t="shared" si="611"/>
        <v/>
      </c>
      <c r="AW826" s="205" t="e">
        <f t="shared" si="612"/>
        <v>#VALUE!</v>
      </c>
      <c r="AX826" s="578"/>
    </row>
    <row r="827" spans="1:50" ht="14.25" customHeight="1">
      <c r="A827" s="279"/>
      <c r="B827" s="527"/>
      <c r="C827" s="203">
        <v>4</v>
      </c>
      <c r="D827" s="206" t="s">
        <v>233</v>
      </c>
      <c r="E827" s="207">
        <v>5</v>
      </c>
      <c r="F827" s="203">
        <v>3300</v>
      </c>
      <c r="G827" s="208">
        <f t="shared" si="597"/>
        <v>660</v>
      </c>
      <c r="H827" s="576"/>
      <c r="I827" s="209">
        <f t="shared" si="600"/>
        <v>5</v>
      </c>
      <c r="J827" s="209">
        <f t="shared" si="600"/>
        <v>2949.8430871896053</v>
      </c>
      <c r="K827" s="210">
        <f t="shared" si="600"/>
        <v>589.96861743792101</v>
      </c>
      <c r="L827" s="577"/>
      <c r="M827" s="209">
        <f>RANK(K827, K$824:$K$856)</f>
        <v>25</v>
      </c>
      <c r="N827" s="579"/>
      <c r="O827" s="574"/>
      <c r="P827" s="211">
        <f>IFERROR(VLOOKUP($D827,'[2]1230W2'!$A:$B,2,0),"")</f>
        <v>5</v>
      </c>
      <c r="Q827" s="211">
        <f>IFERROR(VLOOKUP($D827,'[2]1230W2'!$A:$C,3,0),"")</f>
        <v>2948.9847715736018</v>
      </c>
      <c r="R827" s="208">
        <f t="shared" si="598"/>
        <v>589.79695431472032</v>
      </c>
      <c r="S827" s="205">
        <f t="shared" si="601"/>
        <v>25</v>
      </c>
      <c r="T827" s="578"/>
      <c r="U827" s="211">
        <f>IFERROR(VLOOKUP($D827,'[2]1231W3'!$A:$B,2,0),"")</f>
        <v>5</v>
      </c>
      <c r="V827" s="211">
        <f>IFERROR(VLOOKUP($D827,'[2]1231W3'!$A:$C,3,0),"")</f>
        <v>2950.7014028056087</v>
      </c>
      <c r="W827" s="208">
        <f t="shared" si="599"/>
        <v>590.1402805611217</v>
      </c>
      <c r="X827" s="205">
        <f t="shared" si="602"/>
        <v>25</v>
      </c>
      <c r="Y827" s="578"/>
      <c r="Z827" s="211" t="str">
        <f>IFERROR(VLOOKUP($D827,'[2]0101W4'!$A:$B,2,0),"")</f>
        <v/>
      </c>
      <c r="AA827" s="211" t="str">
        <f>IFERROR(VLOOKUP($D827,'[2]0101W4'!$A:$C,3,0),"")</f>
        <v/>
      </c>
      <c r="AB827" s="208" t="str">
        <f t="shared" si="603"/>
        <v/>
      </c>
      <c r="AC827" s="205" t="e">
        <f t="shared" si="604"/>
        <v>#VALUE!</v>
      </c>
      <c r="AD827" s="578"/>
      <c r="AE827" s="211" t="str">
        <f>IFERROR(VLOOKUP($D827,'[2]0102W5'!$A:$B,2,0),"")</f>
        <v/>
      </c>
      <c r="AF827" s="211" t="str">
        <f>IFERROR(VLOOKUP($D827,'[2]0102W5'!$A:$C,3,0),"")</f>
        <v/>
      </c>
      <c r="AG827" s="208" t="str">
        <f t="shared" si="605"/>
        <v/>
      </c>
      <c r="AH827" s="205" t="e">
        <f t="shared" si="606"/>
        <v>#VALUE!</v>
      </c>
      <c r="AI827" s="578"/>
      <c r="AJ827" s="211" t="str">
        <f>IFERROR(VLOOKUP($D827,'[2]0103W6'!$A:$B,2,0),"")</f>
        <v/>
      </c>
      <c r="AK827" s="211" t="str">
        <f>IFERROR(VLOOKUP($D827,'[2]0103W6'!$A:$C,3,0),"")</f>
        <v/>
      </c>
      <c r="AL827" s="208" t="str">
        <f t="shared" si="607"/>
        <v/>
      </c>
      <c r="AM827" s="205" t="e">
        <f t="shared" si="608"/>
        <v>#VALUE!</v>
      </c>
      <c r="AN827" s="578"/>
      <c r="AO827" s="211" t="str">
        <f>IFERROR(VLOOKUP($D827,'[2]0104W7'!$A:$B,2,0),"")</f>
        <v/>
      </c>
      <c r="AP827" s="211" t="str">
        <f>IFERROR(VLOOKUP($D827,'[2]0104W7'!$A:$C,3,0),"")</f>
        <v/>
      </c>
      <c r="AQ827" s="208" t="str">
        <f t="shared" si="609"/>
        <v/>
      </c>
      <c r="AR827" s="205" t="e">
        <f t="shared" si="610"/>
        <v>#VALUE!</v>
      </c>
      <c r="AS827" s="578"/>
      <c r="AT827" s="211" t="str">
        <f>IFERROR(VLOOKUP($D827,'[2]0105W1'!$A:$B,2,0),"")</f>
        <v/>
      </c>
      <c r="AU827" s="211" t="str">
        <f>IFERROR(VLOOKUP($D827,'[2]0105W1'!$A:$C,3,0),"")</f>
        <v/>
      </c>
      <c r="AV827" s="208" t="str">
        <f t="shared" si="611"/>
        <v/>
      </c>
      <c r="AW827" s="205" t="e">
        <f t="shared" si="612"/>
        <v>#VALUE!</v>
      </c>
      <c r="AX827" s="578"/>
    </row>
    <row r="828" spans="1:50" ht="14.25" customHeight="1">
      <c r="A828" s="279"/>
      <c r="B828" s="527"/>
      <c r="C828" s="203">
        <v>5</v>
      </c>
      <c r="D828" s="206" t="s">
        <v>538</v>
      </c>
      <c r="E828" s="207">
        <v>3</v>
      </c>
      <c r="F828" s="203">
        <v>3600</v>
      </c>
      <c r="G828" s="208">
        <f t="shared" si="597"/>
        <v>1200</v>
      </c>
      <c r="H828" s="576"/>
      <c r="I828" s="209">
        <f t="shared" si="600"/>
        <v>3</v>
      </c>
      <c r="J828" s="209">
        <f t="shared" si="600"/>
        <v>3112.9296844413097</v>
      </c>
      <c r="K828" s="210">
        <f t="shared" si="600"/>
        <v>1037.6432281471032</v>
      </c>
      <c r="L828" s="577"/>
      <c r="M828" s="209">
        <f>RANK(K828, K$824:$K$856)</f>
        <v>5</v>
      </c>
      <c r="N828" s="579"/>
      <c r="O828" s="574"/>
      <c r="P828" s="211">
        <f>IFERROR(VLOOKUP($D828,'[2]1230W2'!$A:$B,2,0),"")</f>
        <v>3</v>
      </c>
      <c r="Q828" s="211">
        <f>IFERROR(VLOOKUP($D828,'[2]1230W2'!$A:$C,3,0),"")</f>
        <v>3112.8964059196592</v>
      </c>
      <c r="R828" s="208">
        <f t="shared" si="598"/>
        <v>1037.632135306553</v>
      </c>
      <c r="S828" s="205">
        <f t="shared" si="601"/>
        <v>5</v>
      </c>
      <c r="T828" s="578"/>
      <c r="U828" s="211">
        <f>IFERROR(VLOOKUP($D828,'[2]1231W3'!$A:$B,2,0),"")</f>
        <v>3</v>
      </c>
      <c r="V828" s="211">
        <f>IFERROR(VLOOKUP($D828,'[2]1231W3'!$A:$C,3,0),"")</f>
        <v>3112.9629629629603</v>
      </c>
      <c r="W828" s="208">
        <f t="shared" si="599"/>
        <v>1037.6543209876534</v>
      </c>
      <c r="X828" s="205">
        <f t="shared" si="602"/>
        <v>5</v>
      </c>
      <c r="Y828" s="578"/>
      <c r="Z828" s="211" t="str">
        <f>IFERROR(VLOOKUP($D828,'[2]0101W4'!$A:$B,2,0),"")</f>
        <v/>
      </c>
      <c r="AA828" s="211" t="str">
        <f>IFERROR(VLOOKUP($D828,'[2]0101W4'!$A:$C,3,0),"")</f>
        <v/>
      </c>
      <c r="AB828" s="208" t="str">
        <f t="shared" si="603"/>
        <v/>
      </c>
      <c r="AC828" s="205" t="e">
        <f t="shared" si="604"/>
        <v>#VALUE!</v>
      </c>
      <c r="AD828" s="578"/>
      <c r="AE828" s="211" t="str">
        <f>IFERROR(VLOOKUP($D828,'[2]0102W5'!$A:$B,2,0),"")</f>
        <v/>
      </c>
      <c r="AF828" s="211" t="str">
        <f>IFERROR(VLOOKUP($D828,'[2]0102W5'!$A:$C,3,0),"")</f>
        <v/>
      </c>
      <c r="AG828" s="208" t="str">
        <f t="shared" si="605"/>
        <v/>
      </c>
      <c r="AH828" s="205" t="e">
        <f t="shared" si="606"/>
        <v>#VALUE!</v>
      </c>
      <c r="AI828" s="578"/>
      <c r="AJ828" s="211" t="str">
        <f>IFERROR(VLOOKUP($D828,'[2]0103W6'!$A:$B,2,0),"")</f>
        <v/>
      </c>
      <c r="AK828" s="211" t="str">
        <f>IFERROR(VLOOKUP($D828,'[2]0103W6'!$A:$C,3,0),"")</f>
        <v/>
      </c>
      <c r="AL828" s="208" t="str">
        <f t="shared" si="607"/>
        <v/>
      </c>
      <c r="AM828" s="205" t="e">
        <f t="shared" si="608"/>
        <v>#VALUE!</v>
      </c>
      <c r="AN828" s="578"/>
      <c r="AO828" s="211" t="str">
        <f>IFERROR(VLOOKUP($D828,'[2]0104W7'!$A:$B,2,0),"")</f>
        <v/>
      </c>
      <c r="AP828" s="211" t="str">
        <f>IFERROR(VLOOKUP($D828,'[2]0104W7'!$A:$C,3,0),"")</f>
        <v/>
      </c>
      <c r="AQ828" s="208" t="str">
        <f t="shared" si="609"/>
        <v/>
      </c>
      <c r="AR828" s="205" t="e">
        <f t="shared" si="610"/>
        <v>#VALUE!</v>
      </c>
      <c r="AS828" s="578"/>
      <c r="AT828" s="211" t="str">
        <f>IFERROR(VLOOKUP($D828,'[2]0105W1'!$A:$B,2,0),"")</f>
        <v/>
      </c>
      <c r="AU828" s="211" t="str">
        <f>IFERROR(VLOOKUP($D828,'[2]0105W1'!$A:$C,3,0),"")</f>
        <v/>
      </c>
      <c r="AV828" s="208" t="str">
        <f t="shared" si="611"/>
        <v/>
      </c>
      <c r="AW828" s="205" t="e">
        <f t="shared" si="612"/>
        <v>#VALUE!</v>
      </c>
      <c r="AX828" s="578"/>
    </row>
    <row r="829" spans="1:50" ht="14.25" customHeight="1">
      <c r="A829" s="279"/>
      <c r="B829" s="527"/>
      <c r="C829" s="203">
        <v>6</v>
      </c>
      <c r="D829" s="206" t="s">
        <v>369</v>
      </c>
      <c r="E829" s="207">
        <v>3</v>
      </c>
      <c r="F829" s="203">
        <v>3000</v>
      </c>
      <c r="G829" s="208">
        <f t="shared" si="597"/>
        <v>1000</v>
      </c>
      <c r="H829" s="576"/>
      <c r="I829" s="209">
        <f t="shared" si="600"/>
        <v>3</v>
      </c>
      <c r="J829" s="209">
        <f t="shared" si="600"/>
        <v>2686.9250051712106</v>
      </c>
      <c r="K829" s="210">
        <f t="shared" si="600"/>
        <v>895.64166839040354</v>
      </c>
      <c r="L829" s="577"/>
      <c r="M829" s="209">
        <f>RANK(K829, K$824:$K$856)</f>
        <v>9</v>
      </c>
      <c r="N829" s="579"/>
      <c r="O829" s="574"/>
      <c r="P829" s="211">
        <f>IFERROR(VLOOKUP($D829,'[2]1230W2'!$A:$B,2,0),"")</f>
        <v>3</v>
      </c>
      <c r="Q829" s="211">
        <f>IFERROR(VLOOKUP($D829,'[2]1230W2'!$A:$C,3,0),"")</f>
        <v>2686.9022869022865</v>
      </c>
      <c r="R829" s="208">
        <f t="shared" si="598"/>
        <v>895.6340956340955</v>
      </c>
      <c r="S829" s="205">
        <f t="shared" si="601"/>
        <v>9</v>
      </c>
      <c r="T829" s="578"/>
      <c r="U829" s="211">
        <f>IFERROR(VLOOKUP($D829,'[2]1231W3'!$A:$B,2,0),"")</f>
        <v>3</v>
      </c>
      <c r="V829" s="211">
        <f>IFERROR(VLOOKUP($D829,'[2]1231W3'!$A:$C,3,0),"")</f>
        <v>2686.9477234401352</v>
      </c>
      <c r="W829" s="208">
        <f t="shared" si="599"/>
        <v>895.64924114671169</v>
      </c>
      <c r="X829" s="205">
        <f t="shared" si="602"/>
        <v>9</v>
      </c>
      <c r="Y829" s="578"/>
      <c r="Z829" s="211" t="str">
        <f>IFERROR(VLOOKUP($D829,'[2]0101W4'!$A:$B,2,0),"")</f>
        <v/>
      </c>
      <c r="AA829" s="211" t="str">
        <f>IFERROR(VLOOKUP($D829,'[2]0101W4'!$A:$C,3,0),"")</f>
        <v/>
      </c>
      <c r="AB829" s="208" t="str">
        <f t="shared" si="603"/>
        <v/>
      </c>
      <c r="AC829" s="205" t="e">
        <f t="shared" si="604"/>
        <v>#VALUE!</v>
      </c>
      <c r="AD829" s="578"/>
      <c r="AE829" s="211" t="str">
        <f>IFERROR(VLOOKUP($D829,'[2]0102W5'!$A:$B,2,0),"")</f>
        <v/>
      </c>
      <c r="AF829" s="211" t="str">
        <f>IFERROR(VLOOKUP($D829,'[2]0102W5'!$A:$C,3,0),"")</f>
        <v/>
      </c>
      <c r="AG829" s="208" t="str">
        <f t="shared" si="605"/>
        <v/>
      </c>
      <c r="AH829" s="205" t="e">
        <f t="shared" si="606"/>
        <v>#VALUE!</v>
      </c>
      <c r="AI829" s="578"/>
      <c r="AJ829" s="211" t="str">
        <f>IFERROR(VLOOKUP($D829,'[2]0103W6'!$A:$B,2,0),"")</f>
        <v/>
      </c>
      <c r="AK829" s="211" t="str">
        <f>IFERROR(VLOOKUP($D829,'[2]0103W6'!$A:$C,3,0),"")</f>
        <v/>
      </c>
      <c r="AL829" s="208" t="str">
        <f t="shared" si="607"/>
        <v/>
      </c>
      <c r="AM829" s="205" t="e">
        <f t="shared" si="608"/>
        <v>#VALUE!</v>
      </c>
      <c r="AN829" s="578"/>
      <c r="AO829" s="211" t="str">
        <f>IFERROR(VLOOKUP($D829,'[2]0104W7'!$A:$B,2,0),"")</f>
        <v/>
      </c>
      <c r="AP829" s="211" t="str">
        <f>IFERROR(VLOOKUP($D829,'[2]0104W7'!$A:$C,3,0),"")</f>
        <v/>
      </c>
      <c r="AQ829" s="208" t="str">
        <f t="shared" si="609"/>
        <v/>
      </c>
      <c r="AR829" s="205" t="e">
        <f t="shared" si="610"/>
        <v>#VALUE!</v>
      </c>
      <c r="AS829" s="578"/>
      <c r="AT829" s="211" t="str">
        <f>IFERROR(VLOOKUP($D829,'[2]0105W1'!$A:$B,2,0),"")</f>
        <v/>
      </c>
      <c r="AU829" s="211" t="str">
        <f>IFERROR(VLOOKUP($D829,'[2]0105W1'!$A:$C,3,0),"")</f>
        <v/>
      </c>
      <c r="AV829" s="208" t="str">
        <f t="shared" si="611"/>
        <v/>
      </c>
      <c r="AW829" s="205" t="e">
        <f t="shared" si="612"/>
        <v>#VALUE!</v>
      </c>
      <c r="AX829" s="578"/>
    </row>
    <row r="830" spans="1:50" ht="14.25" customHeight="1">
      <c r="A830" s="279"/>
      <c r="B830" s="527"/>
      <c r="C830" s="203">
        <v>7</v>
      </c>
      <c r="D830" s="206" t="s">
        <v>541</v>
      </c>
      <c r="E830" s="207">
        <v>3</v>
      </c>
      <c r="F830" s="203">
        <v>3600</v>
      </c>
      <c r="G830" s="208">
        <f t="shared" si="597"/>
        <v>1200</v>
      </c>
      <c r="H830" s="576"/>
      <c r="I830" s="209">
        <f t="shared" si="600"/>
        <v>3</v>
      </c>
      <c r="J830" s="209">
        <f t="shared" si="600"/>
        <v>3113.6831969070154</v>
      </c>
      <c r="K830" s="210">
        <f t="shared" si="600"/>
        <v>1037.8943989690051</v>
      </c>
      <c r="L830" s="577"/>
      <c r="M830" s="209">
        <f>RANK(K830, K$824:$K$856)</f>
        <v>4</v>
      </c>
      <c r="N830" s="579"/>
      <c r="O830" s="574"/>
      <c r="P830" s="211">
        <f>IFERROR(VLOOKUP($D830,'[2]1230W2'!$A:$B,2,0),"")</f>
        <v>3</v>
      </c>
      <c r="Q830" s="211">
        <f>IFERROR(VLOOKUP($D830,'[2]1230W2'!$A:$C,3,0),"")</f>
        <v>3113.7603043753957</v>
      </c>
      <c r="R830" s="208">
        <f t="shared" si="598"/>
        <v>1037.9201014584653</v>
      </c>
      <c r="S830" s="205">
        <f t="shared" si="601"/>
        <v>4</v>
      </c>
      <c r="T830" s="578"/>
      <c r="U830" s="211">
        <f>IFERROR(VLOOKUP($D830,'[2]1231W3'!$A:$B,2,0),"")</f>
        <v>3</v>
      </c>
      <c r="V830" s="211">
        <f>IFERROR(VLOOKUP($D830,'[2]1231W3'!$A:$C,3,0),"")</f>
        <v>3113.6060894386355</v>
      </c>
      <c r="W830" s="208">
        <f t="shared" si="599"/>
        <v>1037.8686964795452</v>
      </c>
      <c r="X830" s="205">
        <f t="shared" si="602"/>
        <v>4</v>
      </c>
      <c r="Y830" s="578"/>
      <c r="Z830" s="211" t="str">
        <f>IFERROR(VLOOKUP($D830,'[2]0101W4'!$A:$B,2,0),"")</f>
        <v/>
      </c>
      <c r="AA830" s="211" t="str">
        <f>IFERROR(VLOOKUP($D830,'[2]0101W4'!$A:$C,3,0),"")</f>
        <v/>
      </c>
      <c r="AB830" s="208" t="str">
        <f t="shared" si="603"/>
        <v/>
      </c>
      <c r="AC830" s="205" t="e">
        <f t="shared" si="604"/>
        <v>#VALUE!</v>
      </c>
      <c r="AD830" s="578"/>
      <c r="AE830" s="211" t="str">
        <f>IFERROR(VLOOKUP($D830,'[2]0102W5'!$A:$B,2,0),"")</f>
        <v/>
      </c>
      <c r="AF830" s="211" t="str">
        <f>IFERROR(VLOOKUP($D830,'[2]0102W5'!$A:$C,3,0),"")</f>
        <v/>
      </c>
      <c r="AG830" s="208" t="str">
        <f t="shared" si="605"/>
        <v/>
      </c>
      <c r="AH830" s="205" t="e">
        <f t="shared" si="606"/>
        <v>#VALUE!</v>
      </c>
      <c r="AI830" s="578"/>
      <c r="AJ830" s="211" t="str">
        <f>IFERROR(VLOOKUP($D830,'[2]0103W6'!$A:$B,2,0),"")</f>
        <v/>
      </c>
      <c r="AK830" s="211" t="str">
        <f>IFERROR(VLOOKUP($D830,'[2]0103W6'!$A:$C,3,0),"")</f>
        <v/>
      </c>
      <c r="AL830" s="208" t="str">
        <f t="shared" si="607"/>
        <v/>
      </c>
      <c r="AM830" s="205" t="e">
        <f t="shared" si="608"/>
        <v>#VALUE!</v>
      </c>
      <c r="AN830" s="578"/>
      <c r="AO830" s="211" t="str">
        <f>IFERROR(VLOOKUP($D830,'[2]0104W7'!$A:$B,2,0),"")</f>
        <v/>
      </c>
      <c r="AP830" s="211" t="str">
        <f>IFERROR(VLOOKUP($D830,'[2]0104W7'!$A:$C,3,0),"")</f>
        <v/>
      </c>
      <c r="AQ830" s="208" t="str">
        <f t="shared" si="609"/>
        <v/>
      </c>
      <c r="AR830" s="205" t="e">
        <f t="shared" si="610"/>
        <v>#VALUE!</v>
      </c>
      <c r="AS830" s="578"/>
      <c r="AT830" s="211" t="str">
        <f>IFERROR(VLOOKUP($D830,'[2]0105W1'!$A:$B,2,0),"")</f>
        <v/>
      </c>
      <c r="AU830" s="211" t="str">
        <f>IFERROR(VLOOKUP($D830,'[2]0105W1'!$A:$C,3,0),"")</f>
        <v/>
      </c>
      <c r="AV830" s="208" t="str">
        <f t="shared" si="611"/>
        <v/>
      </c>
      <c r="AW830" s="205" t="e">
        <f t="shared" si="612"/>
        <v>#VALUE!</v>
      </c>
      <c r="AX830" s="578"/>
    </row>
    <row r="831" spans="1:50" ht="14.25" customHeight="1">
      <c r="A831" s="279"/>
      <c r="B831" s="527"/>
      <c r="C831" s="203">
        <v>8</v>
      </c>
      <c r="D831" s="206" t="s">
        <v>540</v>
      </c>
      <c r="E831" s="207">
        <v>4</v>
      </c>
      <c r="F831" s="203">
        <v>3300</v>
      </c>
      <c r="G831" s="208">
        <f t="shared" si="597"/>
        <v>825</v>
      </c>
      <c r="H831" s="576"/>
      <c r="I831" s="209">
        <f t="shared" si="600"/>
        <v>4</v>
      </c>
      <c r="J831" s="209">
        <f t="shared" si="600"/>
        <v>2921.6193356415743</v>
      </c>
      <c r="K831" s="210">
        <f t="shared" si="600"/>
        <v>730.40483391039356</v>
      </c>
      <c r="L831" s="577"/>
      <c r="M831" s="209">
        <f>RANK(K831, K$824:$K$856)</f>
        <v>21</v>
      </c>
      <c r="N831" s="579"/>
      <c r="O831" s="574"/>
      <c r="P831" s="211">
        <f>IFERROR(VLOOKUP($D831,'[2]1230W2'!$A:$B,2,0),"")</f>
        <v>4</v>
      </c>
      <c r="Q831" s="211">
        <f>IFERROR(VLOOKUP($D831,'[2]1230W2'!$A:$C,3,0),"")</f>
        <v>2921.0084033613457</v>
      </c>
      <c r="R831" s="208">
        <f t="shared" si="598"/>
        <v>730.25210084033642</v>
      </c>
      <c r="S831" s="205">
        <f t="shared" si="601"/>
        <v>21</v>
      </c>
      <c r="T831" s="578"/>
      <c r="U831" s="211">
        <f>IFERROR(VLOOKUP($D831,'[2]1231W3'!$A:$B,2,0),"")</f>
        <v>4</v>
      </c>
      <c r="V831" s="211">
        <f>IFERROR(VLOOKUP($D831,'[2]1231W3'!$A:$C,3,0),"")</f>
        <v>2922.2302679218024</v>
      </c>
      <c r="W831" s="208">
        <f t="shared" si="599"/>
        <v>730.55756698045059</v>
      </c>
      <c r="X831" s="205">
        <f t="shared" si="602"/>
        <v>21</v>
      </c>
      <c r="Y831" s="578"/>
      <c r="Z831" s="211" t="str">
        <f>IFERROR(VLOOKUP($D831,'[2]0101W4'!$A:$B,2,0),"")</f>
        <v/>
      </c>
      <c r="AA831" s="211" t="str">
        <f>IFERROR(VLOOKUP($D831,'[2]0101W4'!$A:$C,3,0),"")</f>
        <v/>
      </c>
      <c r="AB831" s="208" t="str">
        <f t="shared" si="603"/>
        <v/>
      </c>
      <c r="AC831" s="205" t="e">
        <f t="shared" si="604"/>
        <v>#VALUE!</v>
      </c>
      <c r="AD831" s="578"/>
      <c r="AE831" s="211" t="str">
        <f>IFERROR(VLOOKUP($D831,'[2]0102W5'!$A:$B,2,0),"")</f>
        <v/>
      </c>
      <c r="AF831" s="211" t="str">
        <f>IFERROR(VLOOKUP($D831,'[2]0102W5'!$A:$C,3,0),"")</f>
        <v/>
      </c>
      <c r="AG831" s="208" t="str">
        <f t="shared" si="605"/>
        <v/>
      </c>
      <c r="AH831" s="205" t="e">
        <f t="shared" si="606"/>
        <v>#VALUE!</v>
      </c>
      <c r="AI831" s="578"/>
      <c r="AJ831" s="211" t="str">
        <f>IFERROR(VLOOKUP($D831,'[2]0103W6'!$A:$B,2,0),"")</f>
        <v/>
      </c>
      <c r="AK831" s="211" t="str">
        <f>IFERROR(VLOOKUP($D831,'[2]0103W6'!$A:$C,3,0),"")</f>
        <v/>
      </c>
      <c r="AL831" s="208" t="str">
        <f t="shared" si="607"/>
        <v/>
      </c>
      <c r="AM831" s="205" t="e">
        <f t="shared" si="608"/>
        <v>#VALUE!</v>
      </c>
      <c r="AN831" s="578"/>
      <c r="AO831" s="211" t="str">
        <f>IFERROR(VLOOKUP($D831,'[2]0104W7'!$A:$B,2,0),"")</f>
        <v/>
      </c>
      <c r="AP831" s="211" t="str">
        <f>IFERROR(VLOOKUP($D831,'[2]0104W7'!$A:$C,3,0),"")</f>
        <v/>
      </c>
      <c r="AQ831" s="208" t="str">
        <f t="shared" si="609"/>
        <v/>
      </c>
      <c r="AR831" s="205" t="e">
        <f t="shared" si="610"/>
        <v>#VALUE!</v>
      </c>
      <c r="AS831" s="578"/>
      <c r="AT831" s="211" t="str">
        <f>IFERROR(VLOOKUP($D831,'[2]0105W1'!$A:$B,2,0),"")</f>
        <v/>
      </c>
      <c r="AU831" s="211" t="str">
        <f>IFERROR(VLOOKUP($D831,'[2]0105W1'!$A:$C,3,0),"")</f>
        <v/>
      </c>
      <c r="AV831" s="208" t="str">
        <f t="shared" si="611"/>
        <v/>
      </c>
      <c r="AW831" s="205" t="e">
        <f t="shared" si="612"/>
        <v>#VALUE!</v>
      </c>
      <c r="AX831" s="578"/>
    </row>
    <row r="832" spans="1:50" ht="14.25" customHeight="1">
      <c r="A832" s="279"/>
      <c r="B832" s="527"/>
      <c r="C832" s="203">
        <v>9</v>
      </c>
      <c r="D832" s="206" t="s">
        <v>622</v>
      </c>
      <c r="E832" s="207">
        <v>4</v>
      </c>
      <c r="F832" s="203">
        <v>3300</v>
      </c>
      <c r="G832" s="208">
        <f t="shared" si="597"/>
        <v>825</v>
      </c>
      <c r="H832" s="576"/>
      <c r="I832" s="209">
        <f t="shared" si="600"/>
        <v>4</v>
      </c>
      <c r="J832" s="209">
        <f t="shared" si="600"/>
        <v>2922.1552417305202</v>
      </c>
      <c r="K832" s="210">
        <f t="shared" si="600"/>
        <v>730.53881043263004</v>
      </c>
      <c r="L832" s="577"/>
      <c r="M832" s="209">
        <f>RANK(K832, K$824:$K$856)</f>
        <v>20</v>
      </c>
      <c r="N832" s="579"/>
      <c r="O832" s="574"/>
      <c r="P832" s="211">
        <f>IFERROR(VLOOKUP($D832,'[2]1230W2'!$A:$B,2,0),"")</f>
        <v>4</v>
      </c>
      <c r="Q832" s="211">
        <f>IFERROR(VLOOKUP($D832,'[2]1230W2'!$A:$C,3,0),"")</f>
        <v>2921.7830109335564</v>
      </c>
      <c r="R832" s="208">
        <f t="shared" si="598"/>
        <v>730.4457527333891</v>
      </c>
      <c r="S832" s="205">
        <f t="shared" si="601"/>
        <v>20</v>
      </c>
      <c r="T832" s="578"/>
      <c r="U832" s="211">
        <f>IFERROR(VLOOKUP($D832,'[2]1231W3'!$A:$B,2,0),"")</f>
        <v>4</v>
      </c>
      <c r="V832" s="211">
        <f>IFERROR(VLOOKUP($D832,'[2]1231W3'!$A:$C,3,0),"")</f>
        <v>2922.5274725274844</v>
      </c>
      <c r="W832" s="208">
        <f t="shared" si="599"/>
        <v>730.6318681318711</v>
      </c>
      <c r="X832" s="205">
        <f t="shared" si="602"/>
        <v>19</v>
      </c>
      <c r="Y832" s="578"/>
      <c r="Z832" s="211" t="str">
        <f>IFERROR(VLOOKUP($D832,'[2]0101W4'!$A:$B,2,0),"")</f>
        <v/>
      </c>
      <c r="AA832" s="211" t="str">
        <f>IFERROR(VLOOKUP($D832,'[2]0101W4'!$A:$C,3,0),"")</f>
        <v/>
      </c>
      <c r="AB832" s="208" t="str">
        <f t="shared" si="603"/>
        <v/>
      </c>
      <c r="AC832" s="205" t="e">
        <f t="shared" si="604"/>
        <v>#VALUE!</v>
      </c>
      <c r="AD832" s="578"/>
      <c r="AE832" s="211" t="str">
        <f>IFERROR(VLOOKUP($D832,'[2]0102W5'!$A:$B,2,0),"")</f>
        <v/>
      </c>
      <c r="AF832" s="211" t="str">
        <f>IFERROR(VLOOKUP($D832,'[2]0102W5'!$A:$C,3,0),"")</f>
        <v/>
      </c>
      <c r="AG832" s="208" t="str">
        <f t="shared" si="605"/>
        <v/>
      </c>
      <c r="AH832" s="205" t="e">
        <f t="shared" si="606"/>
        <v>#VALUE!</v>
      </c>
      <c r="AI832" s="578"/>
      <c r="AJ832" s="211" t="str">
        <f>IFERROR(VLOOKUP($D832,'[2]0103W6'!$A:$B,2,0),"")</f>
        <v/>
      </c>
      <c r="AK832" s="211" t="str">
        <f>IFERROR(VLOOKUP($D832,'[2]0103W6'!$A:$C,3,0),"")</f>
        <v/>
      </c>
      <c r="AL832" s="208" t="str">
        <f t="shared" si="607"/>
        <v/>
      </c>
      <c r="AM832" s="205" t="e">
        <f t="shared" si="608"/>
        <v>#VALUE!</v>
      </c>
      <c r="AN832" s="578"/>
      <c r="AO832" s="211" t="str">
        <f>IFERROR(VLOOKUP($D832,'[2]0104W7'!$A:$B,2,0),"")</f>
        <v/>
      </c>
      <c r="AP832" s="211" t="str">
        <f>IFERROR(VLOOKUP($D832,'[2]0104W7'!$A:$C,3,0),"")</f>
        <v/>
      </c>
      <c r="AQ832" s="208" t="str">
        <f t="shared" si="609"/>
        <v/>
      </c>
      <c r="AR832" s="205" t="e">
        <f t="shared" si="610"/>
        <v>#VALUE!</v>
      </c>
      <c r="AS832" s="578"/>
      <c r="AT832" s="211" t="str">
        <f>IFERROR(VLOOKUP($D832,'[2]0105W1'!$A:$B,2,0),"")</f>
        <v/>
      </c>
      <c r="AU832" s="211" t="str">
        <f>IFERROR(VLOOKUP($D832,'[2]0105W1'!$A:$C,3,0),"")</f>
        <v/>
      </c>
      <c r="AV832" s="208" t="str">
        <f t="shared" si="611"/>
        <v/>
      </c>
      <c r="AW832" s="205" t="e">
        <f t="shared" si="612"/>
        <v>#VALUE!</v>
      </c>
      <c r="AX832" s="578"/>
    </row>
    <row r="833" spans="1:50" ht="14.25" customHeight="1">
      <c r="A833" s="279"/>
      <c r="B833" s="527"/>
      <c r="C833" s="203">
        <v>10</v>
      </c>
      <c r="D833" s="206" t="s">
        <v>537</v>
      </c>
      <c r="E833" s="207">
        <v>4</v>
      </c>
      <c r="F833" s="203">
        <v>3300</v>
      </c>
      <c r="G833" s="208">
        <f t="shared" si="597"/>
        <v>825</v>
      </c>
      <c r="H833" s="576"/>
      <c r="I833" s="209">
        <f t="shared" si="600"/>
        <v>4</v>
      </c>
      <c r="J833" s="209">
        <f t="shared" si="600"/>
        <v>2922.9253524184651</v>
      </c>
      <c r="K833" s="210">
        <f t="shared" si="600"/>
        <v>730.73133810461627</v>
      </c>
      <c r="L833" s="577"/>
      <c r="M833" s="209">
        <f>RANK(K833, K$824:$K$856)</f>
        <v>18</v>
      </c>
      <c r="N833" s="579"/>
      <c r="O833" s="574"/>
      <c r="P833" s="211">
        <f>IFERROR(VLOOKUP($D833,'[2]1230W2'!$A:$B,2,0),"")</f>
        <v>4</v>
      </c>
      <c r="Q833" s="211">
        <f>IFERROR(VLOOKUP($D833,'[2]1230W2'!$A:$C,3,0),"")</f>
        <v>2922.6842321943195</v>
      </c>
      <c r="R833" s="208">
        <f t="shared" si="598"/>
        <v>730.67105804857988</v>
      </c>
      <c r="S833" s="205">
        <f t="shared" si="601"/>
        <v>19</v>
      </c>
      <c r="T833" s="578"/>
      <c r="U833" s="211">
        <f>IFERROR(VLOOKUP($D833,'[2]1231W3'!$A:$B,2,0),"")</f>
        <v>4</v>
      </c>
      <c r="V833" s="211">
        <f>IFERROR(VLOOKUP($D833,'[2]1231W3'!$A:$C,3,0),"")</f>
        <v>2923.1664726426106</v>
      </c>
      <c r="W833" s="208">
        <f t="shared" si="599"/>
        <v>730.79161816065266</v>
      </c>
      <c r="X833" s="205">
        <f t="shared" si="602"/>
        <v>18</v>
      </c>
      <c r="Y833" s="578"/>
      <c r="Z833" s="211" t="str">
        <f>IFERROR(VLOOKUP($D833,'[2]0101W4'!$A:$B,2,0),"")</f>
        <v/>
      </c>
      <c r="AA833" s="211" t="str">
        <f>IFERROR(VLOOKUP($D833,'[2]0101W4'!$A:$C,3,0),"")</f>
        <v/>
      </c>
      <c r="AB833" s="208" t="str">
        <f t="shared" si="603"/>
        <v/>
      </c>
      <c r="AC833" s="205" t="e">
        <f t="shared" si="604"/>
        <v>#VALUE!</v>
      </c>
      <c r="AD833" s="578"/>
      <c r="AE833" s="211" t="str">
        <f>IFERROR(VLOOKUP($D833,'[2]0102W5'!$A:$B,2,0),"")</f>
        <v/>
      </c>
      <c r="AF833" s="211" t="str">
        <f>IFERROR(VLOOKUP($D833,'[2]0102W5'!$A:$C,3,0),"")</f>
        <v/>
      </c>
      <c r="AG833" s="208" t="str">
        <f t="shared" si="605"/>
        <v/>
      </c>
      <c r="AH833" s="205" t="e">
        <f t="shared" si="606"/>
        <v>#VALUE!</v>
      </c>
      <c r="AI833" s="578"/>
      <c r="AJ833" s="211" t="str">
        <f>IFERROR(VLOOKUP($D833,'[2]0103W6'!$A:$B,2,0),"")</f>
        <v/>
      </c>
      <c r="AK833" s="211" t="str">
        <f>IFERROR(VLOOKUP($D833,'[2]0103W6'!$A:$C,3,0),"")</f>
        <v/>
      </c>
      <c r="AL833" s="208" t="str">
        <f t="shared" si="607"/>
        <v/>
      </c>
      <c r="AM833" s="205" t="e">
        <f t="shared" si="608"/>
        <v>#VALUE!</v>
      </c>
      <c r="AN833" s="578"/>
      <c r="AO833" s="211" t="str">
        <f>IFERROR(VLOOKUP($D833,'[2]0104W7'!$A:$B,2,0),"")</f>
        <v/>
      </c>
      <c r="AP833" s="211" t="str">
        <f>IFERROR(VLOOKUP($D833,'[2]0104W7'!$A:$C,3,0),"")</f>
        <v/>
      </c>
      <c r="AQ833" s="208" t="str">
        <f t="shared" si="609"/>
        <v/>
      </c>
      <c r="AR833" s="205" t="e">
        <f t="shared" si="610"/>
        <v>#VALUE!</v>
      </c>
      <c r="AS833" s="578"/>
      <c r="AT833" s="211" t="str">
        <f>IFERROR(VLOOKUP($D833,'[2]0105W1'!$A:$B,2,0),"")</f>
        <v/>
      </c>
      <c r="AU833" s="211" t="str">
        <f>IFERROR(VLOOKUP($D833,'[2]0105W1'!$A:$C,3,0),"")</f>
        <v/>
      </c>
      <c r="AV833" s="208" t="str">
        <f t="shared" si="611"/>
        <v/>
      </c>
      <c r="AW833" s="205" t="e">
        <f t="shared" si="612"/>
        <v>#VALUE!</v>
      </c>
      <c r="AX833" s="578"/>
    </row>
    <row r="834" spans="1:50" ht="14.25" customHeight="1">
      <c r="A834" s="279"/>
      <c r="B834" s="527"/>
      <c r="C834" s="203">
        <v>11</v>
      </c>
      <c r="D834" s="206" t="s">
        <v>640</v>
      </c>
      <c r="E834" s="207">
        <v>4</v>
      </c>
      <c r="F834" s="203">
        <v>3300</v>
      </c>
      <c r="G834" s="208">
        <f t="shared" si="597"/>
        <v>825</v>
      </c>
      <c r="H834" s="576"/>
      <c r="I834" s="209">
        <f t="shared" si="600"/>
        <v>4</v>
      </c>
      <c r="J834" s="209">
        <f t="shared" si="600"/>
        <v>2952.2348060720656</v>
      </c>
      <c r="K834" s="210">
        <f t="shared" si="600"/>
        <v>738.05870151801639</v>
      </c>
      <c r="L834" s="577"/>
      <c r="M834" s="209">
        <f>RANK(K834, K$824:$K$856)</f>
        <v>12</v>
      </c>
      <c r="N834" s="579"/>
      <c r="O834" s="574"/>
      <c r="P834" s="211">
        <f>IFERROR(VLOOKUP($D834,'[2]1230W2'!$A:$B,2,0),"")</f>
        <v>4</v>
      </c>
      <c r="Q834" s="211">
        <f>IFERROR(VLOOKUP($D834,'[2]1230W2'!$A:$C,3,0),"")</f>
        <v>2951.8471337579631</v>
      </c>
      <c r="R834" s="208">
        <f t="shared" si="598"/>
        <v>737.96178343949077</v>
      </c>
      <c r="S834" s="205">
        <f t="shared" si="601"/>
        <v>12</v>
      </c>
      <c r="T834" s="578"/>
      <c r="U834" s="211">
        <f>IFERROR(VLOOKUP($D834,'[2]1231W3'!$A:$B,2,0),"")</f>
        <v>4</v>
      </c>
      <c r="V834" s="211">
        <f>IFERROR(VLOOKUP($D834,'[2]1231W3'!$A:$C,3,0),"")</f>
        <v>2952.622478386168</v>
      </c>
      <c r="W834" s="208">
        <f t="shared" si="599"/>
        <v>738.15561959654201</v>
      </c>
      <c r="X834" s="205">
        <f t="shared" si="602"/>
        <v>12</v>
      </c>
      <c r="Y834" s="578"/>
      <c r="Z834" s="211" t="str">
        <f>IFERROR(VLOOKUP($D834,'[2]0101W4'!$A:$B,2,0),"")</f>
        <v/>
      </c>
      <c r="AA834" s="211" t="str">
        <f>IFERROR(VLOOKUP($D834,'[2]0101W4'!$A:$C,3,0),"")</f>
        <v/>
      </c>
      <c r="AB834" s="208" t="str">
        <f t="shared" si="603"/>
        <v/>
      </c>
      <c r="AC834" s="205" t="e">
        <f t="shared" si="604"/>
        <v>#VALUE!</v>
      </c>
      <c r="AD834" s="578"/>
      <c r="AE834" s="211" t="str">
        <f>IFERROR(VLOOKUP($D834,'[2]0102W5'!$A:$B,2,0),"")</f>
        <v/>
      </c>
      <c r="AF834" s="211" t="str">
        <f>IFERROR(VLOOKUP($D834,'[2]0102W5'!$A:$C,3,0),"")</f>
        <v/>
      </c>
      <c r="AG834" s="208" t="str">
        <f t="shared" si="605"/>
        <v/>
      </c>
      <c r="AH834" s="205" t="e">
        <f t="shared" si="606"/>
        <v>#VALUE!</v>
      </c>
      <c r="AI834" s="578"/>
      <c r="AJ834" s="211" t="str">
        <f>IFERROR(VLOOKUP($D834,'[2]0103W6'!$A:$B,2,0),"")</f>
        <v/>
      </c>
      <c r="AK834" s="211" t="str">
        <f>IFERROR(VLOOKUP($D834,'[2]0103W6'!$A:$C,3,0),"")</f>
        <v/>
      </c>
      <c r="AL834" s="208" t="str">
        <f t="shared" si="607"/>
        <v/>
      </c>
      <c r="AM834" s="205" t="e">
        <f t="shared" si="608"/>
        <v>#VALUE!</v>
      </c>
      <c r="AN834" s="578"/>
      <c r="AO834" s="211" t="str">
        <f>IFERROR(VLOOKUP($D834,'[2]0104W7'!$A:$B,2,0),"")</f>
        <v/>
      </c>
      <c r="AP834" s="211" t="str">
        <f>IFERROR(VLOOKUP($D834,'[2]0104W7'!$A:$C,3,0),"")</f>
        <v/>
      </c>
      <c r="AQ834" s="208" t="str">
        <f t="shared" si="609"/>
        <v/>
      </c>
      <c r="AR834" s="205" t="e">
        <f t="shared" si="610"/>
        <v>#VALUE!</v>
      </c>
      <c r="AS834" s="578"/>
      <c r="AT834" s="211" t="str">
        <f>IFERROR(VLOOKUP($D834,'[2]0105W1'!$A:$B,2,0),"")</f>
        <v/>
      </c>
      <c r="AU834" s="211" t="str">
        <f>IFERROR(VLOOKUP($D834,'[2]0105W1'!$A:$C,3,0),"")</f>
        <v/>
      </c>
      <c r="AV834" s="208" t="str">
        <f t="shared" si="611"/>
        <v/>
      </c>
      <c r="AW834" s="205" t="e">
        <f t="shared" si="612"/>
        <v>#VALUE!</v>
      </c>
      <c r="AX834" s="578"/>
    </row>
    <row r="835" spans="1:50" ht="14.25" customHeight="1">
      <c r="A835" s="279"/>
      <c r="B835" s="527"/>
      <c r="C835" s="203">
        <v>12</v>
      </c>
      <c r="D835" s="206" t="s">
        <v>232</v>
      </c>
      <c r="E835" s="207">
        <v>3</v>
      </c>
      <c r="F835" s="203">
        <v>3000</v>
      </c>
      <c r="G835" s="208">
        <f t="shared" si="597"/>
        <v>1000</v>
      </c>
      <c r="H835" s="576"/>
      <c r="I835" s="209">
        <f t="shared" si="600"/>
        <v>3</v>
      </c>
      <c r="J835" s="209">
        <f t="shared" si="600"/>
        <v>2683.4032651815678</v>
      </c>
      <c r="K835" s="210">
        <f t="shared" si="600"/>
        <v>894.46775506052268</v>
      </c>
      <c r="L835" s="577"/>
      <c r="M835" s="209">
        <f>RANK(K835, K$824:$K$856)</f>
        <v>11</v>
      </c>
      <c r="N835" s="579"/>
      <c r="O835" s="574"/>
      <c r="P835" s="211">
        <f>IFERROR(VLOOKUP($D835,'[2]1230W2'!$A:$B,2,0),"")</f>
        <v>3</v>
      </c>
      <c r="Q835" s="211">
        <f>IFERROR(VLOOKUP($D835,'[2]1230W2'!$A:$C,3,0),"")</f>
        <v>2683.185840707964</v>
      </c>
      <c r="R835" s="208">
        <f t="shared" si="598"/>
        <v>894.39528023598803</v>
      </c>
      <c r="S835" s="205">
        <f t="shared" si="601"/>
        <v>11</v>
      </c>
      <c r="T835" s="578"/>
      <c r="U835" s="211">
        <f>IFERROR(VLOOKUP($D835,'[2]1231W3'!$A:$B,2,0),"")</f>
        <v>3</v>
      </c>
      <c r="V835" s="211">
        <f>IFERROR(VLOOKUP($D835,'[2]1231W3'!$A:$C,3,0),"")</f>
        <v>2683.6206896551721</v>
      </c>
      <c r="W835" s="208">
        <f t="shared" si="599"/>
        <v>894.54022988505733</v>
      </c>
      <c r="X835" s="205">
        <f t="shared" si="602"/>
        <v>11</v>
      </c>
      <c r="Y835" s="578"/>
      <c r="Z835" s="211" t="str">
        <f>IFERROR(VLOOKUP($D835,'[2]0101W4'!$A:$B,2,0),"")</f>
        <v/>
      </c>
      <c r="AA835" s="211" t="str">
        <f>IFERROR(VLOOKUP($D835,'[2]0101W4'!$A:$C,3,0),"")</f>
        <v/>
      </c>
      <c r="AB835" s="208" t="str">
        <f t="shared" si="603"/>
        <v/>
      </c>
      <c r="AC835" s="205" t="e">
        <f t="shared" si="604"/>
        <v>#VALUE!</v>
      </c>
      <c r="AD835" s="578"/>
      <c r="AE835" s="211" t="str">
        <f>IFERROR(VLOOKUP($D835,'[2]0102W5'!$A:$B,2,0),"")</f>
        <v/>
      </c>
      <c r="AF835" s="211" t="str">
        <f>IFERROR(VLOOKUP($D835,'[2]0102W5'!$A:$C,3,0),"")</f>
        <v/>
      </c>
      <c r="AG835" s="208" t="str">
        <f t="shared" si="605"/>
        <v/>
      </c>
      <c r="AH835" s="205" t="e">
        <f t="shared" si="606"/>
        <v>#VALUE!</v>
      </c>
      <c r="AI835" s="578"/>
      <c r="AJ835" s="211" t="str">
        <f>IFERROR(VLOOKUP($D835,'[2]0103W6'!$A:$B,2,0),"")</f>
        <v/>
      </c>
      <c r="AK835" s="211" t="str">
        <f>IFERROR(VLOOKUP($D835,'[2]0103W6'!$A:$C,3,0),"")</f>
        <v/>
      </c>
      <c r="AL835" s="208" t="str">
        <f t="shared" si="607"/>
        <v/>
      </c>
      <c r="AM835" s="205" t="e">
        <f t="shared" si="608"/>
        <v>#VALUE!</v>
      </c>
      <c r="AN835" s="578"/>
      <c r="AO835" s="211" t="str">
        <f>IFERROR(VLOOKUP($D835,'[2]0104W7'!$A:$B,2,0),"")</f>
        <v/>
      </c>
      <c r="AP835" s="211" t="str">
        <f>IFERROR(VLOOKUP($D835,'[2]0104W7'!$A:$C,3,0),"")</f>
        <v/>
      </c>
      <c r="AQ835" s="208" t="str">
        <f t="shared" si="609"/>
        <v/>
      </c>
      <c r="AR835" s="205" t="e">
        <f t="shared" si="610"/>
        <v>#VALUE!</v>
      </c>
      <c r="AS835" s="578"/>
      <c r="AT835" s="211" t="str">
        <f>IFERROR(VLOOKUP($D835,'[2]0105W1'!$A:$B,2,0),"")</f>
        <v/>
      </c>
      <c r="AU835" s="211" t="str">
        <f>IFERROR(VLOOKUP($D835,'[2]0105W1'!$A:$C,3,0),"")</f>
        <v/>
      </c>
      <c r="AV835" s="208" t="str">
        <f t="shared" si="611"/>
        <v/>
      </c>
      <c r="AW835" s="205" t="e">
        <f t="shared" si="612"/>
        <v>#VALUE!</v>
      </c>
      <c r="AX835" s="578"/>
    </row>
    <row r="836" spans="1:50" ht="14.25" customHeight="1">
      <c r="A836" s="279"/>
      <c r="B836" s="527"/>
      <c r="C836" s="203">
        <v>13</v>
      </c>
      <c r="D836" s="206" t="s">
        <v>725</v>
      </c>
      <c r="E836" s="207">
        <v>12</v>
      </c>
      <c r="F836" s="203">
        <v>3600</v>
      </c>
      <c r="G836" s="208">
        <f t="shared" si="597"/>
        <v>300</v>
      </c>
      <c r="H836" s="576"/>
      <c r="I836" s="209">
        <f t="shared" si="600"/>
        <v>12</v>
      </c>
      <c r="J836" s="209">
        <f t="shared" si="600"/>
        <v>3110.6107435998383</v>
      </c>
      <c r="K836" s="210">
        <f t="shared" si="600"/>
        <v>259.21756196665319</v>
      </c>
      <c r="L836" s="577"/>
      <c r="M836" s="209">
        <f>RANK(K836, K$824:$K$856)</f>
        <v>29</v>
      </c>
      <c r="N836" s="579"/>
      <c r="O836" s="574"/>
      <c r="P836" s="211">
        <f>IFERROR(VLOOKUP($D836,'[2]1230W2'!$A:$B,2,0),"")</f>
        <v>12</v>
      </c>
      <c r="Q836" s="211">
        <f>IFERROR(VLOOKUP($D836,'[2]1230W2'!$A:$C,3,0),"")</f>
        <v>3110.3611204859981</v>
      </c>
      <c r="R836" s="208">
        <f t="shared" si="598"/>
        <v>259.19676004049984</v>
      </c>
      <c r="S836" s="205">
        <f t="shared" si="601"/>
        <v>29</v>
      </c>
      <c r="T836" s="578"/>
      <c r="U836" s="211">
        <f>IFERROR(VLOOKUP($D836,'[2]1231W3'!$A:$B,2,0),"")</f>
        <v>12</v>
      </c>
      <c r="V836" s="211">
        <f>IFERROR(VLOOKUP($D836,'[2]1231W3'!$A:$C,3,0),"")</f>
        <v>3110.860366713679</v>
      </c>
      <c r="W836" s="208">
        <f t="shared" si="599"/>
        <v>259.2383638928066</v>
      </c>
      <c r="X836" s="205">
        <f t="shared" si="602"/>
        <v>29</v>
      </c>
      <c r="Y836" s="578"/>
      <c r="Z836" s="211" t="str">
        <f>IFERROR(VLOOKUP($D836,'[2]0101W4'!$A:$B,2,0),"")</f>
        <v/>
      </c>
      <c r="AA836" s="211" t="str">
        <f>IFERROR(VLOOKUP($D836,'[2]0101W4'!$A:$C,3,0),"")</f>
        <v/>
      </c>
      <c r="AB836" s="208" t="str">
        <f t="shared" si="603"/>
        <v/>
      </c>
      <c r="AC836" s="205" t="e">
        <f t="shared" si="604"/>
        <v>#VALUE!</v>
      </c>
      <c r="AD836" s="578"/>
      <c r="AE836" s="211" t="str">
        <f>IFERROR(VLOOKUP($D836,'[2]0102W5'!$A:$B,2,0),"")</f>
        <v/>
      </c>
      <c r="AF836" s="211" t="str">
        <f>IFERROR(VLOOKUP($D836,'[2]0102W5'!$A:$C,3,0),"")</f>
        <v/>
      </c>
      <c r="AG836" s="208" t="str">
        <f t="shared" si="605"/>
        <v/>
      </c>
      <c r="AH836" s="205" t="e">
        <f t="shared" si="606"/>
        <v>#VALUE!</v>
      </c>
      <c r="AI836" s="578"/>
      <c r="AJ836" s="211" t="str">
        <f>IFERROR(VLOOKUP($D836,'[2]0103W6'!$A:$B,2,0),"")</f>
        <v/>
      </c>
      <c r="AK836" s="211" t="str">
        <f>IFERROR(VLOOKUP($D836,'[2]0103W6'!$A:$C,3,0),"")</f>
        <v/>
      </c>
      <c r="AL836" s="208" t="str">
        <f t="shared" si="607"/>
        <v/>
      </c>
      <c r="AM836" s="205" t="e">
        <f t="shared" si="608"/>
        <v>#VALUE!</v>
      </c>
      <c r="AN836" s="578"/>
      <c r="AO836" s="211" t="str">
        <f>IFERROR(VLOOKUP($D836,'[2]0104W7'!$A:$B,2,0),"")</f>
        <v/>
      </c>
      <c r="AP836" s="211" t="str">
        <f>IFERROR(VLOOKUP($D836,'[2]0104W7'!$A:$C,3,0),"")</f>
        <v/>
      </c>
      <c r="AQ836" s="208" t="str">
        <f t="shared" si="609"/>
        <v/>
      </c>
      <c r="AR836" s="205" t="e">
        <f t="shared" si="610"/>
        <v>#VALUE!</v>
      </c>
      <c r="AS836" s="578"/>
      <c r="AT836" s="211" t="str">
        <f>IFERROR(VLOOKUP($D836,'[2]0105W1'!$A:$B,2,0),"")</f>
        <v/>
      </c>
      <c r="AU836" s="211" t="str">
        <f>IFERROR(VLOOKUP($D836,'[2]0105W1'!$A:$C,3,0),"")</f>
        <v/>
      </c>
      <c r="AV836" s="208" t="str">
        <f t="shared" si="611"/>
        <v/>
      </c>
      <c r="AW836" s="205" t="e">
        <f t="shared" si="612"/>
        <v>#VALUE!</v>
      </c>
      <c r="AX836" s="578"/>
    </row>
    <row r="837" spans="1:50" ht="14.25" customHeight="1">
      <c r="A837" s="279"/>
      <c r="B837" s="527"/>
      <c r="C837" s="203">
        <v>14</v>
      </c>
      <c r="D837" s="206" t="s">
        <v>1032</v>
      </c>
      <c r="E837" s="207">
        <v>3</v>
      </c>
      <c r="F837" s="203">
        <v>3300</v>
      </c>
      <c r="G837" s="208">
        <f t="shared" si="597"/>
        <v>1100</v>
      </c>
      <c r="H837" s="576"/>
      <c r="I837" s="209">
        <v>3</v>
      </c>
      <c r="J837" s="209">
        <f t="shared" si="600"/>
        <v>2712.268603112595</v>
      </c>
      <c r="K837" s="210">
        <f t="shared" si="600"/>
        <v>904.08953437086484</v>
      </c>
      <c r="L837" s="577"/>
      <c r="M837" s="209">
        <f>RANK(K837, K$824:$K$856)</f>
        <v>8</v>
      </c>
      <c r="N837" s="579"/>
      <c r="O837" s="574"/>
      <c r="P837" s="211">
        <v>3</v>
      </c>
      <c r="Q837" s="211">
        <f>IFERROR(VLOOKUP($D837,'[2]1230W2'!$A:$C,3,0),"")</f>
        <v>2687.2881355932209</v>
      </c>
      <c r="R837" s="208">
        <f t="shared" si="598"/>
        <v>895.76271186440692</v>
      </c>
      <c r="S837" s="205">
        <f t="shared" si="601"/>
        <v>8</v>
      </c>
      <c r="T837" s="578"/>
      <c r="U837" s="211">
        <v>3</v>
      </c>
      <c r="V837" s="211">
        <f>IFERROR(VLOOKUP($D837,'[2]1231W3'!$A:$C,3,0),"")</f>
        <v>2737.2490706319686</v>
      </c>
      <c r="W837" s="208">
        <f t="shared" si="599"/>
        <v>912.41635687732287</v>
      </c>
      <c r="X837" s="205">
        <f t="shared" si="602"/>
        <v>8</v>
      </c>
      <c r="Y837" s="578"/>
      <c r="Z837" s="211" t="str">
        <f>IFERROR(VLOOKUP($D837,'[2]0101W4'!$A:$B,2,0),"")</f>
        <v/>
      </c>
      <c r="AA837" s="211" t="str">
        <f>IFERROR(VLOOKUP($D837,'[2]0101W4'!$A:$C,3,0),"")</f>
        <v/>
      </c>
      <c r="AB837" s="208" t="str">
        <f t="shared" si="603"/>
        <v/>
      </c>
      <c r="AC837" s="205" t="e">
        <f t="shared" si="604"/>
        <v>#VALUE!</v>
      </c>
      <c r="AD837" s="578"/>
      <c r="AE837" s="211" t="str">
        <f>IFERROR(VLOOKUP($D837,'[2]0102W5'!$A:$B,2,0),"")</f>
        <v/>
      </c>
      <c r="AF837" s="211" t="str">
        <f>IFERROR(VLOOKUP($D837,'[2]0102W5'!$A:$C,3,0),"")</f>
        <v/>
      </c>
      <c r="AG837" s="208" t="str">
        <f t="shared" si="605"/>
        <v/>
      </c>
      <c r="AH837" s="205" t="e">
        <f t="shared" si="606"/>
        <v>#VALUE!</v>
      </c>
      <c r="AI837" s="578"/>
      <c r="AJ837" s="211" t="str">
        <f>IFERROR(VLOOKUP($D837,'[2]0103W6'!$A:$B,2,0),"")</f>
        <v/>
      </c>
      <c r="AK837" s="211" t="str">
        <f>IFERROR(VLOOKUP($D837,'[2]0103W6'!$A:$C,3,0),"")</f>
        <v/>
      </c>
      <c r="AL837" s="208" t="str">
        <f t="shared" si="607"/>
        <v/>
      </c>
      <c r="AM837" s="205" t="e">
        <f t="shared" si="608"/>
        <v>#VALUE!</v>
      </c>
      <c r="AN837" s="578"/>
      <c r="AO837" s="211" t="str">
        <f>IFERROR(VLOOKUP($D837,'[2]0104W7'!$A:$B,2,0),"")</f>
        <v/>
      </c>
      <c r="AP837" s="211" t="str">
        <f>IFERROR(VLOOKUP($D837,'[2]0104W7'!$A:$C,3,0),"")</f>
        <v/>
      </c>
      <c r="AQ837" s="208" t="str">
        <f t="shared" si="609"/>
        <v/>
      </c>
      <c r="AR837" s="205" t="e">
        <f t="shared" si="610"/>
        <v>#VALUE!</v>
      </c>
      <c r="AS837" s="578"/>
      <c r="AT837" s="211" t="str">
        <f>IFERROR(VLOOKUP($D837,'[2]0105W1'!$A:$B,2,0),"")</f>
        <v/>
      </c>
      <c r="AU837" s="211" t="str">
        <f>IFERROR(VLOOKUP($D837,'[2]0105W1'!$A:$C,3,0),"")</f>
        <v/>
      </c>
      <c r="AV837" s="208" t="str">
        <f t="shared" si="611"/>
        <v/>
      </c>
      <c r="AW837" s="205" t="e">
        <f t="shared" si="612"/>
        <v>#VALUE!</v>
      </c>
      <c r="AX837" s="578"/>
    </row>
    <row r="838" spans="1:50" ht="14.25" customHeight="1">
      <c r="A838" s="279"/>
      <c r="B838" s="527"/>
      <c r="C838" s="203">
        <v>15</v>
      </c>
      <c r="D838" s="206" t="s">
        <v>553</v>
      </c>
      <c r="E838" s="207">
        <v>4</v>
      </c>
      <c r="F838" s="203">
        <v>3300</v>
      </c>
      <c r="G838" s="208">
        <f t="shared" si="597"/>
        <v>825</v>
      </c>
      <c r="H838" s="576"/>
      <c r="I838" s="209">
        <f t="shared" si="600"/>
        <v>4</v>
      </c>
      <c r="J838" s="209">
        <f t="shared" si="600"/>
        <v>2942.630059472679</v>
      </c>
      <c r="K838" s="210">
        <f t="shared" si="600"/>
        <v>735.65751486816976</v>
      </c>
      <c r="L838" s="577"/>
      <c r="M838" s="209">
        <f>RANK(K838, K$824:$K$856)</f>
        <v>15</v>
      </c>
      <c r="N838" s="579"/>
      <c r="O838" s="574"/>
      <c r="P838" s="211">
        <f>IFERROR(VLOOKUP($D838,'[2]1230W2'!$A:$B,2,0),"")</f>
        <v>4</v>
      </c>
      <c r="Q838" s="211">
        <f>IFERROR(VLOOKUP($D838,'[2]1230W2'!$A:$C,3,0),"")</f>
        <v>2942.5724217844731</v>
      </c>
      <c r="R838" s="208">
        <f t="shared" si="598"/>
        <v>735.64310544611828</v>
      </c>
      <c r="S838" s="205">
        <f t="shared" si="601"/>
        <v>15</v>
      </c>
      <c r="T838" s="578"/>
      <c r="U838" s="211">
        <f>IFERROR(VLOOKUP($D838,'[2]1231W3'!$A:$B,2,0),"")</f>
        <v>4</v>
      </c>
      <c r="V838" s="211">
        <f>IFERROR(VLOOKUP($D838,'[2]1231W3'!$A:$C,3,0),"")</f>
        <v>2942.6876971608849</v>
      </c>
      <c r="W838" s="208">
        <f t="shared" si="599"/>
        <v>735.67192429022123</v>
      </c>
      <c r="X838" s="205">
        <f t="shared" si="602"/>
        <v>15</v>
      </c>
      <c r="Y838" s="578"/>
      <c r="Z838" s="211" t="str">
        <f>IFERROR(VLOOKUP($D838,'[2]0101W4'!$A:$B,2,0),"")</f>
        <v/>
      </c>
      <c r="AA838" s="211" t="str">
        <f>IFERROR(VLOOKUP($D838,'[2]0101W4'!$A:$C,3,0),"")</f>
        <v/>
      </c>
      <c r="AB838" s="208" t="str">
        <f t="shared" si="603"/>
        <v/>
      </c>
      <c r="AC838" s="205" t="e">
        <f t="shared" si="604"/>
        <v>#VALUE!</v>
      </c>
      <c r="AD838" s="578"/>
      <c r="AE838" s="211" t="str">
        <f>IFERROR(VLOOKUP($D838,'[2]0102W5'!$A:$B,2,0),"")</f>
        <v/>
      </c>
      <c r="AF838" s="211" t="str">
        <f>IFERROR(VLOOKUP($D838,'[2]0102W5'!$A:$C,3,0),"")</f>
        <v/>
      </c>
      <c r="AG838" s="208" t="str">
        <f t="shared" si="605"/>
        <v/>
      </c>
      <c r="AH838" s="205" t="e">
        <f t="shared" si="606"/>
        <v>#VALUE!</v>
      </c>
      <c r="AI838" s="578"/>
      <c r="AJ838" s="211" t="str">
        <f>IFERROR(VLOOKUP($D838,'[2]0103W6'!$A:$B,2,0),"")</f>
        <v/>
      </c>
      <c r="AK838" s="211" t="str">
        <f>IFERROR(VLOOKUP($D838,'[2]0103W6'!$A:$C,3,0),"")</f>
        <v/>
      </c>
      <c r="AL838" s="208" t="str">
        <f t="shared" si="607"/>
        <v/>
      </c>
      <c r="AM838" s="205" t="e">
        <f t="shared" si="608"/>
        <v>#VALUE!</v>
      </c>
      <c r="AN838" s="578"/>
      <c r="AO838" s="211" t="str">
        <f>IFERROR(VLOOKUP($D838,'[2]0104W7'!$A:$B,2,0),"")</f>
        <v/>
      </c>
      <c r="AP838" s="211" t="str">
        <f>IFERROR(VLOOKUP($D838,'[2]0104W7'!$A:$C,3,0),"")</f>
        <v/>
      </c>
      <c r="AQ838" s="208" t="str">
        <f t="shared" si="609"/>
        <v/>
      </c>
      <c r="AR838" s="205" t="e">
        <f t="shared" si="610"/>
        <v>#VALUE!</v>
      </c>
      <c r="AS838" s="578"/>
      <c r="AT838" s="211" t="str">
        <f>IFERROR(VLOOKUP($D838,'[2]0105W1'!$A:$B,2,0),"")</f>
        <v/>
      </c>
      <c r="AU838" s="211" t="str">
        <f>IFERROR(VLOOKUP($D838,'[2]0105W1'!$A:$C,3,0),"")</f>
        <v/>
      </c>
      <c r="AV838" s="208" t="str">
        <f t="shared" si="611"/>
        <v/>
      </c>
      <c r="AW838" s="205" t="e">
        <f t="shared" si="612"/>
        <v>#VALUE!</v>
      </c>
      <c r="AX838" s="578"/>
    </row>
    <row r="839" spans="1:50" ht="14.25" customHeight="1">
      <c r="A839" s="279"/>
      <c r="B839" s="527"/>
      <c r="C839" s="203">
        <v>16</v>
      </c>
      <c r="D839" s="206" t="s">
        <v>552</v>
      </c>
      <c r="E839" s="207">
        <v>3</v>
      </c>
      <c r="F839" s="203">
        <v>3600</v>
      </c>
      <c r="G839" s="208">
        <f t="shared" si="597"/>
        <v>1200</v>
      </c>
      <c r="H839" s="576"/>
      <c r="I839" s="209">
        <f t="shared" si="600"/>
        <v>3</v>
      </c>
      <c r="J839" s="209">
        <f t="shared" si="600"/>
        <v>3115.8185170588404</v>
      </c>
      <c r="K839" s="210">
        <f t="shared" si="600"/>
        <v>1038.6061723529469</v>
      </c>
      <c r="L839" s="577"/>
      <c r="M839" s="209">
        <f>RANK(K839, K$824:$K$856)</f>
        <v>3</v>
      </c>
      <c r="N839" s="579"/>
      <c r="O839" s="574"/>
      <c r="P839" s="211">
        <f>IFERROR(VLOOKUP($D839,'[2]1230W2'!$A:$B,2,0),"")</f>
        <v>3</v>
      </c>
      <c r="Q839" s="211">
        <f>IFERROR(VLOOKUP($D839,'[2]1230W2'!$A:$C,3,0),"")</f>
        <v>3115.7189521561713</v>
      </c>
      <c r="R839" s="208">
        <f t="shared" si="598"/>
        <v>1038.5729840520571</v>
      </c>
      <c r="S839" s="205">
        <f t="shared" si="601"/>
        <v>3</v>
      </c>
      <c r="T839" s="578"/>
      <c r="U839" s="211">
        <f>IFERROR(VLOOKUP($D839,'[2]1231W3'!$A:$B,2,0),"")</f>
        <v>3</v>
      </c>
      <c r="V839" s="211">
        <f>IFERROR(VLOOKUP($D839,'[2]1231W3'!$A:$C,3,0),"")</f>
        <v>3115.9180819615094</v>
      </c>
      <c r="W839" s="208">
        <f t="shared" si="599"/>
        <v>1038.6393606538365</v>
      </c>
      <c r="X839" s="205">
        <f t="shared" si="602"/>
        <v>3</v>
      </c>
      <c r="Y839" s="578"/>
      <c r="Z839" s="211" t="str">
        <f>IFERROR(VLOOKUP($D839,'[2]0101W4'!$A:$B,2,0),"")</f>
        <v/>
      </c>
      <c r="AA839" s="211" t="str">
        <f>IFERROR(VLOOKUP($D839,'[2]0101W4'!$A:$C,3,0),"")</f>
        <v/>
      </c>
      <c r="AB839" s="208" t="str">
        <f t="shared" si="603"/>
        <v/>
      </c>
      <c r="AC839" s="205" t="e">
        <f t="shared" si="604"/>
        <v>#VALUE!</v>
      </c>
      <c r="AD839" s="578"/>
      <c r="AE839" s="211" t="str">
        <f>IFERROR(VLOOKUP($D839,'[2]0102W5'!$A:$B,2,0),"")</f>
        <v/>
      </c>
      <c r="AF839" s="211" t="str">
        <f>IFERROR(VLOOKUP($D839,'[2]0102W5'!$A:$C,3,0),"")</f>
        <v/>
      </c>
      <c r="AG839" s="208" t="str">
        <f t="shared" si="605"/>
        <v/>
      </c>
      <c r="AH839" s="205" t="e">
        <f t="shared" si="606"/>
        <v>#VALUE!</v>
      </c>
      <c r="AI839" s="578"/>
      <c r="AJ839" s="211" t="str">
        <f>IFERROR(VLOOKUP($D839,'[2]0103W6'!$A:$B,2,0),"")</f>
        <v/>
      </c>
      <c r="AK839" s="211" t="str">
        <f>IFERROR(VLOOKUP($D839,'[2]0103W6'!$A:$C,3,0),"")</f>
        <v/>
      </c>
      <c r="AL839" s="208" t="str">
        <f t="shared" si="607"/>
        <v/>
      </c>
      <c r="AM839" s="205" t="e">
        <f t="shared" si="608"/>
        <v>#VALUE!</v>
      </c>
      <c r="AN839" s="578"/>
      <c r="AO839" s="211" t="str">
        <f>IFERROR(VLOOKUP($D839,'[2]0104W7'!$A:$B,2,0),"")</f>
        <v/>
      </c>
      <c r="AP839" s="211" t="str">
        <f>IFERROR(VLOOKUP($D839,'[2]0104W7'!$A:$C,3,0),"")</f>
        <v/>
      </c>
      <c r="AQ839" s="208" t="str">
        <f t="shared" si="609"/>
        <v/>
      </c>
      <c r="AR839" s="205" t="e">
        <f t="shared" si="610"/>
        <v>#VALUE!</v>
      </c>
      <c r="AS839" s="578"/>
      <c r="AT839" s="211" t="str">
        <f>IFERROR(VLOOKUP($D839,'[2]0105W1'!$A:$B,2,0),"")</f>
        <v/>
      </c>
      <c r="AU839" s="211" t="str">
        <f>IFERROR(VLOOKUP($D839,'[2]0105W1'!$A:$C,3,0),"")</f>
        <v/>
      </c>
      <c r="AV839" s="208" t="str">
        <f t="shared" si="611"/>
        <v/>
      </c>
      <c r="AW839" s="205" t="e">
        <f t="shared" si="612"/>
        <v>#VALUE!</v>
      </c>
      <c r="AX839" s="578"/>
    </row>
    <row r="840" spans="1:50" ht="14.25" customHeight="1">
      <c r="A840" s="279"/>
      <c r="B840" s="527"/>
      <c r="C840" s="203">
        <v>17</v>
      </c>
      <c r="D840" s="206" t="s">
        <v>554</v>
      </c>
      <c r="E840" s="207">
        <v>4</v>
      </c>
      <c r="F840" s="203">
        <v>3300</v>
      </c>
      <c r="G840" s="208">
        <f t="shared" si="597"/>
        <v>825</v>
      </c>
      <c r="H840" s="576"/>
      <c r="I840" s="209">
        <f t="shared" si="600"/>
        <v>4</v>
      </c>
      <c r="J840" s="209">
        <f t="shared" si="600"/>
        <v>2942.4910500057117</v>
      </c>
      <c r="K840" s="210">
        <f t="shared" si="600"/>
        <v>735.62276250142793</v>
      </c>
      <c r="L840" s="577"/>
      <c r="M840" s="209">
        <f>RANK(K840, K$824:$K$856)</f>
        <v>16</v>
      </c>
      <c r="N840" s="579"/>
      <c r="O840" s="574"/>
      <c r="P840" s="211">
        <f>IFERROR(VLOOKUP($D840,'[2]1230W2'!$A:$B,2,0),"")</f>
        <v>4</v>
      </c>
      <c r="Q840" s="211">
        <f>IFERROR(VLOOKUP($D840,'[2]1230W2'!$A:$C,3,0),"")</f>
        <v>2942.3553719008237</v>
      </c>
      <c r="R840" s="208">
        <f t="shared" si="598"/>
        <v>735.58884297520592</v>
      </c>
      <c r="S840" s="205">
        <f t="shared" si="601"/>
        <v>16</v>
      </c>
      <c r="T840" s="578"/>
      <c r="U840" s="211">
        <f>IFERROR(VLOOKUP($D840,'[2]1231W3'!$A:$B,2,0),"")</f>
        <v>4</v>
      </c>
      <c r="V840" s="211">
        <f>IFERROR(VLOOKUP($D840,'[2]1231W3'!$A:$C,3,0),"")</f>
        <v>2942.6267281105997</v>
      </c>
      <c r="W840" s="208">
        <f t="shared" si="599"/>
        <v>735.65668202764994</v>
      </c>
      <c r="X840" s="205">
        <f t="shared" si="602"/>
        <v>16</v>
      </c>
      <c r="Y840" s="578"/>
      <c r="Z840" s="211" t="str">
        <f>IFERROR(VLOOKUP($D840,'[2]0101W4'!$A:$B,2,0),"")</f>
        <v/>
      </c>
      <c r="AA840" s="211" t="str">
        <f>IFERROR(VLOOKUP($D840,'[2]0101W4'!$A:$C,3,0),"")</f>
        <v/>
      </c>
      <c r="AB840" s="208" t="str">
        <f t="shared" si="603"/>
        <v/>
      </c>
      <c r="AC840" s="205" t="e">
        <f t="shared" si="604"/>
        <v>#VALUE!</v>
      </c>
      <c r="AD840" s="578"/>
      <c r="AE840" s="211" t="str">
        <f>IFERROR(VLOOKUP($D840,'[2]0102W5'!$A:$B,2,0),"")</f>
        <v/>
      </c>
      <c r="AF840" s="211" t="str">
        <f>IFERROR(VLOOKUP($D840,'[2]0102W5'!$A:$C,3,0),"")</f>
        <v/>
      </c>
      <c r="AG840" s="208" t="str">
        <f t="shared" si="605"/>
        <v/>
      </c>
      <c r="AH840" s="205" t="e">
        <f t="shared" si="606"/>
        <v>#VALUE!</v>
      </c>
      <c r="AI840" s="578"/>
      <c r="AJ840" s="211" t="str">
        <f>IFERROR(VLOOKUP($D840,'[2]0103W6'!$A:$B,2,0),"")</f>
        <v/>
      </c>
      <c r="AK840" s="211" t="str">
        <f>IFERROR(VLOOKUP($D840,'[2]0103W6'!$A:$C,3,0),"")</f>
        <v/>
      </c>
      <c r="AL840" s="208" t="str">
        <f t="shared" si="607"/>
        <v/>
      </c>
      <c r="AM840" s="205" t="e">
        <f t="shared" si="608"/>
        <v>#VALUE!</v>
      </c>
      <c r="AN840" s="578"/>
      <c r="AO840" s="211" t="str">
        <f>IFERROR(VLOOKUP($D840,'[2]0104W7'!$A:$B,2,0),"")</f>
        <v/>
      </c>
      <c r="AP840" s="211" t="str">
        <f>IFERROR(VLOOKUP($D840,'[2]0104W7'!$A:$C,3,0),"")</f>
        <v/>
      </c>
      <c r="AQ840" s="208" t="str">
        <f t="shared" si="609"/>
        <v/>
      </c>
      <c r="AR840" s="205" t="e">
        <f t="shared" si="610"/>
        <v>#VALUE!</v>
      </c>
      <c r="AS840" s="578"/>
      <c r="AT840" s="211" t="str">
        <f>IFERROR(VLOOKUP($D840,'[2]0105W1'!$A:$B,2,0),"")</f>
        <v/>
      </c>
      <c r="AU840" s="211" t="str">
        <f>IFERROR(VLOOKUP($D840,'[2]0105W1'!$A:$C,3,0),"")</f>
        <v/>
      </c>
      <c r="AV840" s="208" t="str">
        <f t="shared" si="611"/>
        <v/>
      </c>
      <c r="AW840" s="205" t="e">
        <f t="shared" si="612"/>
        <v>#VALUE!</v>
      </c>
      <c r="AX840" s="578"/>
    </row>
    <row r="841" spans="1:50" ht="14.25" customHeight="1">
      <c r="A841" s="279"/>
      <c r="B841" s="527"/>
      <c r="C841" s="203">
        <v>18</v>
      </c>
      <c r="D841" s="206" t="s">
        <v>386</v>
      </c>
      <c r="E841" s="207">
        <v>5</v>
      </c>
      <c r="F841" s="203">
        <v>3300</v>
      </c>
      <c r="G841" s="208">
        <f t="shared" si="597"/>
        <v>660</v>
      </c>
      <c r="H841" s="576"/>
      <c r="I841" s="209">
        <f t="shared" si="600"/>
        <v>5</v>
      </c>
      <c r="J841" s="209">
        <f t="shared" si="600"/>
        <v>2944.8711615175844</v>
      </c>
      <c r="K841" s="210">
        <f t="shared" si="600"/>
        <v>588.97423230351694</v>
      </c>
      <c r="L841" s="577"/>
      <c r="M841" s="209">
        <f>RANK(K841, K$824:$K$856)</f>
        <v>26</v>
      </c>
      <c r="N841" s="579"/>
      <c r="O841" s="574"/>
      <c r="P841" s="211">
        <f>IFERROR(VLOOKUP($D841,'[2]1230W2'!$A:$B,2,0),"")</f>
        <v>5</v>
      </c>
      <c r="Q841" s="211">
        <f>IFERROR(VLOOKUP($D841,'[2]1230W2'!$A:$C,3,0),"")</f>
        <v>2944.4613050075986</v>
      </c>
      <c r="R841" s="208">
        <f t="shared" si="598"/>
        <v>588.89226100151973</v>
      </c>
      <c r="S841" s="205">
        <f t="shared" si="601"/>
        <v>26</v>
      </c>
      <c r="T841" s="578"/>
      <c r="U841" s="211">
        <f>IFERROR(VLOOKUP($D841,'[2]1231W3'!$A:$B,2,0),"")</f>
        <v>5</v>
      </c>
      <c r="V841" s="211">
        <f>IFERROR(VLOOKUP($D841,'[2]1231W3'!$A:$C,3,0),"")</f>
        <v>2945.2810180275706</v>
      </c>
      <c r="W841" s="208">
        <f t="shared" si="599"/>
        <v>589.05620360551416</v>
      </c>
      <c r="X841" s="205">
        <f t="shared" si="602"/>
        <v>26</v>
      </c>
      <c r="Y841" s="578"/>
      <c r="Z841" s="211" t="str">
        <f>IFERROR(VLOOKUP($D841,'[2]0101W4'!$A:$B,2,0),"")</f>
        <v/>
      </c>
      <c r="AA841" s="211" t="str">
        <f>IFERROR(VLOOKUP($D841,'[2]0101W4'!$A:$C,3,0),"")</f>
        <v/>
      </c>
      <c r="AB841" s="208" t="str">
        <f t="shared" si="603"/>
        <v/>
      </c>
      <c r="AC841" s="205" t="e">
        <f t="shared" si="604"/>
        <v>#VALUE!</v>
      </c>
      <c r="AD841" s="578"/>
      <c r="AE841" s="211" t="str">
        <f>IFERROR(VLOOKUP($D841,'[2]0102W5'!$A:$B,2,0),"")</f>
        <v/>
      </c>
      <c r="AF841" s="211" t="str">
        <f>IFERROR(VLOOKUP($D841,'[2]0102W5'!$A:$C,3,0),"")</f>
        <v/>
      </c>
      <c r="AG841" s="208" t="str">
        <f t="shared" si="605"/>
        <v/>
      </c>
      <c r="AH841" s="205" t="e">
        <f t="shared" si="606"/>
        <v>#VALUE!</v>
      </c>
      <c r="AI841" s="578"/>
      <c r="AJ841" s="211" t="str">
        <f>IFERROR(VLOOKUP($D841,'[2]0103W6'!$A:$B,2,0),"")</f>
        <v/>
      </c>
      <c r="AK841" s="211" t="str">
        <f>IFERROR(VLOOKUP($D841,'[2]0103W6'!$A:$C,3,0),"")</f>
        <v/>
      </c>
      <c r="AL841" s="208" t="str">
        <f t="shared" si="607"/>
        <v/>
      </c>
      <c r="AM841" s="205" t="e">
        <f t="shared" si="608"/>
        <v>#VALUE!</v>
      </c>
      <c r="AN841" s="578"/>
      <c r="AO841" s="211" t="str">
        <f>IFERROR(VLOOKUP($D841,'[2]0104W7'!$A:$B,2,0),"")</f>
        <v/>
      </c>
      <c r="AP841" s="211" t="str">
        <f>IFERROR(VLOOKUP($D841,'[2]0104W7'!$A:$C,3,0),"")</f>
        <v/>
      </c>
      <c r="AQ841" s="208" t="str">
        <f t="shared" si="609"/>
        <v/>
      </c>
      <c r="AR841" s="205" t="e">
        <f t="shared" si="610"/>
        <v>#VALUE!</v>
      </c>
      <c r="AS841" s="578"/>
      <c r="AT841" s="211" t="str">
        <f>IFERROR(VLOOKUP($D841,'[2]0105W1'!$A:$B,2,0),"")</f>
        <v/>
      </c>
      <c r="AU841" s="211" t="str">
        <f>IFERROR(VLOOKUP($D841,'[2]0105W1'!$A:$C,3,0),"")</f>
        <v/>
      </c>
      <c r="AV841" s="208" t="str">
        <f t="shared" si="611"/>
        <v/>
      </c>
      <c r="AW841" s="205" t="e">
        <f t="shared" si="612"/>
        <v>#VALUE!</v>
      </c>
      <c r="AX841" s="578"/>
    </row>
    <row r="842" spans="1:50" ht="14.25" customHeight="1">
      <c r="A842" s="279"/>
      <c r="B842" s="527"/>
      <c r="C842" s="203">
        <v>19</v>
      </c>
      <c r="D842" s="206" t="s">
        <v>547</v>
      </c>
      <c r="E842" s="207">
        <v>3</v>
      </c>
      <c r="F842" s="203">
        <v>3600</v>
      </c>
      <c r="G842" s="208">
        <f t="shared" si="597"/>
        <v>1200</v>
      </c>
      <c r="H842" s="576"/>
      <c r="I842" s="209">
        <f t="shared" si="600"/>
        <v>3</v>
      </c>
      <c r="J842" s="209">
        <f t="shared" si="600"/>
        <v>3117.5769091472121</v>
      </c>
      <c r="K842" s="210">
        <f t="shared" si="600"/>
        <v>1039.1923030490707</v>
      </c>
      <c r="L842" s="577"/>
      <c r="M842" s="209">
        <f>RANK(K842, K$824:$K$856)</f>
        <v>2</v>
      </c>
      <c r="N842" s="579"/>
      <c r="O842" s="574"/>
      <c r="P842" s="211">
        <f>IFERROR(VLOOKUP($D842,'[2]1230W2'!$A:$B,2,0),"")</f>
        <v>3</v>
      </c>
      <c r="Q842" s="211">
        <f>IFERROR(VLOOKUP($D842,'[2]1230W2'!$A:$C,3,0),"")</f>
        <v>3117.3501577286988</v>
      </c>
      <c r="R842" s="208">
        <f t="shared" si="598"/>
        <v>1039.1167192428995</v>
      </c>
      <c r="S842" s="205">
        <f t="shared" si="601"/>
        <v>2</v>
      </c>
      <c r="T842" s="578"/>
      <c r="U842" s="211">
        <f>IFERROR(VLOOKUP($D842,'[2]1231W3'!$A:$B,2,0),"")</f>
        <v>3</v>
      </c>
      <c r="V842" s="211">
        <f>IFERROR(VLOOKUP($D842,'[2]1231W3'!$A:$C,3,0),"")</f>
        <v>3117.8036605657257</v>
      </c>
      <c r="W842" s="208">
        <f t="shared" si="599"/>
        <v>1039.2678868552418</v>
      </c>
      <c r="X842" s="205">
        <f t="shared" si="602"/>
        <v>2</v>
      </c>
      <c r="Y842" s="578"/>
      <c r="Z842" s="211" t="str">
        <f>IFERROR(VLOOKUP($D842,'[2]0101W4'!$A:$B,2,0),"")</f>
        <v/>
      </c>
      <c r="AA842" s="211" t="str">
        <f>IFERROR(VLOOKUP($D842,'[2]0101W4'!$A:$C,3,0),"")</f>
        <v/>
      </c>
      <c r="AB842" s="208" t="str">
        <f t="shared" si="603"/>
        <v/>
      </c>
      <c r="AC842" s="205" t="e">
        <f t="shared" si="604"/>
        <v>#VALUE!</v>
      </c>
      <c r="AD842" s="578"/>
      <c r="AE842" s="211" t="str">
        <f>IFERROR(VLOOKUP($D842,'[2]0102W5'!$A:$B,2,0),"")</f>
        <v/>
      </c>
      <c r="AF842" s="211" t="str">
        <f>IFERROR(VLOOKUP($D842,'[2]0102W5'!$A:$C,3,0),"")</f>
        <v/>
      </c>
      <c r="AG842" s="208" t="str">
        <f t="shared" si="605"/>
        <v/>
      </c>
      <c r="AH842" s="205" t="e">
        <f t="shared" si="606"/>
        <v>#VALUE!</v>
      </c>
      <c r="AI842" s="578"/>
      <c r="AJ842" s="211" t="str">
        <f>IFERROR(VLOOKUP($D842,'[2]0103W6'!$A:$B,2,0),"")</f>
        <v/>
      </c>
      <c r="AK842" s="211" t="str">
        <f>IFERROR(VLOOKUP($D842,'[2]0103W6'!$A:$C,3,0),"")</f>
        <v/>
      </c>
      <c r="AL842" s="208" t="str">
        <f t="shared" si="607"/>
        <v/>
      </c>
      <c r="AM842" s="205" t="e">
        <f t="shared" si="608"/>
        <v>#VALUE!</v>
      </c>
      <c r="AN842" s="578"/>
      <c r="AO842" s="211" t="str">
        <f>IFERROR(VLOOKUP($D842,'[2]0104W7'!$A:$B,2,0),"")</f>
        <v/>
      </c>
      <c r="AP842" s="211" t="str">
        <f>IFERROR(VLOOKUP($D842,'[2]0104W7'!$A:$C,3,0),"")</f>
        <v/>
      </c>
      <c r="AQ842" s="208" t="str">
        <f t="shared" si="609"/>
        <v/>
      </c>
      <c r="AR842" s="205" t="e">
        <f t="shared" si="610"/>
        <v>#VALUE!</v>
      </c>
      <c r="AS842" s="578"/>
      <c r="AT842" s="211" t="str">
        <f>IFERROR(VLOOKUP($D842,'[2]0105W1'!$A:$B,2,0),"")</f>
        <v/>
      </c>
      <c r="AU842" s="211" t="str">
        <f>IFERROR(VLOOKUP($D842,'[2]0105W1'!$A:$C,3,0),"")</f>
        <v/>
      </c>
      <c r="AV842" s="208" t="str">
        <f t="shared" si="611"/>
        <v/>
      </c>
      <c r="AW842" s="205" t="e">
        <f t="shared" si="612"/>
        <v>#VALUE!</v>
      </c>
      <c r="AX842" s="578"/>
    </row>
    <row r="843" spans="1:50" ht="14.25" customHeight="1">
      <c r="A843" s="279"/>
      <c r="B843" s="527"/>
      <c r="C843" s="203">
        <v>20</v>
      </c>
      <c r="D843" s="206" t="s">
        <v>551</v>
      </c>
      <c r="E843" s="207">
        <v>3</v>
      </c>
      <c r="F843" s="203">
        <v>3600</v>
      </c>
      <c r="G843" s="208">
        <f t="shared" si="597"/>
        <v>1200</v>
      </c>
      <c r="H843" s="576"/>
      <c r="I843" s="209">
        <f t="shared" si="600"/>
        <v>3</v>
      </c>
      <c r="J843" s="209">
        <f t="shared" si="600"/>
        <v>3119.2974553122267</v>
      </c>
      <c r="K843" s="210">
        <f t="shared" si="600"/>
        <v>1039.7658184374088</v>
      </c>
      <c r="L843" s="577"/>
      <c r="M843" s="209">
        <f>RANK(K843, K$824:$K$856)</f>
        <v>1</v>
      </c>
      <c r="N843" s="579"/>
      <c r="O843" s="574"/>
      <c r="P843" s="211">
        <f>IFERROR(VLOOKUP($D843,'[2]1230W2'!$A:$B,2,0),"")</f>
        <v>3</v>
      </c>
      <c r="Q843" s="211">
        <f>IFERROR(VLOOKUP($D843,'[2]1230W2'!$A:$C,3,0),"")</f>
        <v>3119.4805194805285</v>
      </c>
      <c r="R843" s="208">
        <f t="shared" si="598"/>
        <v>1039.8268398268428</v>
      </c>
      <c r="S843" s="205">
        <f t="shared" si="601"/>
        <v>1</v>
      </c>
      <c r="T843" s="578"/>
      <c r="U843" s="211">
        <f>IFERROR(VLOOKUP($D843,'[2]1231W3'!$A:$B,2,0),"")</f>
        <v>3</v>
      </c>
      <c r="V843" s="211">
        <f>IFERROR(VLOOKUP($D843,'[2]1231W3'!$A:$C,3,0),"")</f>
        <v>3119.1143911439244</v>
      </c>
      <c r="W843" s="208">
        <f t="shared" si="599"/>
        <v>1039.7047970479748</v>
      </c>
      <c r="X843" s="205">
        <f t="shared" si="602"/>
        <v>1</v>
      </c>
      <c r="Y843" s="578"/>
      <c r="Z843" s="211" t="str">
        <f>IFERROR(VLOOKUP($D843,'[2]0101W4'!$A:$B,2,0),"")</f>
        <v/>
      </c>
      <c r="AA843" s="211" t="str">
        <f>IFERROR(VLOOKUP($D843,'[2]0101W4'!$A:$C,3,0),"")</f>
        <v/>
      </c>
      <c r="AB843" s="208" t="str">
        <f t="shared" si="603"/>
        <v/>
      </c>
      <c r="AC843" s="205" t="e">
        <f t="shared" si="604"/>
        <v>#VALUE!</v>
      </c>
      <c r="AD843" s="578"/>
      <c r="AE843" s="211" t="str">
        <f>IFERROR(VLOOKUP($D843,'[2]0102W5'!$A:$B,2,0),"")</f>
        <v/>
      </c>
      <c r="AF843" s="211" t="str">
        <f>IFERROR(VLOOKUP($D843,'[2]0102W5'!$A:$C,3,0),"")</f>
        <v/>
      </c>
      <c r="AG843" s="208" t="str">
        <f t="shared" si="605"/>
        <v/>
      </c>
      <c r="AH843" s="205" t="e">
        <f t="shared" si="606"/>
        <v>#VALUE!</v>
      </c>
      <c r="AI843" s="578"/>
      <c r="AJ843" s="211" t="str">
        <f>IFERROR(VLOOKUP($D843,'[2]0103W6'!$A:$B,2,0),"")</f>
        <v/>
      </c>
      <c r="AK843" s="211" t="str">
        <f>IFERROR(VLOOKUP($D843,'[2]0103W6'!$A:$C,3,0),"")</f>
        <v/>
      </c>
      <c r="AL843" s="208" t="str">
        <f t="shared" si="607"/>
        <v/>
      </c>
      <c r="AM843" s="205" t="e">
        <f t="shared" si="608"/>
        <v>#VALUE!</v>
      </c>
      <c r="AN843" s="578"/>
      <c r="AO843" s="211" t="str">
        <f>IFERROR(VLOOKUP($D843,'[2]0104W7'!$A:$B,2,0),"")</f>
        <v/>
      </c>
      <c r="AP843" s="211" t="str">
        <f>IFERROR(VLOOKUP($D843,'[2]0104W7'!$A:$C,3,0),"")</f>
        <v/>
      </c>
      <c r="AQ843" s="208" t="str">
        <f t="shared" si="609"/>
        <v/>
      </c>
      <c r="AR843" s="205" t="e">
        <f t="shared" si="610"/>
        <v>#VALUE!</v>
      </c>
      <c r="AS843" s="578"/>
      <c r="AT843" s="211" t="str">
        <f>IFERROR(VLOOKUP($D843,'[2]0105W1'!$A:$B,2,0),"")</f>
        <v/>
      </c>
      <c r="AU843" s="211" t="str">
        <f>IFERROR(VLOOKUP($D843,'[2]0105W1'!$A:$C,3,0),"")</f>
        <v/>
      </c>
      <c r="AV843" s="208" t="str">
        <f t="shared" si="611"/>
        <v/>
      </c>
      <c r="AW843" s="205" t="e">
        <f t="shared" si="612"/>
        <v>#VALUE!</v>
      </c>
      <c r="AX843" s="578"/>
    </row>
    <row r="844" spans="1:50" ht="14.25" customHeight="1">
      <c r="A844" s="279"/>
      <c r="B844" s="527"/>
      <c r="C844" s="203">
        <v>21</v>
      </c>
      <c r="D844" s="206" t="s">
        <v>550</v>
      </c>
      <c r="E844" s="207">
        <v>4</v>
      </c>
      <c r="F844" s="203">
        <v>3300</v>
      </c>
      <c r="G844" s="208">
        <f t="shared" si="597"/>
        <v>825</v>
      </c>
      <c r="H844" s="576"/>
      <c r="I844" s="209">
        <f t="shared" si="600"/>
        <v>4</v>
      </c>
      <c r="J844" s="209">
        <f t="shared" si="600"/>
        <v>2919.4734120486064</v>
      </c>
      <c r="K844" s="210">
        <f t="shared" si="600"/>
        <v>729.8683530121516</v>
      </c>
      <c r="L844" s="577"/>
      <c r="M844" s="209">
        <f>RANK(K844, K$824:$K$856)</f>
        <v>22</v>
      </c>
      <c r="N844" s="579"/>
      <c r="O844" s="574"/>
      <c r="P844" s="211">
        <f>IFERROR(VLOOKUP($D844,'[2]1230W2'!$A:$B,2,0),"")</f>
        <v>4</v>
      </c>
      <c r="Q844" s="211">
        <f>IFERROR(VLOOKUP($D844,'[2]1230W2'!$A:$C,3,0),"")</f>
        <v>2919.5121951219503</v>
      </c>
      <c r="R844" s="208">
        <f t="shared" si="598"/>
        <v>729.87804878048757</v>
      </c>
      <c r="S844" s="205">
        <f t="shared" si="601"/>
        <v>22</v>
      </c>
      <c r="T844" s="578"/>
      <c r="U844" s="211">
        <f>IFERROR(VLOOKUP($D844,'[2]1231W3'!$A:$B,2,0),"")</f>
        <v>4</v>
      </c>
      <c r="V844" s="211">
        <f>IFERROR(VLOOKUP($D844,'[2]1231W3'!$A:$C,3,0),"")</f>
        <v>2919.4346289752625</v>
      </c>
      <c r="W844" s="208">
        <f t="shared" si="599"/>
        <v>729.85865724381563</v>
      </c>
      <c r="X844" s="205">
        <f t="shared" si="602"/>
        <v>22</v>
      </c>
      <c r="Y844" s="578"/>
      <c r="Z844" s="211" t="str">
        <f>IFERROR(VLOOKUP($D844,'[2]0101W4'!$A:$B,2,0),"")</f>
        <v/>
      </c>
      <c r="AA844" s="211" t="str">
        <f>IFERROR(VLOOKUP($D844,'[2]0101W4'!$A:$C,3,0),"")</f>
        <v/>
      </c>
      <c r="AB844" s="208" t="str">
        <f t="shared" si="603"/>
        <v/>
      </c>
      <c r="AC844" s="205" t="e">
        <f t="shared" si="604"/>
        <v>#VALUE!</v>
      </c>
      <c r="AD844" s="578"/>
      <c r="AE844" s="211" t="str">
        <f>IFERROR(VLOOKUP($D844,'[2]0102W5'!$A:$B,2,0),"")</f>
        <v/>
      </c>
      <c r="AF844" s="211" t="str">
        <f>IFERROR(VLOOKUP($D844,'[2]0102W5'!$A:$C,3,0),"")</f>
        <v/>
      </c>
      <c r="AG844" s="208" t="str">
        <f t="shared" si="605"/>
        <v/>
      </c>
      <c r="AH844" s="205" t="e">
        <f t="shared" si="606"/>
        <v>#VALUE!</v>
      </c>
      <c r="AI844" s="578"/>
      <c r="AJ844" s="211" t="str">
        <f>IFERROR(VLOOKUP($D844,'[2]0103W6'!$A:$B,2,0),"")</f>
        <v/>
      </c>
      <c r="AK844" s="211" t="str">
        <f>IFERROR(VLOOKUP($D844,'[2]0103W6'!$A:$C,3,0),"")</f>
        <v/>
      </c>
      <c r="AL844" s="208" t="str">
        <f t="shared" si="607"/>
        <v/>
      </c>
      <c r="AM844" s="205" t="e">
        <f t="shared" si="608"/>
        <v>#VALUE!</v>
      </c>
      <c r="AN844" s="578"/>
      <c r="AO844" s="211" t="str">
        <f>IFERROR(VLOOKUP($D844,'[2]0104W7'!$A:$B,2,0),"")</f>
        <v/>
      </c>
      <c r="AP844" s="211" t="str">
        <f>IFERROR(VLOOKUP($D844,'[2]0104W7'!$A:$C,3,0),"")</f>
        <v/>
      </c>
      <c r="AQ844" s="208" t="str">
        <f t="shared" si="609"/>
        <v/>
      </c>
      <c r="AR844" s="205" t="e">
        <f t="shared" si="610"/>
        <v>#VALUE!</v>
      </c>
      <c r="AS844" s="578"/>
      <c r="AT844" s="211" t="str">
        <f>IFERROR(VLOOKUP($D844,'[2]0105W1'!$A:$B,2,0),"")</f>
        <v/>
      </c>
      <c r="AU844" s="211" t="str">
        <f>IFERROR(VLOOKUP($D844,'[2]0105W1'!$A:$C,3,0),"")</f>
        <v/>
      </c>
      <c r="AV844" s="208" t="str">
        <f t="shared" si="611"/>
        <v/>
      </c>
      <c r="AW844" s="205" t="e">
        <f t="shared" si="612"/>
        <v>#VALUE!</v>
      </c>
      <c r="AX844" s="578"/>
    </row>
    <row r="845" spans="1:50" ht="14.25" customHeight="1">
      <c r="A845" s="279"/>
      <c r="B845" s="527"/>
      <c r="C845" s="203">
        <v>22</v>
      </c>
      <c r="D845" s="206" t="s">
        <v>546</v>
      </c>
      <c r="E845" s="207">
        <v>4</v>
      </c>
      <c r="F845" s="203">
        <v>3300</v>
      </c>
      <c r="G845" s="208">
        <f t="shared" si="597"/>
        <v>825</v>
      </c>
      <c r="H845" s="576"/>
      <c r="I845" s="209">
        <f t="shared" si="600"/>
        <v>4</v>
      </c>
      <c r="J845" s="209">
        <f t="shared" si="600"/>
        <v>2922.6959486806645</v>
      </c>
      <c r="K845" s="210">
        <f t="shared" si="600"/>
        <v>730.67398717016613</v>
      </c>
      <c r="L845" s="577"/>
      <c r="M845" s="209">
        <f>RANK(K845, K$824:$K$856)</f>
        <v>19</v>
      </c>
      <c r="N845" s="579"/>
      <c r="O845" s="574"/>
      <c r="P845" s="211">
        <f>IFERROR(VLOOKUP($D845,'[2]1230W2'!$A:$B,2,0),"")</f>
        <v>4</v>
      </c>
      <c r="Q845" s="211">
        <f>IFERROR(VLOOKUP($D845,'[2]1230W2'!$A:$C,3,0),"")</f>
        <v>2922.9199872489598</v>
      </c>
      <c r="R845" s="208">
        <f t="shared" si="598"/>
        <v>730.72999681223996</v>
      </c>
      <c r="S845" s="205">
        <f t="shared" si="601"/>
        <v>18</v>
      </c>
      <c r="T845" s="578"/>
      <c r="U845" s="211">
        <f>IFERROR(VLOOKUP($D845,'[2]1231W3'!$A:$B,2,0),"")</f>
        <v>4</v>
      </c>
      <c r="V845" s="211">
        <f>IFERROR(VLOOKUP($D845,'[2]1231W3'!$A:$C,3,0),"")</f>
        <v>2922.4719101123687</v>
      </c>
      <c r="W845" s="208">
        <f t="shared" si="599"/>
        <v>730.61797752809218</v>
      </c>
      <c r="X845" s="205">
        <f t="shared" si="602"/>
        <v>20</v>
      </c>
      <c r="Y845" s="578"/>
      <c r="Z845" s="211" t="str">
        <f>IFERROR(VLOOKUP($D845,'[2]0101W4'!$A:$B,2,0),"")</f>
        <v/>
      </c>
      <c r="AA845" s="211" t="str">
        <f>IFERROR(VLOOKUP($D845,'[2]0101W4'!$A:$C,3,0),"")</f>
        <v/>
      </c>
      <c r="AB845" s="208" t="str">
        <f t="shared" si="603"/>
        <v/>
      </c>
      <c r="AC845" s="205" t="e">
        <f t="shared" si="604"/>
        <v>#VALUE!</v>
      </c>
      <c r="AD845" s="578"/>
      <c r="AE845" s="211" t="str">
        <f>IFERROR(VLOOKUP($D845,'[2]0102W5'!$A:$B,2,0),"")</f>
        <v/>
      </c>
      <c r="AF845" s="211" t="str">
        <f>IFERROR(VLOOKUP($D845,'[2]0102W5'!$A:$C,3,0),"")</f>
        <v/>
      </c>
      <c r="AG845" s="208" t="str">
        <f t="shared" si="605"/>
        <v/>
      </c>
      <c r="AH845" s="205" t="e">
        <f t="shared" si="606"/>
        <v>#VALUE!</v>
      </c>
      <c r="AI845" s="578"/>
      <c r="AJ845" s="211" t="str">
        <f>IFERROR(VLOOKUP($D845,'[2]0103W6'!$A:$B,2,0),"")</f>
        <v/>
      </c>
      <c r="AK845" s="211" t="str">
        <f>IFERROR(VLOOKUP($D845,'[2]0103W6'!$A:$C,3,0),"")</f>
        <v/>
      </c>
      <c r="AL845" s="208" t="str">
        <f t="shared" si="607"/>
        <v/>
      </c>
      <c r="AM845" s="205" t="e">
        <f t="shared" si="608"/>
        <v>#VALUE!</v>
      </c>
      <c r="AN845" s="578"/>
      <c r="AO845" s="211" t="str">
        <f>IFERROR(VLOOKUP($D845,'[2]0104W7'!$A:$B,2,0),"")</f>
        <v/>
      </c>
      <c r="AP845" s="211" t="str">
        <f>IFERROR(VLOOKUP($D845,'[2]0104W7'!$A:$C,3,0),"")</f>
        <v/>
      </c>
      <c r="AQ845" s="208" t="str">
        <f t="shared" si="609"/>
        <v/>
      </c>
      <c r="AR845" s="205" t="e">
        <f t="shared" si="610"/>
        <v>#VALUE!</v>
      </c>
      <c r="AS845" s="578"/>
      <c r="AT845" s="211" t="str">
        <f>IFERROR(VLOOKUP($D845,'[2]0105W1'!$A:$B,2,0),"")</f>
        <v/>
      </c>
      <c r="AU845" s="211" t="str">
        <f>IFERROR(VLOOKUP($D845,'[2]0105W1'!$A:$C,3,0),"")</f>
        <v/>
      </c>
      <c r="AV845" s="208" t="str">
        <f t="shared" si="611"/>
        <v/>
      </c>
      <c r="AW845" s="205" t="e">
        <f t="shared" si="612"/>
        <v>#VALUE!</v>
      </c>
      <c r="AX845" s="578"/>
    </row>
    <row r="846" spans="1:50" ht="14.25" customHeight="1">
      <c r="A846" s="279"/>
      <c r="B846" s="527"/>
      <c r="C846" s="203">
        <v>23</v>
      </c>
      <c r="D846" s="206" t="s">
        <v>549</v>
      </c>
      <c r="E846" s="207">
        <v>4</v>
      </c>
      <c r="F846" s="203">
        <v>3000</v>
      </c>
      <c r="G846" s="208">
        <f t="shared" si="597"/>
        <v>750</v>
      </c>
      <c r="H846" s="576"/>
      <c r="I846" s="209">
        <f t="shared" si="600"/>
        <v>4</v>
      </c>
      <c r="J846" s="209">
        <f t="shared" si="600"/>
        <v>2686.5513391913228</v>
      </c>
      <c r="K846" s="210">
        <f t="shared" si="600"/>
        <v>671.63783479783069</v>
      </c>
      <c r="L846" s="577"/>
      <c r="M846" s="209">
        <f>RANK(K846, K$824:$K$856)</f>
        <v>23</v>
      </c>
      <c r="N846" s="579"/>
      <c r="O846" s="574"/>
      <c r="P846" s="211">
        <f>IFERROR(VLOOKUP($D846,'[2]1230W2'!$A:$B,2,0),"")</f>
        <v>4</v>
      </c>
      <c r="Q846" s="211">
        <f>IFERROR(VLOOKUP($D846,'[2]1230W2'!$A:$C,3,0),"")</f>
        <v>2686.6875840430221</v>
      </c>
      <c r="R846" s="208">
        <f t="shared" si="598"/>
        <v>671.67189601075552</v>
      </c>
      <c r="S846" s="205">
        <f t="shared" si="601"/>
        <v>23</v>
      </c>
      <c r="T846" s="578"/>
      <c r="U846" s="211">
        <f>IFERROR(VLOOKUP($D846,'[2]1231W3'!$A:$B,2,0),"")</f>
        <v>4</v>
      </c>
      <c r="V846" s="211">
        <f>IFERROR(VLOOKUP($D846,'[2]1231W3'!$A:$C,3,0),"")</f>
        <v>2686.4150943396239</v>
      </c>
      <c r="W846" s="208">
        <f t="shared" si="599"/>
        <v>671.60377358490598</v>
      </c>
      <c r="X846" s="205">
        <f t="shared" si="602"/>
        <v>23</v>
      </c>
      <c r="Y846" s="578"/>
      <c r="Z846" s="211" t="str">
        <f>IFERROR(VLOOKUP($D846,'[2]0101W4'!$A:$B,2,0),"")</f>
        <v/>
      </c>
      <c r="AA846" s="211" t="str">
        <f>IFERROR(VLOOKUP($D846,'[2]0101W4'!$A:$C,3,0),"")</f>
        <v/>
      </c>
      <c r="AB846" s="208" t="str">
        <f t="shared" si="603"/>
        <v/>
      </c>
      <c r="AC846" s="205" t="e">
        <f t="shared" si="604"/>
        <v>#VALUE!</v>
      </c>
      <c r="AD846" s="578"/>
      <c r="AE846" s="211" t="str">
        <f>IFERROR(VLOOKUP($D846,'[2]0102W5'!$A:$B,2,0),"")</f>
        <v/>
      </c>
      <c r="AF846" s="211" t="str">
        <f>IFERROR(VLOOKUP($D846,'[2]0102W5'!$A:$C,3,0),"")</f>
        <v/>
      </c>
      <c r="AG846" s="208" t="str">
        <f t="shared" si="605"/>
        <v/>
      </c>
      <c r="AH846" s="205" t="e">
        <f t="shared" si="606"/>
        <v>#VALUE!</v>
      </c>
      <c r="AI846" s="578"/>
      <c r="AJ846" s="211" t="str">
        <f>IFERROR(VLOOKUP($D846,'[2]0103W6'!$A:$B,2,0),"")</f>
        <v/>
      </c>
      <c r="AK846" s="211" t="str">
        <f>IFERROR(VLOOKUP($D846,'[2]0103W6'!$A:$C,3,0),"")</f>
        <v/>
      </c>
      <c r="AL846" s="208" t="str">
        <f t="shared" si="607"/>
        <v/>
      </c>
      <c r="AM846" s="205" t="e">
        <f t="shared" si="608"/>
        <v>#VALUE!</v>
      </c>
      <c r="AN846" s="578"/>
      <c r="AO846" s="211" t="str">
        <f>IFERROR(VLOOKUP($D846,'[2]0104W7'!$A:$B,2,0),"")</f>
        <v/>
      </c>
      <c r="AP846" s="211" t="str">
        <f>IFERROR(VLOOKUP($D846,'[2]0104W7'!$A:$C,3,0),"")</f>
        <v/>
      </c>
      <c r="AQ846" s="208" t="str">
        <f t="shared" si="609"/>
        <v/>
      </c>
      <c r="AR846" s="205" t="e">
        <f t="shared" si="610"/>
        <v>#VALUE!</v>
      </c>
      <c r="AS846" s="578"/>
      <c r="AT846" s="211" t="str">
        <f>IFERROR(VLOOKUP($D846,'[2]0105W1'!$A:$B,2,0),"")</f>
        <v/>
      </c>
      <c r="AU846" s="211" t="str">
        <f>IFERROR(VLOOKUP($D846,'[2]0105W1'!$A:$C,3,0),"")</f>
        <v/>
      </c>
      <c r="AV846" s="208" t="str">
        <f t="shared" si="611"/>
        <v/>
      </c>
      <c r="AW846" s="205" t="e">
        <f t="shared" si="612"/>
        <v>#VALUE!</v>
      </c>
      <c r="AX846" s="578"/>
    </row>
    <row r="847" spans="1:50" ht="14.25" customHeight="1">
      <c r="A847" s="279"/>
      <c r="B847" s="527"/>
      <c r="C847" s="203">
        <v>24</v>
      </c>
      <c r="D847" s="206" t="s">
        <v>548</v>
      </c>
      <c r="E847" s="207">
        <v>4</v>
      </c>
      <c r="F847" s="203">
        <v>3300</v>
      </c>
      <c r="G847" s="208">
        <f t="shared" si="597"/>
        <v>825</v>
      </c>
      <c r="H847" s="576"/>
      <c r="I847" s="209">
        <f t="shared" si="600"/>
        <v>4</v>
      </c>
      <c r="J847" s="209">
        <f t="shared" si="600"/>
        <v>2943.8063444048444</v>
      </c>
      <c r="K847" s="210">
        <f t="shared" si="600"/>
        <v>735.95158610121109</v>
      </c>
      <c r="L847" s="577"/>
      <c r="M847" s="209">
        <f>RANK(K847, K$824:$K$856)</f>
        <v>14</v>
      </c>
      <c r="N847" s="579"/>
      <c r="O847" s="574"/>
      <c r="P847" s="211">
        <f>IFERROR(VLOOKUP($D847,'[2]1230W2'!$A:$B,2,0),"")</f>
        <v>4</v>
      </c>
      <c r="Q847" s="211">
        <f>IFERROR(VLOOKUP($D847,'[2]1230W2'!$A:$C,3,0),"")</f>
        <v>2943.5779816513586</v>
      </c>
      <c r="R847" s="208">
        <f t="shared" si="598"/>
        <v>735.89449541283966</v>
      </c>
      <c r="S847" s="205">
        <f t="shared" si="601"/>
        <v>14</v>
      </c>
      <c r="T847" s="578"/>
      <c r="U847" s="211">
        <f>IFERROR(VLOOKUP($D847,'[2]1231W3'!$A:$B,2,0),"")</f>
        <v>4</v>
      </c>
      <c r="V847" s="211">
        <f>IFERROR(VLOOKUP($D847,'[2]1231W3'!$A:$C,3,0),"")</f>
        <v>2944.0347071583301</v>
      </c>
      <c r="W847" s="208">
        <f t="shared" si="599"/>
        <v>736.00867678958252</v>
      </c>
      <c r="X847" s="205">
        <f t="shared" si="602"/>
        <v>14</v>
      </c>
      <c r="Y847" s="578"/>
      <c r="Z847" s="211" t="str">
        <f>IFERROR(VLOOKUP($D847,'[2]0101W4'!$A:$B,2,0),"")</f>
        <v/>
      </c>
      <c r="AA847" s="211" t="str">
        <f>IFERROR(VLOOKUP($D847,'[2]0101W4'!$A:$C,3,0),"")</f>
        <v/>
      </c>
      <c r="AB847" s="208" t="str">
        <f t="shared" si="603"/>
        <v/>
      </c>
      <c r="AC847" s="205" t="e">
        <f t="shared" si="604"/>
        <v>#VALUE!</v>
      </c>
      <c r="AD847" s="578"/>
      <c r="AE847" s="211" t="str">
        <f>IFERROR(VLOOKUP($D847,'[2]0102W5'!$A:$B,2,0),"")</f>
        <v/>
      </c>
      <c r="AF847" s="211" t="str">
        <f>IFERROR(VLOOKUP($D847,'[2]0102W5'!$A:$C,3,0),"")</f>
        <v/>
      </c>
      <c r="AG847" s="208" t="str">
        <f t="shared" si="605"/>
        <v/>
      </c>
      <c r="AH847" s="205" t="e">
        <f t="shared" si="606"/>
        <v>#VALUE!</v>
      </c>
      <c r="AI847" s="578"/>
      <c r="AJ847" s="211" t="str">
        <f>IFERROR(VLOOKUP($D847,'[2]0103W6'!$A:$B,2,0),"")</f>
        <v/>
      </c>
      <c r="AK847" s="211" t="str">
        <f>IFERROR(VLOOKUP($D847,'[2]0103W6'!$A:$C,3,0),"")</f>
        <v/>
      </c>
      <c r="AL847" s="208" t="str">
        <f t="shared" si="607"/>
        <v/>
      </c>
      <c r="AM847" s="205" t="e">
        <f t="shared" si="608"/>
        <v>#VALUE!</v>
      </c>
      <c r="AN847" s="578"/>
      <c r="AO847" s="211" t="str">
        <f>IFERROR(VLOOKUP($D847,'[2]0104W7'!$A:$B,2,0),"")</f>
        <v/>
      </c>
      <c r="AP847" s="211" t="str">
        <f>IFERROR(VLOOKUP($D847,'[2]0104W7'!$A:$C,3,0),"")</f>
        <v/>
      </c>
      <c r="AQ847" s="208" t="str">
        <f t="shared" si="609"/>
        <v/>
      </c>
      <c r="AR847" s="205" t="e">
        <f t="shared" si="610"/>
        <v>#VALUE!</v>
      </c>
      <c r="AS847" s="578"/>
      <c r="AT847" s="211" t="str">
        <f>IFERROR(VLOOKUP($D847,'[2]0105W1'!$A:$B,2,0),"")</f>
        <v/>
      </c>
      <c r="AU847" s="211" t="str">
        <f>IFERROR(VLOOKUP($D847,'[2]0105W1'!$A:$C,3,0),"")</f>
        <v/>
      </c>
      <c r="AV847" s="208" t="str">
        <f t="shared" si="611"/>
        <v/>
      </c>
      <c r="AW847" s="205" t="e">
        <f t="shared" si="612"/>
        <v>#VALUE!</v>
      </c>
      <c r="AX847" s="578"/>
    </row>
    <row r="848" spans="1:50" ht="14.25" customHeight="1">
      <c r="A848" s="279"/>
      <c r="B848" s="527"/>
      <c r="C848" s="203">
        <v>25</v>
      </c>
      <c r="D848" s="206" t="s">
        <v>666</v>
      </c>
      <c r="E848" s="207">
        <v>3</v>
      </c>
      <c r="F848" s="203">
        <v>3300</v>
      </c>
      <c r="G848" s="208">
        <f t="shared" si="597"/>
        <v>1100</v>
      </c>
      <c r="H848" s="576"/>
      <c r="I848" s="209">
        <f t="shared" si="600"/>
        <v>3</v>
      </c>
      <c r="J848" s="209">
        <f t="shared" si="600"/>
        <v>2949.1595374748908</v>
      </c>
      <c r="K848" s="210">
        <f t="shared" si="600"/>
        <v>983.05317915829687</v>
      </c>
      <c r="L848" s="577"/>
      <c r="M848" s="209">
        <f>RANK(K848, K$824:$K$856)</f>
        <v>7</v>
      </c>
      <c r="N848" s="579"/>
      <c r="O848" s="574"/>
      <c r="P848" s="211">
        <f>IFERROR(VLOOKUP($D848,'[2]1230W2'!$A:$B,2,0),"")</f>
        <v>3</v>
      </c>
      <c r="Q848" s="211">
        <f>IFERROR(VLOOKUP($D848,'[2]1230W2'!$A:$C,3,0),"")</f>
        <v>2948.7179487179574</v>
      </c>
      <c r="R848" s="208">
        <f t="shared" si="598"/>
        <v>982.90598290598575</v>
      </c>
      <c r="S848" s="205">
        <f t="shared" si="601"/>
        <v>7</v>
      </c>
      <c r="T848" s="578"/>
      <c r="U848" s="211">
        <f>IFERROR(VLOOKUP($D848,'[2]1231W3'!$A:$B,2,0),"")</f>
        <v>3</v>
      </c>
      <c r="V848" s="211">
        <f>IFERROR(VLOOKUP($D848,'[2]1231W3'!$A:$C,3,0),"")</f>
        <v>2949.6011262318243</v>
      </c>
      <c r="W848" s="208">
        <f t="shared" si="599"/>
        <v>983.2003754106081</v>
      </c>
      <c r="X848" s="205">
        <f t="shared" si="602"/>
        <v>7</v>
      </c>
      <c r="Y848" s="578"/>
      <c r="Z848" s="211" t="str">
        <f>IFERROR(VLOOKUP($D848,'[2]0101W4'!$A:$B,2,0),"")</f>
        <v/>
      </c>
      <c r="AA848" s="211" t="str">
        <f>IFERROR(VLOOKUP($D848,'[2]0101W4'!$A:$C,3,0),"")</f>
        <v/>
      </c>
      <c r="AB848" s="208" t="str">
        <f t="shared" si="603"/>
        <v/>
      </c>
      <c r="AC848" s="205" t="e">
        <f t="shared" si="604"/>
        <v>#VALUE!</v>
      </c>
      <c r="AD848" s="578"/>
      <c r="AE848" s="211" t="str">
        <f>IFERROR(VLOOKUP($D848,'[2]0102W5'!$A:$B,2,0),"")</f>
        <v/>
      </c>
      <c r="AF848" s="211" t="str">
        <f>IFERROR(VLOOKUP($D848,'[2]0102W5'!$A:$C,3,0),"")</f>
        <v/>
      </c>
      <c r="AG848" s="208" t="str">
        <f t="shared" si="605"/>
        <v/>
      </c>
      <c r="AH848" s="205" t="e">
        <f t="shared" si="606"/>
        <v>#VALUE!</v>
      </c>
      <c r="AI848" s="578"/>
      <c r="AJ848" s="211" t="str">
        <f>IFERROR(VLOOKUP($D848,'[2]0103W6'!$A:$B,2,0),"")</f>
        <v/>
      </c>
      <c r="AK848" s="211" t="str">
        <f>IFERROR(VLOOKUP($D848,'[2]0103W6'!$A:$C,3,0),"")</f>
        <v/>
      </c>
      <c r="AL848" s="208" t="str">
        <f t="shared" si="607"/>
        <v/>
      </c>
      <c r="AM848" s="205" t="e">
        <f t="shared" si="608"/>
        <v>#VALUE!</v>
      </c>
      <c r="AN848" s="578"/>
      <c r="AO848" s="211" t="str">
        <f>IFERROR(VLOOKUP($D848,'[2]0104W7'!$A:$B,2,0),"")</f>
        <v/>
      </c>
      <c r="AP848" s="211" t="str">
        <f>IFERROR(VLOOKUP($D848,'[2]0104W7'!$A:$C,3,0),"")</f>
        <v/>
      </c>
      <c r="AQ848" s="208" t="str">
        <f t="shared" si="609"/>
        <v/>
      </c>
      <c r="AR848" s="205" t="e">
        <f t="shared" si="610"/>
        <v>#VALUE!</v>
      </c>
      <c r="AS848" s="578"/>
      <c r="AT848" s="211" t="str">
        <f>IFERROR(VLOOKUP($D848,'[2]0105W1'!$A:$B,2,0),"")</f>
        <v/>
      </c>
      <c r="AU848" s="211" t="str">
        <f>IFERROR(VLOOKUP($D848,'[2]0105W1'!$A:$C,3,0),"")</f>
        <v/>
      </c>
      <c r="AV848" s="208" t="str">
        <f t="shared" si="611"/>
        <v/>
      </c>
      <c r="AW848" s="205" t="e">
        <f t="shared" si="612"/>
        <v>#VALUE!</v>
      </c>
      <c r="AX848" s="578"/>
    </row>
    <row r="849" spans="1:50" ht="14.25" customHeight="1">
      <c r="A849" s="279"/>
      <c r="B849" s="527"/>
      <c r="C849" s="203">
        <v>26</v>
      </c>
      <c r="D849" s="206" t="s">
        <v>761</v>
      </c>
      <c r="E849" s="207">
        <v>4</v>
      </c>
      <c r="F849" s="203">
        <v>3000</v>
      </c>
      <c r="G849" s="208">
        <f t="shared" si="597"/>
        <v>750</v>
      </c>
      <c r="H849" s="576"/>
      <c r="I849" s="209">
        <f t="shared" si="600"/>
        <v>4</v>
      </c>
      <c r="J849" s="209">
        <f t="shared" si="600"/>
        <v>2656.4009115041408</v>
      </c>
      <c r="K849" s="210">
        <f t="shared" si="600"/>
        <v>664.10022787603521</v>
      </c>
      <c r="L849" s="577"/>
      <c r="M849" s="209">
        <f>RANK(K849, K$824:$K$856)</f>
        <v>24</v>
      </c>
      <c r="N849" s="579"/>
      <c r="O849" s="574"/>
      <c r="P849" s="211">
        <f>IFERROR(VLOOKUP($D849,'[2]1230W2'!$A:$B,2,0),"")</f>
        <v>4</v>
      </c>
      <c r="Q849" s="211">
        <f>IFERROR(VLOOKUP($D849,'[2]1230W2'!$A:$C,3,0),"")</f>
        <v>2656.3413208649908</v>
      </c>
      <c r="R849" s="208">
        <f t="shared" si="598"/>
        <v>664.08533021624771</v>
      </c>
      <c r="S849" s="205">
        <f t="shared" si="601"/>
        <v>24</v>
      </c>
      <c r="T849" s="578"/>
      <c r="U849" s="211">
        <f>IFERROR(VLOOKUP($D849,'[2]1231W3'!$A:$B,2,0),"")</f>
        <v>4</v>
      </c>
      <c r="V849" s="211">
        <f>IFERROR(VLOOKUP($D849,'[2]1231W3'!$A:$C,3,0),"")</f>
        <v>2656.4605021432903</v>
      </c>
      <c r="W849" s="208">
        <f t="shared" si="599"/>
        <v>664.11512553582259</v>
      </c>
      <c r="X849" s="205">
        <f t="shared" si="602"/>
        <v>24</v>
      </c>
      <c r="Y849" s="578"/>
      <c r="Z849" s="211" t="str">
        <f>IFERROR(VLOOKUP($D849,'[2]0101W4'!$A:$B,2,0),"")</f>
        <v/>
      </c>
      <c r="AA849" s="211" t="str">
        <f>IFERROR(VLOOKUP($D849,'[2]0101W4'!$A:$C,3,0),"")</f>
        <v/>
      </c>
      <c r="AB849" s="208" t="str">
        <f t="shared" si="603"/>
        <v/>
      </c>
      <c r="AC849" s="205" t="e">
        <f t="shared" si="604"/>
        <v>#VALUE!</v>
      </c>
      <c r="AD849" s="578"/>
      <c r="AE849" s="211" t="str">
        <f>IFERROR(VLOOKUP($D849,'[2]0102W5'!$A:$B,2,0),"")</f>
        <v/>
      </c>
      <c r="AF849" s="211" t="str">
        <f>IFERROR(VLOOKUP($D849,'[2]0102W5'!$A:$C,3,0),"")</f>
        <v/>
      </c>
      <c r="AG849" s="208" t="str">
        <f t="shared" si="605"/>
        <v/>
      </c>
      <c r="AH849" s="205" t="e">
        <f t="shared" si="606"/>
        <v>#VALUE!</v>
      </c>
      <c r="AI849" s="578"/>
      <c r="AJ849" s="211" t="str">
        <f>IFERROR(VLOOKUP($D849,'[2]0103W6'!$A:$B,2,0),"")</f>
        <v/>
      </c>
      <c r="AK849" s="211" t="str">
        <f>IFERROR(VLOOKUP($D849,'[2]0103W6'!$A:$C,3,0),"")</f>
        <v/>
      </c>
      <c r="AL849" s="208" t="str">
        <f t="shared" si="607"/>
        <v/>
      </c>
      <c r="AM849" s="205" t="e">
        <f t="shared" si="608"/>
        <v>#VALUE!</v>
      </c>
      <c r="AN849" s="578"/>
      <c r="AO849" s="211" t="str">
        <f>IFERROR(VLOOKUP($D849,'[2]0104W7'!$A:$B,2,0),"")</f>
        <v/>
      </c>
      <c r="AP849" s="211" t="str">
        <f>IFERROR(VLOOKUP($D849,'[2]0104W7'!$A:$C,3,0),"")</f>
        <v/>
      </c>
      <c r="AQ849" s="208" t="str">
        <f t="shared" si="609"/>
        <v/>
      </c>
      <c r="AR849" s="205" t="e">
        <f t="shared" si="610"/>
        <v>#VALUE!</v>
      </c>
      <c r="AS849" s="578"/>
      <c r="AT849" s="211" t="str">
        <f>IFERROR(VLOOKUP($D849,'[2]0105W1'!$A:$B,2,0),"")</f>
        <v/>
      </c>
      <c r="AU849" s="211" t="str">
        <f>IFERROR(VLOOKUP($D849,'[2]0105W1'!$A:$C,3,0),"")</f>
        <v/>
      </c>
      <c r="AV849" s="208" t="str">
        <f t="shared" si="611"/>
        <v/>
      </c>
      <c r="AW849" s="205" t="e">
        <f t="shared" si="612"/>
        <v>#VALUE!</v>
      </c>
      <c r="AX849" s="578"/>
    </row>
    <row r="850" spans="1:50" ht="14.25" customHeight="1">
      <c r="A850" s="279"/>
      <c r="B850" s="527"/>
      <c r="C850" s="203">
        <v>27</v>
      </c>
      <c r="D850" s="206" t="s">
        <v>933</v>
      </c>
      <c r="E850" s="207">
        <v>5</v>
      </c>
      <c r="F850" s="203">
        <v>3000</v>
      </c>
      <c r="G850" s="208">
        <f t="shared" si="597"/>
        <v>600</v>
      </c>
      <c r="H850" s="576"/>
      <c r="I850" s="209">
        <f t="shared" si="600"/>
        <v>5</v>
      </c>
      <c r="J850" s="209">
        <f t="shared" si="600"/>
        <v>2659.1928181682706</v>
      </c>
      <c r="K850" s="210">
        <f t="shared" si="600"/>
        <v>531.83856363365419</v>
      </c>
      <c r="L850" s="577"/>
      <c r="M850" s="209">
        <f>RANK(K850, K$824:$K$856)</f>
        <v>27</v>
      </c>
      <c r="N850" s="579"/>
      <c r="O850" s="574"/>
      <c r="P850" s="211">
        <f>IFERROR(VLOOKUP($D850,'[2]1230W2'!$A:$B,2,0),"")</f>
        <v>5</v>
      </c>
      <c r="Q850" s="211">
        <f>IFERROR(VLOOKUP($D850,'[2]1230W2'!$A:$C,3,0),"")</f>
        <v>2659.2130257801919</v>
      </c>
      <c r="R850" s="208">
        <f t="shared" si="598"/>
        <v>531.84260515603842</v>
      </c>
      <c r="S850" s="205">
        <f t="shared" si="601"/>
        <v>27</v>
      </c>
      <c r="T850" s="578"/>
      <c r="U850" s="211">
        <f>IFERROR(VLOOKUP($D850,'[2]1231W3'!$A:$B,2,0),"")</f>
        <v>5</v>
      </c>
      <c r="V850" s="211">
        <f>IFERROR(VLOOKUP($D850,'[2]1231W3'!$A:$C,3,0),"")</f>
        <v>2659.1726105563498</v>
      </c>
      <c r="W850" s="208">
        <f t="shared" si="599"/>
        <v>531.83452211126996</v>
      </c>
      <c r="X850" s="205">
        <f t="shared" si="602"/>
        <v>27</v>
      </c>
      <c r="Y850" s="578"/>
      <c r="Z850" s="211" t="str">
        <f>IFERROR(VLOOKUP($D850,'[2]0101W4'!$A:$B,2,0),"")</f>
        <v/>
      </c>
      <c r="AA850" s="211" t="str">
        <f>IFERROR(VLOOKUP($D850,'[2]0101W4'!$A:$C,3,0),"")</f>
        <v/>
      </c>
      <c r="AB850" s="208" t="str">
        <f t="shared" si="603"/>
        <v/>
      </c>
      <c r="AC850" s="205" t="e">
        <f t="shared" si="604"/>
        <v>#VALUE!</v>
      </c>
      <c r="AD850" s="578"/>
      <c r="AE850" s="211" t="str">
        <f>IFERROR(VLOOKUP($D850,'[2]0102W5'!$A:$B,2,0),"")</f>
        <v/>
      </c>
      <c r="AF850" s="211" t="str">
        <f>IFERROR(VLOOKUP($D850,'[2]0102W5'!$A:$C,3,0),"")</f>
        <v/>
      </c>
      <c r="AG850" s="208" t="str">
        <f t="shared" si="605"/>
        <v/>
      </c>
      <c r="AH850" s="205" t="e">
        <f t="shared" si="606"/>
        <v>#VALUE!</v>
      </c>
      <c r="AI850" s="578"/>
      <c r="AJ850" s="211" t="str">
        <f>IFERROR(VLOOKUP($D850,'[2]0103W6'!$A:$B,2,0),"")</f>
        <v/>
      </c>
      <c r="AK850" s="211" t="str">
        <f>IFERROR(VLOOKUP($D850,'[2]0103W6'!$A:$C,3,0),"")</f>
        <v/>
      </c>
      <c r="AL850" s="208" t="str">
        <f t="shared" si="607"/>
        <v/>
      </c>
      <c r="AM850" s="205" t="e">
        <f t="shared" si="608"/>
        <v>#VALUE!</v>
      </c>
      <c r="AN850" s="578"/>
      <c r="AO850" s="211" t="str">
        <f>IFERROR(VLOOKUP($D850,'[2]0104W7'!$A:$B,2,0),"")</f>
        <v/>
      </c>
      <c r="AP850" s="211" t="str">
        <f>IFERROR(VLOOKUP($D850,'[2]0104W7'!$A:$C,3,0),"")</f>
        <v/>
      </c>
      <c r="AQ850" s="208" t="str">
        <f t="shared" si="609"/>
        <v/>
      </c>
      <c r="AR850" s="205" t="e">
        <f t="shared" si="610"/>
        <v>#VALUE!</v>
      </c>
      <c r="AS850" s="578"/>
      <c r="AT850" s="211" t="str">
        <f>IFERROR(VLOOKUP($D850,'[2]0105W1'!$A:$B,2,0),"")</f>
        <v/>
      </c>
      <c r="AU850" s="211" t="str">
        <f>IFERROR(VLOOKUP($D850,'[2]0105W1'!$A:$C,3,0),"")</f>
        <v/>
      </c>
      <c r="AV850" s="208" t="str">
        <f t="shared" si="611"/>
        <v/>
      </c>
      <c r="AW850" s="205" t="e">
        <f t="shared" si="612"/>
        <v>#VALUE!</v>
      </c>
      <c r="AX850" s="578"/>
    </row>
    <row r="851" spans="1:50" ht="14.25" customHeight="1">
      <c r="A851" s="279"/>
      <c r="B851" s="527"/>
      <c r="C851" s="203">
        <v>28</v>
      </c>
      <c r="D851" s="206" t="s">
        <v>387</v>
      </c>
      <c r="E851" s="207">
        <v>3</v>
      </c>
      <c r="F851" s="203">
        <v>3000</v>
      </c>
      <c r="G851" s="208">
        <f t="shared" si="597"/>
        <v>1000</v>
      </c>
      <c r="H851" s="576"/>
      <c r="I851" s="209">
        <f t="shared" si="600"/>
        <v>3</v>
      </c>
      <c r="J851" s="209">
        <f t="shared" si="600"/>
        <v>2683.9842726196339</v>
      </c>
      <c r="K851" s="210">
        <f t="shared" si="600"/>
        <v>894.66142420654455</v>
      </c>
      <c r="L851" s="577"/>
      <c r="M851" s="209">
        <f>RANK(K851, K$824:$K$856)</f>
        <v>10</v>
      </c>
      <c r="N851" s="579"/>
      <c r="O851" s="574"/>
      <c r="P851" s="211">
        <f>IFERROR(VLOOKUP($D851,'[2]1230W2'!$A:$B,2,0),"")</f>
        <v>3</v>
      </c>
      <c r="Q851" s="211">
        <f>IFERROR(VLOOKUP($D851,'[2]1230W2'!$A:$C,3,0),"")</f>
        <v>2683.9803422232717</v>
      </c>
      <c r="R851" s="208">
        <f t="shared" si="598"/>
        <v>894.66011407442386</v>
      </c>
      <c r="S851" s="205">
        <f t="shared" si="601"/>
        <v>10</v>
      </c>
      <c r="T851" s="578"/>
      <c r="U851" s="211">
        <f>IFERROR(VLOOKUP($D851,'[2]1231W3'!$A:$B,2,0),"")</f>
        <v>3</v>
      </c>
      <c r="V851" s="211">
        <f>IFERROR(VLOOKUP($D851,'[2]1231W3'!$A:$C,3,0),"")</f>
        <v>2683.9882030159961</v>
      </c>
      <c r="W851" s="208">
        <f t="shared" si="599"/>
        <v>894.66273433866536</v>
      </c>
      <c r="X851" s="205">
        <f t="shared" si="602"/>
        <v>10</v>
      </c>
      <c r="Y851" s="578"/>
      <c r="Z851" s="211" t="str">
        <f>IFERROR(VLOOKUP($D851,'[2]0101W4'!$A:$B,2,0),"")</f>
        <v/>
      </c>
      <c r="AA851" s="211" t="str">
        <f>IFERROR(VLOOKUP($D851,'[2]0101W4'!$A:$C,3,0),"")</f>
        <v/>
      </c>
      <c r="AB851" s="208" t="str">
        <f t="shared" si="603"/>
        <v/>
      </c>
      <c r="AC851" s="205" t="e">
        <f t="shared" si="604"/>
        <v>#VALUE!</v>
      </c>
      <c r="AD851" s="578"/>
      <c r="AE851" s="211" t="str">
        <f>IFERROR(VLOOKUP($D851,'[2]0102W5'!$A:$B,2,0),"")</f>
        <v/>
      </c>
      <c r="AF851" s="211" t="str">
        <f>IFERROR(VLOOKUP($D851,'[2]0102W5'!$A:$C,3,0),"")</f>
        <v/>
      </c>
      <c r="AG851" s="208" t="str">
        <f t="shared" si="605"/>
        <v/>
      </c>
      <c r="AH851" s="205" t="e">
        <f t="shared" si="606"/>
        <v>#VALUE!</v>
      </c>
      <c r="AI851" s="578"/>
      <c r="AJ851" s="211" t="str">
        <f>IFERROR(VLOOKUP($D851,'[2]0103W6'!$A:$B,2,0),"")</f>
        <v/>
      </c>
      <c r="AK851" s="211" t="str">
        <f>IFERROR(VLOOKUP($D851,'[2]0103W6'!$A:$C,3,0),"")</f>
        <v/>
      </c>
      <c r="AL851" s="208" t="str">
        <f t="shared" si="607"/>
        <v/>
      </c>
      <c r="AM851" s="205" t="e">
        <f t="shared" si="608"/>
        <v>#VALUE!</v>
      </c>
      <c r="AN851" s="578"/>
      <c r="AO851" s="211" t="str">
        <f>IFERROR(VLOOKUP($D851,'[2]0104W7'!$A:$B,2,0),"")</f>
        <v/>
      </c>
      <c r="AP851" s="211" t="str">
        <f>IFERROR(VLOOKUP($D851,'[2]0104W7'!$A:$C,3,0),"")</f>
        <v/>
      </c>
      <c r="AQ851" s="208" t="str">
        <f t="shared" si="609"/>
        <v/>
      </c>
      <c r="AR851" s="205" t="e">
        <f t="shared" si="610"/>
        <v>#VALUE!</v>
      </c>
      <c r="AS851" s="578"/>
      <c r="AT851" s="211" t="str">
        <f>IFERROR(VLOOKUP($D851,'[2]0105W1'!$A:$B,2,0),"")</f>
        <v/>
      </c>
      <c r="AU851" s="211" t="str">
        <f>IFERROR(VLOOKUP($D851,'[2]0105W1'!$A:$C,3,0),"")</f>
        <v/>
      </c>
      <c r="AV851" s="208" t="str">
        <f t="shared" si="611"/>
        <v/>
      </c>
      <c r="AW851" s="205" t="e">
        <f t="shared" si="612"/>
        <v>#VALUE!</v>
      </c>
      <c r="AX851" s="578"/>
    </row>
    <row r="852" spans="1:50" ht="14.25" customHeight="1">
      <c r="A852" s="279"/>
      <c r="B852" s="527"/>
      <c r="C852" s="203">
        <v>29</v>
      </c>
      <c r="D852" s="206" t="s">
        <v>707</v>
      </c>
      <c r="E852" s="207">
        <v>12</v>
      </c>
      <c r="F852" s="203">
        <v>3600</v>
      </c>
      <c r="G852" s="208">
        <f t="shared" si="597"/>
        <v>300</v>
      </c>
      <c r="H852" s="576"/>
      <c r="I852" s="209">
        <f t="shared" si="600"/>
        <v>12</v>
      </c>
      <c r="J852" s="209">
        <f t="shared" si="600"/>
        <v>3112.1124337452975</v>
      </c>
      <c r="K852" s="210">
        <f t="shared" si="600"/>
        <v>259.34270281210814</v>
      </c>
      <c r="L852" s="577"/>
      <c r="M852" s="209">
        <f>RANK(K852, K$824:$K$856)</f>
        <v>28</v>
      </c>
      <c r="N852" s="579"/>
      <c r="O852" s="574"/>
      <c r="P852" s="211">
        <f>IFERROR(VLOOKUP($D852,'[2]1230W2'!$A:$B,2,0),"")</f>
        <v>12</v>
      </c>
      <c r="Q852" s="211">
        <f>IFERROR(VLOOKUP($D852,'[2]1230W2'!$A:$C,3,0),"")</f>
        <v>3112.423625254562</v>
      </c>
      <c r="R852" s="208">
        <f t="shared" si="598"/>
        <v>259.36863543788019</v>
      </c>
      <c r="S852" s="205">
        <f t="shared" si="601"/>
        <v>28</v>
      </c>
      <c r="T852" s="578"/>
      <c r="U852" s="211">
        <f>IFERROR(VLOOKUP($D852,'[2]1231W3'!$A:$B,2,0),"")</f>
        <v>12</v>
      </c>
      <c r="V852" s="211">
        <f>IFERROR(VLOOKUP($D852,'[2]1231W3'!$A:$C,3,0),"")</f>
        <v>3111.801242236033</v>
      </c>
      <c r="W852" s="208">
        <f t="shared" si="599"/>
        <v>259.3167701863361</v>
      </c>
      <c r="X852" s="205">
        <f t="shared" si="602"/>
        <v>28</v>
      </c>
      <c r="Y852" s="578"/>
      <c r="Z852" s="211" t="str">
        <f>IFERROR(VLOOKUP($D852,'[2]0101W4'!$A:$B,2,0),"")</f>
        <v/>
      </c>
      <c r="AA852" s="211" t="str">
        <f>IFERROR(VLOOKUP($D852,'[2]0101W4'!$A:$C,3,0),"")</f>
        <v/>
      </c>
      <c r="AB852" s="208" t="str">
        <f t="shared" si="603"/>
        <v/>
      </c>
      <c r="AC852" s="205" t="e">
        <f t="shared" si="604"/>
        <v>#VALUE!</v>
      </c>
      <c r="AD852" s="578"/>
      <c r="AE852" s="211" t="str">
        <f>IFERROR(VLOOKUP($D852,'[2]0102W5'!$A:$B,2,0),"")</f>
        <v/>
      </c>
      <c r="AF852" s="211" t="str">
        <f>IFERROR(VLOOKUP($D852,'[2]0102W5'!$A:$C,3,0),"")</f>
        <v/>
      </c>
      <c r="AG852" s="208" t="str">
        <f t="shared" si="605"/>
        <v/>
      </c>
      <c r="AH852" s="205" t="e">
        <f t="shared" si="606"/>
        <v>#VALUE!</v>
      </c>
      <c r="AI852" s="578"/>
      <c r="AJ852" s="211" t="str">
        <f>IFERROR(VLOOKUP($D852,'[2]0103W6'!$A:$B,2,0),"")</f>
        <v/>
      </c>
      <c r="AK852" s="211" t="str">
        <f>IFERROR(VLOOKUP($D852,'[2]0103W6'!$A:$C,3,0),"")</f>
        <v/>
      </c>
      <c r="AL852" s="208" t="str">
        <f t="shared" si="607"/>
        <v/>
      </c>
      <c r="AM852" s="205" t="e">
        <f t="shared" si="608"/>
        <v>#VALUE!</v>
      </c>
      <c r="AN852" s="578"/>
      <c r="AO852" s="211" t="str">
        <f>IFERROR(VLOOKUP($D852,'[2]0104W7'!$A:$B,2,0),"")</f>
        <v/>
      </c>
      <c r="AP852" s="211" t="str">
        <f>IFERROR(VLOOKUP($D852,'[2]0104W7'!$A:$C,3,0),"")</f>
        <v/>
      </c>
      <c r="AQ852" s="208" t="str">
        <f t="shared" si="609"/>
        <v/>
      </c>
      <c r="AR852" s="205" t="e">
        <f t="shared" si="610"/>
        <v>#VALUE!</v>
      </c>
      <c r="AS852" s="578"/>
      <c r="AT852" s="211" t="str">
        <f>IFERROR(VLOOKUP($D852,'[2]0105W1'!$A:$B,2,0),"")</f>
        <v/>
      </c>
      <c r="AU852" s="211" t="str">
        <f>IFERROR(VLOOKUP($D852,'[2]0105W1'!$A:$C,3,0),"")</f>
        <v/>
      </c>
      <c r="AV852" s="208" t="str">
        <f t="shared" si="611"/>
        <v/>
      </c>
      <c r="AW852" s="205" t="e">
        <f t="shared" si="612"/>
        <v>#VALUE!</v>
      </c>
      <c r="AX852" s="578"/>
    </row>
    <row r="853" spans="1:50" ht="14.25" customHeight="1">
      <c r="A853" s="279"/>
      <c r="B853" s="527"/>
      <c r="C853" s="203">
        <v>30</v>
      </c>
      <c r="D853" s="206"/>
      <c r="E853" s="207"/>
      <c r="F853" s="203"/>
      <c r="G853" s="208" t="str">
        <f t="shared" si="597"/>
        <v/>
      </c>
      <c r="H853" s="576"/>
      <c r="I853" s="209"/>
      <c r="J853" s="209"/>
      <c r="K853" s="210"/>
      <c r="L853" s="577"/>
      <c r="M853" s="209"/>
      <c r="N853" s="579"/>
      <c r="O853" s="574"/>
      <c r="P853" s="211" t="str">
        <f>IFERROR(VLOOKUP($D853,'[2]1230W2'!$A:$B,2,0),"")</f>
        <v/>
      </c>
      <c r="Q853" s="211" t="str">
        <f>IFERROR(VLOOKUP($D853,'[2]1230W2'!$A:$C,3,0),"")</f>
        <v/>
      </c>
      <c r="R853" s="208" t="str">
        <f t="shared" si="598"/>
        <v/>
      </c>
      <c r="S853" s="205"/>
      <c r="T853" s="578"/>
      <c r="U853" s="211" t="str">
        <f>IFERROR(VLOOKUP($D853,'[2]1231W3'!$A:$B,2,0),"")</f>
        <v/>
      </c>
      <c r="V853" s="211" t="str">
        <f>IFERROR(VLOOKUP($D853,'[2]1231W3'!$A:$C,3,0),"")</f>
        <v/>
      </c>
      <c r="W853" s="208"/>
      <c r="X853" s="205"/>
      <c r="Y853" s="578"/>
      <c r="Z853" s="211" t="str">
        <f>IFERROR(VLOOKUP($D853,'[2]0101W4'!$A:$B,2,0),"")</f>
        <v/>
      </c>
      <c r="AA853" s="211" t="str">
        <f>IFERROR(VLOOKUP($D853,'[2]0101W4'!$A:$C,3,0),"")</f>
        <v/>
      </c>
      <c r="AB853" s="208" t="str">
        <f t="shared" si="603"/>
        <v/>
      </c>
      <c r="AC853" s="205" t="e">
        <f t="shared" si="604"/>
        <v>#VALUE!</v>
      </c>
      <c r="AD853" s="578"/>
      <c r="AE853" s="211" t="str">
        <f>IFERROR(VLOOKUP($D853,'[2]0102W5'!$A:$B,2,0),"")</f>
        <v/>
      </c>
      <c r="AF853" s="211" t="str">
        <f>IFERROR(VLOOKUP($D853,'[2]0102W5'!$A:$C,3,0),"")</f>
        <v/>
      </c>
      <c r="AG853" s="208" t="str">
        <f t="shared" si="605"/>
        <v/>
      </c>
      <c r="AH853" s="205" t="e">
        <f t="shared" si="606"/>
        <v>#VALUE!</v>
      </c>
      <c r="AI853" s="578"/>
      <c r="AJ853" s="211" t="str">
        <f>IFERROR(VLOOKUP($D853,'[2]0103W6'!$A:$B,2,0),"")</f>
        <v/>
      </c>
      <c r="AK853" s="211" t="str">
        <f>IFERROR(VLOOKUP($D853,'[2]0103W6'!$A:$C,3,0),"")</f>
        <v/>
      </c>
      <c r="AL853" s="208" t="str">
        <f t="shared" si="607"/>
        <v/>
      </c>
      <c r="AM853" s="205" t="e">
        <f t="shared" si="608"/>
        <v>#VALUE!</v>
      </c>
      <c r="AN853" s="578"/>
      <c r="AO853" s="211" t="str">
        <f>IFERROR(VLOOKUP($D853,'[2]0104W7'!$A:$B,2,0),"")</f>
        <v/>
      </c>
      <c r="AP853" s="211" t="str">
        <f>IFERROR(VLOOKUP($D853,'[2]0104W7'!$A:$C,3,0),"")</f>
        <v/>
      </c>
      <c r="AQ853" s="208" t="str">
        <f t="shared" si="609"/>
        <v/>
      </c>
      <c r="AR853" s="205" t="e">
        <f t="shared" si="610"/>
        <v>#VALUE!</v>
      </c>
      <c r="AS853" s="578"/>
      <c r="AT853" s="211" t="str">
        <f>IFERROR(VLOOKUP($D853,'[2]0105W1'!$A:$B,2,0),"")</f>
        <v/>
      </c>
      <c r="AU853" s="211" t="str">
        <f>IFERROR(VLOOKUP($D853,'[2]0105W1'!$A:$C,3,0),"")</f>
        <v/>
      </c>
      <c r="AV853" s="208" t="str">
        <f t="shared" si="611"/>
        <v/>
      </c>
      <c r="AW853" s="205" t="e">
        <f t="shared" si="612"/>
        <v>#VALUE!</v>
      </c>
      <c r="AX853" s="578"/>
    </row>
    <row r="854" spans="1:50" ht="14.25" customHeight="1">
      <c r="A854" s="279"/>
      <c r="B854" s="527"/>
      <c r="C854" s="203">
        <v>31</v>
      </c>
      <c r="D854" s="206"/>
      <c r="E854" s="203"/>
      <c r="F854" s="203"/>
      <c r="G854" s="208" t="str">
        <f t="shared" si="597"/>
        <v/>
      </c>
      <c r="H854" s="576"/>
      <c r="I854" s="209"/>
      <c r="J854" s="209"/>
      <c r="K854" s="210"/>
      <c r="L854" s="577"/>
      <c r="M854" s="209"/>
      <c r="N854" s="579"/>
      <c r="O854" s="574"/>
      <c r="P854" s="211" t="str">
        <f>IFERROR(VLOOKUP($D854,'[2]1230W2'!$A:$B,2,0),"")</f>
        <v/>
      </c>
      <c r="Q854" s="211" t="str">
        <f>IFERROR(VLOOKUP($D854,'[2]1230W2'!$A:$C,3,0),"")</f>
        <v/>
      </c>
      <c r="R854" s="208" t="str">
        <f t="shared" si="598"/>
        <v/>
      </c>
      <c r="S854" s="205"/>
      <c r="T854" s="578"/>
      <c r="U854" s="211" t="str">
        <f>IFERROR(VLOOKUP($D854,'[2]1231W3'!$A:$B,2,0),"")</f>
        <v/>
      </c>
      <c r="V854" s="211" t="str">
        <f>IFERROR(VLOOKUP($D854,'[2]1231W3'!$A:$C,3,0),"")</f>
        <v/>
      </c>
      <c r="W854" s="208"/>
      <c r="X854" s="205"/>
      <c r="Y854" s="578"/>
      <c r="Z854" s="211" t="str">
        <f>IFERROR(VLOOKUP($D854,'[2]0101W4'!$A:$B,2,0),"")</f>
        <v/>
      </c>
      <c r="AA854" s="211" t="str">
        <f>IFERROR(VLOOKUP($D854,'[2]0101W4'!$A:$C,3,0),"")</f>
        <v/>
      </c>
      <c r="AB854" s="208" t="str">
        <f t="shared" si="603"/>
        <v/>
      </c>
      <c r="AC854" s="205" t="e">
        <f t="shared" si="604"/>
        <v>#VALUE!</v>
      </c>
      <c r="AD854" s="578"/>
      <c r="AE854" s="211" t="str">
        <f>IFERROR(VLOOKUP($D854,'[2]0102W5'!$A:$B,2,0),"")</f>
        <v/>
      </c>
      <c r="AF854" s="211" t="str">
        <f>IFERROR(VLOOKUP($D854,'[2]0102W5'!$A:$C,3,0),"")</f>
        <v/>
      </c>
      <c r="AG854" s="208" t="str">
        <f t="shared" si="605"/>
        <v/>
      </c>
      <c r="AH854" s="205" t="e">
        <f t="shared" si="606"/>
        <v>#VALUE!</v>
      </c>
      <c r="AI854" s="578"/>
      <c r="AJ854" s="211" t="str">
        <f>IFERROR(VLOOKUP($D854,'[2]0103W6'!$A:$B,2,0),"")</f>
        <v/>
      </c>
      <c r="AK854" s="211" t="str">
        <f>IFERROR(VLOOKUP($D854,'[2]0103W6'!$A:$C,3,0),"")</f>
        <v/>
      </c>
      <c r="AL854" s="208" t="str">
        <f t="shared" si="607"/>
        <v/>
      </c>
      <c r="AM854" s="205" t="e">
        <f t="shared" si="608"/>
        <v>#VALUE!</v>
      </c>
      <c r="AN854" s="578"/>
      <c r="AO854" s="211" t="str">
        <f>IFERROR(VLOOKUP($D854,'[2]0104W7'!$A:$B,2,0),"")</f>
        <v/>
      </c>
      <c r="AP854" s="211" t="str">
        <f>IFERROR(VLOOKUP($D854,'[2]0104W7'!$A:$C,3,0),"")</f>
        <v/>
      </c>
      <c r="AQ854" s="208" t="str">
        <f t="shared" si="609"/>
        <v/>
      </c>
      <c r="AR854" s="205" t="e">
        <f t="shared" si="610"/>
        <v>#VALUE!</v>
      </c>
      <c r="AS854" s="578"/>
      <c r="AT854" s="211" t="str">
        <f>IFERROR(VLOOKUP($D854,'[2]0105W1'!$A:$B,2,0),"")</f>
        <v/>
      </c>
      <c r="AU854" s="211" t="str">
        <f>IFERROR(VLOOKUP($D854,'[2]0105W1'!$A:$C,3,0),"")</f>
        <v/>
      </c>
      <c r="AV854" s="208" t="str">
        <f t="shared" si="611"/>
        <v/>
      </c>
      <c r="AW854" s="205" t="e">
        <f t="shared" si="612"/>
        <v>#VALUE!</v>
      </c>
      <c r="AX854" s="578"/>
    </row>
    <row r="855" spans="1:50" ht="14.25" customHeight="1">
      <c r="A855" s="279"/>
      <c r="B855" s="527"/>
      <c r="C855" s="203">
        <v>32</v>
      </c>
      <c r="D855" s="206"/>
      <c r="E855" s="203"/>
      <c r="F855" s="203"/>
      <c r="G855" s="208" t="str">
        <f t="shared" si="597"/>
        <v/>
      </c>
      <c r="H855" s="576"/>
      <c r="I855" s="209"/>
      <c r="J855" s="209"/>
      <c r="K855" s="210"/>
      <c r="L855" s="577"/>
      <c r="M855" s="209"/>
      <c r="N855" s="579"/>
      <c r="O855" s="574"/>
      <c r="P855" s="211" t="str">
        <f>IFERROR(VLOOKUP($D855,'[2]1230W2'!$A:$B,2,0),"")</f>
        <v/>
      </c>
      <c r="Q855" s="211" t="str">
        <f>IFERROR(VLOOKUP($D855,'[2]1230W2'!$A:$C,3,0),"")</f>
        <v/>
      </c>
      <c r="R855" s="208" t="str">
        <f t="shared" si="598"/>
        <v/>
      </c>
      <c r="S855" s="205"/>
      <c r="T855" s="578"/>
      <c r="U855" s="211" t="str">
        <f>IFERROR(VLOOKUP($D855,'[2]1231W3'!$A:$B,2,0),"")</f>
        <v/>
      </c>
      <c r="V855" s="211" t="str">
        <f>IFERROR(VLOOKUP($D855,'[2]1231W3'!$A:$C,3,0),"")</f>
        <v/>
      </c>
      <c r="W855" s="208"/>
      <c r="X855" s="205"/>
      <c r="Y855" s="578"/>
      <c r="Z855" s="211" t="str">
        <f>IFERROR(VLOOKUP($D855,'[2]0101W4'!$A:$B,2,0),"")</f>
        <v/>
      </c>
      <c r="AA855" s="211" t="str">
        <f>IFERROR(VLOOKUP($D855,'[2]0101W4'!$A:$C,3,0),"")</f>
        <v/>
      </c>
      <c r="AB855" s="208" t="str">
        <f t="shared" si="603"/>
        <v/>
      </c>
      <c r="AC855" s="205" t="e">
        <f t="shared" si="604"/>
        <v>#VALUE!</v>
      </c>
      <c r="AD855" s="578"/>
      <c r="AE855" s="211" t="str">
        <f>IFERROR(VLOOKUP($D855,'[2]0102W5'!$A:$B,2,0),"")</f>
        <v/>
      </c>
      <c r="AF855" s="211" t="str">
        <f>IFERROR(VLOOKUP($D855,'[2]0102W5'!$A:$C,3,0),"")</f>
        <v/>
      </c>
      <c r="AG855" s="208" t="str">
        <f t="shared" si="605"/>
        <v/>
      </c>
      <c r="AH855" s="205" t="e">
        <f t="shared" si="606"/>
        <v>#VALUE!</v>
      </c>
      <c r="AI855" s="578"/>
      <c r="AJ855" s="211" t="str">
        <f>IFERROR(VLOOKUP($D855,'[2]0103W6'!$A:$B,2,0),"")</f>
        <v/>
      </c>
      <c r="AK855" s="211" t="str">
        <f>IFERROR(VLOOKUP($D855,'[2]0103W6'!$A:$C,3,0),"")</f>
        <v/>
      </c>
      <c r="AL855" s="208" t="str">
        <f t="shared" si="607"/>
        <v/>
      </c>
      <c r="AM855" s="205" t="e">
        <f t="shared" si="608"/>
        <v>#VALUE!</v>
      </c>
      <c r="AN855" s="578"/>
      <c r="AO855" s="211" t="str">
        <f>IFERROR(VLOOKUP($D855,'[2]0104W7'!$A:$B,2,0),"")</f>
        <v/>
      </c>
      <c r="AP855" s="211" t="str">
        <f>IFERROR(VLOOKUP($D855,'[2]0104W7'!$A:$C,3,0),"")</f>
        <v/>
      </c>
      <c r="AQ855" s="208" t="str">
        <f t="shared" si="609"/>
        <v/>
      </c>
      <c r="AR855" s="205" t="e">
        <f t="shared" si="610"/>
        <v>#VALUE!</v>
      </c>
      <c r="AS855" s="578"/>
      <c r="AT855" s="211" t="str">
        <f>IFERROR(VLOOKUP($D855,'[2]0105W1'!$A:$B,2,0),"")</f>
        <v/>
      </c>
      <c r="AU855" s="211" t="str">
        <f>IFERROR(VLOOKUP($D855,'[2]0105W1'!$A:$C,3,0),"")</f>
        <v/>
      </c>
      <c r="AV855" s="208" t="str">
        <f t="shared" si="611"/>
        <v/>
      </c>
      <c r="AW855" s="205" t="e">
        <f t="shared" si="612"/>
        <v>#VALUE!</v>
      </c>
      <c r="AX855" s="578"/>
    </row>
    <row r="856" spans="1:50" ht="14.25" customHeight="1">
      <c r="A856" s="279"/>
      <c r="B856" s="527"/>
      <c r="C856" s="203">
        <v>33</v>
      </c>
      <c r="D856" s="206"/>
      <c r="E856" s="203"/>
      <c r="F856" s="203"/>
      <c r="G856" s="208" t="str">
        <f t="shared" si="597"/>
        <v/>
      </c>
      <c r="H856" s="576"/>
      <c r="I856" s="209"/>
      <c r="J856" s="209"/>
      <c r="K856" s="210"/>
      <c r="L856" s="577"/>
      <c r="M856" s="209"/>
      <c r="N856" s="579"/>
      <c r="O856" s="574"/>
      <c r="P856" s="211" t="str">
        <f>IFERROR(VLOOKUP($D856,'[2]1230W2'!$A:$B,2,0),"")</f>
        <v/>
      </c>
      <c r="Q856" s="211" t="str">
        <f>IFERROR(VLOOKUP($D856,'[2]1230W2'!$A:$C,3,0),"")</f>
        <v/>
      </c>
      <c r="R856" s="208" t="str">
        <f t="shared" si="598"/>
        <v/>
      </c>
      <c r="S856" s="205"/>
      <c r="T856" s="578"/>
      <c r="U856" s="211" t="str">
        <f>IFERROR(VLOOKUP($D856,'[2]1231W3'!$A:$B,2,0),"")</f>
        <v/>
      </c>
      <c r="V856" s="211" t="str">
        <f>IFERROR(VLOOKUP($D856,'[2]1231W3'!$A:$C,3,0),"")</f>
        <v/>
      </c>
      <c r="W856" s="208"/>
      <c r="X856" s="205"/>
      <c r="Y856" s="578"/>
      <c r="Z856" s="211" t="str">
        <f>IFERROR(VLOOKUP($D856,'[2]0101W4'!$A:$B,2,0),"")</f>
        <v/>
      </c>
      <c r="AA856" s="211" t="str">
        <f>IFERROR(VLOOKUP($D856,'[2]0101W4'!$A:$C,3,0),"")</f>
        <v/>
      </c>
      <c r="AB856" s="208" t="str">
        <f t="shared" si="603"/>
        <v/>
      </c>
      <c r="AC856" s="205" t="e">
        <f t="shared" si="604"/>
        <v>#VALUE!</v>
      </c>
      <c r="AD856" s="578"/>
      <c r="AE856" s="211" t="str">
        <f>IFERROR(VLOOKUP($D856,'[2]0102W5'!$A:$B,2,0),"")</f>
        <v/>
      </c>
      <c r="AF856" s="211" t="str">
        <f>IFERROR(VLOOKUP($D856,'[2]0102W5'!$A:$C,3,0),"")</f>
        <v/>
      </c>
      <c r="AG856" s="208" t="str">
        <f t="shared" si="605"/>
        <v/>
      </c>
      <c r="AH856" s="205" t="e">
        <f t="shared" si="606"/>
        <v>#VALUE!</v>
      </c>
      <c r="AI856" s="578"/>
      <c r="AJ856" s="211" t="str">
        <f>IFERROR(VLOOKUP($D856,'[2]0103W6'!$A:$B,2,0),"")</f>
        <v/>
      </c>
      <c r="AK856" s="211" t="str">
        <f>IFERROR(VLOOKUP($D856,'[2]0103W6'!$A:$C,3,0),"")</f>
        <v/>
      </c>
      <c r="AL856" s="208" t="str">
        <f t="shared" si="607"/>
        <v/>
      </c>
      <c r="AM856" s="205" t="e">
        <f t="shared" si="608"/>
        <v>#VALUE!</v>
      </c>
      <c r="AN856" s="578"/>
      <c r="AO856" s="211" t="str">
        <f>IFERROR(VLOOKUP($D856,'[2]0104W7'!$A:$B,2,0),"")</f>
        <v/>
      </c>
      <c r="AP856" s="211" t="str">
        <f>IFERROR(VLOOKUP($D856,'[2]0104W7'!$A:$C,3,0),"")</f>
        <v/>
      </c>
      <c r="AQ856" s="208" t="str">
        <f t="shared" si="609"/>
        <v/>
      </c>
      <c r="AR856" s="205" t="e">
        <f t="shared" si="610"/>
        <v>#VALUE!</v>
      </c>
      <c r="AS856" s="578"/>
      <c r="AT856" s="211" t="str">
        <f>IFERROR(VLOOKUP($D856,'[2]0105W1'!$A:$B,2,0),"")</f>
        <v/>
      </c>
      <c r="AU856" s="211" t="str">
        <f>IFERROR(VLOOKUP($D856,'[2]0105W1'!$A:$C,3,0),"")</f>
        <v/>
      </c>
      <c r="AV856" s="208" t="str">
        <f t="shared" si="611"/>
        <v/>
      </c>
      <c r="AW856" s="205" t="e">
        <f t="shared" si="612"/>
        <v>#VALUE!</v>
      </c>
      <c r="AX856" s="578"/>
    </row>
  </sheetData>
  <mergeCells count="1357">
    <mergeCell ref="AJ821:AM821"/>
    <mergeCell ref="AN821:AN823"/>
    <mergeCell ref="AO821:AR821"/>
    <mergeCell ref="AS821:AS823"/>
    <mergeCell ref="AT821:AW821"/>
    <mergeCell ref="AX821:AX823"/>
    <mergeCell ref="E822:G822"/>
    <mergeCell ref="I822:K822"/>
    <mergeCell ref="P822:S822"/>
    <mergeCell ref="U822:X822"/>
    <mergeCell ref="Z822:AC822"/>
    <mergeCell ref="AE822:AH822"/>
    <mergeCell ref="AJ822:AM822"/>
    <mergeCell ref="AO822:AR822"/>
    <mergeCell ref="AT822:AW822"/>
    <mergeCell ref="B824:B856"/>
    <mergeCell ref="H824:H856"/>
    <mergeCell ref="L824:L856"/>
    <mergeCell ref="T824:T856"/>
    <mergeCell ref="Y824:Y856"/>
    <mergeCell ref="AD824:AD856"/>
    <mergeCell ref="AI824:AI856"/>
    <mergeCell ref="AN824:AN856"/>
    <mergeCell ref="AS824:AS856"/>
    <mergeCell ref="AX824:AX856"/>
    <mergeCell ref="B821:B823"/>
    <mergeCell ref="C821:D823"/>
    <mergeCell ref="E821:G821"/>
    <mergeCell ref="H821:H823"/>
    <mergeCell ref="I821:K821"/>
    <mergeCell ref="L821:L823"/>
    <mergeCell ref="M821:M823"/>
    <mergeCell ref="N821:N856"/>
    <mergeCell ref="O821:O856"/>
    <mergeCell ref="P821:S821"/>
    <mergeCell ref="T821:T823"/>
    <mergeCell ref="U821:X821"/>
    <mergeCell ref="Y821:Y823"/>
    <mergeCell ref="Z821:AC821"/>
    <mergeCell ref="AD821:AD823"/>
    <mergeCell ref="AE821:AH821"/>
    <mergeCell ref="AI821:AI823"/>
    <mergeCell ref="B819:M820"/>
    <mergeCell ref="N819:N820"/>
    <mergeCell ref="O819:O820"/>
    <mergeCell ref="P819:T819"/>
    <mergeCell ref="U819:Y819"/>
    <mergeCell ref="Z819:AD819"/>
    <mergeCell ref="AE819:AI819"/>
    <mergeCell ref="AJ819:AN819"/>
    <mergeCell ref="AO819:AS819"/>
    <mergeCell ref="AT819:AX819"/>
    <mergeCell ref="P820:T820"/>
    <mergeCell ref="U820:Y820"/>
    <mergeCell ref="Z820:AD820"/>
    <mergeCell ref="AE820:AI820"/>
    <mergeCell ref="AJ820:AN820"/>
    <mergeCell ref="AO820:AS820"/>
    <mergeCell ref="AT820:AX820"/>
    <mergeCell ref="AJ783:AM783"/>
    <mergeCell ref="AN783:AN785"/>
    <mergeCell ref="AO783:AR783"/>
    <mergeCell ref="AS783:AS785"/>
    <mergeCell ref="AT783:AW783"/>
    <mergeCell ref="AX783:AX785"/>
    <mergeCell ref="E784:G784"/>
    <mergeCell ref="I784:K784"/>
    <mergeCell ref="P784:S784"/>
    <mergeCell ref="U784:X784"/>
    <mergeCell ref="Z784:AC784"/>
    <mergeCell ref="AE784:AH784"/>
    <mergeCell ref="AJ784:AM784"/>
    <mergeCell ref="AO784:AR784"/>
    <mergeCell ref="AT784:AW784"/>
    <mergeCell ref="B786:B818"/>
    <mergeCell ref="H786:H818"/>
    <mergeCell ref="L786:L818"/>
    <mergeCell ref="T786:T818"/>
    <mergeCell ref="Y786:Y818"/>
    <mergeCell ref="AD786:AD818"/>
    <mergeCell ref="AI786:AI818"/>
    <mergeCell ref="AN786:AN818"/>
    <mergeCell ref="AS786:AS818"/>
    <mergeCell ref="AX786:AX818"/>
    <mergeCell ref="B783:B785"/>
    <mergeCell ref="C783:D785"/>
    <mergeCell ref="E783:G783"/>
    <mergeCell ref="H783:H785"/>
    <mergeCell ref="I783:K783"/>
    <mergeCell ref="L783:L785"/>
    <mergeCell ref="M783:M785"/>
    <mergeCell ref="N783:N818"/>
    <mergeCell ref="O783:O818"/>
    <mergeCell ref="P783:S783"/>
    <mergeCell ref="T783:T785"/>
    <mergeCell ref="U783:X783"/>
    <mergeCell ref="Y783:Y785"/>
    <mergeCell ref="Z783:AC783"/>
    <mergeCell ref="AD783:AD785"/>
    <mergeCell ref="AE783:AH783"/>
    <mergeCell ref="AI783:AI785"/>
    <mergeCell ref="B781:M782"/>
    <mergeCell ref="N781:N782"/>
    <mergeCell ref="O781:O782"/>
    <mergeCell ref="P781:T781"/>
    <mergeCell ref="U781:Y781"/>
    <mergeCell ref="Z781:AD781"/>
    <mergeCell ref="AE781:AI781"/>
    <mergeCell ref="AJ781:AN781"/>
    <mergeCell ref="AO781:AS781"/>
    <mergeCell ref="AT781:AX781"/>
    <mergeCell ref="P782:T782"/>
    <mergeCell ref="U782:Y782"/>
    <mergeCell ref="Z782:AD782"/>
    <mergeCell ref="AE782:AI782"/>
    <mergeCell ref="AJ782:AN782"/>
    <mergeCell ref="AO782:AS782"/>
    <mergeCell ref="AT782:AX782"/>
    <mergeCell ref="AJ745:AM745"/>
    <mergeCell ref="AN745:AN747"/>
    <mergeCell ref="AO745:AR745"/>
    <mergeCell ref="AS745:AS747"/>
    <mergeCell ref="AT745:AW745"/>
    <mergeCell ref="AX745:AX747"/>
    <mergeCell ref="E746:G746"/>
    <mergeCell ref="I746:K746"/>
    <mergeCell ref="P746:S746"/>
    <mergeCell ref="U746:X746"/>
    <mergeCell ref="Z746:AC746"/>
    <mergeCell ref="AE746:AH746"/>
    <mergeCell ref="AJ746:AM746"/>
    <mergeCell ref="AO746:AR746"/>
    <mergeCell ref="AT746:AW746"/>
    <mergeCell ref="B748:B780"/>
    <mergeCell ref="H748:H780"/>
    <mergeCell ref="L748:L780"/>
    <mergeCell ref="T748:T780"/>
    <mergeCell ref="Y748:Y780"/>
    <mergeCell ref="AD748:AD780"/>
    <mergeCell ref="AI748:AI780"/>
    <mergeCell ref="AN748:AN780"/>
    <mergeCell ref="AS748:AS780"/>
    <mergeCell ref="AX748:AX780"/>
    <mergeCell ref="B745:B747"/>
    <mergeCell ref="C745:D747"/>
    <mergeCell ref="E745:G745"/>
    <mergeCell ref="H745:H747"/>
    <mergeCell ref="I745:K745"/>
    <mergeCell ref="L745:L747"/>
    <mergeCell ref="M745:M747"/>
    <mergeCell ref="N745:N780"/>
    <mergeCell ref="O745:O780"/>
    <mergeCell ref="P745:S745"/>
    <mergeCell ref="T745:T747"/>
    <mergeCell ref="U745:X745"/>
    <mergeCell ref="Y745:Y747"/>
    <mergeCell ref="Z745:AC745"/>
    <mergeCell ref="AD745:AD747"/>
    <mergeCell ref="AE745:AH745"/>
    <mergeCell ref="AI745:AI747"/>
    <mergeCell ref="B743:M744"/>
    <mergeCell ref="N743:N744"/>
    <mergeCell ref="O743:O744"/>
    <mergeCell ref="P743:T743"/>
    <mergeCell ref="U743:Y743"/>
    <mergeCell ref="Z743:AD743"/>
    <mergeCell ref="AE743:AI743"/>
    <mergeCell ref="AJ743:AN743"/>
    <mergeCell ref="AO743:AS743"/>
    <mergeCell ref="AT743:AX743"/>
    <mergeCell ref="P744:T744"/>
    <mergeCell ref="U744:Y744"/>
    <mergeCell ref="Z744:AD744"/>
    <mergeCell ref="AE744:AI744"/>
    <mergeCell ref="AJ744:AN744"/>
    <mergeCell ref="AO744:AS744"/>
    <mergeCell ref="AT744:AX744"/>
    <mergeCell ref="T634:T666"/>
    <mergeCell ref="Y634:Y666"/>
    <mergeCell ref="AD634:AD666"/>
    <mergeCell ref="AI634:AI666"/>
    <mergeCell ref="AN634:AN666"/>
    <mergeCell ref="AS634:AS666"/>
    <mergeCell ref="AX634:AX666"/>
    <mergeCell ref="AJ705:AN705"/>
    <mergeCell ref="AO705:AS705"/>
    <mergeCell ref="AT705:AX705"/>
    <mergeCell ref="P706:T706"/>
    <mergeCell ref="U706:Y706"/>
    <mergeCell ref="Z706:AD706"/>
    <mergeCell ref="AE706:AI706"/>
    <mergeCell ref="AJ706:AN706"/>
    <mergeCell ref="AO706:AS706"/>
    <mergeCell ref="AT706:AX706"/>
    <mergeCell ref="AX669:AX671"/>
    <mergeCell ref="AX707:AX709"/>
    <mergeCell ref="AX710:AX742"/>
    <mergeCell ref="AO667:AS667"/>
    <mergeCell ref="AT667:AX667"/>
    <mergeCell ref="AN631:AN633"/>
    <mergeCell ref="AO631:AR631"/>
    <mergeCell ref="AS631:AS633"/>
    <mergeCell ref="AT631:AW631"/>
    <mergeCell ref="AX631:AX633"/>
    <mergeCell ref="E632:G632"/>
    <mergeCell ref="I632:K632"/>
    <mergeCell ref="P632:S632"/>
    <mergeCell ref="U632:X632"/>
    <mergeCell ref="Z632:AC632"/>
    <mergeCell ref="AE632:AH632"/>
    <mergeCell ref="AJ632:AM632"/>
    <mergeCell ref="AO632:AR632"/>
    <mergeCell ref="AT632:AW632"/>
    <mergeCell ref="P631:S631"/>
    <mergeCell ref="T631:T633"/>
    <mergeCell ref="U631:X631"/>
    <mergeCell ref="Y631:Y633"/>
    <mergeCell ref="Z631:AC631"/>
    <mergeCell ref="AD631:AD633"/>
    <mergeCell ref="AE631:AH631"/>
    <mergeCell ref="AI631:AI633"/>
    <mergeCell ref="AJ631:AM631"/>
    <mergeCell ref="B631:B633"/>
    <mergeCell ref="C631:D633"/>
    <mergeCell ref="E631:G631"/>
    <mergeCell ref="H631:H633"/>
    <mergeCell ref="I631:K631"/>
    <mergeCell ref="L631:L633"/>
    <mergeCell ref="M631:M633"/>
    <mergeCell ref="N631:N666"/>
    <mergeCell ref="O631:O666"/>
    <mergeCell ref="B634:B666"/>
    <mergeCell ref="H634:H666"/>
    <mergeCell ref="L634:L666"/>
    <mergeCell ref="AX596:AX628"/>
    <mergeCell ref="B629:M630"/>
    <mergeCell ref="N629:N630"/>
    <mergeCell ref="O629:O630"/>
    <mergeCell ref="P629:T629"/>
    <mergeCell ref="U629:Y629"/>
    <mergeCell ref="Z629:AD629"/>
    <mergeCell ref="AE629:AI629"/>
    <mergeCell ref="AJ629:AN629"/>
    <mergeCell ref="AO629:AS629"/>
    <mergeCell ref="AT629:AX629"/>
    <mergeCell ref="P630:T630"/>
    <mergeCell ref="U630:Y630"/>
    <mergeCell ref="Z630:AD630"/>
    <mergeCell ref="AE630:AI630"/>
    <mergeCell ref="AJ630:AN630"/>
    <mergeCell ref="AO630:AS630"/>
    <mergeCell ref="AT630:AX630"/>
    <mergeCell ref="B596:B628"/>
    <mergeCell ref="H596:H628"/>
    <mergeCell ref="T596:T628"/>
    <mergeCell ref="Y596:Y628"/>
    <mergeCell ref="AD596:AD628"/>
    <mergeCell ref="AI596:AI628"/>
    <mergeCell ref="AN596:AN628"/>
    <mergeCell ref="AS596:AS628"/>
    <mergeCell ref="AI593:AI595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P592:T592"/>
    <mergeCell ref="U592:Y592"/>
    <mergeCell ref="Z592:AD592"/>
    <mergeCell ref="AE592:AI592"/>
    <mergeCell ref="AJ592:AN592"/>
    <mergeCell ref="AO592:AS592"/>
    <mergeCell ref="AT592:AX592"/>
    <mergeCell ref="B593:B595"/>
    <mergeCell ref="C593:D595"/>
    <mergeCell ref="E593:G593"/>
    <mergeCell ref="H593:H595"/>
    <mergeCell ref="I593:K593"/>
    <mergeCell ref="L593:L595"/>
    <mergeCell ref="M593:M595"/>
    <mergeCell ref="N593:N628"/>
    <mergeCell ref="O593:O628"/>
    <mergeCell ref="P593:S593"/>
    <mergeCell ref="T593:T595"/>
    <mergeCell ref="U593:X593"/>
    <mergeCell ref="Y593:Y595"/>
    <mergeCell ref="Z593:AC593"/>
    <mergeCell ref="AD593:AD595"/>
    <mergeCell ref="AE593:AH593"/>
    <mergeCell ref="B591:M592"/>
    <mergeCell ref="N591:N592"/>
    <mergeCell ref="O591:O592"/>
    <mergeCell ref="P591:T591"/>
    <mergeCell ref="U591:Y591"/>
    <mergeCell ref="Z591:AD591"/>
    <mergeCell ref="AE591:AI591"/>
    <mergeCell ref="AJ591:AN591"/>
    <mergeCell ref="L596:L628"/>
    <mergeCell ref="AO591:AS591"/>
    <mergeCell ref="AO556:AR556"/>
    <mergeCell ref="AT556:AW556"/>
    <mergeCell ref="T558:T590"/>
    <mergeCell ref="Y558:Y590"/>
    <mergeCell ref="AD558:AD590"/>
    <mergeCell ref="AI558:AI590"/>
    <mergeCell ref="AN558:AN590"/>
    <mergeCell ref="AS558:AS590"/>
    <mergeCell ref="AX558:AX590"/>
    <mergeCell ref="AN555:AN557"/>
    <mergeCell ref="AO555:AR555"/>
    <mergeCell ref="AS555:AS557"/>
    <mergeCell ref="AT555:AW555"/>
    <mergeCell ref="AX555:AX557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AJ555:AM555"/>
    <mergeCell ref="P556:S556"/>
    <mergeCell ref="U556:X556"/>
    <mergeCell ref="Z556:AC556"/>
    <mergeCell ref="AE556:AH556"/>
    <mergeCell ref="AJ556:AM556"/>
    <mergeCell ref="AT591:AX591"/>
    <mergeCell ref="E556:G556"/>
    <mergeCell ref="I556:K556"/>
    <mergeCell ref="AX520:AX552"/>
    <mergeCell ref="B553:M554"/>
    <mergeCell ref="N553:N554"/>
    <mergeCell ref="O553:O554"/>
    <mergeCell ref="P553:T553"/>
    <mergeCell ref="U553:Y553"/>
    <mergeCell ref="Z553:AD553"/>
    <mergeCell ref="AE553:AI553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S520:AS552"/>
    <mergeCell ref="AO516:AS516"/>
    <mergeCell ref="AT516:AX516"/>
    <mergeCell ref="L517:L519"/>
    <mergeCell ref="M517:M519"/>
    <mergeCell ref="N517:N552"/>
    <mergeCell ref="O517:O552"/>
    <mergeCell ref="P517:S517"/>
    <mergeCell ref="T517:T519"/>
    <mergeCell ref="U517:X517"/>
    <mergeCell ref="Y517:Y519"/>
    <mergeCell ref="Z517:AC517"/>
    <mergeCell ref="AD517:AD519"/>
    <mergeCell ref="AE517:AH517"/>
    <mergeCell ref="B515:M516"/>
    <mergeCell ref="N515:N516"/>
    <mergeCell ref="O515:O516"/>
    <mergeCell ref="P515:T515"/>
    <mergeCell ref="AE515:AI515"/>
    <mergeCell ref="AI517:AI519"/>
    <mergeCell ref="AJ517:AM517"/>
    <mergeCell ref="AN517:AN519"/>
    <mergeCell ref="AO517:AR517"/>
    <mergeCell ref="AS517:AS519"/>
    <mergeCell ref="E518:G518"/>
    <mergeCell ref="I518:K518"/>
    <mergeCell ref="P518:S518"/>
    <mergeCell ref="AT515:AX515"/>
    <mergeCell ref="AJ515:AN515"/>
    <mergeCell ref="AO515:AS515"/>
    <mergeCell ref="U515:Y515"/>
    <mergeCell ref="Z515:AD515"/>
    <mergeCell ref="B517:B519"/>
    <mergeCell ref="B482:B514"/>
    <mergeCell ref="H482:H514"/>
    <mergeCell ref="L482:L514"/>
    <mergeCell ref="T482:T514"/>
    <mergeCell ref="Y482:Y514"/>
    <mergeCell ref="AD482:AD514"/>
    <mergeCell ref="AI482:AI514"/>
    <mergeCell ref="AN482:AN514"/>
    <mergeCell ref="AS482:AS514"/>
    <mergeCell ref="B479:B481"/>
    <mergeCell ref="C479:D481"/>
    <mergeCell ref="E479:G479"/>
    <mergeCell ref="H479:H481"/>
    <mergeCell ref="I479:K479"/>
    <mergeCell ref="L479:L481"/>
    <mergeCell ref="M479:M481"/>
    <mergeCell ref="AJ479:AM479"/>
    <mergeCell ref="AN479:AN481"/>
    <mergeCell ref="E480:G480"/>
    <mergeCell ref="I480:K480"/>
    <mergeCell ref="AJ480:AM480"/>
    <mergeCell ref="Z480:AC480"/>
    <mergeCell ref="AE480:AH480"/>
    <mergeCell ref="AT477:AX477"/>
    <mergeCell ref="P478:T478"/>
    <mergeCell ref="U478:Y478"/>
    <mergeCell ref="Z478:AD478"/>
    <mergeCell ref="AE478:AI478"/>
    <mergeCell ref="AO478:AS478"/>
    <mergeCell ref="AT478:AX478"/>
    <mergeCell ref="N479:N514"/>
    <mergeCell ref="O479:O514"/>
    <mergeCell ref="P479:S479"/>
    <mergeCell ref="T479:T481"/>
    <mergeCell ref="U479:X479"/>
    <mergeCell ref="Y479:Y481"/>
    <mergeCell ref="Z479:AC479"/>
    <mergeCell ref="AD479:AD481"/>
    <mergeCell ref="AE479:AH479"/>
    <mergeCell ref="AI479:AI481"/>
    <mergeCell ref="AO479:AR479"/>
    <mergeCell ref="AS479:AS481"/>
    <mergeCell ref="AT479:AW479"/>
    <mergeCell ref="AX479:AX481"/>
    <mergeCell ref="P480:S480"/>
    <mergeCell ref="U480:X480"/>
    <mergeCell ref="AX482:AX514"/>
    <mergeCell ref="AO480:AR480"/>
    <mergeCell ref="AO477:AS477"/>
    <mergeCell ref="AT480:AW480"/>
    <mergeCell ref="P326:T326"/>
    <mergeCell ref="U326:Y326"/>
    <mergeCell ref="B331:B363"/>
    <mergeCell ref="H331:H363"/>
    <mergeCell ref="B328:B330"/>
    <mergeCell ref="C328:D330"/>
    <mergeCell ref="E328:G328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Z326:AD326"/>
    <mergeCell ref="AE326:AI326"/>
    <mergeCell ref="AJ326:AN326"/>
    <mergeCell ref="AO326:AS326"/>
    <mergeCell ref="AT326:AX326"/>
    <mergeCell ref="P327:T327"/>
    <mergeCell ref="E291:G291"/>
    <mergeCell ref="I291:K291"/>
    <mergeCell ref="AX255:AX287"/>
    <mergeCell ref="B288:M289"/>
    <mergeCell ref="N288:N289"/>
    <mergeCell ref="O288:O289"/>
    <mergeCell ref="P288:T288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B326:M327"/>
    <mergeCell ref="N326:N327"/>
    <mergeCell ref="O326:O327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Y255:Y287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52:AW252"/>
    <mergeCell ref="AX252:AX254"/>
    <mergeCell ref="E253:G253"/>
    <mergeCell ref="I253:K253"/>
    <mergeCell ref="P253:S253"/>
    <mergeCell ref="U253:X253"/>
    <mergeCell ref="AO289:AS289"/>
    <mergeCell ref="AT289:AX289"/>
    <mergeCell ref="N252:N287"/>
    <mergeCell ref="B252:B254"/>
    <mergeCell ref="C252:D254"/>
    <mergeCell ref="L252:L254"/>
    <mergeCell ref="AJ291:AM291"/>
    <mergeCell ref="AO291:AR291"/>
    <mergeCell ref="AT291:AW291"/>
    <mergeCell ref="AD290:AD292"/>
    <mergeCell ref="AE290:AH290"/>
    <mergeCell ref="AI290:AI292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U288:Y288"/>
    <mergeCell ref="Z288:AD288"/>
    <mergeCell ref="AE288:AI288"/>
    <mergeCell ref="AJ288:AN288"/>
    <mergeCell ref="AO288:AS288"/>
    <mergeCell ref="E252:G252"/>
    <mergeCell ref="H252:H254"/>
    <mergeCell ref="I252:K252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T214:AW214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J177:AN177"/>
    <mergeCell ref="AO177:AS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I179:AI181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Z144:AC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B109:B111"/>
    <mergeCell ref="C109:D111"/>
    <mergeCell ref="AS112:AS141"/>
    <mergeCell ref="H109:H111"/>
    <mergeCell ref="I109:K109"/>
    <mergeCell ref="L109:L111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42:M143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B72:M73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Z253:AC253"/>
    <mergeCell ref="AE253:AH253"/>
    <mergeCell ref="AJ253:AM253"/>
    <mergeCell ref="AO253:AR253"/>
    <mergeCell ref="AT253:AW253"/>
    <mergeCell ref="P252:S252"/>
    <mergeCell ref="T252:T254"/>
    <mergeCell ref="AJ3:AN3"/>
    <mergeCell ref="AO3:AS3"/>
    <mergeCell ref="P2:T2"/>
    <mergeCell ref="U2:Y2"/>
    <mergeCell ref="Z2:AD2"/>
    <mergeCell ref="AT3:AX3"/>
    <mergeCell ref="AX217:AX249"/>
    <mergeCell ref="AD4:AD6"/>
    <mergeCell ref="AT5:AW5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42:AX71"/>
    <mergeCell ref="AX74:AX76"/>
    <mergeCell ref="AO75:AR75"/>
    <mergeCell ref="AT75:AW75"/>
    <mergeCell ref="AD112:AD141"/>
    <mergeCell ref="AI112:AI141"/>
    <mergeCell ref="AN112:AN141"/>
    <mergeCell ref="AN109:AN111"/>
    <mergeCell ref="AO109:AR109"/>
    <mergeCell ref="AS109:AS111"/>
    <mergeCell ref="AT109:AW109"/>
    <mergeCell ref="P144:S144"/>
    <mergeCell ref="T144:T146"/>
    <mergeCell ref="U144:X144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L331:L363"/>
    <mergeCell ref="P328:S328"/>
    <mergeCell ref="T328:T330"/>
    <mergeCell ref="U328:X328"/>
    <mergeCell ref="Y328:Y330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AX369:AX401"/>
    <mergeCell ref="B366:B368"/>
    <mergeCell ref="C366:D368"/>
    <mergeCell ref="E366:G366"/>
    <mergeCell ref="H366:H368"/>
    <mergeCell ref="I366:K366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B402:M403"/>
    <mergeCell ref="N402:N403"/>
    <mergeCell ref="O402:O403"/>
    <mergeCell ref="P402:T402"/>
    <mergeCell ref="U402:Y402"/>
    <mergeCell ref="Z402:AD402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B369:B401"/>
    <mergeCell ref="H369:H401"/>
    <mergeCell ref="L369:L401"/>
    <mergeCell ref="T369:T401"/>
    <mergeCell ref="Y369:Y401"/>
    <mergeCell ref="AD369:AD401"/>
    <mergeCell ref="AE402:AI402"/>
    <mergeCell ref="AJ402:AN402"/>
    <mergeCell ref="E404:G404"/>
    <mergeCell ref="H404:H406"/>
    <mergeCell ref="I404:K404"/>
    <mergeCell ref="AN404:AN406"/>
    <mergeCell ref="M441:M443"/>
    <mergeCell ref="AO404:AR404"/>
    <mergeCell ref="B477:M478"/>
    <mergeCell ref="N477:N478"/>
    <mergeCell ref="O477:O478"/>
    <mergeCell ref="AJ477:AN477"/>
    <mergeCell ref="P477:T477"/>
    <mergeCell ref="U477:Y477"/>
    <mergeCell ref="Z477:AD477"/>
    <mergeCell ref="AE477:AI477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4:Y476"/>
    <mergeCell ref="AD444:AD476"/>
    <mergeCell ref="AI444:AI476"/>
    <mergeCell ref="AN444:AN476"/>
    <mergeCell ref="AX444:AX476"/>
    <mergeCell ref="B404:B406"/>
    <mergeCell ref="AO441:AR441"/>
    <mergeCell ref="H441:H443"/>
    <mergeCell ref="I441:K441"/>
    <mergeCell ref="L441:L443"/>
    <mergeCell ref="AS444:AS476"/>
    <mergeCell ref="T444:T476"/>
    <mergeCell ref="AJ478:AN478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S441:AS443"/>
    <mergeCell ref="B667:M668"/>
    <mergeCell ref="N667:N668"/>
    <mergeCell ref="O667:O668"/>
    <mergeCell ref="P667:T667"/>
    <mergeCell ref="U667:Y667"/>
    <mergeCell ref="Z667:AD667"/>
    <mergeCell ref="AE667:AI667"/>
    <mergeCell ref="AJ667:AN667"/>
    <mergeCell ref="P668:T668"/>
    <mergeCell ref="U668:Y668"/>
    <mergeCell ref="Z668:AD668"/>
    <mergeCell ref="AE668:AI668"/>
    <mergeCell ref="AJ668:AN668"/>
    <mergeCell ref="P516:T516"/>
    <mergeCell ref="U516:Y516"/>
    <mergeCell ref="Z516:AD516"/>
    <mergeCell ref="AE516:AI516"/>
    <mergeCell ref="AJ516:AN516"/>
    <mergeCell ref="C517:D519"/>
    <mergeCell ref="E517:G517"/>
    <mergeCell ref="H517:H519"/>
    <mergeCell ref="I517:K517"/>
    <mergeCell ref="AO668:AS668"/>
    <mergeCell ref="AT668:AX668"/>
    <mergeCell ref="B672:B704"/>
    <mergeCell ref="H672:H704"/>
    <mergeCell ref="L672:L704"/>
    <mergeCell ref="T672:T704"/>
    <mergeCell ref="Y672:Y704"/>
    <mergeCell ref="AD672:AD704"/>
    <mergeCell ref="AI672:AI704"/>
    <mergeCell ref="AN672:AN704"/>
    <mergeCell ref="AS672:AS704"/>
    <mergeCell ref="AX672:AX704"/>
    <mergeCell ref="B669:B671"/>
    <mergeCell ref="C669:D671"/>
    <mergeCell ref="E669:G669"/>
    <mergeCell ref="H669:H671"/>
    <mergeCell ref="I669:K669"/>
    <mergeCell ref="L669:L671"/>
    <mergeCell ref="AT517:AW517"/>
    <mergeCell ref="AX517:AX519"/>
    <mergeCell ref="U518:X518"/>
    <mergeCell ref="Z518:AC518"/>
    <mergeCell ref="AE518:AH518"/>
    <mergeCell ref="AJ518:AM518"/>
    <mergeCell ref="AO518:AR518"/>
    <mergeCell ref="AT518:AW518"/>
    <mergeCell ref="C555:D557"/>
    <mergeCell ref="AJ669:AM669"/>
    <mergeCell ref="AN669:AN671"/>
    <mergeCell ref="AO669:AR669"/>
    <mergeCell ref="AS669:AS671"/>
    <mergeCell ref="AT669:AW669"/>
    <mergeCell ref="E670:G670"/>
    <mergeCell ref="I670:K670"/>
    <mergeCell ref="P670:S670"/>
    <mergeCell ref="U670:X670"/>
    <mergeCell ref="Z670:AC670"/>
    <mergeCell ref="AE670:AH670"/>
    <mergeCell ref="AJ670:AM670"/>
    <mergeCell ref="AO670:AR670"/>
    <mergeCell ref="AT670:AW670"/>
    <mergeCell ref="AI520:AI552"/>
    <mergeCell ref="AN520:AN552"/>
    <mergeCell ref="B555:B557"/>
    <mergeCell ref="B520:B552"/>
    <mergeCell ref="H520:H552"/>
    <mergeCell ref="L520:L552"/>
    <mergeCell ref="T520:T552"/>
    <mergeCell ref="Y520:Y552"/>
    <mergeCell ref="AD520:AD552"/>
    <mergeCell ref="E555:G555"/>
    <mergeCell ref="H555:H557"/>
    <mergeCell ref="I555:K555"/>
    <mergeCell ref="L555:L557"/>
    <mergeCell ref="M555:M557"/>
    <mergeCell ref="N555:N590"/>
    <mergeCell ref="O555:O590"/>
    <mergeCell ref="B558:B590"/>
    <mergeCell ref="H558:H590"/>
    <mergeCell ref="L558:L590"/>
    <mergeCell ref="P707:S707"/>
    <mergeCell ref="T707:T709"/>
    <mergeCell ref="U707:X707"/>
    <mergeCell ref="Y707:Y709"/>
    <mergeCell ref="Z707:AC707"/>
    <mergeCell ref="AD707:AD709"/>
    <mergeCell ref="AE707:AH707"/>
    <mergeCell ref="AI707:AI709"/>
    <mergeCell ref="B705:M706"/>
    <mergeCell ref="N705:N706"/>
    <mergeCell ref="O705:O706"/>
    <mergeCell ref="P705:T705"/>
    <mergeCell ref="U705:Y705"/>
    <mergeCell ref="Z705:AD705"/>
    <mergeCell ref="AE705:AI705"/>
    <mergeCell ref="M669:M671"/>
    <mergeCell ref="N669:N704"/>
    <mergeCell ref="O669:O704"/>
    <mergeCell ref="P669:S669"/>
    <mergeCell ref="T669:T671"/>
    <mergeCell ref="U669:X669"/>
    <mergeCell ref="Y669:Y671"/>
    <mergeCell ref="Z669:AC669"/>
    <mergeCell ref="AD669:AD671"/>
    <mergeCell ref="AE669:AH669"/>
    <mergeCell ref="AI669:AI671"/>
    <mergeCell ref="AJ707:AM707"/>
    <mergeCell ref="AN707:AN709"/>
    <mergeCell ref="AO707:AR707"/>
    <mergeCell ref="AS707:AS709"/>
    <mergeCell ref="AT707:AW707"/>
    <mergeCell ref="E708:G708"/>
    <mergeCell ref="I708:K708"/>
    <mergeCell ref="P708:S708"/>
    <mergeCell ref="U708:X708"/>
    <mergeCell ref="Z708:AC708"/>
    <mergeCell ref="AE708:AH708"/>
    <mergeCell ref="AJ708:AM708"/>
    <mergeCell ref="AO708:AR708"/>
    <mergeCell ref="AT708:AW708"/>
    <mergeCell ref="B710:B742"/>
    <mergeCell ref="H710:H742"/>
    <mergeCell ref="L710:L742"/>
    <mergeCell ref="T710:T742"/>
    <mergeCell ref="Y710:Y742"/>
    <mergeCell ref="AD710:AD742"/>
    <mergeCell ref="AI710:AI742"/>
    <mergeCell ref="AN710:AN742"/>
    <mergeCell ref="AS710:AS742"/>
    <mergeCell ref="B707:B709"/>
    <mergeCell ref="C707:D709"/>
    <mergeCell ref="E707:G707"/>
    <mergeCell ref="H707:H709"/>
    <mergeCell ref="I707:K707"/>
    <mergeCell ref="L707:L709"/>
    <mergeCell ref="M707:M709"/>
    <mergeCell ref="N707:N742"/>
    <mergeCell ref="O707:O742"/>
  </mergeCells>
  <phoneticPr fontId="15" type="noConversion"/>
  <conditionalFormatting sqref="A821:A856">
    <cfRule type="expression" dxfId="20" priority="1">
      <formula>A821&lt;0</formula>
    </cfRule>
    <cfRule type="expression" dxfId="19" priority="2">
      <formula>A821&gt;0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461"/>
  <sheetViews>
    <sheetView zoomScaleNormal="100" workbookViewId="0">
      <pane xSplit="13" ySplit="3" topLeftCell="N427" activePane="bottomRight" state="frozen"/>
      <selection activeCell="E31" sqref="E31"/>
      <selection pane="topRight" activeCell="E31" sqref="E31"/>
      <selection pane="bottomLeft" activeCell="E31" sqref="E31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7" t="s">
        <v>835</v>
      </c>
      <c r="C1" s="198">
        <f>AVERAGE(L367,L387,L407,L427,L447)</f>
        <v>270.99529954112478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477</v>
      </c>
      <c r="C7" s="203">
        <v>1</v>
      </c>
      <c r="D7" s="206" t="s">
        <v>388</v>
      </c>
      <c r="E7" s="207">
        <v>6</v>
      </c>
      <c r="F7" s="203">
        <v>2500</v>
      </c>
      <c r="G7" s="208">
        <f>F7/E7</f>
        <v>416.66666666666669</v>
      </c>
      <c r="H7" s="576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77">
        <f>IFERROR(AVERAGE(K7:K21),"-")</f>
        <v>254.23960432316358</v>
      </c>
      <c r="M7" s="209">
        <f>RANK(K7, K$7:$K$21)</f>
        <v>3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76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76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76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76">
        <f>AVERAGE(AV7:AV21)</f>
        <v>254.25722061524704</v>
      </c>
    </row>
    <row r="8" spans="1:50" ht="14.25" hidden="1" customHeight="1" outlineLevel="1">
      <c r="B8" s="527"/>
      <c r="C8" s="203">
        <v>2</v>
      </c>
      <c r="D8" s="206" t="s">
        <v>478</v>
      </c>
      <c r="E8" s="207">
        <v>6</v>
      </c>
      <c r="F8" s="203">
        <v>2600</v>
      </c>
      <c r="G8" s="208">
        <f t="shared" ref="G8:G16" si="11">F8/E8</f>
        <v>433.33333333333331</v>
      </c>
      <c r="H8" s="576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77"/>
      <c r="M8" s="209">
        <f>RANK(K8, K$7:$K$21)</f>
        <v>4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76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76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76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76"/>
    </row>
    <row r="9" spans="1:50" ht="14.25" hidden="1" customHeight="1" outlineLevel="1">
      <c r="B9" s="527"/>
      <c r="C9" s="203">
        <v>3</v>
      </c>
      <c r="D9" s="206" t="s">
        <v>390</v>
      </c>
      <c r="E9" s="207">
        <v>6</v>
      </c>
      <c r="F9" s="203">
        <v>2600</v>
      </c>
      <c r="G9" s="208">
        <f t="shared" si="11"/>
        <v>433.33333333333331</v>
      </c>
      <c r="H9" s="576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77"/>
      <c r="M9" s="209">
        <f>RANK(K9, K$7:$K$21)</f>
        <v>2</v>
      </c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76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76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76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76"/>
    </row>
    <row r="10" spans="1:50" ht="14.25" hidden="1" customHeight="1" outlineLevel="1">
      <c r="B10" s="527"/>
      <c r="C10" s="203">
        <v>4</v>
      </c>
      <c r="D10" s="206" t="s">
        <v>391</v>
      </c>
      <c r="E10" s="207">
        <v>11</v>
      </c>
      <c r="F10" s="203">
        <v>3000</v>
      </c>
      <c r="G10" s="208">
        <f t="shared" si="11"/>
        <v>272.72727272727275</v>
      </c>
      <c r="H10" s="576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77"/>
      <c r="M10" s="209">
        <f>RANK(K10, K$7:$K$21)</f>
        <v>5</v>
      </c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76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76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76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76"/>
    </row>
    <row r="11" spans="1:50" ht="14.25" hidden="1" customHeight="1" outlineLevel="1">
      <c r="B11" s="527"/>
      <c r="C11" s="203">
        <v>5</v>
      </c>
      <c r="D11" s="206" t="s">
        <v>392</v>
      </c>
      <c r="E11" s="207">
        <v>17</v>
      </c>
      <c r="F11" s="203">
        <v>3273</v>
      </c>
      <c r="G11" s="208">
        <f t="shared" si="11"/>
        <v>192.52941176470588</v>
      </c>
      <c r="H11" s="576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77"/>
      <c r="M11" s="209">
        <f>RANK(K11, K$7:$K$21)</f>
        <v>10</v>
      </c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76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76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76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76"/>
    </row>
    <row r="12" spans="1:50" ht="14.25" hidden="1" customHeight="1" outlineLevel="1">
      <c r="B12" s="527"/>
      <c r="C12" s="203">
        <v>6</v>
      </c>
      <c r="D12" s="206" t="s">
        <v>393</v>
      </c>
      <c r="E12" s="207">
        <v>6</v>
      </c>
      <c r="F12" s="203">
        <v>2600</v>
      </c>
      <c r="G12" s="208">
        <f t="shared" si="11"/>
        <v>433.33333333333331</v>
      </c>
      <c r="H12" s="576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77"/>
      <c r="M12" s="209">
        <f>RANK(K12, K$7:$K$21)</f>
        <v>1</v>
      </c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76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76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76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76"/>
    </row>
    <row r="13" spans="1:50" ht="14.25" hidden="1" customHeight="1" outlineLevel="1">
      <c r="B13" s="527"/>
      <c r="C13" s="203">
        <v>7</v>
      </c>
      <c r="D13" s="206" t="s">
        <v>394</v>
      </c>
      <c r="E13" s="207">
        <v>17</v>
      </c>
      <c r="F13" s="203">
        <v>3273</v>
      </c>
      <c r="G13" s="208">
        <f t="shared" si="11"/>
        <v>192.52941176470588</v>
      </c>
      <c r="H13" s="576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77"/>
      <c r="M13" s="209">
        <f>RANK(K13, K$7:$K$21)</f>
        <v>8</v>
      </c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76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76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76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76"/>
    </row>
    <row r="14" spans="1:50" ht="14.25" hidden="1" customHeight="1" outlineLevel="1">
      <c r="B14" s="527"/>
      <c r="C14" s="203">
        <v>8</v>
      </c>
      <c r="D14" s="206" t="s">
        <v>395</v>
      </c>
      <c r="E14" s="207">
        <v>11</v>
      </c>
      <c r="F14" s="203">
        <v>3000</v>
      </c>
      <c r="G14" s="208">
        <f t="shared" si="11"/>
        <v>272.72727272727275</v>
      </c>
      <c r="H14" s="576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77"/>
      <c r="M14" s="209">
        <f>RANK(K14, K$7:$K$21)</f>
        <v>6</v>
      </c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76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76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76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76"/>
    </row>
    <row r="15" spans="1:50" ht="14.25" hidden="1" customHeight="1" outlineLevel="1">
      <c r="B15" s="527"/>
      <c r="C15" s="203">
        <v>9</v>
      </c>
      <c r="D15" s="206" t="s">
        <v>396</v>
      </c>
      <c r="E15" s="207">
        <v>17</v>
      </c>
      <c r="F15" s="203">
        <v>3273</v>
      </c>
      <c r="G15" s="208">
        <f t="shared" si="11"/>
        <v>192.52941176470588</v>
      </c>
      <c r="H15" s="576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77"/>
      <c r="M15" s="209">
        <f>RANK(K15, K$7:$K$21)</f>
        <v>7</v>
      </c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76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76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76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76"/>
    </row>
    <row r="16" spans="1:50" ht="14.25" hidden="1" customHeight="1" outlineLevel="1">
      <c r="B16" s="527"/>
      <c r="C16" s="203">
        <v>10</v>
      </c>
      <c r="D16" s="206" t="s">
        <v>397</v>
      </c>
      <c r="E16" s="207">
        <v>17</v>
      </c>
      <c r="F16" s="203">
        <v>3273</v>
      </c>
      <c r="G16" s="208">
        <f t="shared" si="11"/>
        <v>192.52941176470588</v>
      </c>
      <c r="H16" s="576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77"/>
      <c r="M16" s="209">
        <f>RANK(K16, K$7:$K$21)</f>
        <v>9</v>
      </c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76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76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76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7"/>
      <c r="AV17" s="208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7"/>
      <c r="AV18" s="208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7"/>
      <c r="AV19" s="208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7"/>
      <c r="AV20" s="208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13">U22+1</f>
        <v>45876</v>
      </c>
      <c r="AA22" s="637"/>
      <c r="AB22" s="637"/>
      <c r="AC22" s="637"/>
      <c r="AD22" s="637"/>
      <c r="AE22" s="638">
        <f t="shared" ref="AE22" si="14">Z22+1</f>
        <v>45877</v>
      </c>
      <c r="AF22" s="639"/>
      <c r="AG22" s="639"/>
      <c r="AH22" s="639"/>
      <c r="AI22" s="639"/>
      <c r="AJ22" s="636">
        <f t="shared" ref="AJ22" si="15">AE22+1</f>
        <v>45878</v>
      </c>
      <c r="AK22" s="636"/>
      <c r="AL22" s="636"/>
      <c r="AM22" s="636"/>
      <c r="AN22" s="636"/>
      <c r="AO22" s="638">
        <f t="shared" ref="AO22" si="16">AJ22+1</f>
        <v>45879</v>
      </c>
      <c r="AP22" s="639"/>
      <c r="AQ22" s="639"/>
      <c r="AR22" s="639"/>
      <c r="AS22" s="639"/>
      <c r="AT22" s="636">
        <f t="shared" ref="AT22" si="17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8">Z22</f>
        <v>45876</v>
      </c>
      <c r="AA23" s="643"/>
      <c r="AB23" s="643"/>
      <c r="AC23" s="643"/>
      <c r="AD23" s="643"/>
      <c r="AE23" s="644">
        <f t="shared" ref="AE23" si="19">AE22</f>
        <v>45877</v>
      </c>
      <c r="AF23" s="644"/>
      <c r="AG23" s="644"/>
      <c r="AH23" s="644"/>
      <c r="AI23" s="644"/>
      <c r="AJ23" s="643">
        <f t="shared" ref="AJ23" si="20">AJ22</f>
        <v>45878</v>
      </c>
      <c r="AK23" s="643"/>
      <c r="AL23" s="643"/>
      <c r="AM23" s="643"/>
      <c r="AN23" s="643"/>
      <c r="AO23" s="644">
        <f t="shared" ref="AO23" si="21">AO22</f>
        <v>45879</v>
      </c>
      <c r="AP23" s="644"/>
      <c r="AQ23" s="644"/>
      <c r="AR23" s="644"/>
      <c r="AS23" s="644"/>
      <c r="AT23" s="643">
        <f t="shared" ref="AT23" si="22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477</v>
      </c>
      <c r="C27" s="203">
        <v>1</v>
      </c>
      <c r="D27" s="206" t="s">
        <v>388</v>
      </c>
      <c r="E27" s="207">
        <v>6</v>
      </c>
      <c r="F27" s="203">
        <v>2500</v>
      </c>
      <c r="G27" s="208">
        <f t="shared" ref="G27:G36" si="23">F27/E27</f>
        <v>416.66666666666669</v>
      </c>
      <c r="H27" s="576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77">
        <f>IFERROR(AVERAGE(K27:K41),"-")</f>
        <v>254.00095374216556</v>
      </c>
      <c r="M27" s="209">
        <f>RANK(K27, K$27:$K$41)</f>
        <v>3</v>
      </c>
      <c r="N27" s="527"/>
      <c r="O27" s="527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76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76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76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76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76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76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76">
        <f>AVERAGE(AV27:AV41)</f>
        <v>253.7946407395354</v>
      </c>
    </row>
    <row r="28" spans="2:50" ht="14.25" hidden="1" customHeight="1" outlineLevel="1">
      <c r="B28" s="527"/>
      <c r="C28" s="203">
        <v>2</v>
      </c>
      <c r="D28" s="206" t="s">
        <v>389</v>
      </c>
      <c r="E28" s="207">
        <v>6</v>
      </c>
      <c r="F28" s="203">
        <v>2600</v>
      </c>
      <c r="G28" s="208">
        <f t="shared" si="23"/>
        <v>433.33333333333331</v>
      </c>
      <c r="H28" s="576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77"/>
      <c r="M28" s="209">
        <f>RANK(K28, K$27:$K$41)</f>
        <v>4</v>
      </c>
      <c r="N28" s="527"/>
      <c r="O28" s="527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76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76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76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76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76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76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76"/>
    </row>
    <row r="29" spans="2:50" ht="14.25" hidden="1" customHeight="1" outlineLevel="1">
      <c r="B29" s="527"/>
      <c r="C29" s="203">
        <v>3</v>
      </c>
      <c r="D29" s="206" t="s">
        <v>390</v>
      </c>
      <c r="E29" s="207">
        <v>6</v>
      </c>
      <c r="F29" s="203">
        <v>2600</v>
      </c>
      <c r="G29" s="208">
        <f t="shared" si="23"/>
        <v>433.33333333333331</v>
      </c>
      <c r="H29" s="576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77"/>
      <c r="M29" s="209">
        <f>RANK(K29, K$27:$K$41)</f>
        <v>2</v>
      </c>
      <c r="N29" s="527"/>
      <c r="O29" s="527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76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76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76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76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76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76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76"/>
    </row>
    <row r="30" spans="2:50" ht="14.25" hidden="1" customHeight="1" outlineLevel="1">
      <c r="B30" s="527"/>
      <c r="C30" s="203">
        <v>4</v>
      </c>
      <c r="D30" s="206" t="s">
        <v>391</v>
      </c>
      <c r="E30" s="207">
        <v>11</v>
      </c>
      <c r="F30" s="203">
        <v>3000</v>
      </c>
      <c r="G30" s="208">
        <f t="shared" si="23"/>
        <v>272.72727272727275</v>
      </c>
      <c r="H30" s="576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77"/>
      <c r="M30" s="209">
        <f>RANK(K30, K$27:$K$41)</f>
        <v>5</v>
      </c>
      <c r="N30" s="527"/>
      <c r="O30" s="527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76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76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76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76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76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76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76"/>
    </row>
    <row r="31" spans="2:50" ht="14.25" hidden="1" customHeight="1" outlineLevel="1">
      <c r="B31" s="527"/>
      <c r="C31" s="203">
        <v>5</v>
      </c>
      <c r="D31" s="206" t="s">
        <v>392</v>
      </c>
      <c r="E31" s="207">
        <v>17</v>
      </c>
      <c r="F31" s="203">
        <v>3273</v>
      </c>
      <c r="G31" s="208">
        <f t="shared" si="23"/>
        <v>192.52941176470588</v>
      </c>
      <c r="H31" s="576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77"/>
      <c r="M31" s="209">
        <f>RANK(K31, K$27:$K$41)</f>
        <v>9</v>
      </c>
      <c r="N31" s="527"/>
      <c r="O31" s="527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76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76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76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76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76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76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76"/>
    </row>
    <row r="32" spans="2:50" ht="14.25" hidden="1" customHeight="1" outlineLevel="1">
      <c r="B32" s="527"/>
      <c r="C32" s="203">
        <v>6</v>
      </c>
      <c r="D32" s="206" t="s">
        <v>393</v>
      </c>
      <c r="E32" s="207">
        <v>6</v>
      </c>
      <c r="F32" s="203">
        <v>2600</v>
      </c>
      <c r="G32" s="208">
        <f t="shared" si="23"/>
        <v>433.33333333333331</v>
      </c>
      <c r="H32" s="576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77"/>
      <c r="M32" s="209">
        <f>RANK(K32, K$27:$K$41)</f>
        <v>1</v>
      </c>
      <c r="N32" s="527"/>
      <c r="O32" s="527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76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76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76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76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76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76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76"/>
    </row>
    <row r="33" spans="1:50" ht="14.25" hidden="1" customHeight="1" outlineLevel="1">
      <c r="B33" s="527"/>
      <c r="C33" s="203">
        <v>7</v>
      </c>
      <c r="D33" s="206" t="s">
        <v>394</v>
      </c>
      <c r="E33" s="207">
        <v>17</v>
      </c>
      <c r="F33" s="203">
        <v>3273</v>
      </c>
      <c r="G33" s="208">
        <f t="shared" si="23"/>
        <v>192.52941176470588</v>
      </c>
      <c r="H33" s="576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77"/>
      <c r="M33" s="209">
        <f>RANK(K33, K$27:$K$41)</f>
        <v>7</v>
      </c>
      <c r="N33" s="527"/>
      <c r="O33" s="527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76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76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76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76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76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76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76"/>
    </row>
    <row r="34" spans="1:50" ht="14.25" hidden="1" customHeight="1" outlineLevel="1">
      <c r="B34" s="527"/>
      <c r="C34" s="203">
        <v>8</v>
      </c>
      <c r="D34" s="206" t="s">
        <v>395</v>
      </c>
      <c r="E34" s="207">
        <v>11</v>
      </c>
      <c r="F34" s="203">
        <v>3000</v>
      </c>
      <c r="G34" s="208">
        <f t="shared" si="23"/>
        <v>272.72727272727275</v>
      </c>
      <c r="H34" s="576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77"/>
      <c r="M34" s="209">
        <f>RANK(K34, K$27:$K$41)</f>
        <v>6</v>
      </c>
      <c r="N34" s="527"/>
      <c r="O34" s="527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76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76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76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76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76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76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76"/>
    </row>
    <row r="35" spans="1:50" ht="14.25" hidden="1" customHeight="1" outlineLevel="1">
      <c r="B35" s="527"/>
      <c r="C35" s="203">
        <v>9</v>
      </c>
      <c r="D35" s="206" t="s">
        <v>396</v>
      </c>
      <c r="E35" s="207">
        <v>17</v>
      </c>
      <c r="F35" s="203">
        <v>3273</v>
      </c>
      <c r="G35" s="208">
        <f t="shared" si="23"/>
        <v>192.52941176470588</v>
      </c>
      <c r="H35" s="576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77"/>
      <c r="M35" s="209">
        <f>RANK(K35, K$27:$K$41)</f>
        <v>8</v>
      </c>
      <c r="N35" s="527"/>
      <c r="O35" s="527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76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76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76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76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76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76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76"/>
    </row>
    <row r="36" spans="1:50" ht="14.25" hidden="1" customHeight="1" outlineLevel="1">
      <c r="B36" s="527"/>
      <c r="C36" s="203">
        <v>10</v>
      </c>
      <c r="D36" s="206" t="s">
        <v>397</v>
      </c>
      <c r="E36" s="207">
        <v>17</v>
      </c>
      <c r="F36" s="203">
        <v>3273</v>
      </c>
      <c r="G36" s="208">
        <f t="shared" si="23"/>
        <v>192.52941176470588</v>
      </c>
      <c r="H36" s="576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77"/>
      <c r="M36" s="209">
        <f>RANK(K36, K$27:$K$41)</f>
        <v>10</v>
      </c>
      <c r="N36" s="527"/>
      <c r="O36" s="527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76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76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76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76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76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76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76"/>
    </row>
    <row r="37" spans="1:50" ht="14.25" hidden="1" customHeight="1" outlineLevel="1">
      <c r="B37" s="527"/>
      <c r="C37" s="203">
        <v>11</v>
      </c>
      <c r="D37" s="206"/>
      <c r="E37" s="207"/>
      <c r="F37" s="203"/>
      <c r="G37" s="208"/>
      <c r="H37" s="576"/>
      <c r="I37" s="209"/>
      <c r="J37" s="209"/>
      <c r="K37" s="210"/>
      <c r="L37" s="577"/>
      <c r="M37" s="209"/>
      <c r="N37" s="527"/>
      <c r="O37" s="527"/>
      <c r="P37" s="203"/>
      <c r="Q37" s="207"/>
      <c r="R37" s="208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76"/>
      <c r="AJ37" s="203"/>
      <c r="AK37" s="207"/>
      <c r="AL37" s="208"/>
      <c r="AM37" s="205"/>
      <c r="AN37" s="576"/>
      <c r="AO37" s="203"/>
      <c r="AP37" s="207"/>
      <c r="AQ37" s="208"/>
      <c r="AR37" s="205"/>
      <c r="AS37" s="576"/>
      <c r="AT37" s="203"/>
      <c r="AU37" s="207"/>
      <c r="AV37" s="208"/>
      <c r="AW37" s="205"/>
      <c r="AX37" s="576"/>
    </row>
    <row r="38" spans="1:50" ht="14.25" hidden="1" customHeight="1" outlineLevel="1">
      <c r="B38" s="527"/>
      <c r="C38" s="203">
        <v>12</v>
      </c>
      <c r="D38" s="206"/>
      <c r="E38" s="207"/>
      <c r="F38" s="203"/>
      <c r="G38" s="208"/>
      <c r="H38" s="576"/>
      <c r="I38" s="209"/>
      <c r="J38" s="209"/>
      <c r="K38" s="210"/>
      <c r="L38" s="577"/>
      <c r="M38" s="209"/>
      <c r="N38" s="527"/>
      <c r="O38" s="527"/>
      <c r="P38" s="203"/>
      <c r="Q38" s="207"/>
      <c r="R38" s="208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7"/>
      <c r="AL38" s="208"/>
      <c r="AM38" s="205"/>
      <c r="AN38" s="576"/>
      <c r="AO38" s="203"/>
      <c r="AP38" s="207"/>
      <c r="AQ38" s="208"/>
      <c r="AR38" s="205"/>
      <c r="AS38" s="576"/>
      <c r="AT38" s="203"/>
      <c r="AU38" s="207"/>
      <c r="AV38" s="208"/>
      <c r="AW38" s="205"/>
      <c r="AX38" s="576"/>
    </row>
    <row r="39" spans="1:50" ht="14.25" hidden="1" customHeight="1" outlineLevel="1">
      <c r="B39" s="527"/>
      <c r="C39" s="203">
        <v>13</v>
      </c>
      <c r="D39" s="206"/>
      <c r="E39" s="207"/>
      <c r="F39" s="203"/>
      <c r="G39" s="208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8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7"/>
      <c r="AL39" s="208"/>
      <c r="AM39" s="205"/>
      <c r="AN39" s="576"/>
      <c r="AO39" s="203"/>
      <c r="AP39" s="207"/>
      <c r="AQ39" s="208"/>
      <c r="AR39" s="205"/>
      <c r="AS39" s="576"/>
      <c r="AT39" s="203"/>
      <c r="AU39" s="207"/>
      <c r="AV39" s="208"/>
      <c r="AW39" s="205"/>
      <c r="AX39" s="576"/>
    </row>
    <row r="40" spans="1:50" ht="14.25" hidden="1" customHeight="1" outlineLevel="1">
      <c r="B40" s="527"/>
      <c r="C40" s="203">
        <v>14</v>
      </c>
      <c r="D40" s="206"/>
      <c r="E40" s="203"/>
      <c r="F40" s="203"/>
      <c r="G40" s="203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8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7"/>
      <c r="AL40" s="208"/>
      <c r="AM40" s="205"/>
      <c r="AN40" s="576"/>
      <c r="AO40" s="203"/>
      <c r="AP40" s="207"/>
      <c r="AQ40" s="208"/>
      <c r="AR40" s="205"/>
      <c r="AS40" s="576"/>
      <c r="AT40" s="203"/>
      <c r="AU40" s="207"/>
      <c r="AV40" s="208"/>
      <c r="AW40" s="205"/>
      <c r="AX40" s="576"/>
    </row>
    <row r="41" spans="1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1:50" ht="14.25" hidden="1" customHeight="1" outlineLevel="1" collapsed="1">
      <c r="B42" s="581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9">U42+1</f>
        <v>45883</v>
      </c>
      <c r="AA42" s="637"/>
      <c r="AB42" s="637"/>
      <c r="AC42" s="637"/>
      <c r="AD42" s="637"/>
      <c r="AE42" s="638">
        <f t="shared" ref="AE42" si="40">Z42+1</f>
        <v>45884</v>
      </c>
      <c r="AF42" s="639"/>
      <c r="AG42" s="639"/>
      <c r="AH42" s="639"/>
      <c r="AI42" s="639"/>
      <c r="AJ42" s="640">
        <f t="shared" ref="AJ42" si="41">AE42+1</f>
        <v>45885</v>
      </c>
      <c r="AK42" s="641"/>
      <c r="AL42" s="641"/>
      <c r="AM42" s="641"/>
      <c r="AN42" s="642"/>
      <c r="AO42" s="638">
        <f t="shared" ref="AO42" si="42">AJ42+1</f>
        <v>45886</v>
      </c>
      <c r="AP42" s="639"/>
      <c r="AQ42" s="639"/>
      <c r="AR42" s="639"/>
      <c r="AS42" s="639"/>
      <c r="AT42" s="640">
        <f t="shared" ref="AT42" si="43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4">Z42</f>
        <v>45883</v>
      </c>
      <c r="AA43" s="643"/>
      <c r="AB43" s="643"/>
      <c r="AC43" s="643"/>
      <c r="AD43" s="643"/>
      <c r="AE43" s="644">
        <f t="shared" ref="AE43" si="45">AE42</f>
        <v>45884</v>
      </c>
      <c r="AF43" s="644"/>
      <c r="AG43" s="644"/>
      <c r="AH43" s="644"/>
      <c r="AI43" s="644"/>
      <c r="AJ43" s="645">
        <f t="shared" ref="AJ43" si="46">AJ42</f>
        <v>45885</v>
      </c>
      <c r="AK43" s="646"/>
      <c r="AL43" s="646"/>
      <c r="AM43" s="646"/>
      <c r="AN43" s="647"/>
      <c r="AO43" s="644">
        <f t="shared" ref="AO43" si="47">AO42</f>
        <v>45886</v>
      </c>
      <c r="AP43" s="644"/>
      <c r="AQ43" s="644"/>
      <c r="AR43" s="644"/>
      <c r="AS43" s="644"/>
      <c r="AT43" s="645">
        <f t="shared" ref="AT43" si="48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79"/>
      <c r="B47" s="527" t="s">
        <v>477</v>
      </c>
      <c r="C47" s="203">
        <v>1</v>
      </c>
      <c r="D47" s="206" t="s">
        <v>390</v>
      </c>
      <c r="E47" s="203">
        <v>6</v>
      </c>
      <c r="F47" s="203">
        <v>2600</v>
      </c>
      <c r="G47" s="208">
        <f t="shared" ref="G47:G56" si="49">F47/E47</f>
        <v>433.33333333333331</v>
      </c>
      <c r="H47" s="576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77">
        <f>IFERROR(AVERAGE(K47:K61),"-")</f>
        <v>253.71062463566892</v>
      </c>
      <c r="M47" s="209">
        <f>RANK(K47, K$47:$K$61)</f>
        <v>2</v>
      </c>
      <c r="N47" s="527"/>
      <c r="O47" s="527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76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76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76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76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76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76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76">
        <f>AVERAGE(AV47:AV61)</f>
        <v>253.66995331869725</v>
      </c>
    </row>
    <row r="48" spans="1:50" ht="14.25" hidden="1" customHeight="1" outlineLevel="1">
      <c r="A48" s="279"/>
      <c r="B48" s="527"/>
      <c r="C48" s="203">
        <v>2</v>
      </c>
      <c r="D48" s="206" t="s">
        <v>393</v>
      </c>
      <c r="E48" s="203">
        <v>6</v>
      </c>
      <c r="F48" s="203">
        <v>2600</v>
      </c>
      <c r="G48" s="208">
        <f t="shared" si="49"/>
        <v>433.33333333333331</v>
      </c>
      <c r="H48" s="576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77"/>
      <c r="M48" s="209">
        <f>RANK(K48, K$47:$K$61)</f>
        <v>1</v>
      </c>
      <c r="N48" s="527"/>
      <c r="O48" s="527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76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76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76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76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76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76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76"/>
    </row>
    <row r="49" spans="1:50" ht="14.25" hidden="1" customHeight="1" outlineLevel="1">
      <c r="A49" s="279"/>
      <c r="B49" s="527"/>
      <c r="C49" s="203">
        <v>3</v>
      </c>
      <c r="D49" s="206" t="s">
        <v>389</v>
      </c>
      <c r="E49" s="203">
        <v>6</v>
      </c>
      <c r="F49" s="203">
        <v>2600</v>
      </c>
      <c r="G49" s="208">
        <f t="shared" si="49"/>
        <v>433.33333333333331</v>
      </c>
      <c r="H49" s="576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77"/>
      <c r="M49" s="209">
        <f>RANK(K49, K$47:$K$61)</f>
        <v>4</v>
      </c>
      <c r="N49" s="527"/>
      <c r="O49" s="527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76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76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76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76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76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76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76"/>
    </row>
    <row r="50" spans="1:50" ht="14.25" hidden="1" customHeight="1" outlineLevel="1">
      <c r="A50" s="279"/>
      <c r="B50" s="527"/>
      <c r="C50" s="203">
        <v>4</v>
      </c>
      <c r="D50" s="206" t="s">
        <v>392</v>
      </c>
      <c r="E50" s="203">
        <v>17</v>
      </c>
      <c r="F50" s="203">
        <v>3273</v>
      </c>
      <c r="G50" s="208">
        <f t="shared" si="49"/>
        <v>192.52941176470588</v>
      </c>
      <c r="H50" s="576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77"/>
      <c r="M50" s="209">
        <f>RANK(K50, K$47:$K$61)</f>
        <v>7</v>
      </c>
      <c r="N50" s="527"/>
      <c r="O50" s="527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76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76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76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76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76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76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76"/>
    </row>
    <row r="51" spans="1:50" ht="14.25" hidden="1" customHeight="1" outlineLevel="1">
      <c r="A51" s="279"/>
      <c r="B51" s="527"/>
      <c r="C51" s="203">
        <v>5</v>
      </c>
      <c r="D51" s="206" t="s">
        <v>394</v>
      </c>
      <c r="E51" s="203">
        <v>17</v>
      </c>
      <c r="F51" s="203">
        <v>3273</v>
      </c>
      <c r="G51" s="208">
        <f t="shared" si="49"/>
        <v>192.52941176470588</v>
      </c>
      <c r="H51" s="576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77"/>
      <c r="M51" s="209">
        <f>RANK(K51, K$47:$K$61)</f>
        <v>9</v>
      </c>
      <c r="N51" s="527"/>
      <c r="O51" s="527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76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76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76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76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76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76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76"/>
    </row>
    <row r="52" spans="1:50" ht="14.25" hidden="1" customHeight="1" outlineLevel="1">
      <c r="A52" s="279"/>
      <c r="B52" s="527"/>
      <c r="C52" s="203">
        <v>6</v>
      </c>
      <c r="D52" s="206" t="s">
        <v>388</v>
      </c>
      <c r="E52" s="203">
        <v>6</v>
      </c>
      <c r="F52" s="203">
        <v>2500</v>
      </c>
      <c r="G52" s="208">
        <f t="shared" si="49"/>
        <v>416.66666666666669</v>
      </c>
      <c r="H52" s="576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77"/>
      <c r="M52" s="209">
        <f>RANK(K52, K$47:$K$61)</f>
        <v>3</v>
      </c>
      <c r="N52" s="527"/>
      <c r="O52" s="527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76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76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76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76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76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76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76"/>
    </row>
    <row r="53" spans="1:50" ht="14.25" hidden="1" customHeight="1" outlineLevel="1">
      <c r="A53" s="279"/>
      <c r="B53" s="527"/>
      <c r="C53" s="203">
        <v>7</v>
      </c>
      <c r="D53" s="206" t="s">
        <v>391</v>
      </c>
      <c r="E53" s="203">
        <v>11</v>
      </c>
      <c r="F53" s="203">
        <v>3000</v>
      </c>
      <c r="G53" s="208">
        <f t="shared" si="49"/>
        <v>272.72727272727275</v>
      </c>
      <c r="H53" s="576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77"/>
      <c r="M53" s="209">
        <f>RANK(K53, K$47:$K$61)</f>
        <v>6</v>
      </c>
      <c r="N53" s="527"/>
      <c r="O53" s="527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76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76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76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76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76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76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76"/>
    </row>
    <row r="54" spans="1:50" ht="14.25" hidden="1" customHeight="1" outlineLevel="1">
      <c r="A54" s="279"/>
      <c r="B54" s="527"/>
      <c r="C54" s="203">
        <v>8</v>
      </c>
      <c r="D54" s="206" t="s">
        <v>396</v>
      </c>
      <c r="E54" s="203">
        <v>17</v>
      </c>
      <c r="F54" s="203">
        <v>3273</v>
      </c>
      <c r="G54" s="208">
        <f t="shared" si="49"/>
        <v>192.52941176470588</v>
      </c>
      <c r="H54" s="576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77"/>
      <c r="M54" s="209">
        <f>RANK(K54, K$47:$K$61)</f>
        <v>8</v>
      </c>
      <c r="N54" s="527"/>
      <c r="O54" s="527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76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76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76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76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76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76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76"/>
    </row>
    <row r="55" spans="1:50" ht="14.25" hidden="1" customHeight="1" outlineLevel="1">
      <c r="A55" s="279"/>
      <c r="B55" s="527"/>
      <c r="C55" s="203">
        <v>9</v>
      </c>
      <c r="D55" s="206" t="s">
        <v>397</v>
      </c>
      <c r="E55" s="203">
        <v>17</v>
      </c>
      <c r="F55" s="203">
        <v>3273</v>
      </c>
      <c r="G55" s="208">
        <f t="shared" si="49"/>
        <v>192.52941176470588</v>
      </c>
      <c r="H55" s="576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77"/>
      <c r="M55" s="209">
        <f>RANK(K55, K$47:$K$61)</f>
        <v>10</v>
      </c>
      <c r="N55" s="527"/>
      <c r="O55" s="527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76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76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76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76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76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76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76"/>
    </row>
    <row r="56" spans="1:50" ht="14.25" hidden="1" customHeight="1" outlineLevel="1">
      <c r="A56" s="279"/>
      <c r="B56" s="527"/>
      <c r="C56" s="203">
        <v>10</v>
      </c>
      <c r="D56" s="206" t="s">
        <v>395</v>
      </c>
      <c r="E56" s="203">
        <v>11</v>
      </c>
      <c r="F56" s="203">
        <v>3000</v>
      </c>
      <c r="G56" s="208">
        <f t="shared" si="49"/>
        <v>272.72727272727275</v>
      </c>
      <c r="H56" s="576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77"/>
      <c r="M56" s="209">
        <f>RANK(K56, K$47:$K$61)</f>
        <v>5</v>
      </c>
      <c r="N56" s="527"/>
      <c r="O56" s="527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76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76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76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76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76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76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76"/>
    </row>
    <row r="57" spans="1:50" ht="14.25" hidden="1" customHeight="1" outlineLevel="1">
      <c r="A57" s="279"/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7"/>
      <c r="R57" s="208"/>
      <c r="S57" s="205"/>
      <c r="T57" s="576"/>
      <c r="U57" s="203"/>
      <c r="V57" s="207"/>
      <c r="W57" s="208"/>
      <c r="X57" s="205"/>
      <c r="Y57" s="576"/>
      <c r="Z57" s="203"/>
      <c r="AA57" s="207"/>
      <c r="AB57" s="208"/>
      <c r="AC57" s="205"/>
      <c r="AD57" s="576"/>
      <c r="AE57" s="203"/>
      <c r="AF57" s="207"/>
      <c r="AG57" s="208"/>
      <c r="AH57" s="205"/>
      <c r="AI57" s="576"/>
      <c r="AJ57" s="203"/>
      <c r="AK57" s="207"/>
      <c r="AL57" s="208"/>
      <c r="AM57" s="205"/>
      <c r="AN57" s="576"/>
      <c r="AO57" s="203"/>
      <c r="AP57" s="207"/>
      <c r="AQ57" s="208"/>
      <c r="AR57" s="205"/>
      <c r="AS57" s="576"/>
      <c r="AT57" s="203"/>
      <c r="AU57" s="207"/>
      <c r="AV57" s="208"/>
      <c r="AW57" s="205"/>
      <c r="AX57" s="576"/>
    </row>
    <row r="58" spans="1:50" ht="14.25" hidden="1" customHeight="1" outlineLevel="1">
      <c r="A58" s="279"/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A59" s="279"/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A60" s="279"/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A61" s="279"/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1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5">U62+1</f>
        <v>45890</v>
      </c>
      <c r="AA62" s="637"/>
      <c r="AB62" s="637"/>
      <c r="AC62" s="637"/>
      <c r="AD62" s="637"/>
      <c r="AE62" s="638">
        <f t="shared" ref="AE62" si="66">Z62+1</f>
        <v>45891</v>
      </c>
      <c r="AF62" s="639"/>
      <c r="AG62" s="639"/>
      <c r="AH62" s="639"/>
      <c r="AI62" s="639"/>
      <c r="AJ62" s="640">
        <f t="shared" ref="AJ62" si="67">AE62+1</f>
        <v>45892</v>
      </c>
      <c r="AK62" s="641"/>
      <c r="AL62" s="641"/>
      <c r="AM62" s="641"/>
      <c r="AN62" s="642"/>
      <c r="AO62" s="638">
        <f t="shared" ref="AO62" si="68">AJ62+1</f>
        <v>45893</v>
      </c>
      <c r="AP62" s="639"/>
      <c r="AQ62" s="639"/>
      <c r="AR62" s="639"/>
      <c r="AS62" s="639"/>
      <c r="AT62" s="640">
        <f t="shared" ref="AT62" si="69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70">Z62</f>
        <v>45890</v>
      </c>
      <c r="AA63" s="643"/>
      <c r="AB63" s="643"/>
      <c r="AC63" s="643"/>
      <c r="AD63" s="643"/>
      <c r="AE63" s="644">
        <f t="shared" ref="AE63" si="71">AE62</f>
        <v>45891</v>
      </c>
      <c r="AF63" s="644"/>
      <c r="AG63" s="644"/>
      <c r="AH63" s="644"/>
      <c r="AI63" s="644"/>
      <c r="AJ63" s="645">
        <f t="shared" ref="AJ63" si="72">AJ62</f>
        <v>45892</v>
      </c>
      <c r="AK63" s="646"/>
      <c r="AL63" s="646"/>
      <c r="AM63" s="646"/>
      <c r="AN63" s="647"/>
      <c r="AO63" s="644">
        <f t="shared" ref="AO63" si="73">AO62</f>
        <v>45893</v>
      </c>
      <c r="AP63" s="644"/>
      <c r="AQ63" s="644"/>
      <c r="AR63" s="644"/>
      <c r="AS63" s="644"/>
      <c r="AT63" s="645">
        <f t="shared" ref="AT63" si="74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477</v>
      </c>
      <c r="C67" s="203">
        <v>1</v>
      </c>
      <c r="D67" s="206" t="s">
        <v>390</v>
      </c>
      <c r="E67" s="203">
        <v>6</v>
      </c>
      <c r="F67" s="203">
        <v>2600</v>
      </c>
      <c r="G67" s="208">
        <f t="shared" ref="G67:G77" si="75">F67/E67</f>
        <v>433.33333333333331</v>
      </c>
      <c r="H67" s="576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77">
        <f>IFERROR(AVERAGE(K67:K81),"-")</f>
        <v>250.37909083677599</v>
      </c>
      <c r="M67" s="209">
        <f>RANK(K67, K$67:$K$81)</f>
        <v>2</v>
      </c>
      <c r="N67" s="527"/>
      <c r="O67" s="527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76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76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76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76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76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76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76">
        <f>AVERAGE(AV67:AV81)</f>
        <v>250.79771503483778</v>
      </c>
    </row>
    <row r="68" spans="2:50" ht="14.25" hidden="1" customHeight="1" outlineLevel="1">
      <c r="B68" s="527"/>
      <c r="C68" s="203">
        <v>2</v>
      </c>
      <c r="D68" s="206" t="s">
        <v>393</v>
      </c>
      <c r="E68" s="203">
        <v>6</v>
      </c>
      <c r="F68" s="203">
        <v>2600</v>
      </c>
      <c r="G68" s="208">
        <f t="shared" si="75"/>
        <v>433.33333333333331</v>
      </c>
      <c r="H68" s="576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77"/>
      <c r="M68" s="209">
        <f>RANK(K68, K$67:$K$81)</f>
        <v>1</v>
      </c>
      <c r="N68" s="527"/>
      <c r="O68" s="527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76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76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76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76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76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76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76"/>
    </row>
    <row r="69" spans="2:50" ht="14.25" hidden="1" customHeight="1" outlineLevel="1">
      <c r="B69" s="527"/>
      <c r="C69" s="203">
        <v>3</v>
      </c>
      <c r="D69" s="206" t="s">
        <v>389</v>
      </c>
      <c r="E69" s="203">
        <v>6</v>
      </c>
      <c r="F69" s="203">
        <v>2600</v>
      </c>
      <c r="G69" s="208">
        <f t="shared" si="75"/>
        <v>433.33333333333331</v>
      </c>
      <c r="H69" s="576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77"/>
      <c r="M69" s="209">
        <f>RANK(K69, K$67:$K$81)</f>
        <v>4</v>
      </c>
      <c r="N69" s="527"/>
      <c r="O69" s="527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76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76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76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76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76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76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76"/>
    </row>
    <row r="70" spans="2:50" ht="14.25" hidden="1" customHeight="1" outlineLevel="1">
      <c r="B70" s="527"/>
      <c r="C70" s="203">
        <v>4</v>
      </c>
      <c r="D70" s="206" t="s">
        <v>392</v>
      </c>
      <c r="E70" s="203">
        <v>17</v>
      </c>
      <c r="F70" s="203">
        <v>3273</v>
      </c>
      <c r="G70" s="208">
        <f t="shared" si="75"/>
        <v>192.52941176470588</v>
      </c>
      <c r="H70" s="576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77"/>
      <c r="M70" s="209">
        <f>RANK(K70, K$67:$K$81)</f>
        <v>11</v>
      </c>
      <c r="N70" s="527"/>
      <c r="O70" s="527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76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76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76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76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76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76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76"/>
    </row>
    <row r="71" spans="2:50" ht="14.25" hidden="1" customHeight="1" outlineLevel="1">
      <c r="B71" s="527"/>
      <c r="C71" s="203">
        <v>5</v>
      </c>
      <c r="D71" s="206" t="s">
        <v>394</v>
      </c>
      <c r="E71" s="203">
        <v>17</v>
      </c>
      <c r="F71" s="203">
        <v>3273</v>
      </c>
      <c r="G71" s="208">
        <f t="shared" si="75"/>
        <v>192.52941176470588</v>
      </c>
      <c r="H71" s="576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77"/>
      <c r="M71" s="209">
        <f>RANK(K71, K$67:$K$81)</f>
        <v>10</v>
      </c>
      <c r="N71" s="527"/>
      <c r="O71" s="527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76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76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76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76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76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76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76"/>
    </row>
    <row r="72" spans="2:50" ht="14.25" hidden="1" customHeight="1" outlineLevel="1">
      <c r="B72" s="527"/>
      <c r="C72" s="203">
        <v>6</v>
      </c>
      <c r="D72" s="206" t="s">
        <v>388</v>
      </c>
      <c r="E72" s="203">
        <v>6</v>
      </c>
      <c r="F72" s="203">
        <v>2500</v>
      </c>
      <c r="G72" s="208">
        <f t="shared" si="75"/>
        <v>416.66666666666669</v>
      </c>
      <c r="H72" s="576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77"/>
      <c r="M72" s="209">
        <f>RANK(K72, K$67:$K$81)</f>
        <v>3</v>
      </c>
      <c r="N72" s="527"/>
      <c r="O72" s="527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76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76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76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76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76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76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76"/>
    </row>
    <row r="73" spans="2:50" ht="14.25" hidden="1" customHeight="1" outlineLevel="1">
      <c r="B73" s="527"/>
      <c r="C73" s="203">
        <v>7</v>
      </c>
      <c r="D73" s="206" t="s">
        <v>391</v>
      </c>
      <c r="E73" s="203">
        <v>11</v>
      </c>
      <c r="F73" s="203">
        <v>3000</v>
      </c>
      <c r="G73" s="208">
        <f t="shared" si="75"/>
        <v>272.72727272727275</v>
      </c>
      <c r="H73" s="576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77"/>
      <c r="M73" s="209">
        <f>RANK(K73, K$67:$K$81)</f>
        <v>6</v>
      </c>
      <c r="N73" s="527"/>
      <c r="O73" s="527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76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76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76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76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76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76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76"/>
    </row>
    <row r="74" spans="2:50" ht="14.25" hidden="1" customHeight="1" outlineLevel="1">
      <c r="B74" s="527"/>
      <c r="C74" s="203">
        <v>8</v>
      </c>
      <c r="D74" s="206" t="s">
        <v>612</v>
      </c>
      <c r="E74" s="203">
        <v>12</v>
      </c>
      <c r="F74" s="203">
        <v>3000</v>
      </c>
      <c r="G74" s="208">
        <f t="shared" si="75"/>
        <v>250</v>
      </c>
      <c r="H74" s="576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77"/>
      <c r="M74" s="209">
        <f>RANK(K74, K$67:$K$81)</f>
        <v>7</v>
      </c>
      <c r="N74" s="527"/>
      <c r="O74" s="527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76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76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76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76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76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76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76"/>
    </row>
    <row r="75" spans="2:50" ht="14.25" hidden="1" customHeight="1" outlineLevel="1">
      <c r="B75" s="527"/>
      <c r="C75" s="203">
        <v>9</v>
      </c>
      <c r="D75" s="206" t="s">
        <v>396</v>
      </c>
      <c r="E75" s="203">
        <v>17</v>
      </c>
      <c r="F75" s="203">
        <v>3273</v>
      </c>
      <c r="G75" s="208">
        <f t="shared" si="75"/>
        <v>192.52941176470588</v>
      </c>
      <c r="H75" s="576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77"/>
      <c r="M75" s="209">
        <f>RANK(K75, K$67:$K$81)</f>
        <v>8</v>
      </c>
      <c r="N75" s="527"/>
      <c r="O75" s="527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76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76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76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76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76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76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76"/>
    </row>
    <row r="76" spans="2:50" ht="14.25" hidden="1" customHeight="1" outlineLevel="1">
      <c r="B76" s="527"/>
      <c r="C76" s="203">
        <v>10</v>
      </c>
      <c r="D76" s="206" t="s">
        <v>397</v>
      </c>
      <c r="E76" s="203">
        <v>17</v>
      </c>
      <c r="F76" s="203">
        <v>3273</v>
      </c>
      <c r="G76" s="208">
        <f t="shared" si="75"/>
        <v>192.52941176470588</v>
      </c>
      <c r="H76" s="576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77"/>
      <c r="M76" s="209">
        <f>RANK(K76, K$67:$K$81)</f>
        <v>9</v>
      </c>
      <c r="N76" s="527"/>
      <c r="O76" s="527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76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76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76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76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76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76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76"/>
    </row>
    <row r="77" spans="2:50" ht="14.25" hidden="1" customHeight="1" outlineLevel="1">
      <c r="B77" s="527"/>
      <c r="C77" s="203">
        <v>11</v>
      </c>
      <c r="D77" s="206" t="s">
        <v>395</v>
      </c>
      <c r="E77" s="203">
        <v>11</v>
      </c>
      <c r="F77" s="203">
        <v>3000</v>
      </c>
      <c r="G77" s="208">
        <f t="shared" si="75"/>
        <v>272.72727272727275</v>
      </c>
      <c r="H77" s="576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77"/>
      <c r="M77" s="209">
        <f>RANK(K77, K$67:$K$81)</f>
        <v>5</v>
      </c>
      <c r="N77" s="527"/>
      <c r="O77" s="527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76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76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76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76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76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76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91">U82+1</f>
        <v>45897</v>
      </c>
      <c r="AA82" s="637"/>
      <c r="AB82" s="637"/>
      <c r="AC82" s="637"/>
      <c r="AD82" s="637"/>
      <c r="AE82" s="638">
        <f t="shared" ref="AE82" si="92">Z82+1</f>
        <v>45898</v>
      </c>
      <c r="AF82" s="639"/>
      <c r="AG82" s="639"/>
      <c r="AH82" s="639"/>
      <c r="AI82" s="639"/>
      <c r="AJ82" s="640">
        <f t="shared" ref="AJ82" si="93">AE82+1</f>
        <v>45899</v>
      </c>
      <c r="AK82" s="641"/>
      <c r="AL82" s="641"/>
      <c r="AM82" s="641"/>
      <c r="AN82" s="642"/>
      <c r="AO82" s="638">
        <f t="shared" ref="AO82" si="94">AJ82+1</f>
        <v>45900</v>
      </c>
      <c r="AP82" s="639"/>
      <c r="AQ82" s="639"/>
      <c r="AR82" s="639"/>
      <c r="AS82" s="639"/>
      <c r="AT82" s="640">
        <f t="shared" ref="AT82" si="95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6">Z82</f>
        <v>45897</v>
      </c>
      <c r="AA83" s="643"/>
      <c r="AB83" s="643"/>
      <c r="AC83" s="643"/>
      <c r="AD83" s="643"/>
      <c r="AE83" s="644">
        <f t="shared" ref="AE83" si="97">AE82</f>
        <v>45898</v>
      </c>
      <c r="AF83" s="644"/>
      <c r="AG83" s="644"/>
      <c r="AH83" s="644"/>
      <c r="AI83" s="644"/>
      <c r="AJ83" s="645">
        <f t="shared" ref="AJ83" si="98">AJ82</f>
        <v>45899</v>
      </c>
      <c r="AK83" s="646"/>
      <c r="AL83" s="646"/>
      <c r="AM83" s="646"/>
      <c r="AN83" s="647"/>
      <c r="AO83" s="644">
        <f t="shared" ref="AO83" si="99">AO82</f>
        <v>45900</v>
      </c>
      <c r="AP83" s="644"/>
      <c r="AQ83" s="644"/>
      <c r="AR83" s="644"/>
      <c r="AS83" s="644"/>
      <c r="AT83" s="645">
        <f t="shared" ref="AT83" si="100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477</v>
      </c>
      <c r="C87" s="203">
        <v>1</v>
      </c>
      <c r="D87" s="206" t="s">
        <v>390</v>
      </c>
      <c r="E87" s="203">
        <v>6</v>
      </c>
      <c r="F87" s="203">
        <v>2600</v>
      </c>
      <c r="G87" s="208">
        <f t="shared" ref="G87:G97" si="101">F87/E87</f>
        <v>433.33333333333331</v>
      </c>
      <c r="H87" s="576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77">
        <f>IFERROR(AVERAGE(K87:K101),"-")</f>
        <v>251.57572536254131</v>
      </c>
      <c r="M87" s="209">
        <f>RANK(K87, K$87:$K$101)</f>
        <v>2</v>
      </c>
      <c r="N87" s="527"/>
      <c r="O87" s="527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76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76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76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76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76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76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76">
        <f>AVERAGE(AV87:AV101)</f>
        <v>252.62422279237936</v>
      </c>
    </row>
    <row r="88" spans="2:50" ht="14.25" hidden="1" customHeight="1" outlineLevel="1">
      <c r="B88" s="527"/>
      <c r="C88" s="203">
        <v>2</v>
      </c>
      <c r="D88" s="206" t="s">
        <v>393</v>
      </c>
      <c r="E88" s="203">
        <v>6</v>
      </c>
      <c r="F88" s="203">
        <v>2600</v>
      </c>
      <c r="G88" s="208">
        <f t="shared" si="101"/>
        <v>433.33333333333331</v>
      </c>
      <c r="H88" s="576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77"/>
      <c r="M88" s="209">
        <f>RANK(K88, K$87:$K$101)</f>
        <v>1</v>
      </c>
      <c r="N88" s="527"/>
      <c r="O88" s="527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76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76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76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76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76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76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76"/>
    </row>
    <row r="89" spans="2:50" ht="14.25" hidden="1" customHeight="1" outlineLevel="1">
      <c r="B89" s="527"/>
      <c r="C89" s="203">
        <v>3</v>
      </c>
      <c r="D89" s="206" t="s">
        <v>389</v>
      </c>
      <c r="E89" s="203">
        <v>6</v>
      </c>
      <c r="F89" s="203">
        <v>2600</v>
      </c>
      <c r="G89" s="208">
        <f t="shared" si="101"/>
        <v>433.33333333333331</v>
      </c>
      <c r="H89" s="576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77"/>
      <c r="M89" s="209">
        <f>RANK(K89, K$87:$K$101)</f>
        <v>3</v>
      </c>
      <c r="N89" s="527"/>
      <c r="O89" s="527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76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76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76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76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76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76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76"/>
    </row>
    <row r="90" spans="2:50" ht="14.25" hidden="1" customHeight="1" outlineLevel="1">
      <c r="B90" s="527"/>
      <c r="C90" s="203">
        <v>4</v>
      </c>
      <c r="D90" s="206" t="s">
        <v>392</v>
      </c>
      <c r="E90" s="203">
        <v>17</v>
      </c>
      <c r="F90" s="203">
        <v>3273</v>
      </c>
      <c r="G90" s="208">
        <f t="shared" si="101"/>
        <v>192.52941176470588</v>
      </c>
      <c r="H90" s="576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77"/>
      <c r="M90" s="209">
        <f>RANK(K90, K$87:$K$101)</f>
        <v>9</v>
      </c>
      <c r="N90" s="527"/>
      <c r="O90" s="527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76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76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76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76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76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76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76"/>
    </row>
    <row r="91" spans="2:50" ht="14.25" hidden="1" customHeight="1" outlineLevel="1">
      <c r="B91" s="527"/>
      <c r="C91" s="203">
        <v>5</v>
      </c>
      <c r="D91" s="206" t="s">
        <v>394</v>
      </c>
      <c r="E91" s="203">
        <v>17</v>
      </c>
      <c r="F91" s="203">
        <v>3273</v>
      </c>
      <c r="G91" s="208">
        <f t="shared" si="101"/>
        <v>192.52941176470588</v>
      </c>
      <c r="H91" s="576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77"/>
      <c r="M91" s="209">
        <f>RANK(K91, K$87:$K$101)</f>
        <v>8</v>
      </c>
      <c r="N91" s="527"/>
      <c r="O91" s="527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76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76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76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76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76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76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76"/>
    </row>
    <row r="92" spans="2:50" ht="14.25" hidden="1" customHeight="1" outlineLevel="1">
      <c r="B92" s="527"/>
      <c r="C92" s="203">
        <v>6</v>
      </c>
      <c r="D92" s="206" t="s">
        <v>388</v>
      </c>
      <c r="E92" s="203">
        <v>6</v>
      </c>
      <c r="F92" s="203">
        <v>2500</v>
      </c>
      <c r="G92" s="208">
        <f t="shared" si="101"/>
        <v>416.66666666666669</v>
      </c>
      <c r="H92" s="576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77"/>
      <c r="M92" s="209">
        <f>RANK(K92, K$87:$K$101)</f>
        <v>4</v>
      </c>
      <c r="N92" s="527"/>
      <c r="O92" s="527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76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76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76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76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76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76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76"/>
    </row>
    <row r="93" spans="2:50" ht="14.25" hidden="1" customHeight="1" outlineLevel="1">
      <c r="B93" s="527"/>
      <c r="C93" s="203">
        <v>7</v>
      </c>
      <c r="D93" s="206" t="s">
        <v>391</v>
      </c>
      <c r="E93" s="203">
        <v>11</v>
      </c>
      <c r="F93" s="203">
        <v>3000</v>
      </c>
      <c r="G93" s="208">
        <f t="shared" si="101"/>
        <v>272.72727272727275</v>
      </c>
      <c r="H93" s="576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77"/>
      <c r="M93" s="209">
        <f>RANK(K93, K$87:$K$101)</f>
        <v>5</v>
      </c>
      <c r="N93" s="527"/>
      <c r="O93" s="527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76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76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76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76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76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76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76"/>
    </row>
    <row r="94" spans="2:50" ht="14.25" hidden="1" customHeight="1" outlineLevel="1">
      <c r="B94" s="527"/>
      <c r="C94" s="203">
        <v>8</v>
      </c>
      <c r="D94" s="206" t="s">
        <v>612</v>
      </c>
      <c r="E94" s="203">
        <v>12</v>
      </c>
      <c r="F94" s="203">
        <v>3000</v>
      </c>
      <c r="G94" s="208">
        <f t="shared" si="101"/>
        <v>250</v>
      </c>
      <c r="H94" s="576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77"/>
      <c r="M94" s="209">
        <f>RANK(K94, K$87:$K$101)</f>
        <v>7</v>
      </c>
      <c r="N94" s="527"/>
      <c r="O94" s="527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76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76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76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76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76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76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76"/>
    </row>
    <row r="95" spans="2:50" ht="14.25" hidden="1" customHeight="1" outlineLevel="1">
      <c r="B95" s="527"/>
      <c r="C95" s="203">
        <v>9</v>
      </c>
      <c r="D95" s="206" t="s">
        <v>396</v>
      </c>
      <c r="E95" s="203">
        <v>17</v>
      </c>
      <c r="F95" s="203">
        <v>3273</v>
      </c>
      <c r="G95" s="208">
        <f t="shared" si="101"/>
        <v>192.52941176470588</v>
      </c>
      <c r="H95" s="576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77"/>
      <c r="M95" s="209">
        <f>RANK(K95, K$87:$K$101)</f>
        <v>10</v>
      </c>
      <c r="N95" s="527"/>
      <c r="O95" s="527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76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76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76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76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76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76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76"/>
    </row>
    <row r="96" spans="2:50" ht="14.25" hidden="1" customHeight="1" outlineLevel="1">
      <c r="B96" s="527"/>
      <c r="C96" s="203">
        <v>10</v>
      </c>
      <c r="D96" s="206" t="s">
        <v>397</v>
      </c>
      <c r="E96" s="203">
        <v>17</v>
      </c>
      <c r="F96" s="203">
        <v>3273</v>
      </c>
      <c r="G96" s="208">
        <f t="shared" si="101"/>
        <v>192.52941176470588</v>
      </c>
      <c r="H96" s="576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77"/>
      <c r="M96" s="209">
        <f>RANK(K96, K$87:$K$101)</f>
        <v>11</v>
      </c>
      <c r="N96" s="527"/>
      <c r="O96" s="527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76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76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76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76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76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76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76"/>
    </row>
    <row r="97" spans="2:50" ht="14.25" hidden="1" customHeight="1" outlineLevel="1">
      <c r="B97" s="527"/>
      <c r="C97" s="203">
        <v>11</v>
      </c>
      <c r="D97" s="206" t="s">
        <v>395</v>
      </c>
      <c r="E97" s="203">
        <v>11</v>
      </c>
      <c r="F97" s="203">
        <v>3000</v>
      </c>
      <c r="G97" s="208">
        <f t="shared" si="101"/>
        <v>272.72727272727275</v>
      </c>
      <c r="H97" s="576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77"/>
      <c r="M97" s="209">
        <f>RANK(K97, K$87:$K$101)</f>
        <v>6</v>
      </c>
      <c r="N97" s="527"/>
      <c r="O97" s="527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76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76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76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76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76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76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7">U102+1</f>
        <v>45904</v>
      </c>
      <c r="AA102" s="637"/>
      <c r="AB102" s="637"/>
      <c r="AC102" s="637"/>
      <c r="AD102" s="637"/>
      <c r="AE102" s="638">
        <f t="shared" ref="AE102" si="118">Z102+1</f>
        <v>45905</v>
      </c>
      <c r="AF102" s="639"/>
      <c r="AG102" s="639"/>
      <c r="AH102" s="639"/>
      <c r="AI102" s="639"/>
      <c r="AJ102" s="640">
        <f t="shared" ref="AJ102" si="119">AE102+1</f>
        <v>45906</v>
      </c>
      <c r="AK102" s="641"/>
      <c r="AL102" s="641"/>
      <c r="AM102" s="641"/>
      <c r="AN102" s="642"/>
      <c r="AO102" s="638">
        <f t="shared" ref="AO102" si="120">AJ102+1</f>
        <v>45907</v>
      </c>
      <c r="AP102" s="639"/>
      <c r="AQ102" s="639"/>
      <c r="AR102" s="639"/>
      <c r="AS102" s="639"/>
      <c r="AT102" s="640">
        <f t="shared" ref="AT102" si="121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22">Z102</f>
        <v>45904</v>
      </c>
      <c r="AA103" s="643"/>
      <c r="AB103" s="643"/>
      <c r="AC103" s="643"/>
      <c r="AD103" s="643"/>
      <c r="AE103" s="644">
        <f t="shared" ref="AE103" si="123">AE102</f>
        <v>45905</v>
      </c>
      <c r="AF103" s="644"/>
      <c r="AG103" s="644"/>
      <c r="AH103" s="644"/>
      <c r="AI103" s="644"/>
      <c r="AJ103" s="645">
        <f t="shared" ref="AJ103" si="124">AJ102</f>
        <v>45906</v>
      </c>
      <c r="AK103" s="646"/>
      <c r="AL103" s="646"/>
      <c r="AM103" s="646"/>
      <c r="AN103" s="647"/>
      <c r="AO103" s="644">
        <f t="shared" ref="AO103" si="125">AO102</f>
        <v>45907</v>
      </c>
      <c r="AP103" s="644"/>
      <c r="AQ103" s="644"/>
      <c r="AR103" s="644"/>
      <c r="AS103" s="644"/>
      <c r="AT103" s="645">
        <f t="shared" ref="AT103" si="126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477</v>
      </c>
      <c r="C107" s="203">
        <v>1</v>
      </c>
      <c r="D107" s="206" t="s">
        <v>390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76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77">
        <f>IFERROR(AVERAGE(K107:K121),"-")</f>
        <v>252.87530577859633</v>
      </c>
      <c r="M107" s="209">
        <f>RANK(K107, K$107:$K$121)</f>
        <v>2</v>
      </c>
      <c r="N107" s="527"/>
      <c r="O107" s="527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76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76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76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76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76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76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76">
        <f>AVERAGE(AV107:AV121)</f>
        <v>242.95377217621063</v>
      </c>
    </row>
    <row r="108" spans="2:50" ht="14.25" hidden="1" customHeight="1" outlineLevel="1">
      <c r="B108" s="527"/>
      <c r="C108" s="203">
        <v>2</v>
      </c>
      <c r="D108" s="206" t="s">
        <v>393</v>
      </c>
      <c r="E108" s="203">
        <v>6</v>
      </c>
      <c r="F108" s="203">
        <v>2600</v>
      </c>
      <c r="G108" s="208">
        <f t="shared" si="127"/>
        <v>433.33333333333331</v>
      </c>
      <c r="H108" s="576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77"/>
      <c r="M108" s="209">
        <f>RANK(K108, K$107:$K$121)</f>
        <v>1</v>
      </c>
      <c r="N108" s="527"/>
      <c r="O108" s="527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76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76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76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76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76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76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76"/>
    </row>
    <row r="109" spans="2:50" ht="14.25" hidden="1" customHeight="1" outlineLevel="1">
      <c r="B109" s="527"/>
      <c r="C109" s="203">
        <v>3</v>
      </c>
      <c r="D109" s="206" t="s">
        <v>389</v>
      </c>
      <c r="E109" s="203">
        <v>6</v>
      </c>
      <c r="F109" s="203">
        <v>2600</v>
      </c>
      <c r="G109" s="208">
        <f t="shared" si="127"/>
        <v>433.33333333333331</v>
      </c>
      <c r="H109" s="576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77"/>
      <c r="M109" s="209">
        <f>RANK(K109, K$107:$K$121)</f>
        <v>3</v>
      </c>
      <c r="N109" s="527"/>
      <c r="O109" s="527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76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76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76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76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76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76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76"/>
    </row>
    <row r="110" spans="2:50" ht="14.25" hidden="1" customHeight="1" outlineLevel="1">
      <c r="B110" s="527"/>
      <c r="C110" s="203">
        <v>4</v>
      </c>
      <c r="D110" s="206" t="s">
        <v>392</v>
      </c>
      <c r="E110" s="203">
        <v>17</v>
      </c>
      <c r="F110" s="203">
        <v>3273</v>
      </c>
      <c r="G110" s="208">
        <f t="shared" si="127"/>
        <v>192.52941176470588</v>
      </c>
      <c r="H110" s="576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77"/>
      <c r="M110" s="209">
        <f>RANK(K110, K$107:$K$121)</f>
        <v>11</v>
      </c>
      <c r="N110" s="527"/>
      <c r="O110" s="527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76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76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76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76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76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76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76"/>
    </row>
    <row r="111" spans="2:50" ht="14.25" hidden="1" customHeight="1" outlineLevel="1">
      <c r="B111" s="527"/>
      <c r="C111" s="203">
        <v>5</v>
      </c>
      <c r="D111" s="206" t="s">
        <v>394</v>
      </c>
      <c r="E111" s="203">
        <v>17</v>
      </c>
      <c r="F111" s="203">
        <v>3273</v>
      </c>
      <c r="G111" s="208">
        <f t="shared" si="127"/>
        <v>192.52941176470588</v>
      </c>
      <c r="H111" s="576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77"/>
      <c r="M111" s="209">
        <f>RANK(K111, K$107:$K$121)</f>
        <v>9</v>
      </c>
      <c r="N111" s="527"/>
      <c r="O111" s="527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76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76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76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76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76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76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76"/>
    </row>
    <row r="112" spans="2:50" ht="14.25" hidden="1" customHeight="1" outlineLevel="1">
      <c r="B112" s="527"/>
      <c r="C112" s="203">
        <v>6</v>
      </c>
      <c r="D112" s="206" t="s">
        <v>388</v>
      </c>
      <c r="E112" s="203">
        <v>6</v>
      </c>
      <c r="F112" s="203">
        <v>2500</v>
      </c>
      <c r="G112" s="208">
        <f t="shared" si="127"/>
        <v>416.66666666666669</v>
      </c>
      <c r="H112" s="576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77"/>
      <c r="M112" s="209">
        <f>RANK(K112, K$107:$K$121)</f>
        <v>4</v>
      </c>
      <c r="N112" s="527"/>
      <c r="O112" s="527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76"/>
      <c r="U112" s="207"/>
      <c r="V112" s="207"/>
      <c r="W112" s="208"/>
      <c r="X112" s="205"/>
      <c r="Y112" s="576"/>
      <c r="Z112" s="207"/>
      <c r="AA112" s="207"/>
      <c r="AB112" s="208"/>
      <c r="AC112" s="205"/>
      <c r="AD112" s="576"/>
      <c r="AE112" s="207"/>
      <c r="AF112" s="207"/>
      <c r="AG112" s="208"/>
      <c r="AH112" s="205"/>
      <c r="AI112" s="576"/>
      <c r="AJ112" s="207"/>
      <c r="AK112" s="207"/>
      <c r="AL112" s="208"/>
      <c r="AM112" s="205"/>
      <c r="AN112" s="576"/>
      <c r="AO112" s="207"/>
      <c r="AP112" s="207"/>
      <c r="AQ112" s="208"/>
      <c r="AR112" s="205"/>
      <c r="AS112" s="576"/>
      <c r="AT112" s="207"/>
      <c r="AU112" s="207"/>
      <c r="AV112" s="208"/>
      <c r="AW112" s="205"/>
      <c r="AX112" s="576"/>
    </row>
    <row r="113" spans="2:50" ht="14.25" hidden="1" customHeight="1" outlineLevel="1">
      <c r="B113" s="527"/>
      <c r="C113" s="203">
        <v>7</v>
      </c>
      <c r="D113" s="206" t="s">
        <v>391</v>
      </c>
      <c r="E113" s="203">
        <v>11</v>
      </c>
      <c r="F113" s="203">
        <v>3000</v>
      </c>
      <c r="G113" s="208">
        <f t="shared" si="127"/>
        <v>272.72727272727275</v>
      </c>
      <c r="H113" s="576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77"/>
      <c r="M113" s="209">
        <f>RANK(K113, K$107:$K$121)</f>
        <v>6</v>
      </c>
      <c r="N113" s="527"/>
      <c r="O113" s="527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76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76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76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76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76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76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76"/>
    </row>
    <row r="114" spans="2:50" ht="14.25" hidden="1" customHeight="1" outlineLevel="1">
      <c r="B114" s="527"/>
      <c r="C114" s="203">
        <v>8</v>
      </c>
      <c r="D114" s="206" t="s">
        <v>612</v>
      </c>
      <c r="E114" s="203">
        <v>12</v>
      </c>
      <c r="F114" s="203">
        <v>3000</v>
      </c>
      <c r="G114" s="208">
        <f t="shared" si="127"/>
        <v>250</v>
      </c>
      <c r="H114" s="576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77"/>
      <c r="M114" s="209">
        <f>RANK(K114, K$107:$K$121)</f>
        <v>7</v>
      </c>
      <c r="N114" s="527"/>
      <c r="O114" s="527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76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76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76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76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76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76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76"/>
    </row>
    <row r="115" spans="2:50" ht="14.25" hidden="1" customHeight="1" outlineLevel="1">
      <c r="B115" s="527"/>
      <c r="C115" s="203">
        <v>9</v>
      </c>
      <c r="D115" s="206" t="s">
        <v>396</v>
      </c>
      <c r="E115" s="203">
        <v>17</v>
      </c>
      <c r="F115" s="203">
        <v>3273</v>
      </c>
      <c r="G115" s="208">
        <f t="shared" si="127"/>
        <v>192.52941176470588</v>
      </c>
      <c r="H115" s="576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77"/>
      <c r="M115" s="209">
        <f>RANK(K115, K$107:$K$121)</f>
        <v>8</v>
      </c>
      <c r="N115" s="527"/>
      <c r="O115" s="527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76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76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76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76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76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76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76"/>
    </row>
    <row r="116" spans="2:50" ht="14.25" hidden="1" customHeight="1" outlineLevel="1">
      <c r="B116" s="527"/>
      <c r="C116" s="203">
        <v>10</v>
      </c>
      <c r="D116" s="206" t="s">
        <v>397</v>
      </c>
      <c r="E116" s="203">
        <v>17</v>
      </c>
      <c r="F116" s="203">
        <v>3273</v>
      </c>
      <c r="G116" s="208">
        <f t="shared" si="127"/>
        <v>192.52941176470588</v>
      </c>
      <c r="H116" s="576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77"/>
      <c r="M116" s="209">
        <f>RANK(K116, K$107:$K$121)</f>
        <v>10</v>
      </c>
      <c r="N116" s="527"/>
      <c r="O116" s="527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76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76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76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76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76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76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76"/>
    </row>
    <row r="117" spans="2:50" ht="14.25" hidden="1" customHeight="1" outlineLevel="1">
      <c r="B117" s="527"/>
      <c r="C117" s="203">
        <v>11</v>
      </c>
      <c r="D117" s="206" t="s">
        <v>395</v>
      </c>
      <c r="E117" s="203">
        <v>11</v>
      </c>
      <c r="F117" s="203">
        <v>3000</v>
      </c>
      <c r="G117" s="208">
        <f t="shared" si="127"/>
        <v>272.72727272727275</v>
      </c>
      <c r="H117" s="576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77"/>
      <c r="M117" s="209">
        <f>RANK(K117, K$107:$K$121)</f>
        <v>5</v>
      </c>
      <c r="N117" s="527"/>
      <c r="O117" s="527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76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76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76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76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76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76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7"/>
      <c r="Q118" s="207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3"/>
      <c r="W121" s="208"/>
      <c r="X121" s="205"/>
      <c r="Y121" s="576"/>
      <c r="Z121" s="203"/>
      <c r="AA121" s="203"/>
      <c r="AB121" s="208"/>
      <c r="AC121" s="205"/>
      <c r="AD121" s="576"/>
      <c r="AE121" s="203"/>
      <c r="AF121" s="203"/>
      <c r="AG121" s="208"/>
      <c r="AH121" s="205"/>
      <c r="AI121" s="576"/>
      <c r="AJ121" s="203"/>
      <c r="AK121" s="203"/>
      <c r="AL121" s="208"/>
      <c r="AM121" s="205"/>
      <c r="AN121" s="576"/>
      <c r="AO121" s="203"/>
      <c r="AP121" s="203"/>
      <c r="AQ121" s="208"/>
      <c r="AR121" s="205"/>
      <c r="AS121" s="576"/>
      <c r="AT121" s="203"/>
      <c r="AU121" s="203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43">U122+1</f>
        <v>45911</v>
      </c>
      <c r="AA122" s="637"/>
      <c r="AB122" s="637"/>
      <c r="AC122" s="637"/>
      <c r="AD122" s="637"/>
      <c r="AE122" s="638">
        <f t="shared" ref="AE122" si="144">Z122+1</f>
        <v>45912</v>
      </c>
      <c r="AF122" s="639"/>
      <c r="AG122" s="639"/>
      <c r="AH122" s="639"/>
      <c r="AI122" s="639"/>
      <c r="AJ122" s="640">
        <f t="shared" ref="AJ122" si="145">AE122+1</f>
        <v>45913</v>
      </c>
      <c r="AK122" s="641"/>
      <c r="AL122" s="641"/>
      <c r="AM122" s="641"/>
      <c r="AN122" s="642"/>
      <c r="AO122" s="638">
        <f t="shared" ref="AO122" si="146">AJ122+1</f>
        <v>45914</v>
      </c>
      <c r="AP122" s="639"/>
      <c r="AQ122" s="639"/>
      <c r="AR122" s="639"/>
      <c r="AS122" s="639"/>
      <c r="AT122" s="640">
        <f t="shared" ref="AT122" si="147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8">Z122</f>
        <v>45911</v>
      </c>
      <c r="AA123" s="643"/>
      <c r="AB123" s="643"/>
      <c r="AC123" s="643"/>
      <c r="AD123" s="643"/>
      <c r="AE123" s="644">
        <f t="shared" ref="AE123" si="149">AE122</f>
        <v>45912</v>
      </c>
      <c r="AF123" s="644"/>
      <c r="AG123" s="644"/>
      <c r="AH123" s="644"/>
      <c r="AI123" s="644"/>
      <c r="AJ123" s="645">
        <f t="shared" ref="AJ123" si="150">AJ122</f>
        <v>45913</v>
      </c>
      <c r="AK123" s="646"/>
      <c r="AL123" s="646"/>
      <c r="AM123" s="646"/>
      <c r="AN123" s="647"/>
      <c r="AO123" s="644">
        <f t="shared" ref="AO123" si="151">AO122</f>
        <v>45914</v>
      </c>
      <c r="AP123" s="644"/>
      <c r="AQ123" s="644"/>
      <c r="AR123" s="644"/>
      <c r="AS123" s="644"/>
      <c r="AT123" s="645">
        <f t="shared" ref="AT123" si="152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477</v>
      </c>
      <c r="C127" s="203">
        <v>1</v>
      </c>
      <c r="D127" s="206" t="s">
        <v>390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76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77">
        <f>IFERROR(AVERAGE(K127:K141),"-")</f>
        <v>243.85708103434627</v>
      </c>
      <c r="M127" s="209">
        <f>RANK(K127, K$127:$K$141)</f>
        <v>2</v>
      </c>
      <c r="N127" s="527"/>
      <c r="O127" s="527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76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76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76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76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76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76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76">
        <f>AVERAGE(AV127:AV141)</f>
        <v>244.42100565011532</v>
      </c>
    </row>
    <row r="128" spans="2:50" ht="14.25" hidden="1" customHeight="1" outlineLevel="1">
      <c r="B128" s="527"/>
      <c r="C128" s="203">
        <v>2</v>
      </c>
      <c r="D128" s="206" t="s">
        <v>393</v>
      </c>
      <c r="E128" s="203">
        <v>6</v>
      </c>
      <c r="F128" s="203">
        <v>2600</v>
      </c>
      <c r="G128" s="208">
        <f t="shared" si="153"/>
        <v>433.33333333333331</v>
      </c>
      <c r="H128" s="576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77"/>
      <c r="M128" s="209">
        <f>RANK(K128, K$127:$K$141)</f>
        <v>1</v>
      </c>
      <c r="N128" s="527"/>
      <c r="O128" s="527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76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76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76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76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76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76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76"/>
    </row>
    <row r="129" spans="2:50" ht="14.25" hidden="1" customHeight="1" outlineLevel="1">
      <c r="B129" s="527"/>
      <c r="C129" s="203">
        <v>3</v>
      </c>
      <c r="D129" s="206" t="s">
        <v>389</v>
      </c>
      <c r="E129" s="203">
        <v>6</v>
      </c>
      <c r="F129" s="203">
        <v>2600</v>
      </c>
      <c r="G129" s="208">
        <f t="shared" si="153"/>
        <v>433.33333333333331</v>
      </c>
      <c r="H129" s="576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77"/>
      <c r="M129" s="209">
        <f>RANK(K129, K$127:$K$141)</f>
        <v>3</v>
      </c>
      <c r="N129" s="527"/>
      <c r="O129" s="527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76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76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76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76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76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76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76"/>
    </row>
    <row r="130" spans="2:50" ht="14.25" hidden="1" customHeight="1" outlineLevel="1">
      <c r="B130" s="527"/>
      <c r="C130" s="203">
        <v>4</v>
      </c>
      <c r="D130" s="206" t="s">
        <v>392</v>
      </c>
      <c r="E130" s="203">
        <v>17</v>
      </c>
      <c r="F130" s="203">
        <v>3273</v>
      </c>
      <c r="G130" s="208">
        <f t="shared" si="153"/>
        <v>192.52941176470588</v>
      </c>
      <c r="H130" s="576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77"/>
      <c r="M130" s="209">
        <f>RANK(K130, K$127:$K$141)</f>
        <v>10</v>
      </c>
      <c r="N130" s="527"/>
      <c r="O130" s="527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76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76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76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76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76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76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76"/>
    </row>
    <row r="131" spans="2:50" ht="14.25" hidden="1" customHeight="1" outlineLevel="1">
      <c r="B131" s="527"/>
      <c r="C131" s="203">
        <v>5</v>
      </c>
      <c r="D131" s="206" t="s">
        <v>394</v>
      </c>
      <c r="E131" s="203">
        <v>17</v>
      </c>
      <c r="F131" s="203">
        <v>3273</v>
      </c>
      <c r="G131" s="208">
        <f t="shared" si="153"/>
        <v>192.52941176470588</v>
      </c>
      <c r="H131" s="576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77"/>
      <c r="M131" s="209">
        <f>RANK(K131, K$127:$K$141)</f>
        <v>9</v>
      </c>
      <c r="N131" s="527"/>
      <c r="O131" s="527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76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76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76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76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76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76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76"/>
    </row>
    <row r="132" spans="2:50" ht="14.25" hidden="1" customHeight="1" outlineLevel="1">
      <c r="B132" s="527"/>
      <c r="C132" s="203">
        <v>6</v>
      </c>
      <c r="D132" s="206" t="s">
        <v>391</v>
      </c>
      <c r="E132" s="203">
        <v>11</v>
      </c>
      <c r="F132" s="203">
        <v>3000</v>
      </c>
      <c r="G132" s="208">
        <f t="shared" si="153"/>
        <v>272.72727272727275</v>
      </c>
      <c r="H132" s="576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77"/>
      <c r="M132" s="209">
        <f>RANK(K132, K$127:$K$141)</f>
        <v>5</v>
      </c>
      <c r="N132" s="527"/>
      <c r="O132" s="527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76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76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76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76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76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76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76"/>
    </row>
    <row r="133" spans="2:50" ht="14.25" hidden="1" customHeight="1" outlineLevel="1">
      <c r="B133" s="527"/>
      <c r="C133" s="203">
        <v>7</v>
      </c>
      <c r="D133" s="206" t="s">
        <v>612</v>
      </c>
      <c r="E133" s="203">
        <v>12</v>
      </c>
      <c r="F133" s="203">
        <v>3000</v>
      </c>
      <c r="G133" s="208">
        <f t="shared" si="153"/>
        <v>250</v>
      </c>
      <c r="H133" s="576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77"/>
      <c r="M133" s="209">
        <f>RANK(K133, K$127:$K$141)</f>
        <v>6</v>
      </c>
      <c r="N133" s="527"/>
      <c r="O133" s="527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76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76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76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76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76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76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76"/>
    </row>
    <row r="134" spans="2:50" ht="14.25" hidden="1" customHeight="1" outlineLevel="1">
      <c r="B134" s="527"/>
      <c r="C134" s="203">
        <v>8</v>
      </c>
      <c r="D134" s="206" t="s">
        <v>396</v>
      </c>
      <c r="E134" s="203">
        <v>17</v>
      </c>
      <c r="F134" s="203">
        <v>3273</v>
      </c>
      <c r="G134" s="208">
        <f t="shared" si="153"/>
        <v>192.52941176470588</v>
      </c>
      <c r="H134" s="576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77"/>
      <c r="M134" s="209">
        <f>RANK(K134, K$127:$K$141)</f>
        <v>7</v>
      </c>
      <c r="N134" s="527"/>
      <c r="O134" s="527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76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76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76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76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76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76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76"/>
    </row>
    <row r="135" spans="2:50" ht="14.25" hidden="1" customHeight="1" outlineLevel="1">
      <c r="B135" s="527"/>
      <c r="C135" s="203">
        <v>9</v>
      </c>
      <c r="D135" s="206" t="s">
        <v>397</v>
      </c>
      <c r="E135" s="203">
        <v>17</v>
      </c>
      <c r="F135" s="203">
        <v>3273</v>
      </c>
      <c r="G135" s="208">
        <f t="shared" si="153"/>
        <v>192.52941176470588</v>
      </c>
      <c r="H135" s="576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77"/>
      <c r="M135" s="209">
        <f>RANK(K135, K$127:$K$141)</f>
        <v>8</v>
      </c>
      <c r="N135" s="527"/>
      <c r="O135" s="527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76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76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76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76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76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76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76"/>
    </row>
    <row r="136" spans="2:50" ht="14.25" hidden="1" customHeight="1" outlineLevel="1">
      <c r="B136" s="527"/>
      <c r="C136" s="203">
        <v>10</v>
      </c>
      <c r="D136" s="206" t="s">
        <v>395</v>
      </c>
      <c r="E136" s="203">
        <v>11</v>
      </c>
      <c r="F136" s="203">
        <v>3000</v>
      </c>
      <c r="G136" s="208">
        <f t="shared" si="153"/>
        <v>272.72727272727275</v>
      </c>
      <c r="H136" s="576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77"/>
      <c r="M136" s="209">
        <f>RANK(K136, K$127:$K$141)</f>
        <v>4</v>
      </c>
      <c r="N136" s="527"/>
      <c r="O136" s="527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76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76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76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76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76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76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7"/>
      <c r="W141" s="208"/>
      <c r="X141" s="205"/>
      <c r="Y141" s="576"/>
      <c r="Z141" s="203"/>
      <c r="AA141" s="207"/>
      <c r="AB141" s="208"/>
      <c r="AC141" s="205"/>
      <c r="AD141" s="576"/>
      <c r="AE141" s="203"/>
      <c r="AF141" s="207"/>
      <c r="AG141" s="208"/>
      <c r="AH141" s="205"/>
      <c r="AI141" s="576"/>
      <c r="AJ141" s="203"/>
      <c r="AK141" s="207"/>
      <c r="AL141" s="208"/>
      <c r="AM141" s="205"/>
      <c r="AN141" s="576"/>
      <c r="AO141" s="203"/>
      <c r="AP141" s="207"/>
      <c r="AQ141" s="208"/>
      <c r="AR141" s="205"/>
      <c r="AS141" s="576"/>
      <c r="AT141" s="203"/>
      <c r="AU141" s="207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9">U142+1</f>
        <v>45918</v>
      </c>
      <c r="AA142" s="637"/>
      <c r="AB142" s="637"/>
      <c r="AC142" s="637"/>
      <c r="AD142" s="637"/>
      <c r="AE142" s="638">
        <f t="shared" ref="AE142" si="170">Z142+1</f>
        <v>45919</v>
      </c>
      <c r="AF142" s="639"/>
      <c r="AG142" s="639"/>
      <c r="AH142" s="639"/>
      <c r="AI142" s="639"/>
      <c r="AJ142" s="640">
        <f t="shared" ref="AJ142" si="171">AE142+1</f>
        <v>45920</v>
      </c>
      <c r="AK142" s="641"/>
      <c r="AL142" s="641"/>
      <c r="AM142" s="641"/>
      <c r="AN142" s="642"/>
      <c r="AO142" s="638">
        <f t="shared" ref="AO142" si="172">AJ142+1</f>
        <v>45921</v>
      </c>
      <c r="AP142" s="639"/>
      <c r="AQ142" s="639"/>
      <c r="AR142" s="639"/>
      <c r="AS142" s="639"/>
      <c r="AT142" s="640">
        <f t="shared" ref="AT142" si="173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4">Z142</f>
        <v>45918</v>
      </c>
      <c r="AA143" s="643"/>
      <c r="AB143" s="643"/>
      <c r="AC143" s="643"/>
      <c r="AD143" s="643"/>
      <c r="AE143" s="644">
        <f t="shared" ref="AE143" si="175">AE142</f>
        <v>45919</v>
      </c>
      <c r="AF143" s="644"/>
      <c r="AG143" s="644"/>
      <c r="AH143" s="644"/>
      <c r="AI143" s="644"/>
      <c r="AJ143" s="645">
        <f t="shared" ref="AJ143" si="176">AJ142</f>
        <v>45920</v>
      </c>
      <c r="AK143" s="646"/>
      <c r="AL143" s="646"/>
      <c r="AM143" s="646"/>
      <c r="AN143" s="647"/>
      <c r="AO143" s="644">
        <f t="shared" ref="AO143" si="177">AO142</f>
        <v>45921</v>
      </c>
      <c r="AP143" s="644"/>
      <c r="AQ143" s="644"/>
      <c r="AR143" s="644"/>
      <c r="AS143" s="644"/>
      <c r="AT143" s="645">
        <f t="shared" ref="AT143" si="178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477</v>
      </c>
      <c r="C147" s="203">
        <v>1</v>
      </c>
      <c r="D147" s="206" t="s">
        <v>390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76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77">
        <f>IFERROR(AVERAGE(K147:K161),"-")</f>
        <v>244.79179981093688</v>
      </c>
      <c r="M147" s="209">
        <f>RANK(K147, K$147:$K$161)</f>
        <v>3</v>
      </c>
      <c r="N147" s="527"/>
      <c r="O147" s="527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76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76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76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76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76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76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76">
        <f>AVERAGE(AV147:AV161)</f>
        <v>245.19364562021946</v>
      </c>
    </row>
    <row r="148" spans="2:50" ht="14.25" hidden="1" customHeight="1" outlineLevel="1">
      <c r="B148" s="527"/>
      <c r="C148" s="203">
        <v>2</v>
      </c>
      <c r="D148" s="206" t="s">
        <v>393</v>
      </c>
      <c r="E148" s="203">
        <v>6</v>
      </c>
      <c r="F148" s="203">
        <v>2600</v>
      </c>
      <c r="G148" s="208">
        <f t="shared" si="179"/>
        <v>433.33333333333331</v>
      </c>
      <c r="H148" s="576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77"/>
      <c r="M148" s="209">
        <f>RANK(K148, K$147:$K$161)</f>
        <v>2</v>
      </c>
      <c r="N148" s="527"/>
      <c r="O148" s="527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76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76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76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76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76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76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76"/>
    </row>
    <row r="149" spans="2:50" ht="14.25" hidden="1" customHeight="1" outlineLevel="1">
      <c r="B149" s="527"/>
      <c r="C149" s="203">
        <v>3</v>
      </c>
      <c r="D149" s="206" t="s">
        <v>392</v>
      </c>
      <c r="E149" s="203">
        <v>17</v>
      </c>
      <c r="F149" s="203">
        <v>3273</v>
      </c>
      <c r="G149" s="208">
        <f t="shared" si="179"/>
        <v>192.52941176470588</v>
      </c>
      <c r="H149" s="576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77"/>
      <c r="M149" s="209">
        <f>RANK(K149, K$147:$K$161)</f>
        <v>10</v>
      </c>
      <c r="N149" s="527"/>
      <c r="O149" s="527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76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76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76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76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76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76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76"/>
    </row>
    <row r="150" spans="2:50" ht="14.25" hidden="1" customHeight="1" outlineLevel="1">
      <c r="B150" s="527"/>
      <c r="C150" s="203">
        <v>4</v>
      </c>
      <c r="D150" s="206" t="s">
        <v>394</v>
      </c>
      <c r="E150" s="203">
        <v>17</v>
      </c>
      <c r="F150" s="203">
        <v>3273</v>
      </c>
      <c r="G150" s="208">
        <f t="shared" si="179"/>
        <v>192.52941176470588</v>
      </c>
      <c r="H150" s="576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77"/>
      <c r="M150" s="209">
        <f>RANK(K150, K$147:$K$161)</f>
        <v>8</v>
      </c>
      <c r="N150" s="527"/>
      <c r="O150" s="527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76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76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76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76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76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76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76"/>
    </row>
    <row r="151" spans="2:50" ht="14.25" hidden="1" customHeight="1" outlineLevel="1">
      <c r="B151" s="527"/>
      <c r="C151" s="203">
        <v>5</v>
      </c>
      <c r="D151" s="206" t="s">
        <v>391</v>
      </c>
      <c r="E151" s="203">
        <v>11</v>
      </c>
      <c r="F151" s="203">
        <v>3000</v>
      </c>
      <c r="G151" s="208">
        <f t="shared" si="179"/>
        <v>272.72727272727275</v>
      </c>
      <c r="H151" s="576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77"/>
      <c r="M151" s="209">
        <f>RANK(K151, K$147:$K$161)</f>
        <v>4</v>
      </c>
      <c r="N151" s="527"/>
      <c r="O151" s="527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76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76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76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76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76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76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76"/>
    </row>
    <row r="152" spans="2:50" ht="14.25" hidden="1" customHeight="1" outlineLevel="1">
      <c r="B152" s="527"/>
      <c r="C152" s="203">
        <v>6</v>
      </c>
      <c r="D152" s="206" t="s">
        <v>612</v>
      </c>
      <c r="E152" s="203">
        <v>12</v>
      </c>
      <c r="F152" s="203">
        <v>3000</v>
      </c>
      <c r="G152" s="208">
        <f t="shared" si="179"/>
        <v>250</v>
      </c>
      <c r="H152" s="576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77"/>
      <c r="M152" s="209">
        <f>RANK(K152, K$147:$K$161)</f>
        <v>6</v>
      </c>
      <c r="N152" s="527"/>
      <c r="O152" s="527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76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76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76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76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76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76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76"/>
    </row>
    <row r="153" spans="2:50" ht="14.25" hidden="1" customHeight="1" outlineLevel="1">
      <c r="B153" s="527"/>
      <c r="C153" s="203">
        <v>7</v>
      </c>
      <c r="D153" s="206" t="s">
        <v>641</v>
      </c>
      <c r="E153" s="203">
        <v>6</v>
      </c>
      <c r="F153" s="203">
        <v>2600</v>
      </c>
      <c r="G153" s="208">
        <f t="shared" si="179"/>
        <v>433.33333333333331</v>
      </c>
      <c r="H153" s="576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77"/>
      <c r="M153" s="209">
        <f>RANK(K153, K$147:$K$161)</f>
        <v>1</v>
      </c>
      <c r="N153" s="527"/>
      <c r="O153" s="527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76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76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76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76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76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76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76"/>
    </row>
    <row r="154" spans="2:50" ht="14.25" hidden="1" customHeight="1" outlineLevel="1">
      <c r="B154" s="527"/>
      <c r="C154" s="203">
        <v>8</v>
      </c>
      <c r="D154" s="206" t="s">
        <v>396</v>
      </c>
      <c r="E154" s="203">
        <v>17</v>
      </c>
      <c r="F154" s="203">
        <v>3273</v>
      </c>
      <c r="G154" s="208">
        <f t="shared" si="179"/>
        <v>192.52941176470588</v>
      </c>
      <c r="H154" s="576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77"/>
      <c r="M154" s="209">
        <f>RANK(K154, K$147:$K$161)</f>
        <v>7</v>
      </c>
      <c r="N154" s="527"/>
      <c r="O154" s="527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76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76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76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76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76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76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76"/>
    </row>
    <row r="155" spans="2:50" ht="14.25" hidden="1" customHeight="1" outlineLevel="1">
      <c r="B155" s="527"/>
      <c r="C155" s="203">
        <v>9</v>
      </c>
      <c r="D155" s="206" t="s">
        <v>397</v>
      </c>
      <c r="E155" s="203">
        <v>17</v>
      </c>
      <c r="F155" s="203">
        <v>3273</v>
      </c>
      <c r="G155" s="208">
        <f t="shared" si="179"/>
        <v>192.52941176470588</v>
      </c>
      <c r="H155" s="576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77"/>
      <c r="M155" s="209">
        <f>RANK(K155, K$147:$K$161)</f>
        <v>9</v>
      </c>
      <c r="N155" s="527"/>
      <c r="O155" s="527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76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76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76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76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76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76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76"/>
    </row>
    <row r="156" spans="2:50" ht="14.25" hidden="1" customHeight="1" outlineLevel="1">
      <c r="B156" s="527"/>
      <c r="C156" s="203">
        <v>10</v>
      </c>
      <c r="D156" s="206" t="s">
        <v>395</v>
      </c>
      <c r="E156" s="203">
        <v>11</v>
      </c>
      <c r="F156" s="203">
        <v>3000</v>
      </c>
      <c r="G156" s="208">
        <f t="shared" si="179"/>
        <v>272.72727272727275</v>
      </c>
      <c r="H156" s="576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77"/>
      <c r="M156" s="209">
        <f>RANK(K156, K$147:$K$161)</f>
        <v>5</v>
      </c>
      <c r="N156" s="527"/>
      <c r="O156" s="527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76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76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76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76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76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76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5">U162+1</f>
        <v>45925</v>
      </c>
      <c r="AA162" s="637"/>
      <c r="AB162" s="637"/>
      <c r="AC162" s="637"/>
      <c r="AD162" s="637"/>
      <c r="AE162" s="638">
        <f t="shared" ref="AE162" si="196">Z162+1</f>
        <v>45926</v>
      </c>
      <c r="AF162" s="639"/>
      <c r="AG162" s="639"/>
      <c r="AH162" s="639"/>
      <c r="AI162" s="639"/>
      <c r="AJ162" s="640">
        <f t="shared" ref="AJ162" si="197">AE162+1</f>
        <v>45927</v>
      </c>
      <c r="AK162" s="641"/>
      <c r="AL162" s="641"/>
      <c r="AM162" s="641"/>
      <c r="AN162" s="642"/>
      <c r="AO162" s="638">
        <f t="shared" ref="AO162" si="198">AJ162+1</f>
        <v>45928</v>
      </c>
      <c r="AP162" s="639"/>
      <c r="AQ162" s="639"/>
      <c r="AR162" s="639"/>
      <c r="AS162" s="639"/>
      <c r="AT162" s="640">
        <f t="shared" ref="AT162" si="199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200">Z162</f>
        <v>45925</v>
      </c>
      <c r="AA163" s="643"/>
      <c r="AB163" s="643"/>
      <c r="AC163" s="643"/>
      <c r="AD163" s="643"/>
      <c r="AE163" s="644">
        <f t="shared" ref="AE163" si="201">AE162</f>
        <v>45926</v>
      </c>
      <c r="AF163" s="644"/>
      <c r="AG163" s="644"/>
      <c r="AH163" s="644"/>
      <c r="AI163" s="644"/>
      <c r="AJ163" s="645">
        <f t="shared" ref="AJ163" si="202">AJ162</f>
        <v>45927</v>
      </c>
      <c r="AK163" s="646"/>
      <c r="AL163" s="646"/>
      <c r="AM163" s="646"/>
      <c r="AN163" s="647"/>
      <c r="AO163" s="644">
        <f t="shared" ref="AO163" si="203">AO162</f>
        <v>45928</v>
      </c>
      <c r="AP163" s="644"/>
      <c r="AQ163" s="644"/>
      <c r="AR163" s="644"/>
      <c r="AS163" s="644"/>
      <c r="AT163" s="645">
        <f t="shared" ref="AT163" si="204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477</v>
      </c>
      <c r="C167" s="203">
        <v>1</v>
      </c>
      <c r="D167" s="206" t="s">
        <v>390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76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77">
        <f>IFERROR(AVERAGE(K167:K181),"-")</f>
        <v>258.43816343413431</v>
      </c>
      <c r="M167" s="209">
        <f>RANK(K167, K$167:$K$181)</f>
        <v>3</v>
      </c>
      <c r="N167" s="527"/>
      <c r="O167" s="527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76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76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76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76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76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76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76">
        <f>AVERAGE(AV167:AV181)</f>
        <v>259.48406569157265</v>
      </c>
    </row>
    <row r="168" spans="2:50" ht="14.25" hidden="1" customHeight="1" outlineLevel="1">
      <c r="B168" s="527"/>
      <c r="C168" s="203">
        <v>2</v>
      </c>
      <c r="D168" s="206" t="s">
        <v>393</v>
      </c>
      <c r="E168" s="203">
        <v>6</v>
      </c>
      <c r="F168" s="203">
        <v>2600</v>
      </c>
      <c r="G168" s="208">
        <f t="shared" si="205"/>
        <v>433.33333333333331</v>
      </c>
      <c r="H168" s="576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77"/>
      <c r="M168" s="209">
        <f>RANK(K168, K$167:$K$181)</f>
        <v>2</v>
      </c>
      <c r="N168" s="527"/>
      <c r="O168" s="527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76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76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76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76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76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76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76"/>
    </row>
    <row r="169" spans="2:50" ht="14.25" hidden="1" customHeight="1" outlineLevel="1">
      <c r="B169" s="527"/>
      <c r="C169" s="203">
        <v>3</v>
      </c>
      <c r="D169" s="206" t="s">
        <v>392</v>
      </c>
      <c r="E169" s="203">
        <v>17</v>
      </c>
      <c r="F169" s="203">
        <v>3273</v>
      </c>
      <c r="G169" s="208">
        <f t="shared" si="205"/>
        <v>192.52941176470588</v>
      </c>
      <c r="H169" s="576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77"/>
      <c r="M169" s="209">
        <f>RANK(K169, K$167:$K$181)</f>
        <v>7</v>
      </c>
      <c r="N169" s="527"/>
      <c r="O169" s="527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76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76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76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76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76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76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76"/>
    </row>
    <row r="170" spans="2:50" ht="14.25" hidden="1" customHeight="1" outlineLevel="1">
      <c r="B170" s="527"/>
      <c r="C170" s="203">
        <v>4</v>
      </c>
      <c r="D170" s="206" t="s">
        <v>394</v>
      </c>
      <c r="E170" s="203">
        <v>17</v>
      </c>
      <c r="F170" s="203">
        <v>3273</v>
      </c>
      <c r="G170" s="208">
        <f t="shared" si="205"/>
        <v>192.52941176470588</v>
      </c>
      <c r="H170" s="576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77"/>
      <c r="M170" s="209">
        <f>RANK(K170, K$167:$K$181)</f>
        <v>10</v>
      </c>
      <c r="N170" s="527"/>
      <c r="O170" s="527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76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76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76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76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76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76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76"/>
    </row>
    <row r="171" spans="2:50" ht="14.25" hidden="1" customHeight="1" outlineLevel="1">
      <c r="B171" s="527"/>
      <c r="C171" s="203">
        <v>5</v>
      </c>
      <c r="D171" s="206" t="s">
        <v>391</v>
      </c>
      <c r="E171" s="203">
        <v>11</v>
      </c>
      <c r="F171" s="203">
        <v>3600</v>
      </c>
      <c r="G171" s="208">
        <f t="shared" si="205"/>
        <v>327.27272727272725</v>
      </c>
      <c r="H171" s="576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77"/>
      <c r="M171" s="209">
        <f>RANK(K171, K$167:$K$181)</f>
        <v>4</v>
      </c>
      <c r="N171" s="527"/>
      <c r="O171" s="527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76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76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76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76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76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76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76"/>
    </row>
    <row r="172" spans="2:50" ht="14.25" hidden="1" customHeight="1" outlineLevel="1">
      <c r="B172" s="527"/>
      <c r="C172" s="203">
        <v>6</v>
      </c>
      <c r="D172" s="206" t="s">
        <v>612</v>
      </c>
      <c r="E172" s="203">
        <v>12</v>
      </c>
      <c r="F172" s="203">
        <v>3600</v>
      </c>
      <c r="G172" s="208">
        <f t="shared" si="205"/>
        <v>300</v>
      </c>
      <c r="H172" s="576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77"/>
      <c r="M172" s="209">
        <f>RANK(K172, K$167:$K$181)</f>
        <v>6</v>
      </c>
      <c r="N172" s="527"/>
      <c r="O172" s="527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76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76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76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76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76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76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76"/>
    </row>
    <row r="173" spans="2:50" ht="14.25" hidden="1" customHeight="1" outlineLevel="1">
      <c r="B173" s="527"/>
      <c r="C173" s="203">
        <v>7</v>
      </c>
      <c r="D173" s="206" t="s">
        <v>641</v>
      </c>
      <c r="E173" s="203">
        <v>6</v>
      </c>
      <c r="F173" s="203">
        <v>2600</v>
      </c>
      <c r="G173" s="208">
        <f t="shared" si="205"/>
        <v>433.33333333333331</v>
      </c>
      <c r="H173" s="576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77"/>
      <c r="M173" s="209">
        <f>RANK(K173, K$167:$K$181)</f>
        <v>1</v>
      </c>
      <c r="N173" s="527"/>
      <c r="O173" s="527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76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76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76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76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76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76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76"/>
    </row>
    <row r="174" spans="2:50" ht="14.25" hidden="1" customHeight="1" outlineLevel="1">
      <c r="B174" s="527"/>
      <c r="C174" s="203">
        <v>8</v>
      </c>
      <c r="D174" s="206" t="s">
        <v>396</v>
      </c>
      <c r="E174" s="203">
        <v>17</v>
      </c>
      <c r="F174" s="203">
        <v>3273</v>
      </c>
      <c r="G174" s="208">
        <f t="shared" si="205"/>
        <v>192.52941176470588</v>
      </c>
      <c r="H174" s="576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77"/>
      <c r="M174" s="209">
        <f>RANK(K174, K$167:$K$181)</f>
        <v>8</v>
      </c>
      <c r="N174" s="527"/>
      <c r="O174" s="527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76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76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76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76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76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76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76"/>
    </row>
    <row r="175" spans="2:50" ht="14.25" hidden="1" customHeight="1" outlineLevel="1">
      <c r="B175" s="527"/>
      <c r="C175" s="203">
        <v>9</v>
      </c>
      <c r="D175" s="206" t="s">
        <v>397</v>
      </c>
      <c r="E175" s="203">
        <v>17</v>
      </c>
      <c r="F175" s="203">
        <v>3273</v>
      </c>
      <c r="G175" s="208">
        <f t="shared" si="205"/>
        <v>192.52941176470588</v>
      </c>
      <c r="H175" s="576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77"/>
      <c r="M175" s="209">
        <f>RANK(K175, K$167:$K$181)</f>
        <v>9</v>
      </c>
      <c r="N175" s="527"/>
      <c r="O175" s="527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76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76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76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76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76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76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76"/>
    </row>
    <row r="176" spans="2:50" ht="14.25" hidden="1" customHeight="1" outlineLevel="1">
      <c r="B176" s="527"/>
      <c r="C176" s="203">
        <v>10</v>
      </c>
      <c r="D176" s="206" t="s">
        <v>395</v>
      </c>
      <c r="E176" s="203">
        <v>11</v>
      </c>
      <c r="F176" s="203">
        <v>3600</v>
      </c>
      <c r="G176" s="208">
        <f t="shared" si="205"/>
        <v>327.27272727272725</v>
      </c>
      <c r="H176" s="576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77"/>
      <c r="M176" s="209">
        <f>RANK(K176, K$167:$K$181)</f>
        <v>5</v>
      </c>
      <c r="N176" s="527"/>
      <c r="O176" s="527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76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76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76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76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76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76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7"/>
      <c r="W181" s="208"/>
      <c r="X181" s="205"/>
      <c r="Y181" s="576"/>
      <c r="Z181" s="203"/>
      <c r="AA181" s="207"/>
      <c r="AB181" s="208"/>
      <c r="AC181" s="205"/>
      <c r="AD181" s="576"/>
      <c r="AE181" s="203"/>
      <c r="AF181" s="207"/>
      <c r="AG181" s="208"/>
      <c r="AH181" s="205"/>
      <c r="AI181" s="576"/>
      <c r="AJ181" s="203"/>
      <c r="AK181" s="207"/>
      <c r="AL181" s="208"/>
      <c r="AM181" s="205"/>
      <c r="AN181" s="576"/>
      <c r="AO181" s="203"/>
      <c r="AP181" s="207"/>
      <c r="AQ181" s="208"/>
      <c r="AR181" s="205"/>
      <c r="AS181" s="576"/>
      <c r="AT181" s="203"/>
      <c r="AU181" s="207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21">U182+1</f>
        <v>45932</v>
      </c>
      <c r="AA182" s="637"/>
      <c r="AB182" s="637"/>
      <c r="AC182" s="637"/>
      <c r="AD182" s="637"/>
      <c r="AE182" s="638">
        <f t="shared" ref="AE182" si="222">Z182+1</f>
        <v>45933</v>
      </c>
      <c r="AF182" s="639"/>
      <c r="AG182" s="639"/>
      <c r="AH182" s="639"/>
      <c r="AI182" s="639"/>
      <c r="AJ182" s="640">
        <f t="shared" ref="AJ182" si="223">AE182+1</f>
        <v>45934</v>
      </c>
      <c r="AK182" s="641"/>
      <c r="AL182" s="641"/>
      <c r="AM182" s="641"/>
      <c r="AN182" s="642"/>
      <c r="AO182" s="638">
        <f t="shared" ref="AO182" si="224">AJ182+1</f>
        <v>45935</v>
      </c>
      <c r="AP182" s="639"/>
      <c r="AQ182" s="639"/>
      <c r="AR182" s="639"/>
      <c r="AS182" s="639"/>
      <c r="AT182" s="640">
        <f t="shared" ref="AT182" si="225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6">Z182</f>
        <v>45932</v>
      </c>
      <c r="AA183" s="643"/>
      <c r="AB183" s="643"/>
      <c r="AC183" s="643"/>
      <c r="AD183" s="643"/>
      <c r="AE183" s="644">
        <f t="shared" ref="AE183" si="227">AE182</f>
        <v>45933</v>
      </c>
      <c r="AF183" s="644"/>
      <c r="AG183" s="644"/>
      <c r="AH183" s="644"/>
      <c r="AI183" s="644"/>
      <c r="AJ183" s="645">
        <f t="shared" ref="AJ183" si="228">AJ182</f>
        <v>45934</v>
      </c>
      <c r="AK183" s="646"/>
      <c r="AL183" s="646"/>
      <c r="AM183" s="646"/>
      <c r="AN183" s="647"/>
      <c r="AO183" s="644">
        <f t="shared" ref="AO183" si="229">AO182</f>
        <v>45935</v>
      </c>
      <c r="AP183" s="644"/>
      <c r="AQ183" s="644"/>
      <c r="AR183" s="644"/>
      <c r="AS183" s="644"/>
      <c r="AT183" s="645">
        <f t="shared" ref="AT183" si="230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477</v>
      </c>
      <c r="C187" s="203">
        <v>1</v>
      </c>
      <c r="D187" s="206" t="s">
        <v>390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76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77">
        <f>IFERROR(AVERAGE(K187:K201),"-")</f>
        <v>265.68349176824302</v>
      </c>
      <c r="M187" s="209">
        <f>RANK(K187, K$187:$K$201)</f>
        <v>2</v>
      </c>
      <c r="N187" s="527"/>
      <c r="O187" s="527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76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76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76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76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76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76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76">
        <f>AVERAGE(AV187:AV201)</f>
        <v>269.58435465935395</v>
      </c>
    </row>
    <row r="188" spans="2:50" ht="14.25" hidden="1" customHeight="1" outlineLevel="1">
      <c r="B188" s="527"/>
      <c r="C188" s="203">
        <v>2</v>
      </c>
      <c r="D188" s="206" t="s">
        <v>392</v>
      </c>
      <c r="E188" s="203">
        <v>17</v>
      </c>
      <c r="F188" s="203">
        <v>3600</v>
      </c>
      <c r="G188" s="208">
        <f t="shared" si="231"/>
        <v>211.76470588235293</v>
      </c>
      <c r="H188" s="576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77"/>
      <c r="M188" s="209">
        <f>RANK(K188, K$187:$K$201)</f>
        <v>8</v>
      </c>
      <c r="N188" s="527"/>
      <c r="O188" s="527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76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76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76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76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76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76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76"/>
    </row>
    <row r="189" spans="2:50" ht="14.25" hidden="1" customHeight="1" outlineLevel="1">
      <c r="B189" s="527"/>
      <c r="C189" s="203">
        <v>3</v>
      </c>
      <c r="D189" s="206" t="s">
        <v>394</v>
      </c>
      <c r="E189" s="203">
        <v>17</v>
      </c>
      <c r="F189" s="203">
        <v>3600</v>
      </c>
      <c r="G189" s="208">
        <f t="shared" si="231"/>
        <v>211.76470588235293</v>
      </c>
      <c r="H189" s="576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77"/>
      <c r="M189" s="209">
        <f>RANK(K189, K$187:$K$201)</f>
        <v>9</v>
      </c>
      <c r="N189" s="527"/>
      <c r="O189" s="527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76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76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76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76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76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76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76"/>
    </row>
    <row r="190" spans="2:50" ht="14.25" hidden="1" customHeight="1" outlineLevel="1">
      <c r="B190" s="527"/>
      <c r="C190" s="203">
        <v>4</v>
      </c>
      <c r="D190" s="206" t="s">
        <v>391</v>
      </c>
      <c r="E190" s="203">
        <v>11</v>
      </c>
      <c r="F190" s="203">
        <v>3600</v>
      </c>
      <c r="G190" s="208">
        <f t="shared" si="231"/>
        <v>327.27272727272725</v>
      </c>
      <c r="H190" s="576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77"/>
      <c r="M190" s="209">
        <f>RANK(K190, K$187:$K$201)</f>
        <v>4</v>
      </c>
      <c r="N190" s="527"/>
      <c r="O190" s="527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76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76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76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76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76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76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76"/>
    </row>
    <row r="191" spans="2:50" ht="14.25" hidden="1" customHeight="1" outlineLevel="1">
      <c r="B191" s="527"/>
      <c r="C191" s="203">
        <v>5</v>
      </c>
      <c r="D191" s="206" t="s">
        <v>612</v>
      </c>
      <c r="E191" s="203">
        <v>12</v>
      </c>
      <c r="F191" s="203">
        <v>3600</v>
      </c>
      <c r="G191" s="208">
        <f t="shared" si="231"/>
        <v>300</v>
      </c>
      <c r="H191" s="576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77"/>
      <c r="M191" s="209">
        <f>RANK(K191, K$187:$K$201)</f>
        <v>6</v>
      </c>
      <c r="N191" s="527"/>
      <c r="O191" s="527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76"/>
      <c r="U191" s="207"/>
      <c r="V191" s="207"/>
      <c r="W191" s="208"/>
      <c r="X191" s="205"/>
      <c r="Y191" s="576"/>
      <c r="Z191" s="207"/>
      <c r="AA191" s="207"/>
      <c r="AB191" s="208"/>
      <c r="AC191" s="205"/>
      <c r="AD191" s="576"/>
      <c r="AE191" s="207"/>
      <c r="AF191" s="207"/>
      <c r="AG191" s="208"/>
      <c r="AH191" s="205"/>
      <c r="AI191" s="576"/>
      <c r="AJ191" s="207"/>
      <c r="AK191" s="207"/>
      <c r="AL191" s="208"/>
      <c r="AM191" s="205"/>
      <c r="AN191" s="576"/>
      <c r="AO191" s="207"/>
      <c r="AP191" s="207"/>
      <c r="AQ191" s="208"/>
      <c r="AR191" s="205"/>
      <c r="AS191" s="576"/>
      <c r="AT191" s="207"/>
      <c r="AU191" s="207"/>
      <c r="AV191" s="208"/>
      <c r="AW191" s="205"/>
      <c r="AX191" s="576"/>
    </row>
    <row r="192" spans="2:50" ht="14.25" hidden="1" customHeight="1" outlineLevel="1">
      <c r="B192" s="527"/>
      <c r="C192" s="203">
        <v>6</v>
      </c>
      <c r="D192" s="206" t="s">
        <v>641</v>
      </c>
      <c r="E192" s="203">
        <v>6</v>
      </c>
      <c r="F192" s="203">
        <v>2600</v>
      </c>
      <c r="G192" s="208">
        <f t="shared" si="231"/>
        <v>433.33333333333331</v>
      </c>
      <c r="H192" s="576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77"/>
      <c r="M192" s="209">
        <f>RANK(K192, K$187:$K$201)</f>
        <v>1</v>
      </c>
      <c r="N192" s="527"/>
      <c r="O192" s="527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76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76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76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76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76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76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76"/>
    </row>
    <row r="193" spans="2:50" ht="14.25" hidden="1" customHeight="1" outlineLevel="1">
      <c r="B193" s="527"/>
      <c r="C193" s="203">
        <v>7</v>
      </c>
      <c r="D193" s="206" t="s">
        <v>667</v>
      </c>
      <c r="E193" s="203">
        <v>6</v>
      </c>
      <c r="F193" s="203">
        <v>2600</v>
      </c>
      <c r="G193" s="208">
        <f t="shared" si="231"/>
        <v>433.33333333333331</v>
      </c>
      <c r="H193" s="576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77"/>
      <c r="M193" s="209">
        <f>RANK(K193, K$187:$K$201)</f>
        <v>3</v>
      </c>
      <c r="N193" s="527"/>
      <c r="O193" s="527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76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76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76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76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76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76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76"/>
    </row>
    <row r="194" spans="2:50" ht="14.25" hidden="1" customHeight="1" outlineLevel="1">
      <c r="B194" s="527"/>
      <c r="C194" s="203">
        <v>8</v>
      </c>
      <c r="D194" s="206" t="s">
        <v>396</v>
      </c>
      <c r="E194" s="203">
        <v>17</v>
      </c>
      <c r="F194" s="203">
        <v>3600</v>
      </c>
      <c r="G194" s="208">
        <f t="shared" si="231"/>
        <v>211.76470588235293</v>
      </c>
      <c r="H194" s="576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77"/>
      <c r="M194" s="209">
        <f>RANK(K194, K$187:$K$201)</f>
        <v>7</v>
      </c>
      <c r="N194" s="527"/>
      <c r="O194" s="527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76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76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76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76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76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76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76"/>
    </row>
    <row r="195" spans="2:50" ht="14.25" hidden="1" customHeight="1" outlineLevel="1">
      <c r="B195" s="527"/>
      <c r="C195" s="203">
        <v>9</v>
      </c>
      <c r="D195" s="206" t="s">
        <v>397</v>
      </c>
      <c r="E195" s="203">
        <v>17</v>
      </c>
      <c r="F195" s="203">
        <v>3600</v>
      </c>
      <c r="G195" s="208">
        <f t="shared" si="231"/>
        <v>211.76470588235293</v>
      </c>
      <c r="H195" s="576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77"/>
      <c r="M195" s="209">
        <f>RANK(K195, K$187:$K$201)</f>
        <v>10</v>
      </c>
      <c r="N195" s="527"/>
      <c r="O195" s="527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76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76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76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76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76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76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76"/>
    </row>
    <row r="196" spans="2:50" ht="14.25" hidden="1" customHeight="1" outlineLevel="1">
      <c r="B196" s="527"/>
      <c r="C196" s="203">
        <v>10</v>
      </c>
      <c r="D196" s="206" t="s">
        <v>395</v>
      </c>
      <c r="E196" s="203">
        <v>11</v>
      </c>
      <c r="F196" s="203">
        <v>3600</v>
      </c>
      <c r="G196" s="208">
        <f t="shared" si="231"/>
        <v>327.27272727272725</v>
      </c>
      <c r="H196" s="576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77"/>
      <c r="M196" s="209">
        <f>RANK(K196, K$187:$K$201)</f>
        <v>5</v>
      </c>
      <c r="N196" s="527"/>
      <c r="O196" s="527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76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76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76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76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76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76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7"/>
      <c r="Q197" s="207"/>
      <c r="R197" s="208"/>
      <c r="S197" s="205"/>
      <c r="T197" s="576"/>
      <c r="U197" s="207"/>
      <c r="V197" s="207"/>
      <c r="W197" s="208"/>
      <c r="X197" s="205"/>
      <c r="Y197" s="576"/>
      <c r="Z197" s="207"/>
      <c r="AA197" s="207"/>
      <c r="AB197" s="208"/>
      <c r="AC197" s="205"/>
      <c r="AD197" s="576"/>
      <c r="AE197" s="207"/>
      <c r="AF197" s="207"/>
      <c r="AG197" s="208"/>
      <c r="AH197" s="205"/>
      <c r="AI197" s="576"/>
      <c r="AJ197" s="207"/>
      <c r="AK197" s="207"/>
      <c r="AL197" s="208"/>
      <c r="AM197" s="205"/>
      <c r="AN197" s="576"/>
      <c r="AO197" s="207"/>
      <c r="AP197" s="207"/>
      <c r="AQ197" s="208"/>
      <c r="AR197" s="205"/>
      <c r="AS197" s="576"/>
      <c r="AT197" s="207"/>
      <c r="AU197" s="207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7"/>
      <c r="Q198" s="207"/>
      <c r="R198" s="208"/>
      <c r="S198" s="205"/>
      <c r="T198" s="576"/>
      <c r="U198" s="207"/>
      <c r="V198" s="207"/>
      <c r="W198" s="208"/>
      <c r="X198" s="205"/>
      <c r="Y198" s="576"/>
      <c r="Z198" s="207"/>
      <c r="AA198" s="207"/>
      <c r="AB198" s="208"/>
      <c r="AC198" s="205"/>
      <c r="AD198" s="576"/>
      <c r="AE198" s="207"/>
      <c r="AF198" s="207"/>
      <c r="AG198" s="208"/>
      <c r="AH198" s="205"/>
      <c r="AI198" s="576"/>
      <c r="AJ198" s="207"/>
      <c r="AK198" s="207"/>
      <c r="AL198" s="208"/>
      <c r="AM198" s="205"/>
      <c r="AN198" s="576"/>
      <c r="AO198" s="207"/>
      <c r="AP198" s="207"/>
      <c r="AQ198" s="208"/>
      <c r="AR198" s="205"/>
      <c r="AS198" s="576"/>
      <c r="AT198" s="207"/>
      <c r="AU198" s="207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7"/>
      <c r="Q199" s="207"/>
      <c r="R199" s="208"/>
      <c r="S199" s="205"/>
      <c r="T199" s="576"/>
      <c r="U199" s="207"/>
      <c r="V199" s="207"/>
      <c r="W199" s="208"/>
      <c r="X199" s="205"/>
      <c r="Y199" s="576"/>
      <c r="Z199" s="207"/>
      <c r="AA199" s="207"/>
      <c r="AB199" s="208"/>
      <c r="AC199" s="205"/>
      <c r="AD199" s="576"/>
      <c r="AE199" s="207"/>
      <c r="AF199" s="207"/>
      <c r="AG199" s="208"/>
      <c r="AH199" s="205"/>
      <c r="AI199" s="576"/>
      <c r="AJ199" s="207"/>
      <c r="AK199" s="207"/>
      <c r="AL199" s="208"/>
      <c r="AM199" s="205"/>
      <c r="AN199" s="576"/>
      <c r="AO199" s="207"/>
      <c r="AP199" s="207"/>
      <c r="AQ199" s="208"/>
      <c r="AR199" s="205"/>
      <c r="AS199" s="576"/>
      <c r="AT199" s="207"/>
      <c r="AU199" s="207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7"/>
      <c r="W201" s="208"/>
      <c r="X201" s="205"/>
      <c r="Y201" s="576"/>
      <c r="Z201" s="203"/>
      <c r="AA201" s="207"/>
      <c r="AB201" s="208"/>
      <c r="AC201" s="205"/>
      <c r="AD201" s="576"/>
      <c r="AE201" s="203"/>
      <c r="AF201" s="207"/>
      <c r="AG201" s="208"/>
      <c r="AH201" s="205"/>
      <c r="AI201" s="576"/>
      <c r="AJ201" s="203"/>
      <c r="AK201" s="207"/>
      <c r="AL201" s="208"/>
      <c r="AM201" s="205"/>
      <c r="AN201" s="576"/>
      <c r="AO201" s="203"/>
      <c r="AP201" s="207"/>
      <c r="AQ201" s="208"/>
      <c r="AR201" s="205"/>
      <c r="AS201" s="576"/>
      <c r="AT201" s="203"/>
      <c r="AU201" s="207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7">U202+1</f>
        <v>45939</v>
      </c>
      <c r="AA202" s="637"/>
      <c r="AB202" s="637"/>
      <c r="AC202" s="637"/>
      <c r="AD202" s="637"/>
      <c r="AE202" s="638">
        <f t="shared" ref="AE202" si="248">Z202+1</f>
        <v>45940</v>
      </c>
      <c r="AF202" s="639"/>
      <c r="AG202" s="639"/>
      <c r="AH202" s="639"/>
      <c r="AI202" s="639"/>
      <c r="AJ202" s="640">
        <f t="shared" ref="AJ202" si="249">AE202+1</f>
        <v>45941</v>
      </c>
      <c r="AK202" s="641"/>
      <c r="AL202" s="641"/>
      <c r="AM202" s="641"/>
      <c r="AN202" s="642"/>
      <c r="AO202" s="638">
        <f t="shared" ref="AO202" si="250">AJ202+1</f>
        <v>45942</v>
      </c>
      <c r="AP202" s="639"/>
      <c r="AQ202" s="639"/>
      <c r="AR202" s="639"/>
      <c r="AS202" s="639"/>
      <c r="AT202" s="640">
        <f t="shared" ref="AT202" si="251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52">Z202</f>
        <v>45939</v>
      </c>
      <c r="AA203" s="643"/>
      <c r="AB203" s="643"/>
      <c r="AC203" s="643"/>
      <c r="AD203" s="643"/>
      <c r="AE203" s="644">
        <f t="shared" ref="AE203" si="253">AE202</f>
        <v>45940</v>
      </c>
      <c r="AF203" s="644"/>
      <c r="AG203" s="644"/>
      <c r="AH203" s="644"/>
      <c r="AI203" s="644"/>
      <c r="AJ203" s="645">
        <f t="shared" ref="AJ203" si="254">AJ202</f>
        <v>45941</v>
      </c>
      <c r="AK203" s="646"/>
      <c r="AL203" s="646"/>
      <c r="AM203" s="646"/>
      <c r="AN203" s="647"/>
      <c r="AO203" s="644">
        <f t="shared" ref="AO203" si="255">AO202</f>
        <v>45942</v>
      </c>
      <c r="AP203" s="644"/>
      <c r="AQ203" s="644"/>
      <c r="AR203" s="644"/>
      <c r="AS203" s="644"/>
      <c r="AT203" s="645">
        <f t="shared" ref="AT203" si="256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477</v>
      </c>
      <c r="C207" s="203">
        <v>1</v>
      </c>
      <c r="D207" s="206" t="s">
        <v>390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76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77">
        <f>IFERROR(AVERAGE(K207:K221),"-")</f>
        <v>271.466060056961</v>
      </c>
      <c r="M207" s="209">
        <f>RANK(K207, K$207:$K$221)</f>
        <v>3</v>
      </c>
      <c r="N207" s="527"/>
      <c r="O207" s="527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76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76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76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76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76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76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76">
        <f>AVERAGE(AV207:AV221)</f>
        <v>272.06438534565774</v>
      </c>
    </row>
    <row r="208" spans="2:50" ht="14.25" hidden="1" customHeight="1" outlineLevel="1">
      <c r="B208" s="527"/>
      <c r="C208" s="203">
        <v>2</v>
      </c>
      <c r="D208" s="206" t="s">
        <v>392</v>
      </c>
      <c r="E208" s="203">
        <v>17</v>
      </c>
      <c r="F208" s="203">
        <v>3600</v>
      </c>
      <c r="G208" s="208">
        <f t="shared" si="257"/>
        <v>211.76470588235293</v>
      </c>
      <c r="H208" s="576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77"/>
      <c r="M208" s="209">
        <f>RANK(K208, K$207:$K$221)</f>
        <v>7</v>
      </c>
      <c r="N208" s="527"/>
      <c r="O208" s="527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76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76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76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76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76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76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76"/>
    </row>
    <row r="209" spans="2:50" ht="14.25" hidden="1" customHeight="1" outlineLevel="1">
      <c r="B209" s="527"/>
      <c r="C209" s="203">
        <v>3</v>
      </c>
      <c r="D209" s="206" t="s">
        <v>394</v>
      </c>
      <c r="E209" s="203">
        <v>17</v>
      </c>
      <c r="F209" s="203">
        <v>3600</v>
      </c>
      <c r="G209" s="208">
        <f t="shared" si="257"/>
        <v>211.76470588235293</v>
      </c>
      <c r="H209" s="576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77"/>
      <c r="M209" s="209">
        <f>RANK(K209, K$207:$K$221)</f>
        <v>8</v>
      </c>
      <c r="N209" s="527"/>
      <c r="O209" s="527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76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76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76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76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76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76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76"/>
    </row>
    <row r="210" spans="2:50" ht="14.25" hidden="1" customHeight="1" outlineLevel="1">
      <c r="B210" s="527"/>
      <c r="C210" s="203">
        <v>4</v>
      </c>
      <c r="D210" s="206" t="s">
        <v>391</v>
      </c>
      <c r="E210" s="203">
        <v>11</v>
      </c>
      <c r="F210" s="203">
        <v>3600</v>
      </c>
      <c r="G210" s="208">
        <f t="shared" si="257"/>
        <v>327.27272727272725</v>
      </c>
      <c r="H210" s="576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77"/>
      <c r="M210" s="209">
        <f>RANK(K210, K$207:$K$221)</f>
        <v>5</v>
      </c>
      <c r="N210" s="527"/>
      <c r="O210" s="527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76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76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76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76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76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76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76"/>
    </row>
    <row r="211" spans="2:50" ht="14.25" hidden="1" customHeight="1" outlineLevel="1">
      <c r="B211" s="527"/>
      <c r="C211" s="203">
        <v>5</v>
      </c>
      <c r="D211" s="206" t="s">
        <v>641</v>
      </c>
      <c r="E211" s="203">
        <v>6</v>
      </c>
      <c r="F211" s="203">
        <v>2600</v>
      </c>
      <c r="G211" s="208">
        <f t="shared" si="257"/>
        <v>433.33333333333331</v>
      </c>
      <c r="H211" s="576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77"/>
      <c r="M211" s="209">
        <f>RANK(K211, K$207:$K$221)</f>
        <v>2</v>
      </c>
      <c r="N211" s="527"/>
      <c r="O211" s="527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76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76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76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76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76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76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76"/>
    </row>
    <row r="212" spans="2:50" ht="14.25" hidden="1" customHeight="1" outlineLevel="1">
      <c r="B212" s="527"/>
      <c r="C212" s="203">
        <v>6</v>
      </c>
      <c r="D212" s="206" t="s">
        <v>667</v>
      </c>
      <c r="E212" s="203">
        <v>6</v>
      </c>
      <c r="F212" s="203">
        <v>2600</v>
      </c>
      <c r="G212" s="208">
        <f t="shared" si="257"/>
        <v>433.33333333333331</v>
      </c>
      <c r="H212" s="576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77"/>
      <c r="M212" s="209">
        <f>RANK(K212, K$207:$K$221)</f>
        <v>1</v>
      </c>
      <c r="N212" s="527"/>
      <c r="O212" s="527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76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76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76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76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76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76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76"/>
    </row>
    <row r="213" spans="2:50" ht="14.25" hidden="1" customHeight="1" outlineLevel="1">
      <c r="B213" s="527"/>
      <c r="C213" s="203">
        <v>7</v>
      </c>
      <c r="D213" s="206" t="s">
        <v>396</v>
      </c>
      <c r="E213" s="203">
        <v>17</v>
      </c>
      <c r="F213" s="203">
        <v>3600</v>
      </c>
      <c r="G213" s="208">
        <f t="shared" si="257"/>
        <v>211.76470588235293</v>
      </c>
      <c r="H213" s="576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77"/>
      <c r="M213" s="209">
        <f>RANK(K213, K$207:$K$221)</f>
        <v>6</v>
      </c>
      <c r="N213" s="527"/>
      <c r="O213" s="527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76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76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76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76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76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76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76"/>
    </row>
    <row r="214" spans="2:50" ht="14.25" hidden="1" customHeight="1" outlineLevel="1">
      <c r="B214" s="527"/>
      <c r="C214" s="203">
        <v>8</v>
      </c>
      <c r="D214" s="206" t="s">
        <v>397</v>
      </c>
      <c r="E214" s="203">
        <v>17</v>
      </c>
      <c r="F214" s="203">
        <v>3600</v>
      </c>
      <c r="G214" s="208">
        <f t="shared" si="257"/>
        <v>211.76470588235293</v>
      </c>
      <c r="H214" s="576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77"/>
      <c r="M214" s="209">
        <f>RANK(K214, K$207:$K$221)</f>
        <v>9</v>
      </c>
      <c r="N214" s="527"/>
      <c r="O214" s="527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76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76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76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76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76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76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76"/>
    </row>
    <row r="215" spans="2:50" ht="14.25" hidden="1" customHeight="1" outlineLevel="1">
      <c r="B215" s="527"/>
      <c r="C215" s="203">
        <v>9</v>
      </c>
      <c r="D215" s="206" t="s">
        <v>395</v>
      </c>
      <c r="E215" s="203">
        <v>11</v>
      </c>
      <c r="F215" s="203">
        <v>3600</v>
      </c>
      <c r="G215" s="208">
        <f t="shared" si="257"/>
        <v>327.27272727272725</v>
      </c>
      <c r="H215" s="576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77"/>
      <c r="M215" s="209">
        <f>RANK(K215, K$207:$K$221)</f>
        <v>4</v>
      </c>
      <c r="N215" s="527"/>
      <c r="O215" s="527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76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76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76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76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76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76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7"/>
      <c r="W221" s="208"/>
      <c r="X221" s="205"/>
      <c r="Y221" s="576"/>
      <c r="Z221" s="203"/>
      <c r="AA221" s="207"/>
      <c r="AB221" s="208"/>
      <c r="AC221" s="205"/>
      <c r="AD221" s="576"/>
      <c r="AE221" s="203"/>
      <c r="AF221" s="207"/>
      <c r="AG221" s="208"/>
      <c r="AH221" s="205"/>
      <c r="AI221" s="576"/>
      <c r="AJ221" s="203"/>
      <c r="AK221" s="207"/>
      <c r="AL221" s="208"/>
      <c r="AM221" s="205"/>
      <c r="AN221" s="576"/>
      <c r="AO221" s="203"/>
      <c r="AP221" s="207"/>
      <c r="AQ221" s="208"/>
      <c r="AR221" s="205"/>
      <c r="AS221" s="576"/>
      <c r="AT221" s="203"/>
      <c r="AU221" s="207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73">U222+1</f>
        <v>45946</v>
      </c>
      <c r="AA222" s="637"/>
      <c r="AB222" s="637"/>
      <c r="AC222" s="637"/>
      <c r="AD222" s="637"/>
      <c r="AE222" s="638">
        <f t="shared" ref="AE222" si="274">Z222+1</f>
        <v>45947</v>
      </c>
      <c r="AF222" s="639"/>
      <c r="AG222" s="639"/>
      <c r="AH222" s="639"/>
      <c r="AI222" s="639"/>
      <c r="AJ222" s="640">
        <f t="shared" ref="AJ222" si="275">AE222+1</f>
        <v>45948</v>
      </c>
      <c r="AK222" s="641"/>
      <c r="AL222" s="641"/>
      <c r="AM222" s="641"/>
      <c r="AN222" s="642"/>
      <c r="AO222" s="638">
        <f t="shared" ref="AO222" si="276">AJ222+1</f>
        <v>45949</v>
      </c>
      <c r="AP222" s="639"/>
      <c r="AQ222" s="639"/>
      <c r="AR222" s="639"/>
      <c r="AS222" s="639"/>
      <c r="AT222" s="640">
        <f t="shared" ref="AT222" si="277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78">Z222</f>
        <v>45946</v>
      </c>
      <c r="AA223" s="643"/>
      <c r="AB223" s="643"/>
      <c r="AC223" s="643"/>
      <c r="AD223" s="643"/>
      <c r="AE223" s="644">
        <f t="shared" ref="AE223" si="279">AE222</f>
        <v>45947</v>
      </c>
      <c r="AF223" s="644"/>
      <c r="AG223" s="644"/>
      <c r="AH223" s="644"/>
      <c r="AI223" s="644"/>
      <c r="AJ223" s="645">
        <f t="shared" ref="AJ223" si="280">AJ222</f>
        <v>45948</v>
      </c>
      <c r="AK223" s="646"/>
      <c r="AL223" s="646"/>
      <c r="AM223" s="646"/>
      <c r="AN223" s="647"/>
      <c r="AO223" s="644">
        <f t="shared" ref="AO223" si="281">AO222</f>
        <v>45949</v>
      </c>
      <c r="AP223" s="644"/>
      <c r="AQ223" s="644"/>
      <c r="AR223" s="644"/>
      <c r="AS223" s="644"/>
      <c r="AT223" s="645">
        <f t="shared" ref="AT223" si="282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477</v>
      </c>
      <c r="C227" s="203">
        <v>1</v>
      </c>
      <c r="D227" s="206" t="s">
        <v>392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76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77">
        <f>IFERROR(AVERAGE(K227:K241),"-")</f>
        <v>279.69772467646743</v>
      </c>
      <c r="M227" s="209">
        <f>RANK(K227, K$227:$K$241)</f>
        <v>8</v>
      </c>
      <c r="N227" s="527"/>
      <c r="O227" s="527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76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76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76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76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76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76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76">
        <f>AVERAGE(AV227:AV241)</f>
        <v>281.90144941036317</v>
      </c>
    </row>
    <row r="228" spans="2:50" ht="14.25" hidden="1" customHeight="1" outlineLevel="1">
      <c r="B228" s="527"/>
      <c r="C228" s="203">
        <v>2</v>
      </c>
      <c r="D228" s="206" t="s">
        <v>394</v>
      </c>
      <c r="E228" s="203">
        <v>17</v>
      </c>
      <c r="F228" s="203">
        <v>3600</v>
      </c>
      <c r="G228" s="208">
        <f t="shared" si="283"/>
        <v>211.76470588235293</v>
      </c>
      <c r="H228" s="576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77"/>
      <c r="M228" s="209">
        <f>RANK(K228, K$227:$K$241)</f>
        <v>10</v>
      </c>
      <c r="N228" s="527"/>
      <c r="O228" s="527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76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76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76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76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76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76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76"/>
    </row>
    <row r="229" spans="2:50" ht="14.25" hidden="1" customHeight="1" outlineLevel="1">
      <c r="B229" s="527"/>
      <c r="C229" s="203">
        <v>3</v>
      </c>
      <c r="D229" s="206" t="s">
        <v>391</v>
      </c>
      <c r="E229" s="203">
        <v>11</v>
      </c>
      <c r="F229" s="203">
        <v>3600</v>
      </c>
      <c r="G229" s="208">
        <f t="shared" si="283"/>
        <v>327.27272727272725</v>
      </c>
      <c r="H229" s="576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77"/>
      <c r="M229" s="209">
        <f>RANK(K229, K$227:$K$241)</f>
        <v>5</v>
      </c>
      <c r="N229" s="527"/>
      <c r="O229" s="527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76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76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76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76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76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76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76"/>
    </row>
    <row r="230" spans="2:50" ht="14.25" hidden="1" customHeight="1" outlineLevel="1">
      <c r="B230" s="527"/>
      <c r="C230" s="203">
        <v>4</v>
      </c>
      <c r="D230" s="206" t="s">
        <v>641</v>
      </c>
      <c r="E230" s="203">
        <v>6</v>
      </c>
      <c r="F230" s="203">
        <v>2600</v>
      </c>
      <c r="G230" s="208">
        <f t="shared" si="283"/>
        <v>433.33333333333331</v>
      </c>
      <c r="H230" s="576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77"/>
      <c r="M230" s="209">
        <f>RANK(K230, K$227:$K$241)</f>
        <v>1</v>
      </c>
      <c r="N230" s="527"/>
      <c r="O230" s="527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76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76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76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76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76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76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76"/>
    </row>
    <row r="231" spans="2:50" ht="14.25" hidden="1" customHeight="1" outlineLevel="1">
      <c r="B231" s="527"/>
      <c r="C231" s="203">
        <v>5</v>
      </c>
      <c r="D231" s="206" t="s">
        <v>667</v>
      </c>
      <c r="E231" s="203">
        <v>6</v>
      </c>
      <c r="F231" s="203">
        <v>2600</v>
      </c>
      <c r="G231" s="208">
        <f t="shared" si="283"/>
        <v>433.33333333333331</v>
      </c>
      <c r="H231" s="576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77"/>
      <c r="M231" s="209">
        <f>RANK(K231, K$227:$K$241)</f>
        <v>2</v>
      </c>
      <c r="N231" s="527"/>
      <c r="O231" s="527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76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76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76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76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76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76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76"/>
    </row>
    <row r="232" spans="2:50" ht="14.25" hidden="1" customHeight="1" outlineLevel="1">
      <c r="B232" s="527"/>
      <c r="C232" s="203">
        <v>6</v>
      </c>
      <c r="D232" s="206" t="s">
        <v>703</v>
      </c>
      <c r="E232" s="203">
        <v>6</v>
      </c>
      <c r="F232" s="203">
        <v>2500</v>
      </c>
      <c r="G232" s="208">
        <f t="shared" si="283"/>
        <v>416.66666666666669</v>
      </c>
      <c r="H232" s="576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77"/>
      <c r="M232" s="209">
        <f>RANK(K232, K$227:$K$241)</f>
        <v>4</v>
      </c>
      <c r="N232" s="527"/>
      <c r="O232" s="527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76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76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76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76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76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76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76"/>
    </row>
    <row r="233" spans="2:50" ht="14.25" hidden="1" customHeight="1" outlineLevel="1">
      <c r="B233" s="527"/>
      <c r="C233" s="203">
        <v>7</v>
      </c>
      <c r="D233" s="206" t="s">
        <v>702</v>
      </c>
      <c r="E233" s="203">
        <v>6</v>
      </c>
      <c r="F233" s="203">
        <v>2600</v>
      </c>
      <c r="G233" s="208">
        <f t="shared" si="283"/>
        <v>433.33333333333331</v>
      </c>
      <c r="H233" s="576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77"/>
      <c r="M233" s="209">
        <f>RANK(K233, K$227:$K$241)</f>
        <v>3</v>
      </c>
      <c r="N233" s="527"/>
      <c r="O233" s="527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76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76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76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76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76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76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76"/>
    </row>
    <row r="234" spans="2:50" ht="14.25" hidden="1" customHeight="1" outlineLevel="1">
      <c r="B234" s="527"/>
      <c r="C234" s="203">
        <v>8</v>
      </c>
      <c r="D234" s="206" t="s">
        <v>396</v>
      </c>
      <c r="E234" s="203">
        <v>17</v>
      </c>
      <c r="F234" s="203">
        <v>3600</v>
      </c>
      <c r="G234" s="208">
        <f t="shared" si="283"/>
        <v>211.76470588235293</v>
      </c>
      <c r="H234" s="576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77"/>
      <c r="M234" s="209">
        <f>RANK(K234, K$227:$K$241)</f>
        <v>7</v>
      </c>
      <c r="N234" s="527"/>
      <c r="O234" s="527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76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76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76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76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76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76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76"/>
    </row>
    <row r="235" spans="2:50" ht="14.25" hidden="1" customHeight="1" outlineLevel="1">
      <c r="B235" s="527"/>
      <c r="C235" s="203">
        <v>9</v>
      </c>
      <c r="D235" s="206" t="s">
        <v>397</v>
      </c>
      <c r="E235" s="203">
        <v>17</v>
      </c>
      <c r="F235" s="203">
        <v>3600</v>
      </c>
      <c r="G235" s="208">
        <f t="shared" si="283"/>
        <v>211.76470588235293</v>
      </c>
      <c r="H235" s="576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77"/>
      <c r="M235" s="209">
        <f>RANK(K235, K$227:$K$241)</f>
        <v>9</v>
      </c>
      <c r="N235" s="527"/>
      <c r="O235" s="527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76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76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76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76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76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76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76"/>
    </row>
    <row r="236" spans="2:50" ht="14.25" hidden="1" customHeight="1" outlineLevel="1">
      <c r="B236" s="527"/>
      <c r="C236" s="203">
        <v>10</v>
      </c>
      <c r="D236" s="206" t="s">
        <v>395</v>
      </c>
      <c r="E236" s="203">
        <v>11</v>
      </c>
      <c r="F236" s="203">
        <v>3600</v>
      </c>
      <c r="G236" s="208">
        <f t="shared" si="283"/>
        <v>327.27272727272725</v>
      </c>
      <c r="H236" s="576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77"/>
      <c r="M236" s="209">
        <f>RANK(K236, K$227:$K$241)</f>
        <v>6</v>
      </c>
      <c r="N236" s="527"/>
      <c r="O236" s="527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76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76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76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76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76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76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7"/>
      <c r="W241" s="208"/>
      <c r="X241" s="205"/>
      <c r="Y241" s="576"/>
      <c r="Z241" s="203"/>
      <c r="AA241" s="207"/>
      <c r="AB241" s="208"/>
      <c r="AC241" s="205"/>
      <c r="AD241" s="576"/>
      <c r="AE241" s="203"/>
      <c r="AF241" s="207"/>
      <c r="AG241" s="208"/>
      <c r="AH241" s="205"/>
      <c r="AI241" s="576"/>
      <c r="AJ241" s="203"/>
      <c r="AK241" s="207"/>
      <c r="AL241" s="208"/>
      <c r="AM241" s="205"/>
      <c r="AN241" s="576"/>
      <c r="AO241" s="203"/>
      <c r="AP241" s="207"/>
      <c r="AQ241" s="208"/>
      <c r="AR241" s="205"/>
      <c r="AS241" s="576"/>
      <c r="AT241" s="203"/>
      <c r="AU241" s="207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299">U242+1</f>
        <v>45953</v>
      </c>
      <c r="AA242" s="637"/>
      <c r="AB242" s="637"/>
      <c r="AC242" s="637"/>
      <c r="AD242" s="637"/>
      <c r="AE242" s="638">
        <f t="shared" ref="AE242" si="300">Z242+1</f>
        <v>45954</v>
      </c>
      <c r="AF242" s="639"/>
      <c r="AG242" s="639"/>
      <c r="AH242" s="639"/>
      <c r="AI242" s="639"/>
      <c r="AJ242" s="640">
        <f t="shared" ref="AJ242" si="301">AE242+1</f>
        <v>45955</v>
      </c>
      <c r="AK242" s="641"/>
      <c r="AL242" s="641"/>
      <c r="AM242" s="641"/>
      <c r="AN242" s="642"/>
      <c r="AO242" s="638">
        <f t="shared" ref="AO242" si="302">AJ242+1</f>
        <v>45956</v>
      </c>
      <c r="AP242" s="639"/>
      <c r="AQ242" s="639"/>
      <c r="AR242" s="639"/>
      <c r="AS242" s="639"/>
      <c r="AT242" s="640">
        <f t="shared" ref="AT242" si="303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4">Z242</f>
        <v>45953</v>
      </c>
      <c r="AA243" s="643"/>
      <c r="AB243" s="643"/>
      <c r="AC243" s="643"/>
      <c r="AD243" s="643"/>
      <c r="AE243" s="644">
        <f t="shared" ref="AE243" si="305">AE242</f>
        <v>45954</v>
      </c>
      <c r="AF243" s="644"/>
      <c r="AG243" s="644"/>
      <c r="AH243" s="644"/>
      <c r="AI243" s="644"/>
      <c r="AJ243" s="645">
        <f t="shared" ref="AJ243" si="306">AJ242</f>
        <v>45955</v>
      </c>
      <c r="AK243" s="646"/>
      <c r="AL243" s="646"/>
      <c r="AM243" s="646"/>
      <c r="AN243" s="647"/>
      <c r="AO243" s="644">
        <f t="shared" ref="AO243" si="307">AO242</f>
        <v>45956</v>
      </c>
      <c r="AP243" s="644"/>
      <c r="AQ243" s="644"/>
      <c r="AR243" s="644"/>
      <c r="AS243" s="644"/>
      <c r="AT243" s="645">
        <f t="shared" ref="AT243" si="308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477</v>
      </c>
      <c r="C247" s="203">
        <v>1</v>
      </c>
      <c r="D247" s="206" t="s">
        <v>392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76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77">
        <f>IFERROR(AVERAGE(K247:K261),"-")</f>
        <v>288.97012662953443</v>
      </c>
      <c r="M247" s="209">
        <f>RANK(K247, K$247:$K$261)</f>
        <v>11</v>
      </c>
      <c r="N247" s="527"/>
      <c r="O247" s="527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76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76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76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76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76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76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76">
        <f>AVERAGE(AV247:AV261)</f>
        <v>290.05281521502985</v>
      </c>
    </row>
    <row r="248" spans="2:50" ht="14.25" hidden="1" customHeight="1" outlineLevel="1">
      <c r="B248" s="527"/>
      <c r="C248" s="203">
        <v>2</v>
      </c>
      <c r="D248" s="206" t="s">
        <v>394</v>
      </c>
      <c r="E248" s="203">
        <v>17</v>
      </c>
      <c r="F248" s="203">
        <v>3600</v>
      </c>
      <c r="G248" s="208">
        <f t="shared" si="309"/>
        <v>211.76470588235293</v>
      </c>
      <c r="H248" s="576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77"/>
      <c r="M248" s="209">
        <f>RANK(K248, K$247:$K$261)</f>
        <v>10</v>
      </c>
      <c r="N248" s="527"/>
      <c r="O248" s="527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76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76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76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76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76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76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76"/>
    </row>
    <row r="249" spans="2:50" ht="14.25" hidden="1" customHeight="1" outlineLevel="1">
      <c r="B249" s="527"/>
      <c r="C249" s="203">
        <v>3</v>
      </c>
      <c r="D249" s="206" t="s">
        <v>391</v>
      </c>
      <c r="E249" s="203">
        <v>11</v>
      </c>
      <c r="F249" s="203">
        <v>3600</v>
      </c>
      <c r="G249" s="208">
        <f t="shared" si="309"/>
        <v>327.27272727272725</v>
      </c>
      <c r="H249" s="576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77"/>
      <c r="M249" s="209">
        <f>RANK(K249, K$247:$K$261)</f>
        <v>6</v>
      </c>
      <c r="N249" s="527"/>
      <c r="O249" s="527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76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76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76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76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76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76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76"/>
    </row>
    <row r="250" spans="2:50" ht="14.25" hidden="1" customHeight="1" outlineLevel="1">
      <c r="B250" s="527"/>
      <c r="C250" s="203">
        <v>4</v>
      </c>
      <c r="D250" s="206" t="s">
        <v>641</v>
      </c>
      <c r="E250" s="203">
        <v>6</v>
      </c>
      <c r="F250" s="203">
        <v>2600</v>
      </c>
      <c r="G250" s="208">
        <f t="shared" si="309"/>
        <v>433.33333333333331</v>
      </c>
      <c r="H250" s="576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77"/>
      <c r="M250" s="209">
        <f>RANK(K250, K$247:$K$261)</f>
        <v>1</v>
      </c>
      <c r="N250" s="527"/>
      <c r="O250" s="527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76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76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76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76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76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76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76"/>
    </row>
    <row r="251" spans="2:50" ht="14.25" hidden="1" customHeight="1" outlineLevel="1">
      <c r="B251" s="527"/>
      <c r="C251" s="203">
        <v>5</v>
      </c>
      <c r="D251" s="206" t="s">
        <v>667</v>
      </c>
      <c r="E251" s="203">
        <v>6</v>
      </c>
      <c r="F251" s="203">
        <v>2600</v>
      </c>
      <c r="G251" s="208">
        <f t="shared" si="309"/>
        <v>433.33333333333331</v>
      </c>
      <c r="H251" s="576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77"/>
      <c r="M251" s="209">
        <f>RANK(K251, K$247:$K$261)</f>
        <v>3</v>
      </c>
      <c r="N251" s="527"/>
      <c r="O251" s="527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76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76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76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76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76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76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76"/>
    </row>
    <row r="252" spans="2:50" ht="14.25" hidden="1" customHeight="1" outlineLevel="1">
      <c r="B252" s="527"/>
      <c r="C252" s="203">
        <v>6</v>
      </c>
      <c r="D252" s="206" t="s">
        <v>708</v>
      </c>
      <c r="E252" s="203">
        <v>6</v>
      </c>
      <c r="F252" s="203">
        <v>2500</v>
      </c>
      <c r="G252" s="208">
        <f t="shared" si="309"/>
        <v>416.66666666666669</v>
      </c>
      <c r="H252" s="576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77"/>
      <c r="M252" s="209">
        <f>RANK(K252, K$247:$K$261)</f>
        <v>5</v>
      </c>
      <c r="N252" s="527"/>
      <c r="O252" s="527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76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76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76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76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76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76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76"/>
    </row>
    <row r="253" spans="2:50" ht="14.25" hidden="1" customHeight="1" outlineLevel="1">
      <c r="B253" s="527"/>
      <c r="C253" s="203">
        <v>7</v>
      </c>
      <c r="D253" s="206" t="s">
        <v>703</v>
      </c>
      <c r="E253" s="203">
        <v>6</v>
      </c>
      <c r="F253" s="203">
        <v>2500</v>
      </c>
      <c r="G253" s="208">
        <f t="shared" si="309"/>
        <v>416.66666666666669</v>
      </c>
      <c r="H253" s="576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77"/>
      <c r="M253" s="209">
        <f>RANK(K253, K$247:$K$261)</f>
        <v>4</v>
      </c>
      <c r="N253" s="527"/>
      <c r="O253" s="527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76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76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76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76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76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76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76"/>
    </row>
    <row r="254" spans="2:50" ht="14.25" hidden="1" customHeight="1" outlineLevel="1">
      <c r="B254" s="527"/>
      <c r="C254" s="203">
        <v>8</v>
      </c>
      <c r="D254" s="206" t="s">
        <v>702</v>
      </c>
      <c r="E254" s="203">
        <v>6</v>
      </c>
      <c r="F254" s="203">
        <v>2600</v>
      </c>
      <c r="G254" s="208">
        <f t="shared" si="309"/>
        <v>433.33333333333331</v>
      </c>
      <c r="H254" s="576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77"/>
      <c r="M254" s="209">
        <f>RANK(K254, K$247:$K$261)</f>
        <v>2</v>
      </c>
      <c r="N254" s="527"/>
      <c r="O254" s="527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76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76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76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76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76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76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76"/>
    </row>
    <row r="255" spans="2:50" ht="14.25" hidden="1" customHeight="1" outlineLevel="1">
      <c r="B255" s="527"/>
      <c r="C255" s="203">
        <v>9</v>
      </c>
      <c r="D255" s="206" t="s">
        <v>396</v>
      </c>
      <c r="E255" s="203">
        <v>17</v>
      </c>
      <c r="F255" s="203">
        <v>3600</v>
      </c>
      <c r="G255" s="208">
        <f t="shared" si="309"/>
        <v>211.76470588235293</v>
      </c>
      <c r="H255" s="576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77"/>
      <c r="M255" s="209">
        <f>RANK(K255, K$247:$K$261)</f>
        <v>8</v>
      </c>
      <c r="N255" s="527"/>
      <c r="O255" s="527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76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76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76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76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76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76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76"/>
    </row>
    <row r="256" spans="2:50" ht="14.25" hidden="1" customHeight="1" outlineLevel="1">
      <c r="B256" s="527"/>
      <c r="C256" s="203">
        <v>10</v>
      </c>
      <c r="D256" s="206" t="s">
        <v>397</v>
      </c>
      <c r="E256" s="203">
        <v>17</v>
      </c>
      <c r="F256" s="203">
        <v>3600</v>
      </c>
      <c r="G256" s="208">
        <f t="shared" si="309"/>
        <v>211.76470588235293</v>
      </c>
      <c r="H256" s="576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77"/>
      <c r="M256" s="209">
        <f>RANK(K256, K$247:$K$261)</f>
        <v>9</v>
      </c>
      <c r="N256" s="527"/>
      <c r="O256" s="527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76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76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76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76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76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76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76"/>
    </row>
    <row r="257" spans="2:50" ht="14.25" hidden="1" customHeight="1" outlineLevel="1">
      <c r="B257" s="527"/>
      <c r="C257" s="203">
        <v>11</v>
      </c>
      <c r="D257" s="206" t="s">
        <v>395</v>
      </c>
      <c r="E257" s="203">
        <v>11</v>
      </c>
      <c r="F257" s="203">
        <v>3600</v>
      </c>
      <c r="G257" s="208">
        <f t="shared" si="309"/>
        <v>327.27272727272725</v>
      </c>
      <c r="H257" s="576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77"/>
      <c r="M257" s="209">
        <f>RANK(K257, K$247:$K$261)</f>
        <v>7</v>
      </c>
      <c r="N257" s="527"/>
      <c r="O257" s="527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76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76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76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76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76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76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7"/>
      <c r="Q258" s="207"/>
      <c r="R258" s="208"/>
      <c r="S258" s="205"/>
      <c r="T258" s="576"/>
      <c r="U258" s="207"/>
      <c r="V258" s="207"/>
      <c r="W258" s="208"/>
      <c r="X258" s="205"/>
      <c r="Y258" s="576"/>
      <c r="Z258" s="207"/>
      <c r="AA258" s="207"/>
      <c r="AB258" s="208"/>
      <c r="AC258" s="205"/>
      <c r="AD258" s="576"/>
      <c r="AE258" s="207"/>
      <c r="AF258" s="207"/>
      <c r="AG258" s="208"/>
      <c r="AH258" s="205"/>
      <c r="AI258" s="576"/>
      <c r="AJ258" s="207"/>
      <c r="AK258" s="207"/>
      <c r="AL258" s="208"/>
      <c r="AM258" s="205"/>
      <c r="AN258" s="576"/>
      <c r="AO258" s="207"/>
      <c r="AP258" s="207"/>
      <c r="AQ258" s="208"/>
      <c r="AR258" s="205"/>
      <c r="AS258" s="576"/>
      <c r="AT258" s="207"/>
      <c r="AU258" s="207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7"/>
      <c r="Q259" s="207"/>
      <c r="R259" s="208"/>
      <c r="S259" s="205"/>
      <c r="T259" s="576"/>
      <c r="U259" s="207"/>
      <c r="V259" s="207"/>
      <c r="W259" s="208"/>
      <c r="X259" s="205"/>
      <c r="Y259" s="576"/>
      <c r="Z259" s="207"/>
      <c r="AA259" s="207"/>
      <c r="AB259" s="208"/>
      <c r="AC259" s="205"/>
      <c r="AD259" s="576"/>
      <c r="AE259" s="207"/>
      <c r="AF259" s="207"/>
      <c r="AG259" s="208"/>
      <c r="AH259" s="205"/>
      <c r="AI259" s="576"/>
      <c r="AJ259" s="207"/>
      <c r="AK259" s="207"/>
      <c r="AL259" s="208"/>
      <c r="AM259" s="205"/>
      <c r="AN259" s="576"/>
      <c r="AO259" s="207"/>
      <c r="AP259" s="207"/>
      <c r="AQ259" s="208"/>
      <c r="AR259" s="205"/>
      <c r="AS259" s="576"/>
      <c r="AT259" s="207"/>
      <c r="AU259" s="207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7"/>
      <c r="Q260" s="207"/>
      <c r="R260" s="208"/>
      <c r="S260" s="205"/>
      <c r="T260" s="576"/>
      <c r="U260" s="207"/>
      <c r="V260" s="207"/>
      <c r="W260" s="208"/>
      <c r="X260" s="205"/>
      <c r="Y260" s="576"/>
      <c r="Z260" s="207"/>
      <c r="AA260" s="207"/>
      <c r="AB260" s="208"/>
      <c r="AC260" s="205"/>
      <c r="AD260" s="576"/>
      <c r="AE260" s="207"/>
      <c r="AF260" s="207"/>
      <c r="AG260" s="208"/>
      <c r="AH260" s="205"/>
      <c r="AI260" s="576"/>
      <c r="AJ260" s="207"/>
      <c r="AK260" s="207"/>
      <c r="AL260" s="208"/>
      <c r="AM260" s="205"/>
      <c r="AN260" s="576"/>
      <c r="AO260" s="207"/>
      <c r="AP260" s="207"/>
      <c r="AQ260" s="208"/>
      <c r="AR260" s="205"/>
      <c r="AS260" s="576"/>
      <c r="AT260" s="207"/>
      <c r="AU260" s="207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7"/>
      <c r="Q261" s="207"/>
      <c r="R261" s="208"/>
      <c r="S261" s="205"/>
      <c r="T261" s="576"/>
      <c r="U261" s="207"/>
      <c r="V261" s="207"/>
      <c r="W261" s="208"/>
      <c r="X261" s="205"/>
      <c r="Y261" s="576"/>
      <c r="Z261" s="207"/>
      <c r="AA261" s="207"/>
      <c r="AB261" s="208"/>
      <c r="AC261" s="205"/>
      <c r="AD261" s="576"/>
      <c r="AE261" s="207"/>
      <c r="AF261" s="207"/>
      <c r="AG261" s="208"/>
      <c r="AH261" s="205"/>
      <c r="AI261" s="576"/>
      <c r="AJ261" s="207"/>
      <c r="AK261" s="207"/>
      <c r="AL261" s="208"/>
      <c r="AM261" s="205"/>
      <c r="AN261" s="576"/>
      <c r="AO261" s="207"/>
      <c r="AP261" s="207"/>
      <c r="AQ261" s="208"/>
      <c r="AR261" s="205"/>
      <c r="AS261" s="576"/>
      <c r="AT261" s="207"/>
      <c r="AU261" s="207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5">U262+1</f>
        <v>45960</v>
      </c>
      <c r="AA262" s="637"/>
      <c r="AB262" s="637"/>
      <c r="AC262" s="637"/>
      <c r="AD262" s="637"/>
      <c r="AE262" s="638">
        <f t="shared" ref="AE262" si="326">Z262+1</f>
        <v>45961</v>
      </c>
      <c r="AF262" s="639"/>
      <c r="AG262" s="639"/>
      <c r="AH262" s="639"/>
      <c r="AI262" s="639"/>
      <c r="AJ262" s="640">
        <f t="shared" ref="AJ262" si="327">AE262+1</f>
        <v>45962</v>
      </c>
      <c r="AK262" s="641"/>
      <c r="AL262" s="641"/>
      <c r="AM262" s="641"/>
      <c r="AN262" s="642"/>
      <c r="AO262" s="638">
        <f t="shared" ref="AO262" si="328">AJ262+1</f>
        <v>45963</v>
      </c>
      <c r="AP262" s="639"/>
      <c r="AQ262" s="639"/>
      <c r="AR262" s="639"/>
      <c r="AS262" s="639"/>
      <c r="AT262" s="640">
        <f t="shared" ref="AT262" si="329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30">Z262</f>
        <v>45960</v>
      </c>
      <c r="AA263" s="643"/>
      <c r="AB263" s="643"/>
      <c r="AC263" s="643"/>
      <c r="AD263" s="643"/>
      <c r="AE263" s="644">
        <f t="shared" ref="AE263" si="331">AE262</f>
        <v>45961</v>
      </c>
      <c r="AF263" s="644"/>
      <c r="AG263" s="644"/>
      <c r="AH263" s="644"/>
      <c r="AI263" s="644"/>
      <c r="AJ263" s="645">
        <f t="shared" ref="AJ263" si="332">AJ262</f>
        <v>45962</v>
      </c>
      <c r="AK263" s="646"/>
      <c r="AL263" s="646"/>
      <c r="AM263" s="646"/>
      <c r="AN263" s="647"/>
      <c r="AO263" s="644">
        <f t="shared" ref="AO263" si="333">AO262</f>
        <v>45963</v>
      </c>
      <c r="AP263" s="644"/>
      <c r="AQ263" s="644"/>
      <c r="AR263" s="644"/>
      <c r="AS263" s="644"/>
      <c r="AT263" s="645">
        <f t="shared" ref="AT263" si="334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477</v>
      </c>
      <c r="C267" s="203">
        <v>1</v>
      </c>
      <c r="D267" s="206" t="s">
        <v>392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76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77">
        <f>IFERROR(AVERAGE(K267:K281),"-")</f>
        <v>290.13306226615288</v>
      </c>
      <c r="M267" s="209">
        <f>RANK(K267, K$267:$K$281)</f>
        <v>9</v>
      </c>
      <c r="N267" s="527"/>
      <c r="O267" s="527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76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76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76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76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76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76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76">
        <f>AVERAGE(AV267:AV281)</f>
        <v>290.20899003025278</v>
      </c>
    </row>
    <row r="268" spans="2:50" ht="14.25" hidden="1" customHeight="1" outlineLevel="1">
      <c r="B268" s="527"/>
      <c r="C268" s="203">
        <v>2</v>
      </c>
      <c r="D268" s="206" t="s">
        <v>394</v>
      </c>
      <c r="E268" s="203">
        <v>17</v>
      </c>
      <c r="F268" s="203">
        <v>3600</v>
      </c>
      <c r="G268" s="208">
        <f t="shared" si="335"/>
        <v>211.76470588235293</v>
      </c>
      <c r="H268" s="576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77"/>
      <c r="M268" s="209">
        <f>RANK(K268, K$267:$K$281)</f>
        <v>10</v>
      </c>
      <c r="N268" s="527"/>
      <c r="O268" s="527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76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76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76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76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76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76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76"/>
    </row>
    <row r="269" spans="2:50" ht="14.25" hidden="1" customHeight="1" outlineLevel="1">
      <c r="B269" s="527"/>
      <c r="C269" s="203">
        <v>3</v>
      </c>
      <c r="D269" s="206" t="s">
        <v>391</v>
      </c>
      <c r="E269" s="203">
        <v>11</v>
      </c>
      <c r="F269" s="203">
        <v>3600</v>
      </c>
      <c r="G269" s="208">
        <f t="shared" si="335"/>
        <v>327.27272727272725</v>
      </c>
      <c r="H269" s="576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77"/>
      <c r="M269" s="209">
        <f>RANK(K269, K$267:$K$281)</f>
        <v>7</v>
      </c>
      <c r="N269" s="527"/>
      <c r="O269" s="527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76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76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76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76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76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76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76"/>
    </row>
    <row r="270" spans="2:50" ht="14.25" hidden="1" customHeight="1" outlineLevel="1">
      <c r="B270" s="527"/>
      <c r="C270" s="203">
        <v>4</v>
      </c>
      <c r="D270" s="206" t="s">
        <v>641</v>
      </c>
      <c r="E270" s="203">
        <v>6</v>
      </c>
      <c r="F270" s="203">
        <v>2600</v>
      </c>
      <c r="G270" s="208">
        <f t="shared" si="335"/>
        <v>433.33333333333331</v>
      </c>
      <c r="H270" s="576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77"/>
      <c r="M270" s="209">
        <f>RANK(K270, K$267:$K$281)</f>
        <v>1</v>
      </c>
      <c r="N270" s="527"/>
      <c r="O270" s="527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76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76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76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76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76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76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76"/>
    </row>
    <row r="271" spans="2:50" ht="14.25" hidden="1" customHeight="1" outlineLevel="1">
      <c r="B271" s="527"/>
      <c r="C271" s="203">
        <v>5</v>
      </c>
      <c r="D271" s="206" t="s">
        <v>667</v>
      </c>
      <c r="E271" s="203">
        <v>6</v>
      </c>
      <c r="F271" s="203">
        <v>2600</v>
      </c>
      <c r="G271" s="208">
        <f t="shared" si="335"/>
        <v>433.33333333333331</v>
      </c>
      <c r="H271" s="576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77"/>
      <c r="M271" s="209">
        <f>RANK(K271, K$267:$K$281)</f>
        <v>2</v>
      </c>
      <c r="N271" s="527"/>
      <c r="O271" s="527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76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76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76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76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76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76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76"/>
    </row>
    <row r="272" spans="2:50" ht="14.25" hidden="1" customHeight="1" outlineLevel="1">
      <c r="B272" s="527"/>
      <c r="C272" s="203">
        <v>6</v>
      </c>
      <c r="D272" s="206" t="s">
        <v>708</v>
      </c>
      <c r="E272" s="203">
        <v>6</v>
      </c>
      <c r="F272" s="203">
        <v>2500</v>
      </c>
      <c r="G272" s="208">
        <f t="shared" si="335"/>
        <v>416.66666666666669</v>
      </c>
      <c r="H272" s="576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77"/>
      <c r="M272" s="209">
        <f>RANK(K272, K$267:$K$281)</f>
        <v>4</v>
      </c>
      <c r="N272" s="527"/>
      <c r="O272" s="527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76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76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76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76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76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76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76"/>
    </row>
    <row r="273" spans="2:50" ht="14.25" hidden="1" customHeight="1" outlineLevel="1">
      <c r="B273" s="527"/>
      <c r="C273" s="203">
        <v>7</v>
      </c>
      <c r="D273" s="206" t="s">
        <v>703</v>
      </c>
      <c r="E273" s="203">
        <v>6</v>
      </c>
      <c r="F273" s="203">
        <v>2500</v>
      </c>
      <c r="G273" s="208">
        <f t="shared" si="335"/>
        <v>416.66666666666669</v>
      </c>
      <c r="H273" s="576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77"/>
      <c r="M273" s="209">
        <f>RANK(K273, K$267:$K$281)</f>
        <v>5</v>
      </c>
      <c r="N273" s="527"/>
      <c r="O273" s="527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76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76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76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76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76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76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76"/>
    </row>
    <row r="274" spans="2:50" ht="14.25" hidden="1" customHeight="1" outlineLevel="1">
      <c r="B274" s="527"/>
      <c r="C274" s="203">
        <v>8</v>
      </c>
      <c r="D274" s="206" t="s">
        <v>702</v>
      </c>
      <c r="E274" s="203">
        <v>6</v>
      </c>
      <c r="F274" s="203">
        <v>2600</v>
      </c>
      <c r="G274" s="208">
        <f t="shared" si="335"/>
        <v>433.33333333333331</v>
      </c>
      <c r="H274" s="576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77"/>
      <c r="M274" s="209">
        <f>RANK(K274, K$267:$K$281)</f>
        <v>3</v>
      </c>
      <c r="N274" s="527"/>
      <c r="O274" s="527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76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76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76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76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76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76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76"/>
    </row>
    <row r="275" spans="2:50" ht="14.25" hidden="1" customHeight="1" outlineLevel="1">
      <c r="B275" s="527"/>
      <c r="C275" s="203">
        <v>9</v>
      </c>
      <c r="D275" s="206" t="s">
        <v>396</v>
      </c>
      <c r="E275" s="203">
        <v>17</v>
      </c>
      <c r="F275" s="203">
        <v>3600</v>
      </c>
      <c r="G275" s="208">
        <f t="shared" si="335"/>
        <v>211.76470588235293</v>
      </c>
      <c r="H275" s="576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77"/>
      <c r="M275" s="209">
        <f>RANK(K275, K$267:$K$281)</f>
        <v>8</v>
      </c>
      <c r="N275" s="527"/>
      <c r="O275" s="527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76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76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76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76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76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76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76"/>
    </row>
    <row r="276" spans="2:50" ht="14.25" hidden="1" customHeight="1" outlineLevel="1">
      <c r="B276" s="527"/>
      <c r="C276" s="203">
        <v>10</v>
      </c>
      <c r="D276" s="206" t="s">
        <v>397</v>
      </c>
      <c r="E276" s="203">
        <v>17</v>
      </c>
      <c r="F276" s="203">
        <v>3600</v>
      </c>
      <c r="G276" s="208">
        <f t="shared" si="335"/>
        <v>211.76470588235293</v>
      </c>
      <c r="H276" s="576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77"/>
      <c r="M276" s="209">
        <f>RANK(K276, K$267:$K$281)</f>
        <v>11</v>
      </c>
      <c r="N276" s="527"/>
      <c r="O276" s="527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76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76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76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76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76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76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76"/>
    </row>
    <row r="277" spans="2:50" ht="14.25" hidden="1" customHeight="1" outlineLevel="1">
      <c r="B277" s="527"/>
      <c r="C277" s="203">
        <v>11</v>
      </c>
      <c r="D277" s="206" t="s">
        <v>395</v>
      </c>
      <c r="E277" s="203">
        <v>11</v>
      </c>
      <c r="F277" s="203">
        <v>3600</v>
      </c>
      <c r="G277" s="208">
        <f t="shared" si="335"/>
        <v>327.27272727272725</v>
      </c>
      <c r="H277" s="576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77"/>
      <c r="M277" s="209">
        <f>RANK(K277, K$267:$K$281)</f>
        <v>6</v>
      </c>
      <c r="N277" s="527"/>
      <c r="O277" s="527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76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76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76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76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76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76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7"/>
      <c r="Q278" s="207"/>
      <c r="R278" s="208"/>
      <c r="S278" s="205"/>
      <c r="T278" s="576"/>
      <c r="U278" s="207"/>
      <c r="V278" s="207"/>
      <c r="W278" s="208"/>
      <c r="X278" s="205"/>
      <c r="Y278" s="576"/>
      <c r="Z278" s="207"/>
      <c r="AA278" s="207"/>
      <c r="AB278" s="208"/>
      <c r="AC278" s="205"/>
      <c r="AD278" s="576"/>
      <c r="AE278" s="207"/>
      <c r="AF278" s="207"/>
      <c r="AG278" s="208"/>
      <c r="AH278" s="205"/>
      <c r="AI278" s="576"/>
      <c r="AJ278" s="207"/>
      <c r="AK278" s="207"/>
      <c r="AL278" s="208"/>
      <c r="AM278" s="205"/>
      <c r="AN278" s="576"/>
      <c r="AO278" s="207"/>
      <c r="AP278" s="207"/>
      <c r="AQ278" s="208"/>
      <c r="AR278" s="205"/>
      <c r="AS278" s="576"/>
      <c r="AT278" s="207"/>
      <c r="AU278" s="207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7"/>
      <c r="Q279" s="207"/>
      <c r="R279" s="208"/>
      <c r="S279" s="205"/>
      <c r="T279" s="576"/>
      <c r="U279" s="207"/>
      <c r="V279" s="207"/>
      <c r="W279" s="208"/>
      <c r="X279" s="205"/>
      <c r="Y279" s="576"/>
      <c r="Z279" s="207"/>
      <c r="AA279" s="207"/>
      <c r="AB279" s="208"/>
      <c r="AC279" s="205"/>
      <c r="AD279" s="576"/>
      <c r="AE279" s="207"/>
      <c r="AF279" s="207"/>
      <c r="AG279" s="208"/>
      <c r="AH279" s="205"/>
      <c r="AI279" s="576"/>
      <c r="AJ279" s="207"/>
      <c r="AK279" s="207"/>
      <c r="AL279" s="208"/>
      <c r="AM279" s="205"/>
      <c r="AN279" s="576"/>
      <c r="AO279" s="207"/>
      <c r="AP279" s="207"/>
      <c r="AQ279" s="208"/>
      <c r="AR279" s="205"/>
      <c r="AS279" s="576"/>
      <c r="AT279" s="207"/>
      <c r="AU279" s="207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51">U282+1</f>
        <v>45967</v>
      </c>
      <c r="AA282" s="637"/>
      <c r="AB282" s="637"/>
      <c r="AC282" s="637"/>
      <c r="AD282" s="637"/>
      <c r="AE282" s="638">
        <f t="shared" ref="AE282" si="352">Z282+1</f>
        <v>45968</v>
      </c>
      <c r="AF282" s="639"/>
      <c r="AG282" s="639"/>
      <c r="AH282" s="639"/>
      <c r="AI282" s="639"/>
      <c r="AJ282" s="640">
        <f t="shared" ref="AJ282" si="353">AE282+1</f>
        <v>45969</v>
      </c>
      <c r="AK282" s="641"/>
      <c r="AL282" s="641"/>
      <c r="AM282" s="641"/>
      <c r="AN282" s="642"/>
      <c r="AO282" s="638">
        <f t="shared" ref="AO282" si="354">AJ282+1</f>
        <v>45970</v>
      </c>
      <c r="AP282" s="639"/>
      <c r="AQ282" s="639"/>
      <c r="AR282" s="639"/>
      <c r="AS282" s="639"/>
      <c r="AT282" s="640">
        <f t="shared" ref="AT282" si="355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6">Z282</f>
        <v>45967</v>
      </c>
      <c r="AA283" s="643"/>
      <c r="AB283" s="643"/>
      <c r="AC283" s="643"/>
      <c r="AD283" s="643"/>
      <c r="AE283" s="644">
        <f t="shared" ref="AE283" si="357">AE282</f>
        <v>45968</v>
      </c>
      <c r="AF283" s="644"/>
      <c r="AG283" s="644"/>
      <c r="AH283" s="644"/>
      <c r="AI283" s="644"/>
      <c r="AJ283" s="645">
        <f t="shared" ref="AJ283" si="358">AJ282</f>
        <v>45969</v>
      </c>
      <c r="AK283" s="646"/>
      <c r="AL283" s="646"/>
      <c r="AM283" s="646"/>
      <c r="AN283" s="647"/>
      <c r="AO283" s="644">
        <f t="shared" ref="AO283" si="359">AO282</f>
        <v>45970</v>
      </c>
      <c r="AP283" s="644"/>
      <c r="AQ283" s="644"/>
      <c r="AR283" s="644"/>
      <c r="AS283" s="644"/>
      <c r="AT283" s="645">
        <f t="shared" ref="AT283" si="360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477</v>
      </c>
      <c r="C287" s="203">
        <v>1</v>
      </c>
      <c r="D287" s="206" t="s">
        <v>392</v>
      </c>
      <c r="E287" s="203">
        <v>17</v>
      </c>
      <c r="F287" s="203">
        <v>3600</v>
      </c>
      <c r="G287" s="208">
        <f t="shared" ref="G287:G297" si="361">F287/E287</f>
        <v>211.76470588235293</v>
      </c>
      <c r="H287" s="576">
        <f>AVERAGE(G287:G301)</f>
        <v>330.4488737643818</v>
      </c>
      <c r="I287" s="209">
        <f>AVERAGE(P287,U287,Z287,AE287,AJ287,AO287,AT287)</f>
        <v>17</v>
      </c>
      <c r="J287" s="209">
        <f>AVERAGE(Q287,V287,AA287,AF287,AK287,AP287,AU287)</f>
        <v>3112.5554523457613</v>
      </c>
      <c r="K287" s="210">
        <f>AVERAGE(R287,W287,AB287,AG287,AL287,AQ287,AV287)</f>
        <v>183.09149719680951</v>
      </c>
      <c r="L287" s="577">
        <f>IFERROR(AVERAGE(K287:K301),"-")</f>
        <v>290.32454375948259</v>
      </c>
      <c r="M287" s="209">
        <f>RANK(K287, K$287:$K$301)</f>
        <v>10</v>
      </c>
      <c r="N287" s="527"/>
      <c r="O287" s="527"/>
      <c r="P287" s="207">
        <v>17</v>
      </c>
      <c r="Q287" s="207">
        <v>3111.9764878765609</v>
      </c>
      <c r="R287" s="208">
        <f t="shared" ref="R287:R297" si="362">Q287/P287</f>
        <v>183.05744046332711</v>
      </c>
      <c r="S287" s="205">
        <f>RANK(R287, R$287:R$301)</f>
        <v>9</v>
      </c>
      <c r="T287" s="576">
        <f>AVERAGE(R287:R301)</f>
        <v>290.20288127958571</v>
      </c>
      <c r="U287" s="207">
        <v>17</v>
      </c>
      <c r="V287" s="207">
        <v>3112.0639534883721</v>
      </c>
      <c r="W287" s="208">
        <f t="shared" ref="W287:W297" si="363">V287/U287</f>
        <v>183.06258549931601</v>
      </c>
      <c r="X287" s="205">
        <f>RANK(W287, W$287:W$301)</f>
        <v>9</v>
      </c>
      <c r="Y287" s="576">
        <f>AVERAGE(W287:W301)</f>
        <v>290.22466728796593</v>
      </c>
      <c r="Z287" s="207">
        <v>17</v>
      </c>
      <c r="AA287" s="207">
        <v>3112.6234906695991</v>
      </c>
      <c r="AB287" s="208">
        <f t="shared" ref="AB287:AB297" si="364">AA287/Z287</f>
        <v>183.09549945115288</v>
      </c>
      <c r="AC287" s="205">
        <f>RANK(AB287, AB$287:AB$301)</f>
        <v>10</v>
      </c>
      <c r="AD287" s="576">
        <f>AVERAGE(AB287:AB301)</f>
        <v>290.30051036676883</v>
      </c>
      <c r="AE287" s="207">
        <v>17</v>
      </c>
      <c r="AF287" s="207">
        <v>3112.8822984244694</v>
      </c>
      <c r="AG287" s="208">
        <f t="shared" ref="AG287:AG297" si="365">AF287/AE287</f>
        <v>183.11072343673348</v>
      </c>
      <c r="AH287" s="205">
        <f>RANK(AG287, AG$287:AG$301)</f>
        <v>11</v>
      </c>
      <c r="AI287" s="576">
        <f>AVERAGE(AG287:AG301)</f>
        <v>290.36541729338171</v>
      </c>
      <c r="AJ287" s="207">
        <v>17</v>
      </c>
      <c r="AK287" s="207">
        <v>3112.6637554585136</v>
      </c>
      <c r="AL287" s="208">
        <f t="shared" ref="AL287:AL297" si="366">AK287/AJ287</f>
        <v>183.09786796814785</v>
      </c>
      <c r="AM287" s="205">
        <f>RANK(AL287, AL$287:AL$301)</f>
        <v>11</v>
      </c>
      <c r="AN287" s="576">
        <f>AVERAGE(AL287:AL301)</f>
        <v>290.37936553602162</v>
      </c>
      <c r="AO287" s="207">
        <v>17</v>
      </c>
      <c r="AP287" s="207">
        <v>3113.0199526547121</v>
      </c>
      <c r="AQ287" s="208">
        <f t="shared" ref="AQ287:AQ297" si="367">AP287/AO287</f>
        <v>183.11882074439484</v>
      </c>
      <c r="AR287" s="205">
        <f>RANK(AQ287, AQ$287:AQ$301)</f>
        <v>10</v>
      </c>
      <c r="AS287" s="576">
        <f>AVERAGE(AQ287:AQ301)</f>
        <v>290.39536529409429</v>
      </c>
      <c r="AT287" s="207">
        <v>17</v>
      </c>
      <c r="AU287" s="207">
        <v>3112.6582278481028</v>
      </c>
      <c r="AV287" s="208">
        <f t="shared" ref="AV287:AV297" si="368">AU287/AT287</f>
        <v>183.09754281459428</v>
      </c>
      <c r="AW287" s="205">
        <f>RANK(AV287, AV$287:AV$301)</f>
        <v>11</v>
      </c>
      <c r="AX287" s="576">
        <f>AVERAGE(AV287:AV301)</f>
        <v>290.4035992585604</v>
      </c>
    </row>
    <row r="288" spans="2:50" ht="14.25" hidden="1" customHeight="1" outlineLevel="1">
      <c r="B288" s="527"/>
      <c r="C288" s="203">
        <v>2</v>
      </c>
      <c r="D288" s="206" t="s">
        <v>394</v>
      </c>
      <c r="E288" s="203">
        <v>17</v>
      </c>
      <c r="F288" s="203">
        <v>3600</v>
      </c>
      <c r="G288" s="208">
        <f t="shared" si="361"/>
        <v>211.76470588235293</v>
      </c>
      <c r="H288" s="576"/>
      <c r="I288" s="209">
        <f t="shared" ref="I288:K297" si="369">AVERAGE(P288,U288,Z288,AE288,AJ288,AO288,AT288)</f>
        <v>17</v>
      </c>
      <c r="J288" s="209">
        <f t="shared" si="369"/>
        <v>3112.3894762620039</v>
      </c>
      <c r="K288" s="210">
        <f t="shared" si="369"/>
        <v>183.08173389776496</v>
      </c>
      <c r="L288" s="577"/>
      <c r="M288" s="209">
        <f>RANK(K288, K$287:$K$301)</f>
        <v>11</v>
      </c>
      <c r="N288" s="527"/>
      <c r="O288" s="527"/>
      <c r="P288" s="207">
        <v>17</v>
      </c>
      <c r="Q288" s="207">
        <v>3110.7061503416808</v>
      </c>
      <c r="R288" s="208">
        <f t="shared" si="362"/>
        <v>182.98271472598123</v>
      </c>
      <c r="S288" s="205">
        <f t="shared" ref="S288:S297" si="370">RANK(R288, R$287:R$301)</f>
        <v>11</v>
      </c>
      <c r="T288" s="576"/>
      <c r="U288" s="207">
        <v>17</v>
      </c>
      <c r="V288" s="207">
        <v>3110.7182320442021</v>
      </c>
      <c r="W288" s="208">
        <f t="shared" si="363"/>
        <v>182.98342541436483</v>
      </c>
      <c r="X288" s="205">
        <f t="shared" ref="X288:X297" si="371">RANK(W288, W$287:W$301)</f>
        <v>11</v>
      </c>
      <c r="Y288" s="576"/>
      <c r="Z288" s="207">
        <v>17</v>
      </c>
      <c r="AA288" s="207">
        <v>3112.640239341807</v>
      </c>
      <c r="AB288" s="208">
        <f t="shared" si="364"/>
        <v>183.09648466716513</v>
      </c>
      <c r="AC288" s="205">
        <f t="shared" ref="AC288:AC297" si="372">RANK(AB288, AB$287:AB$301)</f>
        <v>9</v>
      </c>
      <c r="AD288" s="576"/>
      <c r="AE288" s="207">
        <v>17</v>
      </c>
      <c r="AF288" s="207">
        <v>3113.7362637362558</v>
      </c>
      <c r="AG288" s="208">
        <f t="shared" si="365"/>
        <v>183.16095669036798</v>
      </c>
      <c r="AH288" s="205">
        <f t="shared" ref="AH288:AH297" si="373">RANK(AG288, AG$287:AG$301)</f>
        <v>9</v>
      </c>
      <c r="AI288" s="576"/>
      <c r="AJ288" s="207">
        <v>17</v>
      </c>
      <c r="AK288" s="207">
        <v>3113.1362094037818</v>
      </c>
      <c r="AL288" s="208">
        <f t="shared" si="366"/>
        <v>183.12565937669305</v>
      </c>
      <c r="AM288" s="205">
        <f t="shared" ref="AM288:AM297" si="374">RANK(AL288, AL$287:AL$301)</f>
        <v>10</v>
      </c>
      <c r="AN288" s="576"/>
      <c r="AO288" s="207">
        <v>17</v>
      </c>
      <c r="AP288" s="207">
        <v>3113.0072840790845</v>
      </c>
      <c r="AQ288" s="208">
        <f t="shared" si="367"/>
        <v>183.11807553406379</v>
      </c>
      <c r="AR288" s="205">
        <f t="shared" ref="AR288:AR297" si="375">RANK(AQ288, AQ$287:AQ$301)</f>
        <v>11</v>
      </c>
      <c r="AS288" s="576"/>
      <c r="AT288" s="207">
        <v>17</v>
      </c>
      <c r="AU288" s="207">
        <v>3112.7819548872176</v>
      </c>
      <c r="AV288" s="208">
        <f t="shared" si="368"/>
        <v>183.10482087571867</v>
      </c>
      <c r="AW288" s="205">
        <f t="shared" ref="AW288:AW297" si="376">RANK(AV288, AV$287:AV$301)</f>
        <v>10</v>
      </c>
      <c r="AX288" s="576"/>
    </row>
    <row r="289" spans="2:50" ht="14.25" hidden="1" customHeight="1" outlineLevel="1">
      <c r="B289" s="527"/>
      <c r="C289" s="203">
        <v>3</v>
      </c>
      <c r="D289" s="206" t="s">
        <v>391</v>
      </c>
      <c r="E289" s="203">
        <v>11</v>
      </c>
      <c r="F289" s="203">
        <v>3600</v>
      </c>
      <c r="G289" s="208">
        <f t="shared" si="361"/>
        <v>327.27272727272725</v>
      </c>
      <c r="H289" s="576"/>
      <c r="I289" s="209">
        <f t="shared" si="369"/>
        <v>11</v>
      </c>
      <c r="J289" s="209">
        <f t="shared" si="369"/>
        <v>3137.649600730284</v>
      </c>
      <c r="K289" s="210">
        <f t="shared" si="369"/>
        <v>285.24087279366216</v>
      </c>
      <c r="L289" s="577"/>
      <c r="M289" s="209">
        <f>RANK(K289, K$287:$K$301)</f>
        <v>7</v>
      </c>
      <c r="N289" s="527"/>
      <c r="O289" s="527"/>
      <c r="P289" s="207">
        <v>11</v>
      </c>
      <c r="Q289" s="207">
        <v>3136.1578641903702</v>
      </c>
      <c r="R289" s="208">
        <f t="shared" si="362"/>
        <v>285.10526038094275</v>
      </c>
      <c r="S289" s="205">
        <f t="shared" si="370"/>
        <v>7</v>
      </c>
      <c r="T289" s="576"/>
      <c r="U289" s="207">
        <v>11</v>
      </c>
      <c r="V289" s="207">
        <v>3136.8671828469296</v>
      </c>
      <c r="W289" s="208">
        <f t="shared" si="363"/>
        <v>285.16974389517543</v>
      </c>
      <c r="X289" s="205">
        <f t="shared" si="371"/>
        <v>7</v>
      </c>
      <c r="Y289" s="576"/>
      <c r="Z289" s="207">
        <v>11</v>
      </c>
      <c r="AA289" s="207">
        <v>3137.0786516854005</v>
      </c>
      <c r="AB289" s="208">
        <f t="shared" si="364"/>
        <v>285.18896833503641</v>
      </c>
      <c r="AC289" s="205">
        <f t="shared" si="372"/>
        <v>6</v>
      </c>
      <c r="AD289" s="576"/>
      <c r="AE289" s="207">
        <v>11</v>
      </c>
      <c r="AF289" s="207">
        <v>3137.8939277478858</v>
      </c>
      <c r="AG289" s="208">
        <f t="shared" si="365"/>
        <v>285.26308434071689</v>
      </c>
      <c r="AH289" s="205">
        <f t="shared" si="373"/>
        <v>7</v>
      </c>
      <c r="AI289" s="576"/>
      <c r="AJ289" s="207">
        <v>11</v>
      </c>
      <c r="AK289" s="207">
        <v>3138.3116883116909</v>
      </c>
      <c r="AL289" s="208">
        <f t="shared" si="366"/>
        <v>285.30106257379009</v>
      </c>
      <c r="AM289" s="205">
        <f t="shared" si="374"/>
        <v>7</v>
      </c>
      <c r="AN289" s="576"/>
      <c r="AO289" s="207">
        <v>11</v>
      </c>
      <c r="AP289" s="207">
        <v>3138.6172006745364</v>
      </c>
      <c r="AQ289" s="208">
        <f t="shared" si="367"/>
        <v>285.32883642495784</v>
      </c>
      <c r="AR289" s="205">
        <f t="shared" si="375"/>
        <v>7</v>
      </c>
      <c r="AS289" s="576"/>
      <c r="AT289" s="207">
        <v>11</v>
      </c>
      <c r="AU289" s="207">
        <v>3138.6206896551744</v>
      </c>
      <c r="AV289" s="208">
        <f t="shared" si="368"/>
        <v>285.32915360501585</v>
      </c>
      <c r="AW289" s="205">
        <f t="shared" si="376"/>
        <v>7</v>
      </c>
      <c r="AX289" s="576"/>
    </row>
    <row r="290" spans="2:50" ht="14.25" hidden="1" customHeight="1" outlineLevel="1">
      <c r="B290" s="527"/>
      <c r="C290" s="203">
        <v>4</v>
      </c>
      <c r="D290" s="206" t="s">
        <v>641</v>
      </c>
      <c r="E290" s="203">
        <v>6</v>
      </c>
      <c r="F290" s="203">
        <v>2600</v>
      </c>
      <c r="G290" s="208">
        <f t="shared" si="361"/>
        <v>433.33333333333331</v>
      </c>
      <c r="H290" s="576"/>
      <c r="I290" s="209">
        <f t="shared" si="369"/>
        <v>6</v>
      </c>
      <c r="J290" s="209">
        <f t="shared" si="369"/>
        <v>2301.4834889365447</v>
      </c>
      <c r="K290" s="210">
        <f t="shared" si="369"/>
        <v>383.58058148942411</v>
      </c>
      <c r="L290" s="577"/>
      <c r="M290" s="209">
        <f>RANK(K290, K$287:$K$301)</f>
        <v>2</v>
      </c>
      <c r="N290" s="527"/>
      <c r="O290" s="527"/>
      <c r="P290" s="207">
        <v>6</v>
      </c>
      <c r="Q290" s="207">
        <v>2301.5899581589929</v>
      </c>
      <c r="R290" s="208">
        <f t="shared" si="362"/>
        <v>383.59832635983213</v>
      </c>
      <c r="S290" s="205">
        <f t="shared" si="370"/>
        <v>1</v>
      </c>
      <c r="T290" s="576"/>
      <c r="U290" s="207">
        <v>6</v>
      </c>
      <c r="V290" s="207">
        <v>2301.9591496456865</v>
      </c>
      <c r="W290" s="208">
        <f t="shared" si="363"/>
        <v>383.65985827428108</v>
      </c>
      <c r="X290" s="205">
        <f t="shared" si="371"/>
        <v>1</v>
      </c>
      <c r="Y290" s="576"/>
      <c r="Z290" s="207">
        <v>6</v>
      </c>
      <c r="AA290" s="207">
        <v>2301.8230324588708</v>
      </c>
      <c r="AB290" s="208">
        <f t="shared" si="364"/>
        <v>383.63717207647846</v>
      </c>
      <c r="AC290" s="205">
        <f t="shared" si="372"/>
        <v>1</v>
      </c>
      <c r="AD290" s="576"/>
      <c r="AE290" s="207">
        <v>6</v>
      </c>
      <c r="AF290" s="207">
        <v>2301.7064846416365</v>
      </c>
      <c r="AG290" s="208">
        <f t="shared" si="365"/>
        <v>383.61774744027275</v>
      </c>
      <c r="AH290" s="205">
        <f t="shared" si="373"/>
        <v>1</v>
      </c>
      <c r="AI290" s="576"/>
      <c r="AJ290" s="207">
        <v>6</v>
      </c>
      <c r="AK290" s="207">
        <v>2301.0989010988983</v>
      </c>
      <c r="AL290" s="208">
        <f t="shared" si="366"/>
        <v>383.51648351648305</v>
      </c>
      <c r="AM290" s="205">
        <f t="shared" si="374"/>
        <v>3</v>
      </c>
      <c r="AN290" s="576"/>
      <c r="AO290" s="207">
        <v>6</v>
      </c>
      <c r="AP290" s="207">
        <v>2301.0000000000036</v>
      </c>
      <c r="AQ290" s="208">
        <f t="shared" si="367"/>
        <v>383.50000000000063</v>
      </c>
      <c r="AR290" s="205">
        <f t="shared" si="375"/>
        <v>3</v>
      </c>
      <c r="AS290" s="576"/>
      <c r="AT290" s="207">
        <v>6</v>
      </c>
      <c r="AU290" s="207">
        <v>2301.2068965517242</v>
      </c>
      <c r="AV290" s="208">
        <f t="shared" si="368"/>
        <v>383.5344827586207</v>
      </c>
      <c r="AW290" s="205">
        <f t="shared" si="376"/>
        <v>3</v>
      </c>
      <c r="AX290" s="576"/>
    </row>
    <row r="291" spans="2:50" ht="14.25" hidden="1" customHeight="1" outlineLevel="1">
      <c r="B291" s="527"/>
      <c r="C291" s="203">
        <v>5</v>
      </c>
      <c r="D291" s="206" t="s">
        <v>667</v>
      </c>
      <c r="E291" s="203">
        <v>6</v>
      </c>
      <c r="F291" s="203">
        <v>2600</v>
      </c>
      <c r="G291" s="208">
        <f t="shared" si="361"/>
        <v>433.33333333333331</v>
      </c>
      <c r="H291" s="576"/>
      <c r="I291" s="209">
        <f t="shared" si="369"/>
        <v>6</v>
      </c>
      <c r="J291" s="209">
        <f t="shared" si="369"/>
        <v>2300.6715387392514</v>
      </c>
      <c r="K291" s="210">
        <f t="shared" si="369"/>
        <v>383.44525645654187</v>
      </c>
      <c r="L291" s="577"/>
      <c r="M291" s="209">
        <f>RANK(K291, K$287:$K$301)</f>
        <v>3</v>
      </c>
      <c r="N291" s="527"/>
      <c r="O291" s="527"/>
      <c r="P291" s="207">
        <v>6</v>
      </c>
      <c r="Q291" s="207">
        <v>2300.2509410288599</v>
      </c>
      <c r="R291" s="208">
        <f t="shared" si="362"/>
        <v>383.37515683814331</v>
      </c>
      <c r="S291" s="205">
        <f t="shared" si="370"/>
        <v>3</v>
      </c>
      <c r="T291" s="576"/>
      <c r="U291" s="207">
        <v>6</v>
      </c>
      <c r="V291" s="207">
        <v>2300.1003009027063</v>
      </c>
      <c r="W291" s="208">
        <f t="shared" si="363"/>
        <v>383.35005015045107</v>
      </c>
      <c r="X291" s="205">
        <f t="shared" si="371"/>
        <v>3</v>
      </c>
      <c r="Y291" s="576"/>
      <c r="Z291" s="207">
        <v>6</v>
      </c>
      <c r="AA291" s="207">
        <v>2299.9645264278129</v>
      </c>
      <c r="AB291" s="208">
        <f t="shared" si="364"/>
        <v>383.32742107130213</v>
      </c>
      <c r="AC291" s="205">
        <f t="shared" si="372"/>
        <v>3</v>
      </c>
      <c r="AD291" s="576"/>
      <c r="AE291" s="207">
        <v>6</v>
      </c>
      <c r="AF291" s="207">
        <v>2300.6369426751608</v>
      </c>
      <c r="AG291" s="208">
        <f t="shared" si="365"/>
        <v>383.43949044586014</v>
      </c>
      <c r="AH291" s="205">
        <f t="shared" si="373"/>
        <v>3</v>
      </c>
      <c r="AI291" s="576"/>
      <c r="AJ291" s="207">
        <v>6</v>
      </c>
      <c r="AK291" s="207">
        <v>2301.1504832029441</v>
      </c>
      <c r="AL291" s="208">
        <f t="shared" si="366"/>
        <v>383.525080533824</v>
      </c>
      <c r="AM291" s="205">
        <f t="shared" si="374"/>
        <v>2</v>
      </c>
      <c r="AN291" s="576"/>
      <c r="AO291" s="207">
        <v>6</v>
      </c>
      <c r="AP291" s="207">
        <v>2301.2048192771072</v>
      </c>
      <c r="AQ291" s="208">
        <f t="shared" si="367"/>
        <v>383.53413654618453</v>
      </c>
      <c r="AR291" s="205">
        <f t="shared" si="375"/>
        <v>2</v>
      </c>
      <c r="AS291" s="576"/>
      <c r="AT291" s="207">
        <v>6</v>
      </c>
      <c r="AU291" s="207">
        <v>2301.3927576601677</v>
      </c>
      <c r="AV291" s="208">
        <f t="shared" si="368"/>
        <v>383.56545961002797</v>
      </c>
      <c r="AW291" s="205">
        <f t="shared" si="376"/>
        <v>2</v>
      </c>
      <c r="AX291" s="576"/>
    </row>
    <row r="292" spans="2:50" ht="14.25" hidden="1" customHeight="1" outlineLevel="1">
      <c r="B292" s="527"/>
      <c r="C292" s="203">
        <v>6</v>
      </c>
      <c r="D292" s="206" t="s">
        <v>708</v>
      </c>
      <c r="E292" s="203">
        <v>6</v>
      </c>
      <c r="F292" s="203">
        <v>2500</v>
      </c>
      <c r="G292" s="208">
        <f t="shared" si="361"/>
        <v>416.66666666666669</v>
      </c>
      <c r="H292" s="576"/>
      <c r="I292" s="209">
        <f t="shared" si="369"/>
        <v>6</v>
      </c>
      <c r="J292" s="209">
        <f t="shared" si="369"/>
        <v>2220.0351899603315</v>
      </c>
      <c r="K292" s="210">
        <f t="shared" si="369"/>
        <v>370.00586499338863</v>
      </c>
      <c r="L292" s="577"/>
      <c r="M292" s="209">
        <f>RANK(K292, K$287:$K$301)</f>
        <v>4</v>
      </c>
      <c r="N292" s="527"/>
      <c r="O292" s="527"/>
      <c r="P292" s="207">
        <v>6</v>
      </c>
      <c r="Q292" s="207">
        <v>2218.2352941176428</v>
      </c>
      <c r="R292" s="208">
        <f t="shared" si="362"/>
        <v>369.70588235294048</v>
      </c>
      <c r="S292" s="205">
        <f t="shared" si="370"/>
        <v>4</v>
      </c>
      <c r="T292" s="576"/>
      <c r="U292" s="207">
        <v>6</v>
      </c>
      <c r="V292" s="207">
        <v>2218.3570646221237</v>
      </c>
      <c r="W292" s="208">
        <f t="shared" si="363"/>
        <v>369.72617743702062</v>
      </c>
      <c r="X292" s="205">
        <f t="shared" si="371"/>
        <v>4</v>
      </c>
      <c r="Y292" s="576"/>
      <c r="Z292" s="207">
        <v>6</v>
      </c>
      <c r="AA292" s="207">
        <v>2220.2501488981543</v>
      </c>
      <c r="AB292" s="208">
        <f t="shared" si="364"/>
        <v>370.04169148302572</v>
      </c>
      <c r="AC292" s="205">
        <f t="shared" si="372"/>
        <v>4</v>
      </c>
      <c r="AD292" s="576"/>
      <c r="AE292" s="207">
        <v>6</v>
      </c>
      <c r="AF292" s="207">
        <v>2220.6343419613572</v>
      </c>
      <c r="AG292" s="208">
        <f t="shared" si="365"/>
        <v>370.1057236602262</v>
      </c>
      <c r="AH292" s="205">
        <f t="shared" si="373"/>
        <v>4</v>
      </c>
      <c r="AI292" s="576"/>
      <c r="AJ292" s="207">
        <v>6</v>
      </c>
      <c r="AK292" s="207">
        <v>2221.1046250561299</v>
      </c>
      <c r="AL292" s="208">
        <f t="shared" si="366"/>
        <v>370.18410417602166</v>
      </c>
      <c r="AM292" s="205">
        <f t="shared" si="374"/>
        <v>4</v>
      </c>
      <c r="AN292" s="576"/>
      <c r="AO292" s="207">
        <v>6</v>
      </c>
      <c r="AP292" s="207">
        <v>2220.7857341877948</v>
      </c>
      <c r="AQ292" s="208">
        <f t="shared" si="367"/>
        <v>370.13095569796582</v>
      </c>
      <c r="AR292" s="205">
        <f t="shared" si="375"/>
        <v>4</v>
      </c>
      <c r="AS292" s="576"/>
      <c r="AT292" s="207">
        <v>6</v>
      </c>
      <c r="AU292" s="207">
        <v>2220.8791208791181</v>
      </c>
      <c r="AV292" s="208">
        <f t="shared" si="368"/>
        <v>370.14652014651966</v>
      </c>
      <c r="AW292" s="205">
        <f t="shared" si="376"/>
        <v>4</v>
      </c>
      <c r="AX292" s="576"/>
    </row>
    <row r="293" spans="2:50" ht="14.25" hidden="1" customHeight="1" outlineLevel="1">
      <c r="B293" s="527"/>
      <c r="C293" s="203">
        <v>7</v>
      </c>
      <c r="D293" s="206" t="s">
        <v>703</v>
      </c>
      <c r="E293" s="203">
        <v>6</v>
      </c>
      <c r="F293" s="203">
        <v>2500</v>
      </c>
      <c r="G293" s="208">
        <f t="shared" si="361"/>
        <v>416.66666666666669</v>
      </c>
      <c r="H293" s="576"/>
      <c r="I293" s="209">
        <f t="shared" si="369"/>
        <v>6</v>
      </c>
      <c r="J293" s="209">
        <f t="shared" si="369"/>
        <v>2219.5156285849248</v>
      </c>
      <c r="K293" s="210">
        <f t="shared" si="369"/>
        <v>369.91927143082074</v>
      </c>
      <c r="L293" s="577"/>
      <c r="M293" s="209">
        <f>RANK(K293, K$287:$K$301)</f>
        <v>5</v>
      </c>
      <c r="N293" s="527"/>
      <c r="O293" s="527"/>
      <c r="P293" s="207">
        <v>6</v>
      </c>
      <c r="Q293" s="207">
        <v>2217.6000000000017</v>
      </c>
      <c r="R293" s="208">
        <f t="shared" si="362"/>
        <v>369.60000000000031</v>
      </c>
      <c r="S293" s="205">
        <f t="shared" si="370"/>
        <v>5</v>
      </c>
      <c r="T293" s="576"/>
      <c r="U293" s="207">
        <v>6</v>
      </c>
      <c r="V293" s="207">
        <v>2218.0024660912441</v>
      </c>
      <c r="W293" s="208">
        <f t="shared" si="363"/>
        <v>369.66707768187399</v>
      </c>
      <c r="X293" s="205">
        <f t="shared" si="371"/>
        <v>5</v>
      </c>
      <c r="Y293" s="576"/>
      <c r="Z293" s="207">
        <v>6</v>
      </c>
      <c r="AA293" s="207">
        <v>2220.0279459711192</v>
      </c>
      <c r="AB293" s="208">
        <f t="shared" si="364"/>
        <v>370.00465766185317</v>
      </c>
      <c r="AC293" s="205">
        <f t="shared" si="372"/>
        <v>5</v>
      </c>
      <c r="AD293" s="576"/>
      <c r="AE293" s="207">
        <v>6</v>
      </c>
      <c r="AF293" s="207">
        <v>2220.1058201058172</v>
      </c>
      <c r="AG293" s="208">
        <f t="shared" si="365"/>
        <v>370.01763668430289</v>
      </c>
      <c r="AH293" s="205">
        <f t="shared" si="373"/>
        <v>5</v>
      </c>
      <c r="AI293" s="576"/>
      <c r="AJ293" s="207">
        <v>6</v>
      </c>
      <c r="AK293" s="207">
        <v>2220.2531645569593</v>
      </c>
      <c r="AL293" s="208">
        <f t="shared" si="366"/>
        <v>370.04219409282655</v>
      </c>
      <c r="AM293" s="205">
        <f t="shared" si="374"/>
        <v>5</v>
      </c>
      <c r="AN293" s="576"/>
      <c r="AO293" s="207">
        <v>6</v>
      </c>
      <c r="AP293" s="207">
        <v>2220.468104635152</v>
      </c>
      <c r="AQ293" s="208">
        <f t="shared" si="367"/>
        <v>370.07801743919202</v>
      </c>
      <c r="AR293" s="205">
        <f t="shared" si="375"/>
        <v>5</v>
      </c>
      <c r="AS293" s="576"/>
      <c r="AT293" s="207">
        <v>6</v>
      </c>
      <c r="AU293" s="207">
        <v>2220.1518987341788</v>
      </c>
      <c r="AV293" s="208">
        <f t="shared" si="368"/>
        <v>370.02531645569644</v>
      </c>
      <c r="AW293" s="205">
        <f t="shared" si="376"/>
        <v>5</v>
      </c>
      <c r="AX293" s="576"/>
    </row>
    <row r="294" spans="2:50" ht="14.25" hidden="1" customHeight="1" outlineLevel="1">
      <c r="B294" s="527"/>
      <c r="C294" s="203">
        <v>8</v>
      </c>
      <c r="D294" s="206" t="s">
        <v>702</v>
      </c>
      <c r="E294" s="203">
        <v>6</v>
      </c>
      <c r="F294" s="203">
        <v>2600</v>
      </c>
      <c r="G294" s="208">
        <f t="shared" si="361"/>
        <v>433.33333333333331</v>
      </c>
      <c r="H294" s="576"/>
      <c r="I294" s="209">
        <f t="shared" si="369"/>
        <v>6</v>
      </c>
      <c r="J294" s="209">
        <f t="shared" si="369"/>
        <v>2301.5587362617762</v>
      </c>
      <c r="K294" s="210">
        <f t="shared" si="369"/>
        <v>383.59312271029603</v>
      </c>
      <c r="L294" s="577"/>
      <c r="M294" s="209">
        <f>RANK(K294, K$287:$K$301)</f>
        <v>1</v>
      </c>
      <c r="N294" s="527"/>
      <c r="O294" s="527"/>
      <c r="P294" s="207">
        <v>6</v>
      </c>
      <c r="Q294" s="207">
        <v>2300.8557096488635</v>
      </c>
      <c r="R294" s="208">
        <f t="shared" si="362"/>
        <v>383.47595160814393</v>
      </c>
      <c r="S294" s="205">
        <f t="shared" si="370"/>
        <v>2</v>
      </c>
      <c r="T294" s="576"/>
      <c r="U294" s="207">
        <v>6</v>
      </c>
      <c r="V294" s="207">
        <v>2301.1808576755761</v>
      </c>
      <c r="W294" s="208">
        <f t="shared" si="363"/>
        <v>383.53014294592936</v>
      </c>
      <c r="X294" s="205">
        <f>RANK(W294, W$287:W$301)</f>
        <v>2</v>
      </c>
      <c r="Y294" s="576"/>
      <c r="Z294" s="207">
        <v>6</v>
      </c>
      <c r="AA294" s="207">
        <v>2301.3360739979439</v>
      </c>
      <c r="AB294" s="208">
        <f t="shared" si="364"/>
        <v>383.55601233299063</v>
      </c>
      <c r="AC294" s="205">
        <f t="shared" si="372"/>
        <v>2</v>
      </c>
      <c r="AD294" s="576"/>
      <c r="AE294" s="207">
        <v>6</v>
      </c>
      <c r="AF294" s="207">
        <v>2301.6160819865968</v>
      </c>
      <c r="AG294" s="208">
        <f t="shared" si="365"/>
        <v>383.60268033109946</v>
      </c>
      <c r="AH294" s="205">
        <f t="shared" si="373"/>
        <v>2</v>
      </c>
      <c r="AI294" s="576"/>
      <c r="AJ294" s="207">
        <v>6</v>
      </c>
      <c r="AK294" s="207">
        <v>2301.8867924528317</v>
      </c>
      <c r="AL294" s="208">
        <f t="shared" si="366"/>
        <v>383.6477987421386</v>
      </c>
      <c r="AM294" s="205">
        <f t="shared" si="374"/>
        <v>1</v>
      </c>
      <c r="AN294" s="576"/>
      <c r="AO294" s="207">
        <v>6</v>
      </c>
      <c r="AP294" s="207">
        <v>2301.9783024888325</v>
      </c>
      <c r="AQ294" s="208">
        <f t="shared" si="367"/>
        <v>383.66305041480541</v>
      </c>
      <c r="AR294" s="205">
        <f t="shared" si="375"/>
        <v>1</v>
      </c>
      <c r="AS294" s="576"/>
      <c r="AT294" s="207">
        <v>6</v>
      </c>
      <c r="AU294" s="207">
        <v>2302.0573355817878</v>
      </c>
      <c r="AV294" s="208">
        <f t="shared" si="368"/>
        <v>383.67622259696464</v>
      </c>
      <c r="AW294" s="205">
        <f t="shared" si="376"/>
        <v>1</v>
      </c>
      <c r="AX294" s="576"/>
    </row>
    <row r="295" spans="2:50" ht="14.25" hidden="1" customHeight="1" outlineLevel="1">
      <c r="B295" s="527"/>
      <c r="C295" s="203">
        <v>9</v>
      </c>
      <c r="D295" s="206" t="s">
        <v>396</v>
      </c>
      <c r="E295" s="203">
        <v>17</v>
      </c>
      <c r="F295" s="203">
        <v>3600</v>
      </c>
      <c r="G295" s="208">
        <f t="shared" si="361"/>
        <v>211.76470588235293</v>
      </c>
      <c r="H295" s="576"/>
      <c r="I295" s="209">
        <f t="shared" si="369"/>
        <v>17</v>
      </c>
      <c r="J295" s="209">
        <f t="shared" si="369"/>
        <v>3113.4598721554439</v>
      </c>
      <c r="K295" s="210">
        <f t="shared" si="369"/>
        <v>183.14469836208494</v>
      </c>
      <c r="L295" s="577"/>
      <c r="M295" s="209">
        <f>RANK(K295, K$287:$K$301)</f>
        <v>9</v>
      </c>
      <c r="N295" s="527"/>
      <c r="O295" s="527"/>
      <c r="P295" s="207">
        <v>17</v>
      </c>
      <c r="Q295" s="207">
        <v>3111.5774240231581</v>
      </c>
      <c r="R295" s="208">
        <f t="shared" si="362"/>
        <v>183.03396611900931</v>
      </c>
      <c r="S295" s="205">
        <f t="shared" si="370"/>
        <v>10</v>
      </c>
      <c r="T295" s="576"/>
      <c r="U295" s="207">
        <v>17</v>
      </c>
      <c r="V295" s="207">
        <v>3111.9091242213281</v>
      </c>
      <c r="W295" s="208">
        <f t="shared" si="363"/>
        <v>183.05347789537223</v>
      </c>
      <c r="X295" s="205">
        <f t="shared" si="371"/>
        <v>10</v>
      </c>
      <c r="Y295" s="576"/>
      <c r="Z295" s="207">
        <v>17</v>
      </c>
      <c r="AA295" s="207">
        <v>3113.3661491859175</v>
      </c>
      <c r="AB295" s="208">
        <f t="shared" si="364"/>
        <v>183.13918524623045</v>
      </c>
      <c r="AC295" s="205">
        <f t="shared" si="372"/>
        <v>8</v>
      </c>
      <c r="AD295" s="576"/>
      <c r="AE295" s="207">
        <v>17</v>
      </c>
      <c r="AF295" s="207">
        <v>3114.2857142857138</v>
      </c>
      <c r="AG295" s="208">
        <f t="shared" si="365"/>
        <v>183.19327731092434</v>
      </c>
      <c r="AH295" s="205">
        <f t="shared" si="373"/>
        <v>8</v>
      </c>
      <c r="AI295" s="576"/>
      <c r="AJ295" s="207">
        <v>17</v>
      </c>
      <c r="AK295" s="207">
        <v>3113.8974134151713</v>
      </c>
      <c r="AL295" s="208">
        <f t="shared" si="366"/>
        <v>183.17043608324536</v>
      </c>
      <c r="AM295" s="205">
        <f t="shared" si="374"/>
        <v>9</v>
      </c>
      <c r="AN295" s="576"/>
      <c r="AO295" s="207">
        <v>17</v>
      </c>
      <c r="AP295" s="207">
        <v>3114.1506002182559</v>
      </c>
      <c r="AQ295" s="208">
        <f t="shared" si="367"/>
        <v>183.18532942460328</v>
      </c>
      <c r="AR295" s="205">
        <f t="shared" si="375"/>
        <v>9</v>
      </c>
      <c r="AS295" s="576"/>
      <c r="AT295" s="207">
        <v>17</v>
      </c>
      <c r="AU295" s="207">
        <v>3115.0326797385637</v>
      </c>
      <c r="AV295" s="208">
        <f t="shared" si="368"/>
        <v>183.23721645520962</v>
      </c>
      <c r="AW295" s="205">
        <f t="shared" si="376"/>
        <v>8</v>
      </c>
      <c r="AX295" s="576"/>
    </row>
    <row r="296" spans="2:50" ht="14.25" hidden="1" customHeight="1" outlineLevel="1">
      <c r="B296" s="527"/>
      <c r="C296" s="203">
        <v>10</v>
      </c>
      <c r="D296" s="206" t="s">
        <v>397</v>
      </c>
      <c r="E296" s="203">
        <v>17</v>
      </c>
      <c r="F296" s="203">
        <v>3600</v>
      </c>
      <c r="G296" s="208">
        <f t="shared" si="361"/>
        <v>211.76470588235293</v>
      </c>
      <c r="H296" s="576"/>
      <c r="I296" s="209">
        <f t="shared" si="369"/>
        <v>17</v>
      </c>
      <c r="J296" s="209">
        <f t="shared" si="369"/>
        <v>3113.5118159186868</v>
      </c>
      <c r="K296" s="210">
        <f t="shared" si="369"/>
        <v>183.14775387756981</v>
      </c>
      <c r="L296" s="577"/>
      <c r="M296" s="209">
        <f>RANK(K296, K$287:$K$301)</f>
        <v>8</v>
      </c>
      <c r="N296" s="527"/>
      <c r="O296" s="527"/>
      <c r="P296" s="207">
        <v>17</v>
      </c>
      <c r="Q296" s="207">
        <v>3112.8533735393903</v>
      </c>
      <c r="R296" s="208">
        <f t="shared" si="362"/>
        <v>183.10902197290531</v>
      </c>
      <c r="S296" s="205">
        <f t="shared" si="370"/>
        <v>8</v>
      </c>
      <c r="T296" s="576"/>
      <c r="U296" s="207">
        <v>17</v>
      </c>
      <c r="V296" s="207">
        <v>3112.5987213238059</v>
      </c>
      <c r="W296" s="208">
        <f t="shared" si="363"/>
        <v>183.09404243081212</v>
      </c>
      <c r="X296" s="205">
        <f t="shared" si="371"/>
        <v>8</v>
      </c>
      <c r="Y296" s="576"/>
      <c r="Z296" s="207">
        <v>17</v>
      </c>
      <c r="AA296" s="207">
        <v>3112.5448028673841</v>
      </c>
      <c r="AB296" s="208">
        <f t="shared" si="364"/>
        <v>183.09087075690493</v>
      </c>
      <c r="AC296" s="205">
        <f t="shared" si="372"/>
        <v>11</v>
      </c>
      <c r="AD296" s="576"/>
      <c r="AE296" s="207">
        <v>17</v>
      </c>
      <c r="AF296" s="207">
        <v>3113.5135135135079</v>
      </c>
      <c r="AG296" s="208">
        <f t="shared" si="365"/>
        <v>183.14785373608871</v>
      </c>
      <c r="AH296" s="205">
        <f t="shared" si="373"/>
        <v>10</v>
      </c>
      <c r="AI296" s="576"/>
      <c r="AJ296" s="207">
        <v>17</v>
      </c>
      <c r="AK296" s="207">
        <v>3114.1210374639641</v>
      </c>
      <c r="AL296" s="208">
        <f t="shared" si="366"/>
        <v>183.1835904390567</v>
      </c>
      <c r="AM296" s="205">
        <f t="shared" si="374"/>
        <v>8</v>
      </c>
      <c r="AN296" s="576"/>
      <c r="AO296" s="207">
        <v>17</v>
      </c>
      <c r="AP296" s="207">
        <v>3114.5454545454545</v>
      </c>
      <c r="AQ296" s="208">
        <f t="shared" si="367"/>
        <v>183.20855614973263</v>
      </c>
      <c r="AR296" s="205">
        <f t="shared" si="375"/>
        <v>8</v>
      </c>
      <c r="AS296" s="576"/>
      <c r="AT296" s="207">
        <v>17</v>
      </c>
      <c r="AU296" s="207">
        <v>3114.4058081772987</v>
      </c>
      <c r="AV296" s="208">
        <f t="shared" si="368"/>
        <v>183.20034165748817</v>
      </c>
      <c r="AW296" s="205">
        <f t="shared" si="376"/>
        <v>9</v>
      </c>
      <c r="AX296" s="576"/>
    </row>
    <row r="297" spans="2:50" ht="14.25" hidden="1" customHeight="1" outlineLevel="1">
      <c r="B297" s="527"/>
      <c r="C297" s="203">
        <v>11</v>
      </c>
      <c r="D297" s="206" t="s">
        <v>395</v>
      </c>
      <c r="E297" s="203">
        <v>11</v>
      </c>
      <c r="F297" s="203">
        <v>3600</v>
      </c>
      <c r="G297" s="208">
        <f t="shared" si="361"/>
        <v>327.27272727272725</v>
      </c>
      <c r="H297" s="576"/>
      <c r="I297" s="209">
        <f t="shared" si="369"/>
        <v>11</v>
      </c>
      <c r="J297" s="209">
        <f t="shared" si="369"/>
        <v>3138.5126096054105</v>
      </c>
      <c r="K297" s="210">
        <f t="shared" si="369"/>
        <v>285.31932814594643</v>
      </c>
      <c r="L297" s="577"/>
      <c r="M297" s="209">
        <f>RANK(K297, K$287:$K$301)</f>
        <v>6</v>
      </c>
      <c r="N297" s="527"/>
      <c r="O297" s="527"/>
      <c r="P297" s="207">
        <v>11</v>
      </c>
      <c r="Q297" s="207">
        <v>3137.067705796394</v>
      </c>
      <c r="R297" s="208">
        <f t="shared" si="362"/>
        <v>285.18797325421764</v>
      </c>
      <c r="S297" s="205">
        <f t="shared" si="370"/>
        <v>6</v>
      </c>
      <c r="T297" s="576"/>
      <c r="U297" s="207">
        <v>11</v>
      </c>
      <c r="V297" s="207">
        <v>3136.9223439733132</v>
      </c>
      <c r="W297" s="208">
        <f t="shared" si="363"/>
        <v>285.17475854302847</v>
      </c>
      <c r="X297" s="205">
        <f t="shared" si="371"/>
        <v>6</v>
      </c>
      <c r="Y297" s="576"/>
      <c r="Z297" s="207">
        <v>11</v>
      </c>
      <c r="AA297" s="207">
        <v>3136.4041604754848</v>
      </c>
      <c r="AB297" s="208">
        <f t="shared" si="364"/>
        <v>285.1276509523168</v>
      </c>
      <c r="AC297" s="205">
        <f t="shared" si="372"/>
        <v>7</v>
      </c>
      <c r="AD297" s="576"/>
      <c r="AE297" s="207">
        <v>11</v>
      </c>
      <c r="AF297" s="207">
        <v>3138.9645776566717</v>
      </c>
      <c r="AG297" s="208">
        <f t="shared" si="365"/>
        <v>285.36041615060651</v>
      </c>
      <c r="AH297" s="205">
        <f t="shared" si="373"/>
        <v>6</v>
      </c>
      <c r="AI297" s="576"/>
      <c r="AJ297" s="207">
        <v>11</v>
      </c>
      <c r="AK297" s="207">
        <v>3139.1661773341148</v>
      </c>
      <c r="AL297" s="208">
        <f t="shared" si="366"/>
        <v>285.37874339401043</v>
      </c>
      <c r="AM297" s="205">
        <f t="shared" si="374"/>
        <v>6</v>
      </c>
      <c r="AN297" s="576"/>
      <c r="AO297" s="207">
        <v>11</v>
      </c>
      <c r="AP297" s="207">
        <v>3140.3156384505014</v>
      </c>
      <c r="AQ297" s="208">
        <f t="shared" si="367"/>
        <v>285.48323985913652</v>
      </c>
      <c r="AR297" s="205">
        <f t="shared" si="375"/>
        <v>6</v>
      </c>
      <c r="AS297" s="576"/>
      <c r="AT297" s="207">
        <v>11</v>
      </c>
      <c r="AU297" s="207">
        <v>3140.747663551394</v>
      </c>
      <c r="AV297" s="208">
        <f t="shared" si="368"/>
        <v>285.52251486830852</v>
      </c>
      <c r="AW297" s="205">
        <f t="shared" si="376"/>
        <v>6</v>
      </c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7"/>
      <c r="Q298" s="207"/>
      <c r="R298" s="208"/>
      <c r="S298" s="205"/>
      <c r="T298" s="576"/>
      <c r="U298" s="207"/>
      <c r="V298" s="207"/>
      <c r="W298" s="208"/>
      <c r="X298" s="205"/>
      <c r="Y298" s="576"/>
      <c r="Z298" s="207"/>
      <c r="AA298" s="207"/>
      <c r="AB298" s="208"/>
      <c r="AC298" s="205"/>
      <c r="AD298" s="576"/>
      <c r="AE298" s="207"/>
      <c r="AF298" s="207"/>
      <c r="AG298" s="208"/>
      <c r="AH298" s="205"/>
      <c r="AI298" s="576"/>
      <c r="AJ298" s="207"/>
      <c r="AK298" s="207"/>
      <c r="AL298" s="208"/>
      <c r="AM298" s="205"/>
      <c r="AN298" s="576"/>
      <c r="AO298" s="207"/>
      <c r="AP298" s="207"/>
      <c r="AQ298" s="208"/>
      <c r="AR298" s="205"/>
      <c r="AS298" s="576"/>
      <c r="AT298" s="207"/>
      <c r="AU298" s="207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7"/>
      <c r="Q299" s="207"/>
      <c r="R299" s="208"/>
      <c r="S299" s="205"/>
      <c r="T299" s="576"/>
      <c r="U299" s="207"/>
      <c r="V299" s="207"/>
      <c r="W299" s="208"/>
      <c r="X299" s="205"/>
      <c r="Y299" s="576"/>
      <c r="Z299" s="207"/>
      <c r="AA299" s="207"/>
      <c r="AB299" s="208"/>
      <c r="AC299" s="205"/>
      <c r="AD299" s="576"/>
      <c r="AE299" s="207"/>
      <c r="AF299" s="207"/>
      <c r="AG299" s="208"/>
      <c r="AH299" s="205"/>
      <c r="AI299" s="576"/>
      <c r="AJ299" s="207"/>
      <c r="AK299" s="207"/>
      <c r="AL299" s="208"/>
      <c r="AM299" s="205"/>
      <c r="AN299" s="576"/>
      <c r="AO299" s="207"/>
      <c r="AP299" s="207"/>
      <c r="AQ299" s="208"/>
      <c r="AR299" s="205"/>
      <c r="AS299" s="576"/>
      <c r="AT299" s="207"/>
      <c r="AU299" s="207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7"/>
      <c r="W301" s="208"/>
      <c r="X301" s="205"/>
      <c r="Y301" s="576"/>
      <c r="Z301" s="203"/>
      <c r="AA301" s="207"/>
      <c r="AB301" s="208"/>
      <c r="AC301" s="205"/>
      <c r="AD301" s="576"/>
      <c r="AE301" s="203"/>
      <c r="AF301" s="207"/>
      <c r="AG301" s="208"/>
      <c r="AH301" s="205"/>
      <c r="AI301" s="576"/>
      <c r="AJ301" s="203"/>
      <c r="AK301" s="207"/>
      <c r="AL301" s="208"/>
      <c r="AM301" s="205"/>
      <c r="AN301" s="576"/>
      <c r="AO301" s="203"/>
      <c r="AP301" s="207"/>
      <c r="AQ301" s="208"/>
      <c r="AR301" s="205"/>
      <c r="AS301" s="576"/>
      <c r="AT301" s="203"/>
      <c r="AU301" s="207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7">U302+1</f>
        <v>45974</v>
      </c>
      <c r="AA302" s="637"/>
      <c r="AB302" s="637"/>
      <c r="AC302" s="637"/>
      <c r="AD302" s="637"/>
      <c r="AE302" s="638">
        <f t="shared" ref="AE302" si="378">Z302+1</f>
        <v>45975</v>
      </c>
      <c r="AF302" s="639"/>
      <c r="AG302" s="639"/>
      <c r="AH302" s="639"/>
      <c r="AI302" s="639"/>
      <c r="AJ302" s="640">
        <f t="shared" ref="AJ302" si="379">AE302+1</f>
        <v>45976</v>
      </c>
      <c r="AK302" s="641"/>
      <c r="AL302" s="641"/>
      <c r="AM302" s="641"/>
      <c r="AN302" s="642"/>
      <c r="AO302" s="638">
        <f t="shared" ref="AO302" si="380">AJ302+1</f>
        <v>45977</v>
      </c>
      <c r="AP302" s="639"/>
      <c r="AQ302" s="639"/>
      <c r="AR302" s="639"/>
      <c r="AS302" s="639"/>
      <c r="AT302" s="640">
        <f t="shared" ref="AT302" si="381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82">Z302</f>
        <v>45974</v>
      </c>
      <c r="AA303" s="643"/>
      <c r="AB303" s="643"/>
      <c r="AC303" s="643"/>
      <c r="AD303" s="643"/>
      <c r="AE303" s="644">
        <f t="shared" ref="AE303" si="383">AE302</f>
        <v>45975</v>
      </c>
      <c r="AF303" s="644"/>
      <c r="AG303" s="644"/>
      <c r="AH303" s="644"/>
      <c r="AI303" s="644"/>
      <c r="AJ303" s="645">
        <f t="shared" ref="AJ303" si="384">AJ302</f>
        <v>45976</v>
      </c>
      <c r="AK303" s="646"/>
      <c r="AL303" s="646"/>
      <c r="AM303" s="646"/>
      <c r="AN303" s="647"/>
      <c r="AO303" s="644">
        <f t="shared" ref="AO303" si="385">AO302</f>
        <v>45977</v>
      </c>
      <c r="AP303" s="644"/>
      <c r="AQ303" s="644"/>
      <c r="AR303" s="644"/>
      <c r="AS303" s="644"/>
      <c r="AT303" s="645">
        <f t="shared" ref="AT303" si="386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477</v>
      </c>
      <c r="C307" s="203">
        <v>1</v>
      </c>
      <c r="D307" s="206" t="s">
        <v>392</v>
      </c>
      <c r="E307" s="203">
        <v>17</v>
      </c>
      <c r="F307" s="203">
        <v>3600</v>
      </c>
      <c r="G307" s="208">
        <f t="shared" ref="G307:G317" si="387">F307/E307</f>
        <v>211.76470588235293</v>
      </c>
      <c r="H307" s="576">
        <f>AVERAGE(G307:G321)</f>
        <v>330.4488737643818</v>
      </c>
      <c r="I307" s="209">
        <f>AVERAGE(P307,U307,Z307,AE307,AJ307,AO307,AT307)</f>
        <v>17</v>
      </c>
      <c r="J307" s="209">
        <f>AVERAGE(Q307,V307,AA307,AF307,AK307,AP307,AU307)</f>
        <v>3114.1581756707228</v>
      </c>
      <c r="K307" s="210">
        <f>AVERAGE(R307,W307,AB307,AG307,AL307,AQ307,AV307)</f>
        <v>183.18577503945428</v>
      </c>
      <c r="L307" s="577">
        <f>IFERROR(AVERAGE(K307:K321),"-")</f>
        <v>290.54403527733956</v>
      </c>
      <c r="M307" s="209">
        <f>RANK(K307, K$307:$K$321)</f>
        <v>10</v>
      </c>
      <c r="N307" s="527"/>
      <c r="O307" s="527"/>
      <c r="P307" s="207">
        <v>17</v>
      </c>
      <c r="Q307" s="207">
        <v>3112.4579124579113</v>
      </c>
      <c r="R307" s="208">
        <f t="shared" ref="R307:R317" si="388">Q307/P307</f>
        <v>183.08575955634774</v>
      </c>
      <c r="S307" s="205">
        <f>RANK(R307, R$307:R$321)</f>
        <v>11</v>
      </c>
      <c r="T307" s="576">
        <f>AVERAGE(R307:R321)</f>
        <v>290.49805134264835</v>
      </c>
      <c r="U307" s="207">
        <v>17</v>
      </c>
      <c r="V307" s="207">
        <v>3113.2321041214745</v>
      </c>
      <c r="W307" s="208">
        <f t="shared" ref="W307:W317" si="389">V307/U307</f>
        <v>183.13130024243969</v>
      </c>
      <c r="X307" s="205">
        <f>RANK(W307, W$307:W$321)</f>
        <v>10</v>
      </c>
      <c r="Y307" s="576">
        <f>AVERAGE(W307:W321)</f>
        <v>290.53810686965113</v>
      </c>
      <c r="Z307" s="207">
        <v>17</v>
      </c>
      <c r="AA307" s="207">
        <v>3113.6887608069119</v>
      </c>
      <c r="AB307" s="208">
        <f t="shared" ref="AB307:AB317" si="390">AA307/Z307</f>
        <v>183.15816240040658</v>
      </c>
      <c r="AC307" s="205">
        <f>RANK(AB307, AB$307:AB$321)</f>
        <v>10</v>
      </c>
      <c r="AD307" s="576">
        <f>AVERAGE(AB307:AB321)</f>
        <v>290.55760033931909</v>
      </c>
      <c r="AE307" s="207">
        <v>17</v>
      </c>
      <c r="AF307" s="207">
        <v>3114.775358962489</v>
      </c>
      <c r="AG307" s="208">
        <f t="shared" ref="AG307:AG317" si="391">AF307/AE307</f>
        <v>183.22207993896996</v>
      </c>
      <c r="AH307" s="205">
        <f>RANK(AG307, AG$307:AG$321)</f>
        <v>10</v>
      </c>
      <c r="AI307" s="576">
        <f>AVERAGE(AG307:AG321)</f>
        <v>290.54457090656291</v>
      </c>
      <c r="AJ307" s="207">
        <v>17</v>
      </c>
      <c r="AK307" s="207">
        <v>3115.2439024390233</v>
      </c>
      <c r="AL307" s="208">
        <f t="shared" ref="AL307:AL317" si="392">AK307/AJ307</f>
        <v>183.24964131994255</v>
      </c>
      <c r="AM307" s="205">
        <f>RANK(AL307, AL$307:AL$321)</f>
        <v>8</v>
      </c>
      <c r="AN307" s="576">
        <f>AVERAGE(AL307:AL321)</f>
        <v>290.51626217192847</v>
      </c>
      <c r="AO307" s="207">
        <v>17</v>
      </c>
      <c r="AP307" s="207">
        <v>3114.8247978436657</v>
      </c>
      <c r="AQ307" s="208">
        <f t="shared" ref="AQ307:AQ317" si="393">AP307/AO307</f>
        <v>183.22498810845093</v>
      </c>
      <c r="AR307" s="205">
        <f>RANK(AQ307, AQ$307:AQ$321)</f>
        <v>10</v>
      </c>
      <c r="AS307" s="576">
        <f>AVERAGE(AQ307:AQ321)</f>
        <v>290.5317115760418</v>
      </c>
      <c r="AT307" s="207">
        <v>17</v>
      </c>
      <c r="AU307" s="207">
        <v>3114.8843930635844</v>
      </c>
      <c r="AV307" s="208">
        <f t="shared" ref="AV307:AV317" si="394">AU307/AT307</f>
        <v>183.22849370962263</v>
      </c>
      <c r="AW307" s="205">
        <f>RANK(AV307, AV$307:AV$321)</f>
        <v>10</v>
      </c>
      <c r="AX307" s="576">
        <f>AVERAGE(AV307:AV321)</f>
        <v>290.62194373522522</v>
      </c>
    </row>
    <row r="308" spans="2:50" ht="14.25" hidden="1" customHeight="1" outlineLevel="1">
      <c r="B308" s="527"/>
      <c r="C308" s="203">
        <v>2</v>
      </c>
      <c r="D308" s="206" t="s">
        <v>394</v>
      </c>
      <c r="E308" s="203">
        <v>17</v>
      </c>
      <c r="F308" s="203">
        <v>3600</v>
      </c>
      <c r="G308" s="208">
        <f t="shared" si="387"/>
        <v>211.76470588235293</v>
      </c>
      <c r="H308" s="576"/>
      <c r="I308" s="209">
        <f t="shared" ref="I308:K317" si="395">AVERAGE(P308,U308,Z308,AE308,AJ308,AO308,AT308)</f>
        <v>17</v>
      </c>
      <c r="J308" s="209">
        <f t="shared" si="395"/>
        <v>3113.2589620051435</v>
      </c>
      <c r="K308" s="210">
        <f t="shared" si="395"/>
        <v>183.13288011794961</v>
      </c>
      <c r="L308" s="577"/>
      <c r="M308" s="209">
        <f>RANK(K308, K$307:$K$321)</f>
        <v>11</v>
      </c>
      <c r="N308" s="527"/>
      <c r="O308" s="527"/>
      <c r="P308" s="207">
        <v>17</v>
      </c>
      <c r="Q308" s="207">
        <v>3113.2203389830534</v>
      </c>
      <c r="R308" s="208">
        <f t="shared" si="388"/>
        <v>183.13060817547372</v>
      </c>
      <c r="S308" s="205">
        <f t="shared" ref="S308:S317" si="396">RANK(R308, R$307:R$321)</f>
        <v>10</v>
      </c>
      <c r="T308" s="576"/>
      <c r="U308" s="207">
        <v>17</v>
      </c>
      <c r="V308" s="207">
        <v>3112.6925898752725</v>
      </c>
      <c r="W308" s="208">
        <f t="shared" si="389"/>
        <v>183.09956411031015</v>
      </c>
      <c r="X308" s="205">
        <f t="shared" ref="X308:X317" si="397">RANK(W308, W$307:W$321)</f>
        <v>11</v>
      </c>
      <c r="Y308" s="576"/>
      <c r="Z308" s="207">
        <v>17</v>
      </c>
      <c r="AA308" s="207">
        <v>3113.0560578661857</v>
      </c>
      <c r="AB308" s="208">
        <f t="shared" si="390"/>
        <v>183.12094458036387</v>
      </c>
      <c r="AC308" s="205">
        <f t="shared" ref="AC308:AC317" si="398">RANK(AB308, AB$307:AB$321)</f>
        <v>11</v>
      </c>
      <c r="AD308" s="576"/>
      <c r="AE308" s="207">
        <v>17</v>
      </c>
      <c r="AF308" s="207">
        <v>3113.4670487106</v>
      </c>
      <c r="AG308" s="208">
        <f t="shared" si="391"/>
        <v>183.14512051238825</v>
      </c>
      <c r="AH308" s="205">
        <f t="shared" ref="AH308:AH317" si="399">RANK(AG308, AG$307:AG$321)</f>
        <v>11</v>
      </c>
      <c r="AI308" s="576"/>
      <c r="AJ308" s="207">
        <v>17</v>
      </c>
      <c r="AK308" s="207">
        <v>3113.4127395132091</v>
      </c>
      <c r="AL308" s="208">
        <f t="shared" si="392"/>
        <v>183.14192585371819</v>
      </c>
      <c r="AM308" s="205">
        <f t="shared" ref="AM308:AM317" si="400">RANK(AL308, AL$307:AL$321)</f>
        <v>11</v>
      </c>
      <c r="AN308" s="576"/>
      <c r="AO308" s="207">
        <v>17</v>
      </c>
      <c r="AP308" s="207">
        <v>3113.3426966292127</v>
      </c>
      <c r="AQ308" s="208">
        <f t="shared" si="393"/>
        <v>183.13780568407134</v>
      </c>
      <c r="AR308" s="205">
        <f t="shared" ref="AR308:AR317" si="401">RANK(AQ308, AQ$307:AQ$321)</f>
        <v>11</v>
      </c>
      <c r="AS308" s="576"/>
      <c r="AT308" s="207">
        <v>17</v>
      </c>
      <c r="AU308" s="207">
        <v>3113.62126245847</v>
      </c>
      <c r="AV308" s="208">
        <f t="shared" si="394"/>
        <v>183.15419190932175</v>
      </c>
      <c r="AW308" s="205">
        <f t="shared" ref="AW308:AW317" si="402">RANK(AV308, AV$307:AV$321)</f>
        <v>11</v>
      </c>
      <c r="AX308" s="576"/>
    </row>
    <row r="309" spans="2:50" ht="14.25" hidden="1" customHeight="1" outlineLevel="1">
      <c r="B309" s="527"/>
      <c r="C309" s="203">
        <v>3</v>
      </c>
      <c r="D309" s="206" t="s">
        <v>391</v>
      </c>
      <c r="E309" s="203">
        <v>11</v>
      </c>
      <c r="F309" s="203">
        <v>3600</v>
      </c>
      <c r="G309" s="208">
        <f t="shared" si="387"/>
        <v>327.27272727272725</v>
      </c>
      <c r="H309" s="576"/>
      <c r="I309" s="209">
        <f t="shared" si="395"/>
        <v>11</v>
      </c>
      <c r="J309" s="209">
        <f t="shared" si="395"/>
        <v>3140.2350528905372</v>
      </c>
      <c r="K309" s="210">
        <f t="shared" si="395"/>
        <v>285.4759138991397</v>
      </c>
      <c r="L309" s="577"/>
      <c r="M309" s="209">
        <f>RANK(K309, K$307:$K$321)</f>
        <v>7</v>
      </c>
      <c r="N309" s="527"/>
      <c r="O309" s="527"/>
      <c r="P309" s="207">
        <v>11</v>
      </c>
      <c r="Q309" s="207">
        <v>3139.357186173444</v>
      </c>
      <c r="R309" s="208">
        <f t="shared" si="388"/>
        <v>285.39610783394943</v>
      </c>
      <c r="S309" s="205">
        <f t="shared" si="396"/>
        <v>7</v>
      </c>
      <c r="T309" s="576"/>
      <c r="U309" s="207">
        <v>11</v>
      </c>
      <c r="V309" s="207">
        <v>3140.3366221706369</v>
      </c>
      <c r="W309" s="208">
        <f t="shared" si="389"/>
        <v>285.48514747005788</v>
      </c>
      <c r="X309" s="205">
        <f t="shared" si="397"/>
        <v>7</v>
      </c>
      <c r="Y309" s="576"/>
      <c r="Z309" s="207">
        <v>11</v>
      </c>
      <c r="AA309" s="207">
        <v>3140.8049535603718</v>
      </c>
      <c r="AB309" s="208">
        <f t="shared" si="390"/>
        <v>285.52772305094288</v>
      </c>
      <c r="AC309" s="205">
        <f t="shared" si="398"/>
        <v>6</v>
      </c>
      <c r="AD309" s="576"/>
      <c r="AE309" s="207">
        <v>11</v>
      </c>
      <c r="AF309" s="207">
        <v>3138.9723320158114</v>
      </c>
      <c r="AG309" s="208">
        <f t="shared" si="391"/>
        <v>285.36112109234648</v>
      </c>
      <c r="AH309" s="205">
        <f t="shared" si="399"/>
        <v>7</v>
      </c>
      <c r="AI309" s="576"/>
      <c r="AJ309" s="207">
        <v>11</v>
      </c>
      <c r="AK309" s="207">
        <v>3139.0243902439015</v>
      </c>
      <c r="AL309" s="208">
        <f t="shared" si="392"/>
        <v>285.36585365853648</v>
      </c>
      <c r="AM309" s="205">
        <f t="shared" si="400"/>
        <v>7</v>
      </c>
      <c r="AN309" s="576"/>
      <c r="AO309" s="207">
        <v>11</v>
      </c>
      <c r="AP309" s="207">
        <v>3138.6243386243436</v>
      </c>
      <c r="AQ309" s="208">
        <f t="shared" si="393"/>
        <v>285.32948532948581</v>
      </c>
      <c r="AR309" s="205">
        <f t="shared" si="401"/>
        <v>7</v>
      </c>
      <c r="AS309" s="576"/>
      <c r="AT309" s="207">
        <v>11</v>
      </c>
      <c r="AU309" s="207">
        <v>3144.5255474452497</v>
      </c>
      <c r="AV309" s="208">
        <f t="shared" si="394"/>
        <v>285.86595885865904</v>
      </c>
      <c r="AW309" s="205">
        <f t="shared" si="402"/>
        <v>6</v>
      </c>
      <c r="AX309" s="576"/>
    </row>
    <row r="310" spans="2:50" ht="14.25" hidden="1" customHeight="1" outlineLevel="1">
      <c r="B310" s="527"/>
      <c r="C310" s="203">
        <v>4</v>
      </c>
      <c r="D310" s="206" t="s">
        <v>641</v>
      </c>
      <c r="E310" s="203">
        <v>6</v>
      </c>
      <c r="F310" s="203">
        <v>2600</v>
      </c>
      <c r="G310" s="208">
        <f t="shared" si="387"/>
        <v>433.33333333333331</v>
      </c>
      <c r="H310" s="576"/>
      <c r="I310" s="209">
        <f t="shared" si="395"/>
        <v>6</v>
      </c>
      <c r="J310" s="209">
        <f t="shared" si="395"/>
        <v>2304.3291847300416</v>
      </c>
      <c r="K310" s="210">
        <f t="shared" si="395"/>
        <v>384.05486412167363</v>
      </c>
      <c r="L310" s="577"/>
      <c r="M310" s="209">
        <f>RANK(K310, K$307:$K$321)</f>
        <v>1</v>
      </c>
      <c r="N310" s="527"/>
      <c r="O310" s="527"/>
      <c r="P310" s="207">
        <v>6</v>
      </c>
      <c r="Q310" s="207">
        <v>2303.9999999999968</v>
      </c>
      <c r="R310" s="208">
        <f t="shared" si="388"/>
        <v>383.99999999999949</v>
      </c>
      <c r="S310" s="205">
        <f t="shared" si="396"/>
        <v>2</v>
      </c>
      <c r="T310" s="576"/>
      <c r="U310" s="207">
        <v>6</v>
      </c>
      <c r="V310" s="207">
        <v>2304.404873477039</v>
      </c>
      <c r="W310" s="208">
        <f t="shared" si="389"/>
        <v>384.06747891283982</v>
      </c>
      <c r="X310" s="205">
        <f t="shared" si="397"/>
        <v>2</v>
      </c>
      <c r="Y310" s="576"/>
      <c r="Z310" s="207">
        <v>6</v>
      </c>
      <c r="AA310" s="207">
        <v>2304.4982698961921</v>
      </c>
      <c r="AB310" s="208">
        <f t="shared" si="390"/>
        <v>384.08304498269871</v>
      </c>
      <c r="AC310" s="205">
        <f t="shared" si="398"/>
        <v>1</v>
      </c>
      <c r="AD310" s="576"/>
      <c r="AE310" s="207">
        <v>6</v>
      </c>
      <c r="AF310" s="207">
        <v>2304.3762246897436</v>
      </c>
      <c r="AG310" s="208">
        <f t="shared" si="391"/>
        <v>384.06270411495728</v>
      </c>
      <c r="AH310" s="205">
        <f t="shared" si="399"/>
        <v>1</v>
      </c>
      <c r="AI310" s="576"/>
      <c r="AJ310" s="207">
        <v>6</v>
      </c>
      <c r="AK310" s="207">
        <v>2304.1948579161044</v>
      </c>
      <c r="AL310" s="208">
        <f t="shared" si="392"/>
        <v>384.03247631935074</v>
      </c>
      <c r="AM310" s="205">
        <f t="shared" si="400"/>
        <v>1</v>
      </c>
      <c r="AN310" s="576"/>
      <c r="AO310" s="207">
        <v>6</v>
      </c>
      <c r="AP310" s="207">
        <v>2304.3317972350228</v>
      </c>
      <c r="AQ310" s="208">
        <f t="shared" si="393"/>
        <v>384.05529953917045</v>
      </c>
      <c r="AR310" s="205">
        <f t="shared" si="401"/>
        <v>1</v>
      </c>
      <c r="AS310" s="576"/>
      <c r="AT310" s="207">
        <v>6</v>
      </c>
      <c r="AU310" s="207">
        <v>2304.4982698961921</v>
      </c>
      <c r="AV310" s="208">
        <f t="shared" si="394"/>
        <v>384.08304498269871</v>
      </c>
      <c r="AW310" s="205">
        <f t="shared" si="402"/>
        <v>1</v>
      </c>
      <c r="AX310" s="576"/>
    </row>
    <row r="311" spans="2:50" ht="14.25" hidden="1" customHeight="1" outlineLevel="1">
      <c r="B311" s="527"/>
      <c r="C311" s="203">
        <v>5</v>
      </c>
      <c r="D311" s="206" t="s">
        <v>667</v>
      </c>
      <c r="E311" s="203">
        <v>6</v>
      </c>
      <c r="F311" s="203">
        <v>2600</v>
      </c>
      <c r="G311" s="208">
        <f t="shared" si="387"/>
        <v>433.33333333333331</v>
      </c>
      <c r="H311" s="576"/>
      <c r="I311" s="209">
        <f t="shared" si="395"/>
        <v>6</v>
      </c>
      <c r="J311" s="209">
        <f t="shared" si="395"/>
        <v>2303.8610735698153</v>
      </c>
      <c r="K311" s="210">
        <f t="shared" si="395"/>
        <v>383.97684559496923</v>
      </c>
      <c r="L311" s="577"/>
      <c r="M311" s="209">
        <f>RANK(K311, K$307:$K$321)</f>
        <v>2</v>
      </c>
      <c r="N311" s="527"/>
      <c r="O311" s="527"/>
      <c r="P311" s="207">
        <v>6</v>
      </c>
      <c r="Q311" s="207">
        <v>2304.2622950819696</v>
      </c>
      <c r="R311" s="208">
        <f t="shared" si="388"/>
        <v>384.04371584699493</v>
      </c>
      <c r="S311" s="205">
        <f t="shared" si="396"/>
        <v>1</v>
      </c>
      <c r="T311" s="576"/>
      <c r="U311" s="207">
        <v>6</v>
      </c>
      <c r="V311" s="207">
        <v>2304.8381229538018</v>
      </c>
      <c r="W311" s="208">
        <f t="shared" si="389"/>
        <v>384.13968715896698</v>
      </c>
      <c r="X311" s="205">
        <f t="shared" si="397"/>
        <v>1</v>
      </c>
      <c r="Y311" s="576"/>
      <c r="Z311" s="207">
        <v>6</v>
      </c>
      <c r="AA311" s="207">
        <v>2304.334365325079</v>
      </c>
      <c r="AB311" s="208">
        <f t="shared" si="390"/>
        <v>384.05572755417984</v>
      </c>
      <c r="AC311" s="205">
        <f t="shared" si="398"/>
        <v>2</v>
      </c>
      <c r="AD311" s="576"/>
      <c r="AE311" s="207">
        <v>6</v>
      </c>
      <c r="AF311" s="207">
        <v>2303.782148260208</v>
      </c>
      <c r="AG311" s="208">
        <f t="shared" si="391"/>
        <v>383.96369137670132</v>
      </c>
      <c r="AH311" s="205">
        <f t="shared" si="399"/>
        <v>2</v>
      </c>
      <c r="AI311" s="576"/>
      <c r="AJ311" s="207">
        <v>6</v>
      </c>
      <c r="AK311" s="207">
        <v>2303.2795997776643</v>
      </c>
      <c r="AL311" s="208">
        <f t="shared" si="392"/>
        <v>383.87993329627739</v>
      </c>
      <c r="AM311" s="205">
        <f t="shared" si="400"/>
        <v>3</v>
      </c>
      <c r="AN311" s="576"/>
      <c r="AO311" s="207">
        <v>6</v>
      </c>
      <c r="AP311" s="207">
        <v>2303.3898305084745</v>
      </c>
      <c r="AQ311" s="208">
        <f t="shared" si="393"/>
        <v>383.89830508474574</v>
      </c>
      <c r="AR311" s="205">
        <f t="shared" si="401"/>
        <v>3</v>
      </c>
      <c r="AS311" s="576"/>
      <c r="AT311" s="207">
        <v>6</v>
      </c>
      <c r="AU311" s="207">
        <v>2303.1411530815094</v>
      </c>
      <c r="AV311" s="208">
        <f t="shared" si="394"/>
        <v>383.85685884691821</v>
      </c>
      <c r="AW311" s="205">
        <f t="shared" si="402"/>
        <v>3</v>
      </c>
      <c r="AX311" s="576"/>
    </row>
    <row r="312" spans="2:50" ht="14.25" hidden="1" customHeight="1" outlineLevel="1">
      <c r="B312" s="527"/>
      <c r="C312" s="203">
        <v>6</v>
      </c>
      <c r="D312" s="206" t="s">
        <v>708</v>
      </c>
      <c r="E312" s="203">
        <v>6</v>
      </c>
      <c r="F312" s="203">
        <v>2500</v>
      </c>
      <c r="G312" s="208">
        <f t="shared" si="387"/>
        <v>416.66666666666669</v>
      </c>
      <c r="H312" s="576"/>
      <c r="I312" s="209">
        <f t="shared" si="395"/>
        <v>6</v>
      </c>
      <c r="J312" s="209">
        <f t="shared" si="395"/>
        <v>2221.1909425363824</v>
      </c>
      <c r="K312" s="210">
        <f t="shared" si="395"/>
        <v>370.19849042273046</v>
      </c>
      <c r="L312" s="577"/>
      <c r="M312" s="209">
        <f>RANK(K312, K$307:$K$321)</f>
        <v>4</v>
      </c>
      <c r="N312" s="527"/>
      <c r="O312" s="527"/>
      <c r="P312" s="207">
        <v>6</v>
      </c>
      <c r="Q312" s="207">
        <v>2221.1320754716994</v>
      </c>
      <c r="R312" s="208">
        <f t="shared" si="388"/>
        <v>370.18867924528325</v>
      </c>
      <c r="S312" s="205">
        <f t="shared" si="396"/>
        <v>4</v>
      </c>
      <c r="T312" s="576"/>
      <c r="U312" s="207">
        <v>6</v>
      </c>
      <c r="V312" s="207">
        <v>2221.1035818005812</v>
      </c>
      <c r="W312" s="208">
        <f t="shared" si="389"/>
        <v>370.18393030009685</v>
      </c>
      <c r="X312" s="205">
        <f t="shared" si="397"/>
        <v>4</v>
      </c>
      <c r="Y312" s="576"/>
      <c r="Z312" s="207">
        <v>6</v>
      </c>
      <c r="AA312" s="207">
        <v>2221.2491026561361</v>
      </c>
      <c r="AB312" s="208">
        <f t="shared" si="390"/>
        <v>370.20818377602268</v>
      </c>
      <c r="AC312" s="205">
        <f t="shared" si="398"/>
        <v>4</v>
      </c>
      <c r="AD312" s="576"/>
      <c r="AE312" s="207">
        <v>6</v>
      </c>
      <c r="AF312" s="207">
        <v>2221.1699164345391</v>
      </c>
      <c r="AG312" s="208">
        <f t="shared" si="391"/>
        <v>370.19498607242321</v>
      </c>
      <c r="AH312" s="205">
        <f t="shared" si="399"/>
        <v>4</v>
      </c>
      <c r="AI312" s="576"/>
      <c r="AJ312" s="207">
        <v>6</v>
      </c>
      <c r="AK312" s="207">
        <v>2220.6741573033692</v>
      </c>
      <c r="AL312" s="208">
        <f t="shared" si="392"/>
        <v>370.11235955056151</v>
      </c>
      <c r="AM312" s="205">
        <f t="shared" si="400"/>
        <v>5</v>
      </c>
      <c r="AN312" s="576"/>
      <c r="AO312" s="207">
        <v>6</v>
      </c>
      <c r="AP312" s="207">
        <v>2221.2209302325582</v>
      </c>
      <c r="AQ312" s="208">
        <f t="shared" si="393"/>
        <v>370.20348837209303</v>
      </c>
      <c r="AR312" s="205">
        <f t="shared" si="401"/>
        <v>4</v>
      </c>
      <c r="AS312" s="576"/>
      <c r="AT312" s="207">
        <v>6</v>
      </c>
      <c r="AU312" s="207">
        <v>2221.7868338557955</v>
      </c>
      <c r="AV312" s="208">
        <f t="shared" si="394"/>
        <v>370.29780564263257</v>
      </c>
      <c r="AW312" s="205">
        <f>RANK(AV312, AV$307:AV$321)</f>
        <v>5</v>
      </c>
      <c r="AX312" s="576"/>
    </row>
    <row r="313" spans="2:50" ht="14.25" hidden="1" customHeight="1" outlineLevel="1">
      <c r="B313" s="527"/>
      <c r="C313" s="203">
        <v>7</v>
      </c>
      <c r="D313" s="206" t="s">
        <v>703</v>
      </c>
      <c r="E313" s="203">
        <v>6</v>
      </c>
      <c r="F313" s="203">
        <v>2500</v>
      </c>
      <c r="G313" s="208">
        <f t="shared" si="387"/>
        <v>416.66666666666669</v>
      </c>
      <c r="H313" s="576"/>
      <c r="I313" s="209">
        <f t="shared" si="395"/>
        <v>6</v>
      </c>
      <c r="J313" s="209">
        <f t="shared" si="395"/>
        <v>2220.7171081637134</v>
      </c>
      <c r="K313" s="210">
        <f t="shared" si="395"/>
        <v>370.11951802728555</v>
      </c>
      <c r="L313" s="577"/>
      <c r="M313" s="209">
        <f>RANK(K313, K$307:$K$321)</f>
        <v>5</v>
      </c>
      <c r="N313" s="527"/>
      <c r="O313" s="527"/>
      <c r="P313" s="207">
        <v>6</v>
      </c>
      <c r="Q313" s="207">
        <v>2219.7847257816511</v>
      </c>
      <c r="R313" s="208">
        <f t="shared" si="388"/>
        <v>369.96412096360854</v>
      </c>
      <c r="S313" s="205">
        <f t="shared" si="396"/>
        <v>5</v>
      </c>
      <c r="T313" s="576"/>
      <c r="U313" s="207">
        <v>6</v>
      </c>
      <c r="V313" s="207">
        <v>2220.5787781350491</v>
      </c>
      <c r="W313" s="208">
        <f t="shared" si="389"/>
        <v>370.0964630225082</v>
      </c>
      <c r="X313" s="205">
        <f t="shared" si="397"/>
        <v>5</v>
      </c>
      <c r="Y313" s="576"/>
      <c r="Z313" s="207">
        <v>6</v>
      </c>
      <c r="AA313" s="207">
        <v>2221.0023866348429</v>
      </c>
      <c r="AB313" s="208">
        <f t="shared" si="390"/>
        <v>370.16706443914046</v>
      </c>
      <c r="AC313" s="205">
        <f t="shared" si="398"/>
        <v>5</v>
      </c>
      <c r="AD313" s="576"/>
      <c r="AE313" s="207">
        <v>6</v>
      </c>
      <c r="AF313" s="207">
        <v>2221.1382113821128</v>
      </c>
      <c r="AG313" s="208">
        <f t="shared" si="391"/>
        <v>370.18970189701878</v>
      </c>
      <c r="AH313" s="205">
        <f t="shared" si="399"/>
        <v>5</v>
      </c>
      <c r="AI313" s="576"/>
      <c r="AJ313" s="207">
        <v>6</v>
      </c>
      <c r="AK313" s="207">
        <v>2220.6741573033746</v>
      </c>
      <c r="AL313" s="208">
        <f t="shared" si="392"/>
        <v>370.11235955056242</v>
      </c>
      <c r="AM313" s="205">
        <f t="shared" si="400"/>
        <v>4</v>
      </c>
      <c r="AN313" s="576"/>
      <c r="AO313" s="207">
        <v>6</v>
      </c>
      <c r="AP313" s="207">
        <v>2219.883040935671</v>
      </c>
      <c r="AQ313" s="208">
        <f t="shared" si="393"/>
        <v>369.98050682261186</v>
      </c>
      <c r="AR313" s="205">
        <f t="shared" si="401"/>
        <v>5</v>
      </c>
      <c r="AS313" s="576"/>
      <c r="AT313" s="207">
        <v>6</v>
      </c>
      <c r="AU313" s="207">
        <v>2221.9584569732915</v>
      </c>
      <c r="AV313" s="208">
        <f t="shared" si="394"/>
        <v>370.3264094955486</v>
      </c>
      <c r="AW313" s="205">
        <f t="shared" si="402"/>
        <v>4</v>
      </c>
      <c r="AX313" s="576"/>
    </row>
    <row r="314" spans="2:50" ht="14.25" hidden="1" customHeight="1" outlineLevel="1">
      <c r="B314" s="527"/>
      <c r="C314" s="203">
        <v>8</v>
      </c>
      <c r="D314" s="206" t="s">
        <v>702</v>
      </c>
      <c r="E314" s="203">
        <v>6</v>
      </c>
      <c r="F314" s="203">
        <v>2600</v>
      </c>
      <c r="G314" s="208">
        <f t="shared" si="387"/>
        <v>433.33333333333331</v>
      </c>
      <c r="H314" s="576"/>
      <c r="I314" s="209">
        <f t="shared" si="395"/>
        <v>6</v>
      </c>
      <c r="J314" s="209">
        <f t="shared" si="395"/>
        <v>2303.191492745937</v>
      </c>
      <c r="K314" s="210">
        <f t="shared" si="395"/>
        <v>383.86524879098948</v>
      </c>
      <c r="L314" s="577"/>
      <c r="M314" s="209">
        <f>RANK(K314, K$307:$K$321)</f>
        <v>3</v>
      </c>
      <c r="N314" s="527"/>
      <c r="O314" s="527"/>
      <c r="P314" s="207">
        <v>6</v>
      </c>
      <c r="Q314" s="207">
        <v>2302.3686920700306</v>
      </c>
      <c r="R314" s="208">
        <f t="shared" si="388"/>
        <v>383.72811534500511</v>
      </c>
      <c r="S314" s="205">
        <f>RANK(R314, R$307:R$321)</f>
        <v>3</v>
      </c>
      <c r="T314" s="576"/>
      <c r="U314" s="207">
        <v>6</v>
      </c>
      <c r="V314" s="207">
        <v>2302.5693730729699</v>
      </c>
      <c r="W314" s="208">
        <f t="shared" si="389"/>
        <v>383.76156217882834</v>
      </c>
      <c r="X314" s="205">
        <f>RANK(W314, W$307:W$321)</f>
        <v>3</v>
      </c>
      <c r="Y314" s="576"/>
      <c r="Z314" s="207">
        <v>6</v>
      </c>
      <c r="AA314" s="207">
        <v>2302.8231797919757</v>
      </c>
      <c r="AB314" s="208">
        <f t="shared" si="390"/>
        <v>383.80386329866263</v>
      </c>
      <c r="AC314" s="205">
        <f>RANK(AB314, AB$307:AB$321)</f>
        <v>3</v>
      </c>
      <c r="AD314" s="576"/>
      <c r="AE314" s="207">
        <v>6</v>
      </c>
      <c r="AF314" s="207">
        <v>2303.3825631252971</v>
      </c>
      <c r="AG314" s="208">
        <f t="shared" si="391"/>
        <v>383.89709385421617</v>
      </c>
      <c r="AH314" s="205">
        <f>RANK(AG314, AG$307:AG$321)</f>
        <v>3</v>
      </c>
      <c r="AI314" s="576"/>
      <c r="AJ314" s="207">
        <v>6</v>
      </c>
      <c r="AK314" s="207">
        <v>2303.4836065573813</v>
      </c>
      <c r="AL314" s="208">
        <f t="shared" si="392"/>
        <v>383.91393442623024</v>
      </c>
      <c r="AM314" s="205">
        <f>RANK(AL314, AL$307:AL$321)</f>
        <v>2</v>
      </c>
      <c r="AN314" s="576"/>
      <c r="AO314" s="207">
        <v>6</v>
      </c>
      <c r="AP314" s="207">
        <v>2304.0530582166539</v>
      </c>
      <c r="AQ314" s="208">
        <f t="shared" si="393"/>
        <v>384.008843036109</v>
      </c>
      <c r="AR314" s="205">
        <f>RANK(AQ314, AQ$307:AQ$321)</f>
        <v>2</v>
      </c>
      <c r="AS314" s="576"/>
      <c r="AT314" s="207">
        <v>6</v>
      </c>
      <c r="AU314" s="207">
        <v>2303.6599763872496</v>
      </c>
      <c r="AV314" s="208">
        <f t="shared" si="394"/>
        <v>383.94332939787495</v>
      </c>
      <c r="AW314" s="205">
        <f>RANK(AV314, AV$307:AV$321)</f>
        <v>2</v>
      </c>
      <c r="AX314" s="576"/>
    </row>
    <row r="315" spans="2:50" ht="14.25" hidden="1" customHeight="1" outlineLevel="1">
      <c r="B315" s="527"/>
      <c r="C315" s="203">
        <v>9</v>
      </c>
      <c r="D315" s="206" t="s">
        <v>396</v>
      </c>
      <c r="E315" s="203">
        <v>17</v>
      </c>
      <c r="F315" s="203">
        <v>3600</v>
      </c>
      <c r="G315" s="208">
        <f t="shared" si="387"/>
        <v>211.76470588235293</v>
      </c>
      <c r="H315" s="576"/>
      <c r="I315" s="209">
        <f t="shared" si="395"/>
        <v>17</v>
      </c>
      <c r="J315" s="209">
        <f t="shared" si="395"/>
        <v>3115.0878815770752</v>
      </c>
      <c r="K315" s="210">
        <f t="shared" si="395"/>
        <v>183.2404636221809</v>
      </c>
      <c r="L315" s="577"/>
      <c r="M315" s="209">
        <f>RANK(K315, K$307:$K$321)</f>
        <v>8</v>
      </c>
      <c r="N315" s="527"/>
      <c r="O315" s="527"/>
      <c r="P315" s="207">
        <v>17</v>
      </c>
      <c r="Q315" s="207">
        <v>3115.1073898798682</v>
      </c>
      <c r="R315" s="208">
        <f t="shared" si="388"/>
        <v>183.241611169404</v>
      </c>
      <c r="S315" s="205">
        <f t="shared" si="396"/>
        <v>8</v>
      </c>
      <c r="T315" s="576"/>
      <c r="U315" s="207">
        <v>17</v>
      </c>
      <c r="V315" s="207">
        <v>3115.18624641834</v>
      </c>
      <c r="W315" s="208">
        <f t="shared" si="389"/>
        <v>183.24624978931411</v>
      </c>
      <c r="X315" s="205">
        <f t="shared" si="397"/>
        <v>8</v>
      </c>
      <c r="Y315" s="576"/>
      <c r="Z315" s="207">
        <v>17</v>
      </c>
      <c r="AA315" s="207">
        <v>3115.4100772342777</v>
      </c>
      <c r="AB315" s="208">
        <f t="shared" si="390"/>
        <v>183.25941630789868</v>
      </c>
      <c r="AC315" s="205">
        <f t="shared" si="398"/>
        <v>9</v>
      </c>
      <c r="AD315" s="576"/>
      <c r="AE315" s="207">
        <v>17</v>
      </c>
      <c r="AF315" s="207">
        <v>3114.861460957181</v>
      </c>
      <c r="AG315" s="208">
        <f t="shared" si="391"/>
        <v>183.22714476218712</v>
      </c>
      <c r="AH315" s="205">
        <f t="shared" si="399"/>
        <v>9</v>
      </c>
      <c r="AI315" s="576"/>
      <c r="AJ315" s="207">
        <v>17</v>
      </c>
      <c r="AK315" s="207">
        <v>3115.1020408163276</v>
      </c>
      <c r="AL315" s="208">
        <f t="shared" si="392"/>
        <v>183.2412965186075</v>
      </c>
      <c r="AM315" s="205">
        <f t="shared" si="400"/>
        <v>9</v>
      </c>
      <c r="AN315" s="576"/>
      <c r="AO315" s="207">
        <v>17</v>
      </c>
      <c r="AP315" s="207">
        <v>3115.0259067357583</v>
      </c>
      <c r="AQ315" s="208">
        <f t="shared" si="393"/>
        <v>183.2368180432799</v>
      </c>
      <c r="AR315" s="205">
        <f t="shared" si="401"/>
        <v>9</v>
      </c>
      <c r="AS315" s="576"/>
      <c r="AT315" s="207">
        <v>17</v>
      </c>
      <c r="AU315" s="207">
        <v>3114.9220489977738</v>
      </c>
      <c r="AV315" s="208">
        <f t="shared" si="394"/>
        <v>183.23070876457493</v>
      </c>
      <c r="AW315" s="205">
        <f t="shared" si="402"/>
        <v>9</v>
      </c>
      <c r="AX315" s="576"/>
    </row>
    <row r="316" spans="2:50" ht="14.25" hidden="1" customHeight="1" outlineLevel="1">
      <c r="B316" s="527"/>
      <c r="C316" s="203">
        <v>10</v>
      </c>
      <c r="D316" s="206" t="s">
        <v>397</v>
      </c>
      <c r="E316" s="203">
        <v>17</v>
      </c>
      <c r="F316" s="203">
        <v>3600</v>
      </c>
      <c r="G316" s="208">
        <f t="shared" si="387"/>
        <v>211.76470588235293</v>
      </c>
      <c r="H316" s="576"/>
      <c r="I316" s="209">
        <f t="shared" si="395"/>
        <v>17</v>
      </c>
      <c r="J316" s="209">
        <f t="shared" si="395"/>
        <v>3115.0637050074297</v>
      </c>
      <c r="K316" s="210">
        <f t="shared" si="395"/>
        <v>183.2390414710253</v>
      </c>
      <c r="L316" s="577"/>
      <c r="M316" s="209">
        <f>RANK(K316, K$307:$K$321)</f>
        <v>9</v>
      </c>
      <c r="N316" s="527"/>
      <c r="O316" s="527"/>
      <c r="P316" s="207">
        <v>17</v>
      </c>
      <c r="Q316" s="207">
        <v>3115.0684931506871</v>
      </c>
      <c r="R316" s="208">
        <f t="shared" si="388"/>
        <v>183.23932312651101</v>
      </c>
      <c r="S316" s="205">
        <f t="shared" si="396"/>
        <v>9</v>
      </c>
      <c r="T316" s="576"/>
      <c r="U316" s="207">
        <v>17</v>
      </c>
      <c r="V316" s="207">
        <v>3114.5917990395296</v>
      </c>
      <c r="W316" s="208">
        <f t="shared" si="389"/>
        <v>183.21128229644293</v>
      </c>
      <c r="X316" s="205">
        <f t="shared" si="397"/>
        <v>9</v>
      </c>
      <c r="Y316" s="576"/>
      <c r="Z316" s="207">
        <v>17</v>
      </c>
      <c r="AA316" s="207">
        <v>3115.4110898661575</v>
      </c>
      <c r="AB316" s="208">
        <f t="shared" si="390"/>
        <v>183.25947587447985</v>
      </c>
      <c r="AC316" s="205">
        <f t="shared" si="398"/>
        <v>8</v>
      </c>
      <c r="AD316" s="576"/>
      <c r="AE316" s="207">
        <v>17</v>
      </c>
      <c r="AF316" s="207">
        <v>3115.0344827586282</v>
      </c>
      <c r="AG316" s="208">
        <f t="shared" si="391"/>
        <v>183.23732251521344</v>
      </c>
      <c r="AH316" s="205">
        <f t="shared" si="399"/>
        <v>8</v>
      </c>
      <c r="AI316" s="576"/>
      <c r="AJ316" s="207">
        <v>17</v>
      </c>
      <c r="AK316" s="207">
        <v>3114.4855144855251</v>
      </c>
      <c r="AL316" s="208">
        <f t="shared" si="392"/>
        <v>183.20503026385441</v>
      </c>
      <c r="AM316" s="205">
        <f t="shared" si="400"/>
        <v>10</v>
      </c>
      <c r="AN316" s="576"/>
      <c r="AO316" s="207">
        <v>17</v>
      </c>
      <c r="AP316" s="207">
        <v>3115.5249290636416</v>
      </c>
      <c r="AQ316" s="208">
        <f t="shared" si="393"/>
        <v>183.26617229786126</v>
      </c>
      <c r="AR316" s="205">
        <f t="shared" si="401"/>
        <v>8</v>
      </c>
      <c r="AS316" s="576"/>
      <c r="AT316" s="207">
        <v>17</v>
      </c>
      <c r="AU316" s="207">
        <v>3115.3296266878388</v>
      </c>
      <c r="AV316" s="208">
        <f t="shared" si="394"/>
        <v>183.25468392281405</v>
      </c>
      <c r="AW316" s="205">
        <f t="shared" si="402"/>
        <v>8</v>
      </c>
      <c r="AX316" s="576"/>
    </row>
    <row r="317" spans="2:50" ht="14.25" hidden="1" customHeight="1" outlineLevel="1">
      <c r="B317" s="527"/>
      <c r="C317" s="203">
        <v>11</v>
      </c>
      <c r="D317" s="206" t="s">
        <v>395</v>
      </c>
      <c r="E317" s="203">
        <v>11</v>
      </c>
      <c r="F317" s="203">
        <v>3600</v>
      </c>
      <c r="G317" s="208">
        <f t="shared" si="387"/>
        <v>327.27272727272725</v>
      </c>
      <c r="H317" s="576"/>
      <c r="I317" s="209">
        <f t="shared" si="395"/>
        <v>11</v>
      </c>
      <c r="J317" s="209">
        <f t="shared" si="395"/>
        <v>3140.4488163767078</v>
      </c>
      <c r="K317" s="210">
        <f t="shared" si="395"/>
        <v>285.4953469433371</v>
      </c>
      <c r="L317" s="577"/>
      <c r="M317" s="209">
        <f>RANK(K317, K$307:$K$321)</f>
        <v>6</v>
      </c>
      <c r="N317" s="527"/>
      <c r="O317" s="527"/>
      <c r="P317" s="207">
        <v>11</v>
      </c>
      <c r="Q317" s="207">
        <v>3140.0657585720992</v>
      </c>
      <c r="R317" s="208">
        <f t="shared" si="388"/>
        <v>285.46052350655447</v>
      </c>
      <c r="S317" s="205">
        <f t="shared" si="396"/>
        <v>6</v>
      </c>
      <c r="T317" s="576"/>
      <c r="U317" s="207">
        <v>11</v>
      </c>
      <c r="V317" s="207">
        <v>3140.4616109279332</v>
      </c>
      <c r="W317" s="208">
        <f t="shared" si="389"/>
        <v>285.49651008435757</v>
      </c>
      <c r="X317" s="205">
        <f t="shared" si="397"/>
        <v>6</v>
      </c>
      <c r="Y317" s="576"/>
      <c r="Z317" s="207">
        <v>11</v>
      </c>
      <c r="AA317" s="207">
        <v>3140.3899721448452</v>
      </c>
      <c r="AB317" s="208">
        <f t="shared" si="390"/>
        <v>285.48999746771318</v>
      </c>
      <c r="AC317" s="205">
        <f t="shared" si="398"/>
        <v>7</v>
      </c>
      <c r="AD317" s="576"/>
      <c r="AE317" s="207">
        <v>11</v>
      </c>
      <c r="AF317" s="207">
        <v>3140.3824521934707</v>
      </c>
      <c r="AG317" s="208">
        <f t="shared" si="391"/>
        <v>285.48931383577008</v>
      </c>
      <c r="AH317" s="205">
        <f t="shared" si="399"/>
        <v>6</v>
      </c>
      <c r="AI317" s="576"/>
      <c r="AJ317" s="207">
        <v>11</v>
      </c>
      <c r="AK317" s="207">
        <v>3139.6648044692879</v>
      </c>
      <c r="AL317" s="208">
        <f t="shared" si="392"/>
        <v>285.42407313357165</v>
      </c>
      <c r="AM317" s="205">
        <f t="shared" si="400"/>
        <v>6</v>
      </c>
      <c r="AN317" s="576"/>
      <c r="AO317" s="207">
        <v>11</v>
      </c>
      <c r="AP317" s="207">
        <v>3140.5782652043863</v>
      </c>
      <c r="AQ317" s="208">
        <f t="shared" si="393"/>
        <v>285.50711501858058</v>
      </c>
      <c r="AR317" s="205">
        <f t="shared" si="401"/>
        <v>6</v>
      </c>
      <c r="AS317" s="576"/>
      <c r="AT317" s="207">
        <v>11</v>
      </c>
      <c r="AU317" s="207">
        <v>3141.5988511249307</v>
      </c>
      <c r="AV317" s="208">
        <f t="shared" si="394"/>
        <v>285.59989555681187</v>
      </c>
      <c r="AW317" s="205">
        <f t="shared" si="402"/>
        <v>7</v>
      </c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7"/>
      <c r="Q318" s="207"/>
      <c r="R318" s="208"/>
      <c r="S318" s="205"/>
      <c r="T318" s="576"/>
      <c r="U318" s="207"/>
      <c r="V318" s="207"/>
      <c r="W318" s="208"/>
      <c r="X318" s="205"/>
      <c r="Y318" s="576"/>
      <c r="Z318" s="207"/>
      <c r="AA318" s="207"/>
      <c r="AB318" s="208"/>
      <c r="AC318" s="205"/>
      <c r="AD318" s="576"/>
      <c r="AE318" s="207"/>
      <c r="AF318" s="207"/>
      <c r="AG318" s="208"/>
      <c r="AH318" s="205"/>
      <c r="AI318" s="576"/>
      <c r="AJ318" s="207"/>
      <c r="AK318" s="207"/>
      <c r="AL318" s="208"/>
      <c r="AM318" s="205"/>
      <c r="AN318" s="576"/>
      <c r="AO318" s="207"/>
      <c r="AP318" s="207"/>
      <c r="AQ318" s="208"/>
      <c r="AR318" s="205"/>
      <c r="AS318" s="576"/>
      <c r="AT318" s="207"/>
      <c r="AU318" s="207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7"/>
      <c r="Q319" s="207"/>
      <c r="R319" s="208"/>
      <c r="S319" s="205"/>
      <c r="T319" s="576"/>
      <c r="U319" s="207"/>
      <c r="V319" s="207"/>
      <c r="W319" s="208"/>
      <c r="X319" s="205"/>
      <c r="Y319" s="576"/>
      <c r="Z319" s="207"/>
      <c r="AA319" s="207"/>
      <c r="AB319" s="208"/>
      <c r="AC319" s="205"/>
      <c r="AD319" s="576"/>
      <c r="AE319" s="207"/>
      <c r="AF319" s="207"/>
      <c r="AG319" s="208"/>
      <c r="AH319" s="205"/>
      <c r="AI319" s="576"/>
      <c r="AJ319" s="207"/>
      <c r="AK319" s="207"/>
      <c r="AL319" s="208"/>
      <c r="AM319" s="205"/>
      <c r="AN319" s="576"/>
      <c r="AO319" s="207"/>
      <c r="AP319" s="207"/>
      <c r="AQ319" s="208"/>
      <c r="AR319" s="205"/>
      <c r="AS319" s="576"/>
      <c r="AT319" s="207"/>
      <c r="AU319" s="207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7"/>
      <c r="Q320" s="207"/>
      <c r="R320" s="208"/>
      <c r="S320" s="205"/>
      <c r="T320" s="576"/>
      <c r="U320" s="207"/>
      <c r="V320" s="207"/>
      <c r="W320" s="208"/>
      <c r="X320" s="205"/>
      <c r="Y320" s="576"/>
      <c r="Z320" s="207"/>
      <c r="AA320" s="207"/>
      <c r="AB320" s="208"/>
      <c r="AC320" s="205"/>
      <c r="AD320" s="576"/>
      <c r="AE320" s="207"/>
      <c r="AF320" s="207"/>
      <c r="AG320" s="208"/>
      <c r="AH320" s="205"/>
      <c r="AI320" s="576"/>
      <c r="AJ320" s="207"/>
      <c r="AK320" s="207"/>
      <c r="AL320" s="208"/>
      <c r="AM320" s="205"/>
      <c r="AN320" s="576"/>
      <c r="AO320" s="207"/>
      <c r="AP320" s="207"/>
      <c r="AQ320" s="208"/>
      <c r="AR320" s="205"/>
      <c r="AS320" s="576"/>
      <c r="AT320" s="207"/>
      <c r="AU320" s="207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7"/>
      <c r="W321" s="208"/>
      <c r="X321" s="205"/>
      <c r="Y321" s="576"/>
      <c r="Z321" s="203"/>
      <c r="AA321" s="207"/>
      <c r="AB321" s="208"/>
      <c r="AC321" s="205"/>
      <c r="AD321" s="576"/>
      <c r="AE321" s="203"/>
      <c r="AF321" s="207"/>
      <c r="AG321" s="208"/>
      <c r="AH321" s="205"/>
      <c r="AI321" s="576"/>
      <c r="AJ321" s="203"/>
      <c r="AK321" s="207"/>
      <c r="AL321" s="208"/>
      <c r="AM321" s="205"/>
      <c r="AN321" s="576"/>
      <c r="AO321" s="203"/>
      <c r="AP321" s="207"/>
      <c r="AQ321" s="208"/>
      <c r="AR321" s="205"/>
      <c r="AS321" s="576"/>
      <c r="AT321" s="203"/>
      <c r="AU321" s="207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403">U322+1</f>
        <v>45981</v>
      </c>
      <c r="AA322" s="637"/>
      <c r="AB322" s="637"/>
      <c r="AC322" s="637"/>
      <c r="AD322" s="637"/>
      <c r="AE322" s="638">
        <f t="shared" ref="AE322" si="404">Z322+1</f>
        <v>45982</v>
      </c>
      <c r="AF322" s="639"/>
      <c r="AG322" s="639"/>
      <c r="AH322" s="639"/>
      <c r="AI322" s="639"/>
      <c r="AJ322" s="640">
        <f t="shared" ref="AJ322" si="405">AE322+1</f>
        <v>45983</v>
      </c>
      <c r="AK322" s="641"/>
      <c r="AL322" s="641"/>
      <c r="AM322" s="641"/>
      <c r="AN322" s="642"/>
      <c r="AO322" s="638">
        <f t="shared" ref="AO322" si="406">AJ322+1</f>
        <v>45984</v>
      </c>
      <c r="AP322" s="639"/>
      <c r="AQ322" s="639"/>
      <c r="AR322" s="639"/>
      <c r="AS322" s="639"/>
      <c r="AT322" s="640">
        <f t="shared" ref="AT322" si="407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08">Z322</f>
        <v>45981</v>
      </c>
      <c r="AA323" s="643"/>
      <c r="AB323" s="643"/>
      <c r="AC323" s="643"/>
      <c r="AD323" s="643"/>
      <c r="AE323" s="644">
        <f t="shared" ref="AE323" si="409">AE322</f>
        <v>45982</v>
      </c>
      <c r="AF323" s="644"/>
      <c r="AG323" s="644"/>
      <c r="AH323" s="644"/>
      <c r="AI323" s="644"/>
      <c r="AJ323" s="645">
        <f t="shared" ref="AJ323" si="410">AJ322</f>
        <v>45983</v>
      </c>
      <c r="AK323" s="646"/>
      <c r="AL323" s="646"/>
      <c r="AM323" s="646"/>
      <c r="AN323" s="647"/>
      <c r="AO323" s="644">
        <f t="shared" ref="AO323" si="411">AO322</f>
        <v>45984</v>
      </c>
      <c r="AP323" s="644"/>
      <c r="AQ323" s="644"/>
      <c r="AR323" s="644"/>
      <c r="AS323" s="644"/>
      <c r="AT323" s="645">
        <f t="shared" ref="AT323" si="412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477</v>
      </c>
      <c r="C327" s="203">
        <v>1</v>
      </c>
      <c r="D327" s="206" t="s">
        <v>392</v>
      </c>
      <c r="E327" s="203">
        <v>17</v>
      </c>
      <c r="F327" s="203">
        <v>3600</v>
      </c>
      <c r="G327" s="208">
        <f t="shared" ref="G327:G337" si="413">F327/E327</f>
        <v>211.76470588235293</v>
      </c>
      <c r="H327" s="576">
        <f>AVERAGE(G327:G341)</f>
        <v>330.4488737643818</v>
      </c>
      <c r="I327" s="209">
        <f>AVERAGE(P327,U327,Z327,AE327,AJ327,AO327,AT327)</f>
        <v>17</v>
      </c>
      <c r="J327" s="209">
        <f>AVERAGE(Q327,V327,AA327,AF327,AK327,AP327,AU327)</f>
        <v>3115.2874627557144</v>
      </c>
      <c r="K327" s="210">
        <f>AVERAGE(R327,W327,AB327,AG327,AL327,AQ327,AV327)</f>
        <v>183.25220369151265</v>
      </c>
      <c r="L327" s="577">
        <f>IFERROR(AVERAGE(K327:K341),"-")</f>
        <v>290.83647057510007</v>
      </c>
      <c r="M327" s="209">
        <f>RANK(K327, K$327:$K$341)</f>
        <v>10</v>
      </c>
      <c r="N327" s="527"/>
      <c r="O327" s="527"/>
      <c r="P327" s="207">
        <v>17</v>
      </c>
      <c r="Q327" s="207">
        <v>3114.8175725986603</v>
      </c>
      <c r="R327" s="208">
        <f t="shared" ref="R327:R337" si="414">Q327/P327</f>
        <v>183.22456309403884</v>
      </c>
      <c r="S327" s="205">
        <f>RANK(R327, R$327:R$341)</f>
        <v>10</v>
      </c>
      <c r="T327" s="576">
        <f>AVERAGE(R327:R341)</f>
        <v>290.74524385463678</v>
      </c>
      <c r="U327" s="207">
        <v>17</v>
      </c>
      <c r="V327" s="207">
        <v>3114.6525679758306</v>
      </c>
      <c r="W327" s="208">
        <f t="shared" ref="W327:W337" si="415">V327/U327</f>
        <v>183.21485693975475</v>
      </c>
      <c r="X327" s="205">
        <f>RANK(W327, W$327:W$341)</f>
        <v>10</v>
      </c>
      <c r="Y327" s="576">
        <f>AVERAGE(W327:W341)</f>
        <v>290.73616367199998</v>
      </c>
      <c r="Z327" s="207">
        <v>17</v>
      </c>
      <c r="AA327" s="207">
        <v>3115.3328347045594</v>
      </c>
      <c r="AB327" s="208">
        <f t="shared" ref="AB327:AB337" si="416">AA327/Z327</f>
        <v>183.25487262967997</v>
      </c>
      <c r="AC327" s="205">
        <f>RANK(AB327, AB$327:AB$341)</f>
        <v>11</v>
      </c>
      <c r="AD327" s="576">
        <f>AVERAGE(AB327:AB341)</f>
        <v>290.78111580102382</v>
      </c>
      <c r="AE327" s="207">
        <v>17</v>
      </c>
      <c r="AF327" s="207">
        <v>3115.1910531220929</v>
      </c>
      <c r="AG327" s="208">
        <f t="shared" ref="AG327:AG337" si="417">AF327/AE327</f>
        <v>183.24653253659369</v>
      </c>
      <c r="AH327" s="205">
        <f>RANK(AG327, AG$327:AG$341)</f>
        <v>10</v>
      </c>
      <c r="AI327" s="576">
        <f>AVERAGE(AG327:AG341)</f>
        <v>290.82227139697653</v>
      </c>
      <c r="AJ327" s="207">
        <v>17</v>
      </c>
      <c r="AK327" s="207">
        <v>3116.0896130346259</v>
      </c>
      <c r="AL327" s="208">
        <f t="shared" ref="AL327:AL337" si="418">AK327/AJ327</f>
        <v>183.29938900203683</v>
      </c>
      <c r="AM327" s="205">
        <f>RANK(AL327, AL$327:AL$341)</f>
        <v>8</v>
      </c>
      <c r="AN327" s="576">
        <f>AVERAGE(AL327:AL341)</f>
        <v>290.90521814722848</v>
      </c>
      <c r="AO327" s="207">
        <v>17</v>
      </c>
      <c r="AP327" s="207">
        <v>3115.72327044025</v>
      </c>
      <c r="AQ327" s="208">
        <f t="shared" ref="AQ327:AQ337" si="419">AP327/AO327</f>
        <v>183.27783943766175</v>
      </c>
      <c r="AR327" s="205">
        <f>RANK(AQ327, AQ$327:AQ$341)</f>
        <v>8</v>
      </c>
      <c r="AS327" s="576">
        <f>AVERAGE(AQ327:AQ341)</f>
        <v>290.91291102968057</v>
      </c>
      <c r="AT327" s="207">
        <v>17</v>
      </c>
      <c r="AU327" s="207">
        <v>3115.2053274139835</v>
      </c>
      <c r="AV327" s="208">
        <f t="shared" ref="AV327:AV337" si="420">AU327/AT327</f>
        <v>183.24737220082255</v>
      </c>
      <c r="AW327" s="205">
        <f>RANK(AV327, AV$327:AV$341)</f>
        <v>9</v>
      </c>
      <c r="AX327" s="576">
        <f>AVERAGE(AV327:AV341)</f>
        <v>290.95237012415424</v>
      </c>
    </row>
    <row r="328" spans="2:50" ht="14.25" hidden="1" customHeight="1" outlineLevel="1">
      <c r="B328" s="527"/>
      <c r="C328" s="203">
        <v>2</v>
      </c>
      <c r="D328" s="206" t="s">
        <v>394</v>
      </c>
      <c r="E328" s="203">
        <v>17</v>
      </c>
      <c r="F328" s="203">
        <v>3600</v>
      </c>
      <c r="G328" s="208">
        <f t="shared" si="413"/>
        <v>211.76470588235293</v>
      </c>
      <c r="H328" s="576"/>
      <c r="I328" s="209">
        <f t="shared" ref="I328:K337" si="421">AVERAGE(P328,U328,Z328,AE328,AJ328,AO328,AT328)</f>
        <v>17</v>
      </c>
      <c r="J328" s="209">
        <f t="shared" si="421"/>
        <v>3115.3049781801201</v>
      </c>
      <c r="K328" s="210">
        <f t="shared" si="421"/>
        <v>183.25323401059526</v>
      </c>
      <c r="L328" s="577"/>
      <c r="M328" s="209">
        <f>RANK(K328, K$327:$K$341)</f>
        <v>9</v>
      </c>
      <c r="N328" s="527"/>
      <c r="O328" s="527"/>
      <c r="P328" s="207">
        <v>17</v>
      </c>
      <c r="Q328" s="207">
        <v>3114.437689969604</v>
      </c>
      <c r="R328" s="208">
        <f t="shared" si="414"/>
        <v>183.20221705703554</v>
      </c>
      <c r="S328" s="205">
        <f t="shared" ref="S328:S337" si="422">RANK(R328, R$327:R$341)</f>
        <v>11</v>
      </c>
      <c r="T328" s="576"/>
      <c r="U328" s="207">
        <v>17</v>
      </c>
      <c r="V328" s="207">
        <v>3114.2201834862371</v>
      </c>
      <c r="W328" s="208">
        <f t="shared" si="415"/>
        <v>183.18942255801394</v>
      </c>
      <c r="X328" s="205">
        <f t="shared" ref="X328:X337" si="423">RANK(W328, W$327:W$341)</f>
        <v>11</v>
      </c>
      <c r="Y328" s="576"/>
      <c r="Z328" s="207">
        <v>17</v>
      </c>
      <c r="AA328" s="207">
        <v>3115.7736980142395</v>
      </c>
      <c r="AB328" s="208">
        <f t="shared" si="416"/>
        <v>183.28080576554351</v>
      </c>
      <c r="AC328" s="205">
        <f t="shared" ref="AC328:AC337" si="424">RANK(AB328, AB$327:AB$341)</f>
        <v>8</v>
      </c>
      <c r="AD328" s="576"/>
      <c r="AE328" s="207">
        <v>17</v>
      </c>
      <c r="AF328" s="207">
        <v>3115.7184185149472</v>
      </c>
      <c r="AG328" s="208">
        <f t="shared" si="417"/>
        <v>183.27755403029101</v>
      </c>
      <c r="AH328" s="205">
        <f t="shared" ref="AH328:AH337" si="425">RANK(AG328, AG$327:AG$341)</f>
        <v>8</v>
      </c>
      <c r="AI328" s="576"/>
      <c r="AJ328" s="207">
        <v>17</v>
      </c>
      <c r="AK328" s="207">
        <v>3115.8110882956817</v>
      </c>
      <c r="AL328" s="208">
        <f t="shared" si="418"/>
        <v>183.28300519386363</v>
      </c>
      <c r="AM328" s="205">
        <f t="shared" ref="AM328:AM337" si="426">RANK(AL328, AL$327:AL$341)</f>
        <v>9</v>
      </c>
      <c r="AN328" s="576"/>
      <c r="AO328" s="207">
        <v>17</v>
      </c>
      <c r="AP328" s="207">
        <v>3115.6316916488208</v>
      </c>
      <c r="AQ328" s="208">
        <f t="shared" si="419"/>
        <v>183.27245244993063</v>
      </c>
      <c r="AR328" s="205">
        <f t="shared" ref="AR328:AR337" si="427">RANK(AQ328, AQ$327:AQ$341)</f>
        <v>9</v>
      </c>
      <c r="AS328" s="576"/>
      <c r="AT328" s="207">
        <v>17</v>
      </c>
      <c r="AU328" s="207">
        <v>3115.5420773313099</v>
      </c>
      <c r="AV328" s="208">
        <f t="shared" si="420"/>
        <v>183.26718101948882</v>
      </c>
      <c r="AW328" s="205">
        <f t="shared" ref="AW328:AW337" si="428">RANK(AV328, AV$327:AV$341)</f>
        <v>8</v>
      </c>
      <c r="AX328" s="576"/>
    </row>
    <row r="329" spans="2:50" ht="14.25" hidden="1" customHeight="1" outlineLevel="1">
      <c r="B329" s="527"/>
      <c r="C329" s="203">
        <v>3</v>
      </c>
      <c r="D329" s="206" t="s">
        <v>391</v>
      </c>
      <c r="E329" s="203">
        <v>11</v>
      </c>
      <c r="F329" s="203">
        <v>3600</v>
      </c>
      <c r="G329" s="208">
        <f t="shared" si="413"/>
        <v>327.27272727272725</v>
      </c>
      <c r="H329" s="576"/>
      <c r="I329" s="209">
        <f t="shared" si="421"/>
        <v>11</v>
      </c>
      <c r="J329" s="209">
        <f t="shared" si="421"/>
        <v>3144.0144466028587</v>
      </c>
      <c r="K329" s="210">
        <f t="shared" si="421"/>
        <v>285.81949514571443</v>
      </c>
      <c r="L329" s="577"/>
      <c r="M329" s="209">
        <f>RANK(K329, K$327:$K$341)</f>
        <v>6</v>
      </c>
      <c r="N329" s="527"/>
      <c r="O329" s="527"/>
      <c r="P329" s="207">
        <v>11</v>
      </c>
      <c r="Q329" s="207">
        <v>3145.421903052069</v>
      </c>
      <c r="R329" s="208">
        <f t="shared" si="414"/>
        <v>285.94744573200626</v>
      </c>
      <c r="S329" s="205">
        <f t="shared" si="422"/>
        <v>6</v>
      </c>
      <c r="T329" s="576"/>
      <c r="U329" s="207">
        <v>11</v>
      </c>
      <c r="V329" s="207">
        <v>3144.3609022556388</v>
      </c>
      <c r="W329" s="208">
        <f t="shared" si="415"/>
        <v>285.850991114149</v>
      </c>
      <c r="X329" s="205">
        <f t="shared" si="423"/>
        <v>6</v>
      </c>
      <c r="Y329" s="576"/>
      <c r="Z329" s="207">
        <v>11</v>
      </c>
      <c r="AA329" s="207">
        <v>3143.1592861863878</v>
      </c>
      <c r="AB329" s="208">
        <f t="shared" si="416"/>
        <v>285.74175328967164</v>
      </c>
      <c r="AC329" s="205">
        <f t="shared" si="424"/>
        <v>6</v>
      </c>
      <c r="AD329" s="576"/>
      <c r="AE329" s="207">
        <v>11</v>
      </c>
      <c r="AF329" s="207">
        <v>3142.9513602638108</v>
      </c>
      <c r="AG329" s="208">
        <f t="shared" si="417"/>
        <v>285.72285093307369</v>
      </c>
      <c r="AH329" s="205">
        <f t="shared" si="425"/>
        <v>6</v>
      </c>
      <c r="AI329" s="576"/>
      <c r="AJ329" s="207">
        <v>11</v>
      </c>
      <c r="AK329" s="207">
        <v>3144.2650807136829</v>
      </c>
      <c r="AL329" s="208">
        <f t="shared" si="418"/>
        <v>285.84228006488024</v>
      </c>
      <c r="AM329" s="205">
        <f t="shared" si="426"/>
        <v>6</v>
      </c>
      <c r="AN329" s="576"/>
      <c r="AO329" s="207">
        <v>11</v>
      </c>
      <c r="AP329" s="207">
        <v>3144.2483262324995</v>
      </c>
      <c r="AQ329" s="208">
        <f t="shared" si="419"/>
        <v>285.8407569302272</v>
      </c>
      <c r="AR329" s="205">
        <f t="shared" si="427"/>
        <v>6</v>
      </c>
      <c r="AS329" s="576"/>
      <c r="AT329" s="207">
        <v>11</v>
      </c>
      <c r="AU329" s="207">
        <v>3143.6942675159235</v>
      </c>
      <c r="AV329" s="208">
        <f t="shared" si="420"/>
        <v>285.79038795599303</v>
      </c>
      <c r="AW329" s="205">
        <f t="shared" si="428"/>
        <v>6</v>
      </c>
      <c r="AX329" s="576"/>
    </row>
    <row r="330" spans="2:50" ht="14.25" hidden="1" customHeight="1" outlineLevel="1">
      <c r="B330" s="527"/>
      <c r="C330" s="203">
        <v>4</v>
      </c>
      <c r="D330" s="206" t="s">
        <v>641</v>
      </c>
      <c r="E330" s="203">
        <v>6</v>
      </c>
      <c r="F330" s="203">
        <v>2600</v>
      </c>
      <c r="G330" s="208">
        <f t="shared" si="413"/>
        <v>433.33333333333331</v>
      </c>
      <c r="H330" s="576"/>
      <c r="I330" s="209">
        <f t="shared" si="421"/>
        <v>6</v>
      </c>
      <c r="J330" s="209">
        <f t="shared" si="421"/>
        <v>2305.7149076211435</v>
      </c>
      <c r="K330" s="210">
        <f t="shared" si="421"/>
        <v>384.2858179368572</v>
      </c>
      <c r="L330" s="577"/>
      <c r="M330" s="209">
        <f>RANK(K330, K$327:$K$341)</f>
        <v>1</v>
      </c>
      <c r="N330" s="527"/>
      <c r="O330" s="527"/>
      <c r="P330" s="207">
        <v>6</v>
      </c>
      <c r="Q330" s="207">
        <v>2305.1108968177437</v>
      </c>
      <c r="R330" s="208">
        <f t="shared" si="414"/>
        <v>384.18514946962392</v>
      </c>
      <c r="S330" s="205">
        <f t="shared" si="422"/>
        <v>1</v>
      </c>
      <c r="T330" s="576"/>
      <c r="U330" s="207">
        <v>6</v>
      </c>
      <c r="V330" s="207">
        <v>2304.5797684952186</v>
      </c>
      <c r="W330" s="208">
        <f t="shared" si="415"/>
        <v>384.09662808253643</v>
      </c>
      <c r="X330" s="205">
        <f t="shared" si="423"/>
        <v>1</v>
      </c>
      <c r="Y330" s="576"/>
      <c r="Z330" s="207">
        <v>6</v>
      </c>
      <c r="AA330" s="207">
        <v>2305.229455709713</v>
      </c>
      <c r="AB330" s="208">
        <f t="shared" si="416"/>
        <v>384.20490928495218</v>
      </c>
      <c r="AC330" s="205">
        <f t="shared" si="424"/>
        <v>3</v>
      </c>
      <c r="AD330" s="576"/>
      <c r="AE330" s="207">
        <v>6</v>
      </c>
      <c r="AF330" s="207">
        <v>2305.6732740943316</v>
      </c>
      <c r="AG330" s="208">
        <f t="shared" si="417"/>
        <v>384.27887901572194</v>
      </c>
      <c r="AH330" s="205">
        <f t="shared" si="425"/>
        <v>2</v>
      </c>
      <c r="AI330" s="576"/>
      <c r="AJ330" s="207">
        <v>6</v>
      </c>
      <c r="AK330" s="207">
        <v>2306.2906724512004</v>
      </c>
      <c r="AL330" s="208">
        <f t="shared" si="418"/>
        <v>384.38177874186675</v>
      </c>
      <c r="AM330" s="205">
        <f t="shared" si="426"/>
        <v>2</v>
      </c>
      <c r="AN330" s="576"/>
      <c r="AO330" s="207">
        <v>6</v>
      </c>
      <c r="AP330" s="207">
        <v>2306.7788223651628</v>
      </c>
      <c r="AQ330" s="208">
        <f t="shared" si="419"/>
        <v>384.46313706086045</v>
      </c>
      <c r="AR330" s="205">
        <f t="shared" si="427"/>
        <v>1</v>
      </c>
      <c r="AS330" s="576"/>
      <c r="AT330" s="207">
        <v>6</v>
      </c>
      <c r="AU330" s="207">
        <v>2306.3414634146334</v>
      </c>
      <c r="AV330" s="208">
        <f t="shared" si="420"/>
        <v>384.3902439024389</v>
      </c>
      <c r="AW330" s="205">
        <f t="shared" si="428"/>
        <v>2</v>
      </c>
      <c r="AX330" s="576"/>
    </row>
    <row r="331" spans="2:50" ht="14.25" hidden="1" customHeight="1" outlineLevel="1">
      <c r="B331" s="527"/>
      <c r="C331" s="203">
        <v>5</v>
      </c>
      <c r="D331" s="206" t="s">
        <v>667</v>
      </c>
      <c r="E331" s="203">
        <v>6</v>
      </c>
      <c r="F331" s="203">
        <v>2600</v>
      </c>
      <c r="G331" s="208">
        <f t="shared" si="413"/>
        <v>433.33333333333331</v>
      </c>
      <c r="H331" s="576"/>
      <c r="I331" s="209">
        <f t="shared" si="421"/>
        <v>6</v>
      </c>
      <c r="J331" s="209">
        <f t="shared" si="421"/>
        <v>2305.3648046565263</v>
      </c>
      <c r="K331" s="210">
        <f t="shared" si="421"/>
        <v>384.22746744275446</v>
      </c>
      <c r="L331" s="577"/>
      <c r="M331" s="209">
        <f>RANK(K331, K$327:$K$341)</f>
        <v>2</v>
      </c>
      <c r="N331" s="527"/>
      <c r="O331" s="527"/>
      <c r="P331" s="207">
        <v>6</v>
      </c>
      <c r="Q331" s="207">
        <v>2302.898550724638</v>
      </c>
      <c r="R331" s="208">
        <f t="shared" si="414"/>
        <v>383.81642512077298</v>
      </c>
      <c r="S331" s="205">
        <f>RANK(R331, R$327:R$341)</f>
        <v>3</v>
      </c>
      <c r="T331" s="576"/>
      <c r="U331" s="207">
        <v>6</v>
      </c>
      <c r="V331" s="207">
        <v>2302.6217228464402</v>
      </c>
      <c r="W331" s="208">
        <f t="shared" si="415"/>
        <v>383.77028714107337</v>
      </c>
      <c r="X331" s="205">
        <f>RANK(W331, W$327:W$341)</f>
        <v>3</v>
      </c>
      <c r="Y331" s="576"/>
      <c r="Z331" s="207">
        <v>6</v>
      </c>
      <c r="AA331" s="207">
        <v>2305.315614617944</v>
      </c>
      <c r="AB331" s="208">
        <f t="shared" si="416"/>
        <v>384.21926910299067</v>
      </c>
      <c r="AC331" s="205">
        <f>RANK(AB331, AB$327:AB$341)</f>
        <v>1</v>
      </c>
      <c r="AD331" s="576"/>
      <c r="AE331" s="207">
        <v>6</v>
      </c>
      <c r="AF331" s="207">
        <v>2306.3101604278058</v>
      </c>
      <c r="AG331" s="208">
        <f t="shared" si="417"/>
        <v>384.38502673796762</v>
      </c>
      <c r="AH331" s="205">
        <f>RANK(AG331, AG$327:AG$341)</f>
        <v>1</v>
      </c>
      <c r="AI331" s="576"/>
      <c r="AJ331" s="207">
        <v>6</v>
      </c>
      <c r="AK331" s="207">
        <v>2306.3882063882083</v>
      </c>
      <c r="AL331" s="208">
        <f t="shared" si="418"/>
        <v>384.39803439803472</v>
      </c>
      <c r="AM331" s="205">
        <f>RANK(AL331, AL$327:AL$341)</f>
        <v>1</v>
      </c>
      <c r="AN331" s="576"/>
      <c r="AO331" s="207">
        <v>6</v>
      </c>
      <c r="AP331" s="207">
        <v>2306.6719305171741</v>
      </c>
      <c r="AQ331" s="208">
        <f t="shared" si="419"/>
        <v>384.44532175286236</v>
      </c>
      <c r="AR331" s="205">
        <f>RANK(AQ331, AQ$327:AQ$341)</f>
        <v>2</v>
      </c>
      <c r="AS331" s="576"/>
      <c r="AT331" s="207">
        <v>6</v>
      </c>
      <c r="AU331" s="207">
        <v>2307.3474470734764</v>
      </c>
      <c r="AV331" s="208">
        <f t="shared" si="420"/>
        <v>384.55790784557939</v>
      </c>
      <c r="AW331" s="205">
        <f>RANK(AV331, AV$327:AV$341)</f>
        <v>1</v>
      </c>
      <c r="AX331" s="576"/>
    </row>
    <row r="332" spans="2:50" ht="14.25" hidden="1" customHeight="1" outlineLevel="1">
      <c r="B332" s="527"/>
      <c r="C332" s="203">
        <v>6</v>
      </c>
      <c r="D332" s="206" t="s">
        <v>708</v>
      </c>
      <c r="E332" s="203">
        <v>6</v>
      </c>
      <c r="F332" s="203">
        <v>2500</v>
      </c>
      <c r="G332" s="208">
        <f t="shared" si="413"/>
        <v>416.66666666666669</v>
      </c>
      <c r="H332" s="576"/>
      <c r="I332" s="209">
        <f t="shared" si="421"/>
        <v>6</v>
      </c>
      <c r="J332" s="209">
        <f t="shared" si="421"/>
        <v>2226.2031233402936</v>
      </c>
      <c r="K332" s="210">
        <f t="shared" si="421"/>
        <v>371.03385389004887</v>
      </c>
      <c r="L332" s="577"/>
      <c r="M332" s="209">
        <f>RANK(K332, K$327:$K$341)</f>
        <v>4</v>
      </c>
      <c r="N332" s="527"/>
      <c r="O332" s="527"/>
      <c r="P332" s="207">
        <v>6</v>
      </c>
      <c r="Q332" s="207">
        <v>2225.2293577981682</v>
      </c>
      <c r="R332" s="208">
        <f t="shared" si="414"/>
        <v>370.87155963302803</v>
      </c>
      <c r="S332" s="205">
        <f t="shared" si="422"/>
        <v>4</v>
      </c>
      <c r="T332" s="576"/>
      <c r="U332" s="207">
        <v>6</v>
      </c>
      <c r="V332" s="207">
        <v>2225.4545454545464</v>
      </c>
      <c r="W332" s="208">
        <f t="shared" si="415"/>
        <v>370.90909090909105</v>
      </c>
      <c r="X332" s="205">
        <f t="shared" si="423"/>
        <v>4</v>
      </c>
      <c r="Y332" s="576"/>
      <c r="Z332" s="207">
        <v>6</v>
      </c>
      <c r="AA332" s="207">
        <v>2225.2275682704803</v>
      </c>
      <c r="AB332" s="208">
        <f t="shared" si="416"/>
        <v>370.87126137841341</v>
      </c>
      <c r="AC332" s="205">
        <f t="shared" si="424"/>
        <v>4</v>
      </c>
      <c r="AD332" s="576"/>
      <c r="AE332" s="207">
        <v>6</v>
      </c>
      <c r="AF332" s="207">
        <v>2225.6410256410245</v>
      </c>
      <c r="AG332" s="208">
        <f t="shared" si="417"/>
        <v>370.94017094017073</v>
      </c>
      <c r="AH332" s="205">
        <f t="shared" si="425"/>
        <v>4</v>
      </c>
      <c r="AI332" s="576"/>
      <c r="AJ332" s="207">
        <v>6</v>
      </c>
      <c r="AK332" s="207">
        <v>2227.2851296043623</v>
      </c>
      <c r="AL332" s="208">
        <f t="shared" si="418"/>
        <v>371.21418826739369</v>
      </c>
      <c r="AM332" s="205">
        <f t="shared" si="426"/>
        <v>4</v>
      </c>
      <c r="AN332" s="576"/>
      <c r="AO332" s="207">
        <v>6</v>
      </c>
      <c r="AP332" s="207">
        <v>2227.1711092003429</v>
      </c>
      <c r="AQ332" s="208">
        <f t="shared" si="419"/>
        <v>371.19518486672382</v>
      </c>
      <c r="AR332" s="205">
        <f t="shared" si="427"/>
        <v>4</v>
      </c>
      <c r="AS332" s="576"/>
      <c r="AT332" s="207">
        <v>6</v>
      </c>
      <c r="AU332" s="207">
        <v>2227.4131274131319</v>
      </c>
      <c r="AV332" s="208">
        <f t="shared" si="420"/>
        <v>371.23552123552196</v>
      </c>
      <c r="AW332" s="205">
        <f t="shared" si="428"/>
        <v>5</v>
      </c>
      <c r="AX332" s="576"/>
    </row>
    <row r="333" spans="2:50" ht="14.25" hidden="1" customHeight="1" outlineLevel="1">
      <c r="B333" s="527"/>
      <c r="C333" s="203">
        <v>7</v>
      </c>
      <c r="D333" s="206" t="s">
        <v>703</v>
      </c>
      <c r="E333" s="203">
        <v>6</v>
      </c>
      <c r="F333" s="203">
        <v>2500</v>
      </c>
      <c r="G333" s="208">
        <f t="shared" si="413"/>
        <v>416.66666666666669</v>
      </c>
      <c r="H333" s="576"/>
      <c r="I333" s="209">
        <f t="shared" si="421"/>
        <v>6</v>
      </c>
      <c r="J333" s="209">
        <f t="shared" si="421"/>
        <v>2225.568828654104</v>
      </c>
      <c r="K333" s="210">
        <f t="shared" si="421"/>
        <v>370.92813810901737</v>
      </c>
      <c r="L333" s="577"/>
      <c r="M333" s="209">
        <f>RANK(K333, K$327:$K$341)</f>
        <v>5</v>
      </c>
      <c r="N333" s="527"/>
      <c r="O333" s="527"/>
      <c r="P333" s="207">
        <v>6</v>
      </c>
      <c r="Q333" s="207">
        <v>2224.8051027639949</v>
      </c>
      <c r="R333" s="208">
        <f t="shared" si="414"/>
        <v>370.8008504606658</v>
      </c>
      <c r="S333" s="205">
        <f t="shared" si="422"/>
        <v>5</v>
      </c>
      <c r="T333" s="576"/>
      <c r="U333" s="207">
        <v>6</v>
      </c>
      <c r="V333" s="207">
        <v>2224.4776119402959</v>
      </c>
      <c r="W333" s="208">
        <f t="shared" si="415"/>
        <v>370.74626865671598</v>
      </c>
      <c r="X333" s="205">
        <f t="shared" si="423"/>
        <v>5</v>
      </c>
      <c r="Y333" s="576"/>
      <c r="Z333" s="207">
        <v>6</v>
      </c>
      <c r="AA333" s="207">
        <v>2223.7899917965451</v>
      </c>
      <c r="AB333" s="208">
        <f t="shared" si="416"/>
        <v>370.63166529942418</v>
      </c>
      <c r="AC333" s="205">
        <f t="shared" si="424"/>
        <v>5</v>
      </c>
      <c r="AD333" s="576"/>
      <c r="AE333" s="207">
        <v>6</v>
      </c>
      <c r="AF333" s="207">
        <v>2224.6706586826404</v>
      </c>
      <c r="AG333" s="208">
        <f t="shared" si="417"/>
        <v>370.77844311377339</v>
      </c>
      <c r="AH333" s="205">
        <f t="shared" si="425"/>
        <v>5</v>
      </c>
      <c r="AI333" s="576"/>
      <c r="AJ333" s="207">
        <v>6</v>
      </c>
      <c r="AK333" s="207">
        <v>2226.8041237113325</v>
      </c>
      <c r="AL333" s="208">
        <f t="shared" si="418"/>
        <v>371.13402061855544</v>
      </c>
      <c r="AM333" s="205">
        <f t="shared" si="426"/>
        <v>5</v>
      </c>
      <c r="AN333" s="576"/>
      <c r="AO333" s="207">
        <v>6</v>
      </c>
      <c r="AP333" s="207">
        <v>2226.3540824575616</v>
      </c>
      <c r="AQ333" s="208">
        <f t="shared" si="419"/>
        <v>371.05901374292694</v>
      </c>
      <c r="AR333" s="205">
        <f t="shared" si="427"/>
        <v>5</v>
      </c>
      <c r="AS333" s="576"/>
      <c r="AT333" s="207">
        <v>6</v>
      </c>
      <c r="AU333" s="207">
        <v>2228.0802292263597</v>
      </c>
      <c r="AV333" s="208">
        <f t="shared" si="420"/>
        <v>371.34670487105996</v>
      </c>
      <c r="AW333" s="205">
        <f t="shared" si="428"/>
        <v>4</v>
      </c>
      <c r="AX333" s="576"/>
    </row>
    <row r="334" spans="2:50" ht="14.25" hidden="1" customHeight="1" outlineLevel="1">
      <c r="B334" s="527"/>
      <c r="C334" s="203">
        <v>8</v>
      </c>
      <c r="D334" s="206" t="s">
        <v>702</v>
      </c>
      <c r="E334" s="203">
        <v>6</v>
      </c>
      <c r="F334" s="203">
        <v>2600</v>
      </c>
      <c r="G334" s="208">
        <f t="shared" si="413"/>
        <v>433.33333333333331</v>
      </c>
      <c r="H334" s="576"/>
      <c r="I334" s="209">
        <f t="shared" si="421"/>
        <v>6</v>
      </c>
      <c r="J334" s="209">
        <f t="shared" si="421"/>
        <v>2305.2453537128813</v>
      </c>
      <c r="K334" s="210">
        <f t="shared" si="421"/>
        <v>384.20755895214694</v>
      </c>
      <c r="L334" s="577"/>
      <c r="M334" s="209">
        <f>RANK(K334, K$327:$K$341)</f>
        <v>3</v>
      </c>
      <c r="N334" s="527"/>
      <c r="O334" s="527"/>
      <c r="P334" s="207">
        <v>6</v>
      </c>
      <c r="Q334" s="207">
        <v>2304.0556199304733</v>
      </c>
      <c r="R334" s="208">
        <f t="shared" si="414"/>
        <v>384.0092699884122</v>
      </c>
      <c r="S334" s="205">
        <f t="shared" si="422"/>
        <v>2</v>
      </c>
      <c r="T334" s="576"/>
      <c r="U334" s="207">
        <v>6</v>
      </c>
      <c r="V334" s="207">
        <v>2304.3311613645087</v>
      </c>
      <c r="W334" s="208">
        <f t="shared" si="415"/>
        <v>384.05519356075143</v>
      </c>
      <c r="X334" s="205">
        <f t="shared" si="423"/>
        <v>2</v>
      </c>
      <c r="Y334" s="576"/>
      <c r="Z334" s="207">
        <v>6</v>
      </c>
      <c r="AA334" s="207">
        <v>2305.2764879696078</v>
      </c>
      <c r="AB334" s="208">
        <f t="shared" si="416"/>
        <v>384.21274799493466</v>
      </c>
      <c r="AC334" s="205">
        <f t="shared" si="424"/>
        <v>2</v>
      </c>
      <c r="AD334" s="576"/>
      <c r="AE334" s="207">
        <v>6</v>
      </c>
      <c r="AF334" s="207">
        <v>2305.5118110236272</v>
      </c>
      <c r="AG334" s="208">
        <f t="shared" si="417"/>
        <v>384.25196850393786</v>
      </c>
      <c r="AH334" s="205">
        <f t="shared" si="425"/>
        <v>3</v>
      </c>
      <c r="AI334" s="576"/>
      <c r="AJ334" s="207">
        <v>6</v>
      </c>
      <c r="AK334" s="207">
        <v>2305.4290718038542</v>
      </c>
      <c r="AL334" s="208">
        <f t="shared" si="418"/>
        <v>384.23817863397568</v>
      </c>
      <c r="AM334" s="205">
        <f t="shared" si="426"/>
        <v>3</v>
      </c>
      <c r="AN334" s="576"/>
      <c r="AO334" s="207">
        <v>6</v>
      </c>
      <c r="AP334" s="207">
        <v>2305.8633238981001</v>
      </c>
      <c r="AQ334" s="208">
        <f t="shared" si="419"/>
        <v>384.31055398301669</v>
      </c>
      <c r="AR334" s="205">
        <f t="shared" si="427"/>
        <v>3</v>
      </c>
      <c r="AS334" s="576"/>
      <c r="AT334" s="207">
        <v>6</v>
      </c>
      <c r="AU334" s="207">
        <v>2306.2499999999995</v>
      </c>
      <c r="AV334" s="208">
        <f t="shared" si="420"/>
        <v>384.37499999999994</v>
      </c>
      <c r="AW334" s="205">
        <f t="shared" si="428"/>
        <v>3</v>
      </c>
      <c r="AX334" s="576"/>
    </row>
    <row r="335" spans="2:50" ht="14.25" hidden="1" customHeight="1" outlineLevel="1">
      <c r="B335" s="527"/>
      <c r="C335" s="203">
        <v>9</v>
      </c>
      <c r="D335" s="206" t="s">
        <v>396</v>
      </c>
      <c r="E335" s="203">
        <v>17</v>
      </c>
      <c r="F335" s="203">
        <v>3600</v>
      </c>
      <c r="G335" s="208">
        <f t="shared" si="413"/>
        <v>211.76470588235293</v>
      </c>
      <c r="H335" s="576"/>
      <c r="I335" s="209">
        <f t="shared" si="421"/>
        <v>17</v>
      </c>
      <c r="J335" s="209">
        <f t="shared" si="421"/>
        <v>3115.2447289303159</v>
      </c>
      <c r="K335" s="210">
        <f t="shared" si="421"/>
        <v>183.24968993707739</v>
      </c>
      <c r="L335" s="577"/>
      <c r="M335" s="209">
        <f>RANK(K335, K$327:$K$341)</f>
        <v>11</v>
      </c>
      <c r="N335" s="527"/>
      <c r="O335" s="527"/>
      <c r="P335" s="207">
        <v>17</v>
      </c>
      <c r="Q335" s="207">
        <v>3115.4362416107415</v>
      </c>
      <c r="R335" s="208">
        <f t="shared" si="414"/>
        <v>183.26095538886716</v>
      </c>
      <c r="S335" s="205">
        <f t="shared" si="422"/>
        <v>9</v>
      </c>
      <c r="T335" s="576"/>
      <c r="U335" s="207">
        <v>17</v>
      </c>
      <c r="V335" s="207">
        <v>3115.2288072018027</v>
      </c>
      <c r="W335" s="208">
        <f t="shared" si="415"/>
        <v>183.24875336481193</v>
      </c>
      <c r="X335" s="205">
        <f t="shared" si="423"/>
        <v>9</v>
      </c>
      <c r="Y335" s="576"/>
      <c r="Z335" s="207">
        <v>17</v>
      </c>
      <c r="AA335" s="207">
        <v>3115.7396449704224</v>
      </c>
      <c r="AB335" s="208">
        <f t="shared" si="416"/>
        <v>183.27880264531896</v>
      </c>
      <c r="AC335" s="205">
        <f t="shared" si="424"/>
        <v>9</v>
      </c>
      <c r="AD335" s="576"/>
      <c r="AE335" s="207">
        <v>17</v>
      </c>
      <c r="AF335" s="207">
        <v>3114.9606299212696</v>
      </c>
      <c r="AG335" s="208">
        <f t="shared" si="417"/>
        <v>183.23297823066292</v>
      </c>
      <c r="AH335" s="205">
        <f t="shared" si="425"/>
        <v>11</v>
      </c>
      <c r="AI335" s="576"/>
      <c r="AJ335" s="207">
        <v>17</v>
      </c>
      <c r="AK335" s="207">
        <v>3115.1956323930826</v>
      </c>
      <c r="AL335" s="208">
        <f t="shared" si="418"/>
        <v>183.24680190547545</v>
      </c>
      <c r="AM335" s="205">
        <f t="shared" si="426"/>
        <v>10</v>
      </c>
      <c r="AN335" s="576"/>
      <c r="AO335" s="207">
        <v>17</v>
      </c>
      <c r="AP335" s="207">
        <v>3115.033190160093</v>
      </c>
      <c r="AQ335" s="208">
        <f t="shared" si="419"/>
        <v>183.23724648000547</v>
      </c>
      <c r="AR335" s="205">
        <f t="shared" si="427"/>
        <v>11</v>
      </c>
      <c r="AS335" s="576"/>
      <c r="AT335" s="207">
        <v>17</v>
      </c>
      <c r="AU335" s="207">
        <v>3115.1189562547988</v>
      </c>
      <c r="AV335" s="208">
        <f t="shared" si="420"/>
        <v>183.24229154439993</v>
      </c>
      <c r="AW335" s="205">
        <f t="shared" si="428"/>
        <v>11</v>
      </c>
      <c r="AX335" s="576"/>
    </row>
    <row r="336" spans="2:50" ht="14.25" hidden="1" customHeight="1" outlineLevel="1">
      <c r="B336" s="527"/>
      <c r="C336" s="203">
        <v>10</v>
      </c>
      <c r="D336" s="206" t="s">
        <v>397</v>
      </c>
      <c r="E336" s="203">
        <v>17</v>
      </c>
      <c r="F336" s="203">
        <v>3600</v>
      </c>
      <c r="G336" s="208">
        <f t="shared" si="413"/>
        <v>211.76470588235293</v>
      </c>
      <c r="H336" s="576"/>
      <c r="I336" s="209">
        <f t="shared" si="421"/>
        <v>17</v>
      </c>
      <c r="J336" s="209">
        <f t="shared" si="421"/>
        <v>3115.5676136846973</v>
      </c>
      <c r="K336" s="210">
        <f t="shared" si="421"/>
        <v>183.26868315792336</v>
      </c>
      <c r="L336" s="577"/>
      <c r="M336" s="209">
        <f>RANK(K336, K$327:$K$341)</f>
        <v>8</v>
      </c>
      <c r="N336" s="527"/>
      <c r="O336" s="527"/>
      <c r="P336" s="207">
        <v>17</v>
      </c>
      <c r="Q336" s="207">
        <v>3116.1066048667412</v>
      </c>
      <c r="R336" s="208">
        <f t="shared" si="414"/>
        <v>183.30038852157301</v>
      </c>
      <c r="S336" s="205">
        <f t="shared" si="422"/>
        <v>8</v>
      </c>
      <c r="T336" s="576"/>
      <c r="U336" s="207">
        <v>17</v>
      </c>
      <c r="V336" s="207">
        <v>3116.622289844041</v>
      </c>
      <c r="W336" s="208">
        <f t="shared" si="415"/>
        <v>183.3307229320024</v>
      </c>
      <c r="X336" s="205">
        <f t="shared" si="423"/>
        <v>8</v>
      </c>
      <c r="Y336" s="576"/>
      <c r="Z336" s="207">
        <v>17</v>
      </c>
      <c r="AA336" s="207">
        <v>3115.4405820533593</v>
      </c>
      <c r="AB336" s="208">
        <f t="shared" si="416"/>
        <v>183.26121070902113</v>
      </c>
      <c r="AC336" s="205">
        <f t="shared" si="424"/>
        <v>10</v>
      </c>
      <c r="AD336" s="576"/>
      <c r="AE336" s="207">
        <v>17</v>
      </c>
      <c r="AF336" s="207">
        <v>3115.642458100559</v>
      </c>
      <c r="AG336" s="208">
        <f t="shared" si="417"/>
        <v>183.27308577062112</v>
      </c>
      <c r="AH336" s="205">
        <f t="shared" si="425"/>
        <v>9</v>
      </c>
      <c r="AI336" s="576"/>
      <c r="AJ336" s="207">
        <v>17</v>
      </c>
      <c r="AK336" s="207">
        <v>3114.8682247638071</v>
      </c>
      <c r="AL336" s="208">
        <f t="shared" si="418"/>
        <v>183.22754263316511</v>
      </c>
      <c r="AM336" s="205">
        <f t="shared" si="426"/>
        <v>11</v>
      </c>
      <c r="AN336" s="576"/>
      <c r="AO336" s="207">
        <v>17</v>
      </c>
      <c r="AP336" s="207">
        <v>3115.1612903225837</v>
      </c>
      <c r="AQ336" s="208">
        <f t="shared" si="419"/>
        <v>183.24478178368139</v>
      </c>
      <c r="AR336" s="205">
        <f t="shared" si="427"/>
        <v>10</v>
      </c>
      <c r="AS336" s="576"/>
      <c r="AT336" s="207">
        <v>17</v>
      </c>
      <c r="AU336" s="207">
        <v>3115.1318458417904</v>
      </c>
      <c r="AV336" s="208">
        <f t="shared" si="420"/>
        <v>183.24304975539943</v>
      </c>
      <c r="AW336" s="205">
        <f t="shared" si="428"/>
        <v>10</v>
      </c>
      <c r="AX336" s="576"/>
    </row>
    <row r="337" spans="2:50" ht="14.25" hidden="1" customHeight="1" outlineLevel="1">
      <c r="B337" s="527"/>
      <c r="C337" s="203">
        <v>11</v>
      </c>
      <c r="D337" s="206" t="s">
        <v>395</v>
      </c>
      <c r="E337" s="203">
        <v>11</v>
      </c>
      <c r="F337" s="203">
        <v>3600</v>
      </c>
      <c r="G337" s="208">
        <f t="shared" si="413"/>
        <v>327.27272727272725</v>
      </c>
      <c r="H337" s="576"/>
      <c r="I337" s="209">
        <f t="shared" si="421"/>
        <v>11</v>
      </c>
      <c r="J337" s="209">
        <f t="shared" si="421"/>
        <v>3142.4253745769797</v>
      </c>
      <c r="K337" s="210">
        <f t="shared" si="421"/>
        <v>285.6750340524527</v>
      </c>
      <c r="L337" s="577"/>
      <c r="M337" s="209">
        <f>RANK(K337, K$327:$K$341)</f>
        <v>7</v>
      </c>
      <c r="N337" s="527"/>
      <c r="O337" s="527"/>
      <c r="P337" s="207">
        <v>11</v>
      </c>
      <c r="Q337" s="207">
        <v>3141.3674372847936</v>
      </c>
      <c r="R337" s="208">
        <f t="shared" si="414"/>
        <v>285.57885793498122</v>
      </c>
      <c r="S337" s="205">
        <f t="shared" si="422"/>
        <v>7</v>
      </c>
      <c r="T337" s="576"/>
      <c r="U337" s="207">
        <v>11</v>
      </c>
      <c r="V337" s="207">
        <v>3142.5414364640919</v>
      </c>
      <c r="W337" s="208">
        <f t="shared" si="415"/>
        <v>285.68558513309927</v>
      </c>
      <c r="X337" s="205">
        <f t="shared" si="423"/>
        <v>7</v>
      </c>
      <c r="Y337" s="576"/>
      <c r="Z337" s="207">
        <v>11</v>
      </c>
      <c r="AA337" s="207">
        <v>3141.9847328244277</v>
      </c>
      <c r="AB337" s="208">
        <f t="shared" si="416"/>
        <v>285.6349757113116</v>
      </c>
      <c r="AC337" s="205">
        <f t="shared" si="424"/>
        <v>7</v>
      </c>
      <c r="AD337" s="576"/>
      <c r="AE337" s="207">
        <v>11</v>
      </c>
      <c r="AF337" s="207">
        <v>3142.2324510932108</v>
      </c>
      <c r="AG337" s="208">
        <f t="shared" si="417"/>
        <v>285.65749555392824</v>
      </c>
      <c r="AH337" s="205">
        <f t="shared" si="425"/>
        <v>7</v>
      </c>
      <c r="AI337" s="576"/>
      <c r="AJ337" s="207">
        <v>11</v>
      </c>
      <c r="AK337" s="207">
        <v>3142.6139817629278</v>
      </c>
      <c r="AL337" s="208">
        <f t="shared" si="418"/>
        <v>285.69218016026616</v>
      </c>
      <c r="AM337" s="205">
        <f t="shared" si="426"/>
        <v>7</v>
      </c>
      <c r="AN337" s="576"/>
      <c r="AO337" s="207">
        <v>11</v>
      </c>
      <c r="AP337" s="207">
        <v>3142.6530612244806</v>
      </c>
      <c r="AQ337" s="208">
        <f t="shared" si="419"/>
        <v>285.69573283858915</v>
      </c>
      <c r="AR337" s="205">
        <f t="shared" si="427"/>
        <v>7</v>
      </c>
      <c r="AS337" s="576"/>
      <c r="AT337" s="207">
        <v>11</v>
      </c>
      <c r="AU337" s="207">
        <v>3143.5845213849234</v>
      </c>
      <c r="AV337" s="208">
        <f t="shared" si="420"/>
        <v>285.78041103499305</v>
      </c>
      <c r="AW337" s="205">
        <f t="shared" si="428"/>
        <v>7</v>
      </c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7"/>
      <c r="Q338" s="207"/>
      <c r="R338" s="208"/>
      <c r="S338" s="205"/>
      <c r="T338" s="576"/>
      <c r="U338" s="207"/>
      <c r="V338" s="207"/>
      <c r="W338" s="208"/>
      <c r="X338" s="205"/>
      <c r="Y338" s="576"/>
      <c r="Z338" s="207"/>
      <c r="AA338" s="207"/>
      <c r="AB338" s="208"/>
      <c r="AC338" s="205"/>
      <c r="AD338" s="576"/>
      <c r="AE338" s="207"/>
      <c r="AF338" s="207"/>
      <c r="AG338" s="208"/>
      <c r="AH338" s="205"/>
      <c r="AI338" s="576"/>
      <c r="AJ338" s="207"/>
      <c r="AK338" s="207"/>
      <c r="AL338" s="208"/>
      <c r="AM338" s="205"/>
      <c r="AN338" s="576"/>
      <c r="AO338" s="207"/>
      <c r="AP338" s="207"/>
      <c r="AQ338" s="208"/>
      <c r="AR338" s="205"/>
      <c r="AS338" s="576"/>
      <c r="AT338" s="207"/>
      <c r="AU338" s="207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7"/>
      <c r="Q339" s="207"/>
      <c r="R339" s="208"/>
      <c r="S339" s="205"/>
      <c r="T339" s="576"/>
      <c r="U339" s="207"/>
      <c r="V339" s="207"/>
      <c r="W339" s="208"/>
      <c r="X339" s="205"/>
      <c r="Y339" s="576"/>
      <c r="Z339" s="207"/>
      <c r="AA339" s="207"/>
      <c r="AB339" s="208"/>
      <c r="AC339" s="205"/>
      <c r="AD339" s="576"/>
      <c r="AE339" s="207"/>
      <c r="AF339" s="207"/>
      <c r="AG339" s="208"/>
      <c r="AH339" s="205"/>
      <c r="AI339" s="576"/>
      <c r="AJ339" s="207"/>
      <c r="AK339" s="207"/>
      <c r="AL339" s="208"/>
      <c r="AM339" s="205"/>
      <c r="AN339" s="576"/>
      <c r="AO339" s="207"/>
      <c r="AP339" s="207"/>
      <c r="AQ339" s="208"/>
      <c r="AR339" s="205"/>
      <c r="AS339" s="576"/>
      <c r="AT339" s="207"/>
      <c r="AU339" s="207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29">U342+1</f>
        <v>45988</v>
      </c>
      <c r="AA342" s="637"/>
      <c r="AB342" s="637"/>
      <c r="AC342" s="637"/>
      <c r="AD342" s="637"/>
      <c r="AE342" s="638">
        <f t="shared" ref="AE342" si="430">Z342+1</f>
        <v>45989</v>
      </c>
      <c r="AF342" s="639"/>
      <c r="AG342" s="639"/>
      <c r="AH342" s="639"/>
      <c r="AI342" s="639"/>
      <c r="AJ342" s="640">
        <f t="shared" ref="AJ342" si="431">AE342+1</f>
        <v>45990</v>
      </c>
      <c r="AK342" s="641"/>
      <c r="AL342" s="641"/>
      <c r="AM342" s="641"/>
      <c r="AN342" s="642"/>
      <c r="AO342" s="638">
        <f t="shared" ref="AO342" si="432">AJ342+1</f>
        <v>45991</v>
      </c>
      <c r="AP342" s="639"/>
      <c r="AQ342" s="639"/>
      <c r="AR342" s="639"/>
      <c r="AS342" s="639"/>
      <c r="AT342" s="640">
        <f t="shared" ref="AT342" si="433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4">Z342</f>
        <v>45988</v>
      </c>
      <c r="AA343" s="643"/>
      <c r="AB343" s="643"/>
      <c r="AC343" s="643"/>
      <c r="AD343" s="643"/>
      <c r="AE343" s="644">
        <f t="shared" ref="AE343" si="435">AE342</f>
        <v>45989</v>
      </c>
      <c r="AF343" s="644"/>
      <c r="AG343" s="644"/>
      <c r="AH343" s="644"/>
      <c r="AI343" s="644"/>
      <c r="AJ343" s="645">
        <f t="shared" ref="AJ343" si="436">AJ342</f>
        <v>45990</v>
      </c>
      <c r="AK343" s="646"/>
      <c r="AL343" s="646"/>
      <c r="AM343" s="646"/>
      <c r="AN343" s="647"/>
      <c r="AO343" s="644">
        <f t="shared" ref="AO343" si="437">AO342</f>
        <v>45991</v>
      </c>
      <c r="AP343" s="644"/>
      <c r="AQ343" s="644"/>
      <c r="AR343" s="644"/>
      <c r="AS343" s="644"/>
      <c r="AT343" s="645">
        <f t="shared" ref="AT343" si="438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477</v>
      </c>
      <c r="C347" s="203">
        <v>1</v>
      </c>
      <c r="D347" s="206" t="s">
        <v>392</v>
      </c>
      <c r="E347" s="203">
        <v>17</v>
      </c>
      <c r="F347" s="203">
        <v>3600</v>
      </c>
      <c r="G347" s="208">
        <f t="shared" ref="G347:G357" si="439">F347/E347</f>
        <v>211.76470588235293</v>
      </c>
      <c r="H347" s="576">
        <f>AVERAGE(G347:G361)</f>
        <v>330.4488737643818</v>
      </c>
      <c r="I347" s="209">
        <f>AVERAGE(P347,U347,Z347,AE347,AJ347,AO347,AT347)</f>
        <v>17</v>
      </c>
      <c r="J347" s="209">
        <f>AVERAGE(Q347,V347,AA347,AF347,AK347,AP347,AU347)</f>
        <v>3117.4015250877201</v>
      </c>
      <c r="K347" s="210">
        <f>AVERAGE(R347,W347,AB347,AG347,AL347,AQ347,AV347)</f>
        <v>183.37656029927766</v>
      </c>
      <c r="L347" s="577">
        <f>IFERROR(AVERAGE(K347:K361),"-")</f>
        <v>291.06010288286029</v>
      </c>
      <c r="M347" s="209">
        <f>RANK(K347, K$347:$K$361)</f>
        <v>8</v>
      </c>
      <c r="N347" s="527"/>
      <c r="O347" s="527"/>
      <c r="P347" s="207">
        <v>17</v>
      </c>
      <c r="Q347" s="207">
        <v>3115.898959881129</v>
      </c>
      <c r="R347" s="208">
        <f t="shared" ref="R347:R357" si="440">Q347/P347</f>
        <v>183.28817411065464</v>
      </c>
      <c r="S347" s="205">
        <f>RANK(R347, R$347:R$361)</f>
        <v>8</v>
      </c>
      <c r="T347" s="576">
        <f>AVERAGE(R347:R361)</f>
        <v>290.93287022626777</v>
      </c>
      <c r="U347" s="207">
        <v>17</v>
      </c>
      <c r="V347" s="207">
        <v>3116.417910447763</v>
      </c>
      <c r="W347" s="208">
        <f t="shared" ref="W347:W357" si="441">V347/U347</f>
        <v>183.31870061457428</v>
      </c>
      <c r="X347" s="205">
        <f>RANK(W347, W$347:W$361)</f>
        <v>8</v>
      </c>
      <c r="Y347" s="576">
        <f>AVERAGE(W347:W361)</f>
        <v>290.97329583721006</v>
      </c>
      <c r="Z347" s="207">
        <v>17</v>
      </c>
      <c r="AA347" s="207">
        <v>3117.1052631578937</v>
      </c>
      <c r="AB347" s="208">
        <f t="shared" ref="AB347:AB357" si="442">AA347/Z347</f>
        <v>183.35913312693492</v>
      </c>
      <c r="AC347" s="205">
        <f>RANK(AB347, AB$347:AB$361)</f>
        <v>8</v>
      </c>
      <c r="AD347" s="576">
        <f>AVERAGE(AB347:AB361)</f>
        <v>290.97756816844327</v>
      </c>
      <c r="AE347" s="207">
        <v>17</v>
      </c>
      <c r="AF347" s="207">
        <v>3117.6304654442856</v>
      </c>
      <c r="AG347" s="208">
        <f t="shared" ref="AG347:AG357" si="443">AF347/AE347</f>
        <v>183.39002737907563</v>
      </c>
      <c r="AH347" s="205">
        <f>RANK(AG347, AG$347:AG$361)</f>
        <v>8</v>
      </c>
      <c r="AI347" s="576">
        <f>AVERAGE(AG347:AG361)</f>
        <v>291.10969836998134</v>
      </c>
      <c r="AJ347" s="207">
        <v>17</v>
      </c>
      <c r="AK347" s="207">
        <v>3117.8401270513564</v>
      </c>
      <c r="AL347" s="208">
        <f t="shared" ref="AL347:AL357" si="444">AK347/AJ347</f>
        <v>183.40236041478568</v>
      </c>
      <c r="AM347" s="205">
        <f>RANK(AL347, AL$347:AL$361)</f>
        <v>7</v>
      </c>
      <c r="AN347" s="576">
        <f>AVERAGE(AL347:AL361)</f>
        <v>283.08563031009686</v>
      </c>
      <c r="AO347" s="207">
        <v>17</v>
      </c>
      <c r="AP347" s="207">
        <v>3117.9810725552052</v>
      </c>
      <c r="AQ347" s="208">
        <f t="shared" ref="AQ347:AQ357" si="445">AP347/AO347</f>
        <v>183.41065132677679</v>
      </c>
      <c r="AR347" s="205">
        <f>RANK(AQ347, AQ$347:AQ$361)</f>
        <v>7</v>
      </c>
      <c r="AS347" s="576">
        <f>AVERAGE(AQ347:AQ361)</f>
        <v>283.08818102389995</v>
      </c>
      <c r="AT347" s="207">
        <v>17</v>
      </c>
      <c r="AU347" s="207">
        <v>3118.9368770764104</v>
      </c>
      <c r="AV347" s="208">
        <f t="shared" ref="AV347:AV357" si="446">AU347/AT347</f>
        <v>183.4668751221418</v>
      </c>
      <c r="AW347" s="205">
        <f>RANK(AV347, AV$347:AV$361)</f>
        <v>7</v>
      </c>
      <c r="AX347" s="576">
        <f>AVERAGE(AV347:AV361)</f>
        <v>283.12201333544607</v>
      </c>
    </row>
    <row r="348" spans="2:50" ht="14.25" customHeight="1">
      <c r="B348" s="527"/>
      <c r="C348" s="203">
        <v>2</v>
      </c>
      <c r="D348" s="206" t="s">
        <v>394</v>
      </c>
      <c r="E348" s="203">
        <v>17</v>
      </c>
      <c r="F348" s="203">
        <v>3600</v>
      </c>
      <c r="G348" s="208">
        <f t="shared" si="439"/>
        <v>211.76470588235293</v>
      </c>
      <c r="H348" s="576"/>
      <c r="I348" s="209">
        <f t="shared" ref="I348:K357" si="447">AVERAGE(P348,U348,Z348,AE348,AJ348,AO348,AT348)</f>
        <v>17</v>
      </c>
      <c r="J348" s="209">
        <f t="shared" si="447"/>
        <v>3115.3132933308602</v>
      </c>
      <c r="K348" s="210">
        <f t="shared" si="447"/>
        <v>183.25372313710946</v>
      </c>
      <c r="L348" s="577"/>
      <c r="M348" s="209">
        <f>RANK(K348, K$347:$K$361)</f>
        <v>9</v>
      </c>
      <c r="N348" s="527"/>
      <c r="O348" s="527"/>
      <c r="P348" s="207">
        <v>17</v>
      </c>
      <c r="Q348" s="207">
        <v>3115.0401836968995</v>
      </c>
      <c r="R348" s="208">
        <f t="shared" si="440"/>
        <v>183.2376578645235</v>
      </c>
      <c r="S348" s="205">
        <f t="shared" ref="S348:S357" si="448">RANK(R348, R$347:R$361)</f>
        <v>9</v>
      </c>
      <c r="T348" s="576"/>
      <c r="U348" s="207">
        <v>17</v>
      </c>
      <c r="V348" s="207">
        <v>3114.8357870894661</v>
      </c>
      <c r="W348" s="208">
        <f t="shared" si="441"/>
        <v>183.22563453467447</v>
      </c>
      <c r="X348" s="205">
        <f t="shared" ref="X348:X357" si="449">RANK(W348, W$347:W$361)</f>
        <v>10</v>
      </c>
      <c r="Y348" s="576"/>
      <c r="Z348" s="207">
        <v>17</v>
      </c>
      <c r="AA348" s="207">
        <v>3115.252947888931</v>
      </c>
      <c r="AB348" s="208">
        <f t="shared" si="442"/>
        <v>183.25017340523124</v>
      </c>
      <c r="AC348" s="205">
        <f t="shared" ref="AC348:AC357" si="450">RANK(AB348, AB$347:AB$361)</f>
        <v>9</v>
      </c>
      <c r="AD348" s="576"/>
      <c r="AE348" s="207">
        <v>17</v>
      </c>
      <c r="AF348" s="207">
        <v>3115.4873824839146</v>
      </c>
      <c r="AG348" s="208">
        <f t="shared" si="443"/>
        <v>183.26396367552439</v>
      </c>
      <c r="AH348" s="205">
        <f t="shared" ref="AH348:AH357" si="451">RANK(AG348, AG$347:AG$361)</f>
        <v>9</v>
      </c>
      <c r="AI348" s="576"/>
      <c r="AJ348" s="207">
        <v>17</v>
      </c>
      <c r="AK348" s="207">
        <v>3115.2317880794699</v>
      </c>
      <c r="AL348" s="208">
        <f t="shared" si="444"/>
        <v>183.24892871055704</v>
      </c>
      <c r="AM348" s="205">
        <f t="shared" ref="AM348:AM357" si="452">RANK(AL348, AL$347:AL$361)</f>
        <v>8</v>
      </c>
      <c r="AN348" s="576"/>
      <c r="AO348" s="207">
        <v>17</v>
      </c>
      <c r="AP348" s="207">
        <v>3115.1559633027514</v>
      </c>
      <c r="AQ348" s="208">
        <f t="shared" si="445"/>
        <v>183.2444684295736</v>
      </c>
      <c r="AR348" s="205">
        <f t="shared" ref="AR348:AR357" si="453">RANK(AQ348, AQ$347:AQ$361)</f>
        <v>8</v>
      </c>
      <c r="AS348" s="576"/>
      <c r="AT348" s="207">
        <v>17</v>
      </c>
      <c r="AU348" s="207">
        <v>3116.1890007745947</v>
      </c>
      <c r="AV348" s="208">
        <f t="shared" si="446"/>
        <v>183.30523533968204</v>
      </c>
      <c r="AW348" s="205">
        <f t="shared" ref="AW348:AW356" si="454">RANK(AV348, AV$347:AV$361)</f>
        <v>8</v>
      </c>
      <c r="AX348" s="576"/>
    </row>
    <row r="349" spans="2:50" ht="14.25" customHeight="1">
      <c r="B349" s="527"/>
      <c r="C349" s="203">
        <v>3</v>
      </c>
      <c r="D349" s="206" t="s">
        <v>391</v>
      </c>
      <c r="E349" s="203">
        <v>11</v>
      </c>
      <c r="F349" s="203">
        <v>3600</v>
      </c>
      <c r="G349" s="208">
        <f t="shared" si="439"/>
        <v>327.27272727272725</v>
      </c>
      <c r="H349" s="576"/>
      <c r="I349" s="209">
        <f t="shared" si="447"/>
        <v>11</v>
      </c>
      <c r="J349" s="209">
        <f t="shared" si="447"/>
        <v>3144.5363579833424</v>
      </c>
      <c r="K349" s="210">
        <f t="shared" si="447"/>
        <v>285.8669416348493</v>
      </c>
      <c r="L349" s="577"/>
      <c r="M349" s="209">
        <f>RANK(K349, K$347:$K$361)</f>
        <v>6</v>
      </c>
      <c r="N349" s="527"/>
      <c r="O349" s="527"/>
      <c r="P349" s="207">
        <v>11</v>
      </c>
      <c r="Q349" s="207">
        <v>3143.5028248587578</v>
      </c>
      <c r="R349" s="208">
        <f t="shared" si="440"/>
        <v>285.77298407806887</v>
      </c>
      <c r="S349" s="205">
        <f t="shared" si="448"/>
        <v>7</v>
      </c>
      <c r="T349" s="576"/>
      <c r="U349" s="207">
        <v>11</v>
      </c>
      <c r="V349" s="207">
        <v>3144.4717444717426</v>
      </c>
      <c r="W349" s="208">
        <f t="shared" si="441"/>
        <v>285.86106767924935</v>
      </c>
      <c r="X349" s="205">
        <f t="shared" si="449"/>
        <v>7</v>
      </c>
      <c r="Y349" s="576"/>
      <c r="Z349" s="207">
        <v>11</v>
      </c>
      <c r="AA349" s="207">
        <v>3144.0752351097208</v>
      </c>
      <c r="AB349" s="208">
        <f t="shared" si="442"/>
        <v>285.82502137361098</v>
      </c>
      <c r="AC349" s="205">
        <f t="shared" si="450"/>
        <v>6</v>
      </c>
      <c r="AD349" s="576"/>
      <c r="AE349" s="207">
        <v>11</v>
      </c>
      <c r="AF349" s="207">
        <v>3144.8946515397015</v>
      </c>
      <c r="AG349" s="208">
        <f t="shared" si="443"/>
        <v>285.89951377633651</v>
      </c>
      <c r="AH349" s="205">
        <f t="shared" si="451"/>
        <v>6</v>
      </c>
      <c r="AI349" s="576"/>
      <c r="AJ349" s="207">
        <v>11</v>
      </c>
      <c r="AK349" s="207">
        <v>3145.3287197231839</v>
      </c>
      <c r="AL349" s="208">
        <f t="shared" si="444"/>
        <v>285.93897452028943</v>
      </c>
      <c r="AM349" s="205">
        <f t="shared" si="452"/>
        <v>5</v>
      </c>
      <c r="AN349" s="576"/>
      <c r="AO349" s="207">
        <v>11</v>
      </c>
      <c r="AP349" s="207">
        <v>3144.8512585812387</v>
      </c>
      <c r="AQ349" s="208">
        <f t="shared" si="445"/>
        <v>285.89556896193079</v>
      </c>
      <c r="AR349" s="205">
        <f t="shared" si="453"/>
        <v>5</v>
      </c>
      <c r="AS349" s="576"/>
      <c r="AT349" s="207">
        <v>11</v>
      </c>
      <c r="AU349" s="207">
        <v>3144.6300715990519</v>
      </c>
      <c r="AV349" s="208">
        <f t="shared" si="446"/>
        <v>285.87546105445927</v>
      </c>
      <c r="AW349" s="205">
        <f t="shared" si="454"/>
        <v>5</v>
      </c>
      <c r="AX349" s="576"/>
    </row>
    <row r="350" spans="2:50" ht="14.25" customHeight="1">
      <c r="B350" s="527"/>
      <c r="C350" s="203">
        <v>4</v>
      </c>
      <c r="D350" s="206" t="s">
        <v>641</v>
      </c>
      <c r="E350" s="203">
        <v>6</v>
      </c>
      <c r="F350" s="203">
        <v>2600</v>
      </c>
      <c r="G350" s="208">
        <f t="shared" si="439"/>
        <v>433.33333333333331</v>
      </c>
      <c r="H350" s="576"/>
      <c r="I350" s="209">
        <f t="shared" si="447"/>
        <v>6</v>
      </c>
      <c r="J350" s="209">
        <f t="shared" si="447"/>
        <v>2307.1310672074483</v>
      </c>
      <c r="K350" s="210">
        <f t="shared" si="447"/>
        <v>384.52184453457477</v>
      </c>
      <c r="L350" s="577"/>
      <c r="M350" s="209">
        <f>RANK(K350, K$347:$K$361)</f>
        <v>3</v>
      </c>
      <c r="N350" s="527"/>
      <c r="O350" s="527"/>
      <c r="P350" s="207">
        <v>6</v>
      </c>
      <c r="Q350" s="207">
        <v>2305.7692307692305</v>
      </c>
      <c r="R350" s="208">
        <f t="shared" si="440"/>
        <v>384.29487179487177</v>
      </c>
      <c r="S350" s="205">
        <f>RANK(R350, R$347:R$361)</f>
        <v>2</v>
      </c>
      <c r="T350" s="576"/>
      <c r="U350" s="207">
        <v>6</v>
      </c>
      <c r="V350" s="207">
        <v>2306.250000000005</v>
      </c>
      <c r="W350" s="208">
        <f t="shared" si="441"/>
        <v>384.37500000000085</v>
      </c>
      <c r="X350" s="205">
        <f>RANK(W350, W$347:W$361)</f>
        <v>2</v>
      </c>
      <c r="Y350" s="576"/>
      <c r="Z350" s="207">
        <v>6</v>
      </c>
      <c r="AA350" s="207">
        <v>2306.2500000000018</v>
      </c>
      <c r="AB350" s="208">
        <f t="shared" si="442"/>
        <v>384.37500000000028</v>
      </c>
      <c r="AC350" s="205">
        <f>RANK(AB350, AB$347:AB$361)</f>
        <v>1</v>
      </c>
      <c r="AD350" s="576"/>
      <c r="AE350" s="207">
        <v>6</v>
      </c>
      <c r="AF350" s="207">
        <v>2308.3765752409222</v>
      </c>
      <c r="AG350" s="208">
        <f t="shared" si="443"/>
        <v>384.72942920682038</v>
      </c>
      <c r="AH350" s="205">
        <f>RANK(AG350, AG$347:AG$361)</f>
        <v>1</v>
      </c>
      <c r="AI350" s="576"/>
      <c r="AJ350" s="207">
        <v>6</v>
      </c>
      <c r="AK350" s="207">
        <v>2307.5456711675961</v>
      </c>
      <c r="AL350" s="208">
        <f t="shared" si="444"/>
        <v>384.59094519459933</v>
      </c>
      <c r="AM350" s="205">
        <f>RANK(AL350, AL$347:AL$361)</f>
        <v>3</v>
      </c>
      <c r="AN350" s="576"/>
      <c r="AO350" s="207">
        <v>6</v>
      </c>
      <c r="AP350" s="207">
        <v>2307.8341013824906</v>
      </c>
      <c r="AQ350" s="208">
        <f t="shared" si="445"/>
        <v>384.63901689708177</v>
      </c>
      <c r="AR350" s="205">
        <f>RANK(AQ350, AQ$347:AQ$361)</f>
        <v>3</v>
      </c>
      <c r="AS350" s="576"/>
      <c r="AT350" s="207">
        <v>6</v>
      </c>
      <c r="AU350" s="207">
        <v>2307.8918918918921</v>
      </c>
      <c r="AV350" s="208">
        <f t="shared" si="446"/>
        <v>384.6486486486487</v>
      </c>
      <c r="AW350" s="205">
        <f>RANK(AV350, AV$347:AV$361)</f>
        <v>3</v>
      </c>
      <c r="AX350" s="576"/>
    </row>
    <row r="351" spans="2:50" ht="14.25" customHeight="1">
      <c r="B351" s="527"/>
      <c r="C351" s="203">
        <v>5</v>
      </c>
      <c r="D351" s="206" t="s">
        <v>667</v>
      </c>
      <c r="E351" s="203">
        <v>6</v>
      </c>
      <c r="F351" s="203">
        <v>2600</v>
      </c>
      <c r="G351" s="208">
        <f t="shared" si="439"/>
        <v>433.33333333333331</v>
      </c>
      <c r="H351" s="576"/>
      <c r="I351" s="209">
        <f t="shared" si="447"/>
        <v>6</v>
      </c>
      <c r="J351" s="209">
        <f t="shared" si="447"/>
        <v>2307.2683589994294</v>
      </c>
      <c r="K351" s="210">
        <f t="shared" si="447"/>
        <v>384.54472649990487</v>
      </c>
      <c r="L351" s="577"/>
      <c r="M351" s="209">
        <f>RANK(K351, K$347:$K$361)</f>
        <v>2</v>
      </c>
      <c r="N351" s="527"/>
      <c r="O351" s="527"/>
      <c r="P351" s="207">
        <v>6</v>
      </c>
      <c r="Q351" s="207">
        <v>2306.5680730752538</v>
      </c>
      <c r="R351" s="208">
        <f t="shared" si="440"/>
        <v>384.42801217920896</v>
      </c>
      <c r="S351" s="205">
        <f t="shared" si="448"/>
        <v>1</v>
      </c>
      <c r="T351" s="576"/>
      <c r="U351" s="207">
        <v>6</v>
      </c>
      <c r="V351" s="207">
        <v>2306.6725585505956</v>
      </c>
      <c r="W351" s="208">
        <f t="shared" si="441"/>
        <v>384.44542642509924</v>
      </c>
      <c r="X351" s="205">
        <f t="shared" si="449"/>
        <v>1</v>
      </c>
      <c r="Y351" s="576"/>
      <c r="Z351" s="207">
        <v>6</v>
      </c>
      <c r="AA351" s="207">
        <v>2306.1242735806854</v>
      </c>
      <c r="AB351" s="208">
        <f t="shared" si="442"/>
        <v>384.35404559678091</v>
      </c>
      <c r="AC351" s="205">
        <f t="shared" si="450"/>
        <v>2</v>
      </c>
      <c r="AD351" s="576"/>
      <c r="AE351" s="207">
        <v>6</v>
      </c>
      <c r="AF351" s="207">
        <v>2306.9555302166486</v>
      </c>
      <c r="AG351" s="208">
        <f t="shared" si="443"/>
        <v>384.49258836944142</v>
      </c>
      <c r="AH351" s="205">
        <f t="shared" si="451"/>
        <v>2</v>
      </c>
      <c r="AI351" s="576"/>
      <c r="AJ351" s="207">
        <v>6</v>
      </c>
      <c r="AK351" s="207">
        <v>2307.692307692309</v>
      </c>
      <c r="AL351" s="208">
        <f t="shared" si="444"/>
        <v>384.61538461538481</v>
      </c>
      <c r="AM351" s="205">
        <f t="shared" si="452"/>
        <v>2</v>
      </c>
      <c r="AN351" s="576"/>
      <c r="AO351" s="207">
        <v>6</v>
      </c>
      <c r="AP351" s="207">
        <v>2307.9983423124695</v>
      </c>
      <c r="AQ351" s="208">
        <f t="shared" si="445"/>
        <v>384.6663903854116</v>
      </c>
      <c r="AR351" s="205">
        <f t="shared" si="453"/>
        <v>2</v>
      </c>
      <c r="AS351" s="576"/>
      <c r="AT351" s="207">
        <v>6</v>
      </c>
      <c r="AU351" s="207">
        <v>2308.8674275680441</v>
      </c>
      <c r="AV351" s="208">
        <f t="shared" si="446"/>
        <v>384.81123792800736</v>
      </c>
      <c r="AW351" s="205">
        <f t="shared" si="454"/>
        <v>2</v>
      </c>
      <c r="AX351" s="576"/>
    </row>
    <row r="352" spans="2:50" ht="14.25" customHeight="1">
      <c r="B352" s="527"/>
      <c r="C352" s="203">
        <v>6</v>
      </c>
      <c r="D352" s="206" t="s">
        <v>708</v>
      </c>
      <c r="E352" s="203">
        <v>6</v>
      </c>
      <c r="F352" s="203">
        <v>2500</v>
      </c>
      <c r="G352" s="208">
        <f t="shared" si="439"/>
        <v>416.66666666666669</v>
      </c>
      <c r="H352" s="576"/>
      <c r="I352" s="209">
        <f t="shared" si="447"/>
        <v>6</v>
      </c>
      <c r="J352" s="209">
        <f t="shared" si="447"/>
        <v>2230.542643284366</v>
      </c>
      <c r="K352" s="210">
        <f t="shared" si="447"/>
        <v>371.75710721406102</v>
      </c>
      <c r="L352" s="577"/>
      <c r="M352" s="209">
        <f>RANK(K352, K$347:$K$361)</f>
        <v>4</v>
      </c>
      <c r="N352" s="527"/>
      <c r="O352" s="527"/>
      <c r="P352" s="207">
        <v>6</v>
      </c>
      <c r="Q352" s="207">
        <v>2228.4148012791229</v>
      </c>
      <c r="R352" s="208">
        <f t="shared" si="440"/>
        <v>371.40246687985382</v>
      </c>
      <c r="S352" s="205">
        <f t="shared" si="448"/>
        <v>4</v>
      </c>
      <c r="T352" s="576"/>
      <c r="U352" s="207">
        <v>6</v>
      </c>
      <c r="V352" s="207">
        <v>2228.0018984337921</v>
      </c>
      <c r="W352" s="208">
        <f t="shared" si="441"/>
        <v>371.33364973896533</v>
      </c>
      <c r="X352" s="205">
        <f t="shared" si="449"/>
        <v>5</v>
      </c>
      <c r="Y352" s="576"/>
      <c r="Z352" s="207">
        <v>6</v>
      </c>
      <c r="AA352" s="207">
        <v>2228.9168765743052</v>
      </c>
      <c r="AB352" s="208">
        <f t="shared" si="442"/>
        <v>371.48614609571752</v>
      </c>
      <c r="AC352" s="205">
        <f t="shared" si="450"/>
        <v>5</v>
      </c>
      <c r="AD352" s="576"/>
      <c r="AE352" s="207">
        <v>6</v>
      </c>
      <c r="AF352" s="207">
        <v>2232.0522117476385</v>
      </c>
      <c r="AG352" s="208">
        <f t="shared" si="443"/>
        <v>372.00870195793976</v>
      </c>
      <c r="AH352" s="205">
        <f t="shared" si="451"/>
        <v>4</v>
      </c>
      <c r="AI352" s="576"/>
      <c r="AJ352" s="207">
        <v>6</v>
      </c>
      <c r="AK352" s="207">
        <v>2232.0000000000018</v>
      </c>
      <c r="AL352" s="208">
        <f t="shared" si="444"/>
        <v>372.00000000000028</v>
      </c>
      <c r="AM352" s="205">
        <f t="shared" si="452"/>
        <v>4</v>
      </c>
      <c r="AN352" s="576"/>
      <c r="AO352" s="207">
        <v>6</v>
      </c>
      <c r="AP352" s="207">
        <v>2231.9999999999991</v>
      </c>
      <c r="AQ352" s="208">
        <f t="shared" si="445"/>
        <v>371.99999999999983</v>
      </c>
      <c r="AR352" s="205">
        <f t="shared" si="453"/>
        <v>4</v>
      </c>
      <c r="AS352" s="576"/>
      <c r="AT352" s="207">
        <v>6</v>
      </c>
      <c r="AU352" s="207">
        <v>2232.4127149557048</v>
      </c>
      <c r="AV352" s="208">
        <f t="shared" si="446"/>
        <v>372.06878582595078</v>
      </c>
      <c r="AW352" s="205">
        <f t="shared" si="454"/>
        <v>4</v>
      </c>
      <c r="AX352" s="576"/>
    </row>
    <row r="353" spans="2:50" ht="14.25" customHeight="1">
      <c r="B353" s="527"/>
      <c r="C353" s="203">
        <v>7</v>
      </c>
      <c r="D353" s="206" t="s">
        <v>703</v>
      </c>
      <c r="E353" s="203">
        <v>6</v>
      </c>
      <c r="F353" s="203">
        <v>2500</v>
      </c>
      <c r="G353" s="208">
        <f t="shared" si="439"/>
        <v>416.66666666666669</v>
      </c>
      <c r="H353" s="576"/>
      <c r="I353" s="209">
        <f t="shared" si="447"/>
        <v>6</v>
      </c>
      <c r="J353" s="209">
        <f t="shared" si="447"/>
        <v>2229.4838333297716</v>
      </c>
      <c r="K353" s="210">
        <f t="shared" si="447"/>
        <v>371.58063888829531</v>
      </c>
      <c r="L353" s="577"/>
      <c r="M353" s="209">
        <f>RANK(K353, K$347:$K$361)</f>
        <v>5</v>
      </c>
      <c r="N353" s="527"/>
      <c r="O353" s="527"/>
      <c r="P353" s="207">
        <v>6</v>
      </c>
      <c r="Q353" s="207">
        <v>2227.7566539923955</v>
      </c>
      <c r="R353" s="208">
        <f t="shared" si="440"/>
        <v>371.29277566539923</v>
      </c>
      <c r="S353" s="205">
        <f t="shared" si="448"/>
        <v>5</v>
      </c>
      <c r="T353" s="576"/>
      <c r="U353" s="207">
        <v>6</v>
      </c>
      <c r="V353" s="207">
        <v>2228.571428571423</v>
      </c>
      <c r="W353" s="208">
        <f t="shared" si="441"/>
        <v>371.42857142857048</v>
      </c>
      <c r="X353" s="205">
        <f t="shared" si="449"/>
        <v>4</v>
      </c>
      <c r="Y353" s="576"/>
      <c r="Z353" s="207">
        <v>6</v>
      </c>
      <c r="AA353" s="207">
        <v>2229.6072507552831</v>
      </c>
      <c r="AB353" s="208">
        <f t="shared" si="442"/>
        <v>371.60120845921386</v>
      </c>
      <c r="AC353" s="205">
        <f t="shared" si="450"/>
        <v>4</v>
      </c>
      <c r="AD353" s="576"/>
      <c r="AE353" s="207">
        <v>6</v>
      </c>
      <c r="AF353" s="207">
        <v>2231.9999999999859</v>
      </c>
      <c r="AG353" s="208">
        <f t="shared" si="443"/>
        <v>371.99999999999767</v>
      </c>
      <c r="AH353" s="205">
        <f t="shared" si="451"/>
        <v>5</v>
      </c>
      <c r="AI353" s="576"/>
      <c r="AJ353" s="207"/>
      <c r="AK353" s="207"/>
      <c r="AL353" s="208"/>
      <c r="AM353" s="205"/>
      <c r="AN353" s="576"/>
      <c r="AO353" s="207"/>
      <c r="AP353" s="207"/>
      <c r="AQ353" s="208"/>
      <c r="AR353" s="205"/>
      <c r="AS353" s="576"/>
      <c r="AT353" s="207"/>
      <c r="AU353" s="207"/>
      <c r="AV353" s="208"/>
      <c r="AW353" s="205"/>
      <c r="AX353" s="576"/>
    </row>
    <row r="354" spans="2:50" ht="14.25" customHeight="1">
      <c r="B354" s="527"/>
      <c r="C354" s="203">
        <v>8</v>
      </c>
      <c r="D354" s="206" t="s">
        <v>702</v>
      </c>
      <c r="E354" s="203">
        <v>6</v>
      </c>
      <c r="F354" s="203">
        <v>2600</v>
      </c>
      <c r="G354" s="208">
        <f t="shared" si="439"/>
        <v>433.33333333333331</v>
      </c>
      <c r="H354" s="576"/>
      <c r="I354" s="209">
        <f t="shared" si="447"/>
        <v>6</v>
      </c>
      <c r="J354" s="209">
        <f t="shared" si="447"/>
        <v>2307.5143631326473</v>
      </c>
      <c r="K354" s="210">
        <f t="shared" si="447"/>
        <v>384.58572718877451</v>
      </c>
      <c r="L354" s="577"/>
      <c r="M354" s="209">
        <f>RANK(K354, K$347:$K$361)</f>
        <v>1</v>
      </c>
      <c r="N354" s="527"/>
      <c r="O354" s="527"/>
      <c r="P354" s="207">
        <v>6</v>
      </c>
      <c r="Q354" s="207">
        <v>2305.7216054654141</v>
      </c>
      <c r="R354" s="208">
        <f t="shared" si="440"/>
        <v>384.28693424423568</v>
      </c>
      <c r="S354" s="205">
        <f t="shared" si="448"/>
        <v>3</v>
      </c>
      <c r="T354" s="576"/>
      <c r="U354" s="207">
        <v>6</v>
      </c>
      <c r="V354" s="207">
        <v>2305.842217484008</v>
      </c>
      <c r="W354" s="208">
        <f t="shared" si="441"/>
        <v>384.30703624733468</v>
      </c>
      <c r="X354" s="205">
        <f t="shared" si="449"/>
        <v>3</v>
      </c>
      <c r="Y354" s="576"/>
      <c r="Z354" s="207">
        <v>6</v>
      </c>
      <c r="AA354" s="207">
        <v>2306.0728744939247</v>
      </c>
      <c r="AB354" s="208">
        <f t="shared" si="442"/>
        <v>384.34547908232076</v>
      </c>
      <c r="AC354" s="205">
        <f t="shared" si="450"/>
        <v>3</v>
      </c>
      <c r="AD354" s="576"/>
      <c r="AE354" s="207">
        <v>6</v>
      </c>
      <c r="AF354" s="207">
        <v>2306.0571428571407</v>
      </c>
      <c r="AG354" s="208">
        <f t="shared" si="443"/>
        <v>384.34285714285676</v>
      </c>
      <c r="AH354" s="205">
        <f t="shared" si="451"/>
        <v>3</v>
      </c>
      <c r="AI354" s="576"/>
      <c r="AJ354" s="207">
        <v>6</v>
      </c>
      <c r="AK354" s="207">
        <v>2309.8663271801411</v>
      </c>
      <c r="AL354" s="208">
        <f t="shared" si="444"/>
        <v>384.9777211966902</v>
      </c>
      <c r="AM354" s="205">
        <f t="shared" si="452"/>
        <v>1</v>
      </c>
      <c r="AN354" s="576"/>
      <c r="AO354" s="207">
        <v>6</v>
      </c>
      <c r="AP354" s="207">
        <v>2309.5753538717736</v>
      </c>
      <c r="AQ354" s="208">
        <f t="shared" si="445"/>
        <v>384.92922564529562</v>
      </c>
      <c r="AR354" s="205">
        <f t="shared" si="453"/>
        <v>1</v>
      </c>
      <c r="AS354" s="576"/>
      <c r="AT354" s="207">
        <v>6</v>
      </c>
      <c r="AU354" s="207">
        <v>2309.46502057613</v>
      </c>
      <c r="AV354" s="208">
        <f t="shared" si="446"/>
        <v>384.91083676268835</v>
      </c>
      <c r="AW354" s="205">
        <f t="shared" si="454"/>
        <v>1</v>
      </c>
      <c r="AX354" s="576"/>
    </row>
    <row r="355" spans="2:50" ht="14.25" customHeight="1">
      <c r="B355" s="527"/>
      <c r="C355" s="203">
        <v>9</v>
      </c>
      <c r="D355" s="206" t="s">
        <v>396</v>
      </c>
      <c r="E355" s="203">
        <v>17</v>
      </c>
      <c r="F355" s="203">
        <v>3600</v>
      </c>
      <c r="G355" s="208">
        <f t="shared" si="439"/>
        <v>211.76470588235293</v>
      </c>
      <c r="H355" s="576"/>
      <c r="I355" s="209">
        <f t="shared" si="447"/>
        <v>17</v>
      </c>
      <c r="J355" s="209">
        <f t="shared" si="447"/>
        <v>3115.0080187268582</v>
      </c>
      <c r="K355" s="210">
        <f t="shared" si="447"/>
        <v>183.23576580746223</v>
      </c>
      <c r="L355" s="577"/>
      <c r="M355" s="209">
        <f>RANK(K355, K$347:$K$361)</f>
        <v>10</v>
      </c>
      <c r="N355" s="527"/>
      <c r="O355" s="527"/>
      <c r="P355" s="207">
        <v>17</v>
      </c>
      <c r="Q355" s="207">
        <v>3114.6368715083827</v>
      </c>
      <c r="R355" s="208">
        <f t="shared" si="440"/>
        <v>183.21393361814015</v>
      </c>
      <c r="S355" s="205">
        <f t="shared" si="448"/>
        <v>10</v>
      </c>
      <c r="T355" s="576"/>
      <c r="U355" s="207">
        <v>17</v>
      </c>
      <c r="V355" s="207">
        <v>3115.3065062053406</v>
      </c>
      <c r="W355" s="208">
        <f t="shared" si="441"/>
        <v>183.25332389443179</v>
      </c>
      <c r="X355" s="205">
        <f t="shared" si="449"/>
        <v>9</v>
      </c>
      <c r="Y355" s="576"/>
      <c r="Z355" s="207">
        <v>17</v>
      </c>
      <c r="AA355" s="207">
        <v>3115.1981531358215</v>
      </c>
      <c r="AB355" s="208">
        <f t="shared" si="442"/>
        <v>183.24695018446008</v>
      </c>
      <c r="AC355" s="205">
        <f t="shared" si="450"/>
        <v>10</v>
      </c>
      <c r="AD355" s="576"/>
      <c r="AE355" s="207">
        <v>17</v>
      </c>
      <c r="AF355" s="207">
        <v>3114.8247978436757</v>
      </c>
      <c r="AG355" s="208">
        <f t="shared" si="443"/>
        <v>183.2249881084515</v>
      </c>
      <c r="AH355" s="205">
        <f t="shared" si="451"/>
        <v>10</v>
      </c>
      <c r="AI355" s="576"/>
      <c r="AJ355" s="207">
        <v>17</v>
      </c>
      <c r="AK355" s="207">
        <v>3114.8936170212701</v>
      </c>
      <c r="AL355" s="208">
        <f t="shared" si="444"/>
        <v>183.22903629536881</v>
      </c>
      <c r="AM355" s="205">
        <f t="shared" si="452"/>
        <v>9</v>
      </c>
      <c r="AN355" s="576"/>
      <c r="AO355" s="207">
        <v>17</v>
      </c>
      <c r="AP355" s="207">
        <v>3115.0259067357447</v>
      </c>
      <c r="AQ355" s="208">
        <f t="shared" si="445"/>
        <v>183.2368180432791</v>
      </c>
      <c r="AR355" s="205">
        <f t="shared" si="453"/>
        <v>9</v>
      </c>
      <c r="AS355" s="576"/>
      <c r="AT355" s="207">
        <v>17</v>
      </c>
      <c r="AU355" s="207">
        <v>3115.1702786377732</v>
      </c>
      <c r="AV355" s="208">
        <f t="shared" si="446"/>
        <v>183.2453105081043</v>
      </c>
      <c r="AW355" s="205">
        <f t="shared" si="454"/>
        <v>9</v>
      </c>
      <c r="AX355" s="576"/>
    </row>
    <row r="356" spans="2:50" ht="14.25" customHeight="1">
      <c r="B356" s="527"/>
      <c r="C356" s="203">
        <v>10</v>
      </c>
      <c r="D356" s="206" t="s">
        <v>397</v>
      </c>
      <c r="E356" s="203">
        <v>17</v>
      </c>
      <c r="F356" s="203">
        <v>3600</v>
      </c>
      <c r="G356" s="208">
        <f t="shared" si="439"/>
        <v>211.76470588235293</v>
      </c>
      <c r="H356" s="576"/>
      <c r="I356" s="209">
        <f t="shared" si="447"/>
        <v>17</v>
      </c>
      <c r="J356" s="209">
        <f t="shared" si="447"/>
        <v>3114.0074822488373</v>
      </c>
      <c r="K356" s="210">
        <f t="shared" si="447"/>
        <v>183.17691072051983</v>
      </c>
      <c r="L356" s="577"/>
      <c r="M356" s="209">
        <f>RANK(K356, K$347:$K$361)</f>
        <v>11</v>
      </c>
      <c r="N356" s="527"/>
      <c r="O356" s="527"/>
      <c r="P356" s="207">
        <v>17</v>
      </c>
      <c r="Q356" s="207">
        <v>3114.2636854279149</v>
      </c>
      <c r="R356" s="208">
        <f t="shared" si="440"/>
        <v>183.19198149575971</v>
      </c>
      <c r="S356" s="205">
        <f t="shared" si="448"/>
        <v>11</v>
      </c>
      <c r="T356" s="576"/>
      <c r="U356" s="207">
        <v>17</v>
      </c>
      <c r="V356" s="207">
        <v>3114.3292682926817</v>
      </c>
      <c r="W356" s="208">
        <f t="shared" si="441"/>
        <v>183.19583931133423</v>
      </c>
      <c r="X356" s="205">
        <f t="shared" si="449"/>
        <v>11</v>
      </c>
      <c r="Y356" s="576"/>
      <c r="Z356" s="207">
        <v>17</v>
      </c>
      <c r="AA356" s="207">
        <v>3113.8943248532291</v>
      </c>
      <c r="AB356" s="208">
        <f t="shared" si="442"/>
        <v>183.17025440313114</v>
      </c>
      <c r="AC356" s="205">
        <f t="shared" si="450"/>
        <v>11</v>
      </c>
      <c r="AD356" s="576"/>
      <c r="AE356" s="207">
        <v>17</v>
      </c>
      <c r="AF356" s="207">
        <v>3113.6513934813443</v>
      </c>
      <c r="AG356" s="208">
        <f t="shared" si="443"/>
        <v>183.15596432243203</v>
      </c>
      <c r="AH356" s="205">
        <f t="shared" si="451"/>
        <v>11</v>
      </c>
      <c r="AI356" s="576"/>
      <c r="AJ356" s="207">
        <v>17</v>
      </c>
      <c r="AK356" s="207">
        <v>3114.1675284384723</v>
      </c>
      <c r="AL356" s="208">
        <f t="shared" si="444"/>
        <v>183.18632520226308</v>
      </c>
      <c r="AM356" s="205">
        <f t="shared" si="452"/>
        <v>10</v>
      </c>
      <c r="AN356" s="576"/>
      <c r="AO356" s="207">
        <v>17</v>
      </c>
      <c r="AP356" s="207">
        <v>3113.7974155898237</v>
      </c>
      <c r="AQ356" s="208">
        <f t="shared" si="445"/>
        <v>183.16455385822493</v>
      </c>
      <c r="AR356" s="205">
        <f t="shared" si="453"/>
        <v>10</v>
      </c>
      <c r="AS356" s="576"/>
      <c r="AT356" s="207">
        <v>17</v>
      </c>
      <c r="AU356" s="207">
        <v>3113.9487596583926</v>
      </c>
      <c r="AV356" s="208">
        <f t="shared" si="446"/>
        <v>183.17345645049369</v>
      </c>
      <c r="AW356" s="205">
        <f t="shared" si="454"/>
        <v>10</v>
      </c>
      <c r="AX356" s="576"/>
    </row>
    <row r="357" spans="2:50" ht="14.25" customHeight="1">
      <c r="B357" s="527"/>
      <c r="C357" s="203">
        <v>11</v>
      </c>
      <c r="D357" s="206" t="s">
        <v>395</v>
      </c>
      <c r="E357" s="203">
        <v>11</v>
      </c>
      <c r="F357" s="203">
        <v>3600</v>
      </c>
      <c r="G357" s="208">
        <f t="shared" si="439"/>
        <v>327.27272727272725</v>
      </c>
      <c r="H357" s="576"/>
      <c r="I357" s="209">
        <f t="shared" si="447"/>
        <v>11</v>
      </c>
      <c r="J357" s="209">
        <f t="shared" si="447"/>
        <v>3143.3730436529759</v>
      </c>
      <c r="K357" s="210">
        <f t="shared" si="447"/>
        <v>285.76118578663409</v>
      </c>
      <c r="L357" s="577"/>
      <c r="M357" s="209">
        <f>RANK(K357, K$347:$K$361)</f>
        <v>7</v>
      </c>
      <c r="N357" s="527"/>
      <c r="O357" s="527"/>
      <c r="P357" s="207">
        <v>11</v>
      </c>
      <c r="Q357" s="207">
        <v>3144.3695861405167</v>
      </c>
      <c r="R357" s="208">
        <f t="shared" si="440"/>
        <v>285.85178055822877</v>
      </c>
      <c r="S357" s="205">
        <f t="shared" si="448"/>
        <v>6</v>
      </c>
      <c r="T357" s="576"/>
      <c r="U357" s="207">
        <v>11</v>
      </c>
      <c r="V357" s="207">
        <v>3145.5820476858366</v>
      </c>
      <c r="W357" s="208">
        <f t="shared" si="441"/>
        <v>285.96200433507607</v>
      </c>
      <c r="X357" s="205">
        <f t="shared" si="449"/>
        <v>6</v>
      </c>
      <c r="Y357" s="576"/>
      <c r="Z357" s="207">
        <v>11</v>
      </c>
      <c r="AA357" s="207">
        <v>3143.1382193802192</v>
      </c>
      <c r="AB357" s="208">
        <f t="shared" si="442"/>
        <v>285.73983812547448</v>
      </c>
      <c r="AC357" s="205">
        <f t="shared" si="450"/>
        <v>7</v>
      </c>
      <c r="AD357" s="576"/>
      <c r="AE357" s="207">
        <v>11</v>
      </c>
      <c r="AF357" s="207">
        <v>3142.6851294401072</v>
      </c>
      <c r="AG357" s="208">
        <f t="shared" si="443"/>
        <v>285.69864813091885</v>
      </c>
      <c r="AH357" s="205">
        <f t="shared" si="451"/>
        <v>7</v>
      </c>
      <c r="AI357" s="576"/>
      <c r="AJ357" s="207">
        <v>11</v>
      </c>
      <c r="AK357" s="207">
        <v>3142.3328964613329</v>
      </c>
      <c r="AL357" s="208">
        <f t="shared" si="444"/>
        <v>285.66662695103025</v>
      </c>
      <c r="AM357" s="205">
        <f t="shared" si="452"/>
        <v>6</v>
      </c>
      <c r="AN357" s="576"/>
      <c r="AO357" s="207">
        <v>11</v>
      </c>
      <c r="AP357" s="207">
        <v>3142.6462836056839</v>
      </c>
      <c r="AQ357" s="208">
        <f t="shared" si="445"/>
        <v>285.69511669142582</v>
      </c>
      <c r="AR357" s="205">
        <f t="shared" si="453"/>
        <v>6</v>
      </c>
      <c r="AS357" s="576"/>
      <c r="AT357" s="207">
        <v>11</v>
      </c>
      <c r="AU357" s="207">
        <v>3142.8571428571299</v>
      </c>
      <c r="AV357" s="208">
        <f t="shared" si="446"/>
        <v>285.71428571428453</v>
      </c>
      <c r="AW357" s="205">
        <f>RANK(AV357, AV$347:AV$361)</f>
        <v>6</v>
      </c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7"/>
      <c r="Q358" s="207"/>
      <c r="R358" s="208"/>
      <c r="S358" s="205"/>
      <c r="T358" s="576"/>
      <c r="U358" s="207"/>
      <c r="V358" s="207"/>
      <c r="W358" s="208"/>
      <c r="X358" s="205"/>
      <c r="Y358" s="576"/>
      <c r="Z358" s="207"/>
      <c r="AA358" s="207"/>
      <c r="AB358" s="208"/>
      <c r="AC358" s="205"/>
      <c r="AD358" s="576"/>
      <c r="AE358" s="207"/>
      <c r="AF358" s="207"/>
      <c r="AG358" s="208"/>
      <c r="AH358" s="205"/>
      <c r="AI358" s="576"/>
      <c r="AJ358" s="207"/>
      <c r="AK358" s="207"/>
      <c r="AL358" s="208"/>
      <c r="AM358" s="205"/>
      <c r="AN358" s="576"/>
      <c r="AO358" s="207"/>
      <c r="AP358" s="207"/>
      <c r="AQ358" s="208"/>
      <c r="AR358" s="205"/>
      <c r="AS358" s="576"/>
      <c r="AT358" s="207"/>
      <c r="AU358" s="207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7"/>
      <c r="Q359" s="207"/>
      <c r="R359" s="208"/>
      <c r="S359" s="205"/>
      <c r="T359" s="576"/>
      <c r="U359" s="207"/>
      <c r="V359" s="207"/>
      <c r="W359" s="208"/>
      <c r="X359" s="205"/>
      <c r="Y359" s="576"/>
      <c r="Z359" s="207"/>
      <c r="AA359" s="207"/>
      <c r="AB359" s="208"/>
      <c r="AC359" s="205"/>
      <c r="AD359" s="576"/>
      <c r="AE359" s="207"/>
      <c r="AF359" s="207"/>
      <c r="AG359" s="208"/>
      <c r="AH359" s="205"/>
      <c r="AI359" s="576"/>
      <c r="AJ359" s="207"/>
      <c r="AK359" s="207"/>
      <c r="AL359" s="208"/>
      <c r="AM359" s="205"/>
      <c r="AN359" s="576"/>
      <c r="AO359" s="207"/>
      <c r="AP359" s="207"/>
      <c r="AQ359" s="208"/>
      <c r="AR359" s="205"/>
      <c r="AS359" s="576"/>
      <c r="AT359" s="207"/>
      <c r="AU359" s="207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7"/>
      <c r="Q360" s="207"/>
      <c r="R360" s="208"/>
      <c r="S360" s="205"/>
      <c r="T360" s="576"/>
      <c r="U360" s="207"/>
      <c r="V360" s="207"/>
      <c r="W360" s="208"/>
      <c r="X360" s="205"/>
      <c r="Y360" s="576"/>
      <c r="Z360" s="207"/>
      <c r="AA360" s="207"/>
      <c r="AB360" s="208"/>
      <c r="AC360" s="205"/>
      <c r="AD360" s="576"/>
      <c r="AE360" s="207"/>
      <c r="AF360" s="207"/>
      <c r="AG360" s="208"/>
      <c r="AH360" s="205"/>
      <c r="AI360" s="576"/>
      <c r="AJ360" s="207"/>
      <c r="AK360" s="207"/>
      <c r="AL360" s="208"/>
      <c r="AM360" s="205"/>
      <c r="AN360" s="576"/>
      <c r="AO360" s="207"/>
      <c r="AP360" s="207"/>
      <c r="AQ360" s="208"/>
      <c r="AR360" s="205"/>
      <c r="AS360" s="576"/>
      <c r="AT360" s="207"/>
      <c r="AU360" s="207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5">U362+1</f>
        <v>45995</v>
      </c>
      <c r="AA362" s="637"/>
      <c r="AB362" s="637"/>
      <c r="AC362" s="637"/>
      <c r="AD362" s="637"/>
      <c r="AE362" s="638">
        <f t="shared" ref="AE362" si="456">Z362+1</f>
        <v>45996</v>
      </c>
      <c r="AF362" s="639"/>
      <c r="AG362" s="639"/>
      <c r="AH362" s="639"/>
      <c r="AI362" s="639"/>
      <c r="AJ362" s="640">
        <f t="shared" ref="AJ362" si="457">AE362+1</f>
        <v>45997</v>
      </c>
      <c r="AK362" s="641"/>
      <c r="AL362" s="641"/>
      <c r="AM362" s="641"/>
      <c r="AN362" s="642"/>
      <c r="AO362" s="638">
        <f t="shared" ref="AO362" si="458">AJ362+1</f>
        <v>45998</v>
      </c>
      <c r="AP362" s="639"/>
      <c r="AQ362" s="639"/>
      <c r="AR362" s="639"/>
      <c r="AS362" s="639"/>
      <c r="AT362" s="640">
        <f t="shared" ref="AT362" si="459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60">Z362</f>
        <v>45995</v>
      </c>
      <c r="AA363" s="643"/>
      <c r="AB363" s="643"/>
      <c r="AC363" s="643"/>
      <c r="AD363" s="643"/>
      <c r="AE363" s="644">
        <f t="shared" ref="AE363" si="461">AE362</f>
        <v>45996</v>
      </c>
      <c r="AF363" s="644"/>
      <c r="AG363" s="644"/>
      <c r="AH363" s="644"/>
      <c r="AI363" s="644"/>
      <c r="AJ363" s="645">
        <f t="shared" ref="AJ363" si="462">AJ362</f>
        <v>45997</v>
      </c>
      <c r="AK363" s="646"/>
      <c r="AL363" s="646"/>
      <c r="AM363" s="646"/>
      <c r="AN363" s="647"/>
      <c r="AO363" s="644">
        <f t="shared" ref="AO363" si="463">AO362</f>
        <v>45998</v>
      </c>
      <c r="AP363" s="644"/>
      <c r="AQ363" s="644"/>
      <c r="AR363" s="644"/>
      <c r="AS363" s="644"/>
      <c r="AT363" s="645">
        <f t="shared" ref="AT363" si="464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477</v>
      </c>
      <c r="C367" s="203">
        <v>1</v>
      </c>
      <c r="D367" s="206" t="s">
        <v>392</v>
      </c>
      <c r="E367" s="203">
        <v>17</v>
      </c>
      <c r="F367" s="203">
        <v>3600</v>
      </c>
      <c r="G367" s="208">
        <f t="shared" ref="G367:G376" si="465">F367/E367</f>
        <v>211.76470588235293</v>
      </c>
      <c r="H367" s="576">
        <f>AVERAGE(G367:G381)</f>
        <v>321.82709447415328</v>
      </c>
      <c r="I367" s="209">
        <f>AVERAGE(P367,U367,Z367,AE367,AJ367,AO367,AT367)</f>
        <v>17</v>
      </c>
      <c r="J367" s="209">
        <f>AVERAGE(Q367,V367,AA367,AF367,AK367,AP367,AU367)</f>
        <v>3118.3239406233956</v>
      </c>
      <c r="K367" s="210">
        <f>AVERAGE(R367,W367,AB367,AG367,AL367,AQ367,AV367)</f>
        <v>183.43082003667035</v>
      </c>
      <c r="L367" s="577">
        <f>IFERROR(AVERAGE(K367:K381),"-")</f>
        <v>283.17115452016662</v>
      </c>
      <c r="M367" s="209">
        <f>RANK(K367, K$367:$K$381)</f>
        <v>7</v>
      </c>
      <c r="N367" s="527"/>
      <c r="O367" s="527"/>
      <c r="P367" s="207">
        <v>17</v>
      </c>
      <c r="Q367" s="207">
        <v>3119.2757450018858</v>
      </c>
      <c r="R367" s="208">
        <f t="shared" ref="R367:R376" si="466">Q367/P367</f>
        <v>183.4868085295227</v>
      </c>
      <c r="S367" s="205">
        <f>RANK(R367, R$367:R$381)</f>
        <v>7</v>
      </c>
      <c r="T367" s="576">
        <f>AVERAGE(R367:R381)</f>
        <v>283.10478487244319</v>
      </c>
      <c r="U367" s="207">
        <v>17</v>
      </c>
      <c r="V367" s="207">
        <v>3118.3856502242143</v>
      </c>
      <c r="W367" s="208">
        <f t="shared" ref="W367:W376" si="467">V367/U367</f>
        <v>183.43445001318906</v>
      </c>
      <c r="X367" s="205">
        <f>RANK(W367, W$367:W$381)</f>
        <v>7</v>
      </c>
      <c r="Y367" s="576">
        <f>AVERAGE(W367:W381)</f>
        <v>283.1142986426363</v>
      </c>
      <c r="Z367" s="207">
        <v>17</v>
      </c>
      <c r="AA367" s="207">
        <v>3118.5970040190014</v>
      </c>
      <c r="AB367" s="208">
        <f t="shared" ref="AB367:AB376" si="468">AA367/Z367</f>
        <v>183.44688258935301</v>
      </c>
      <c r="AC367" s="205">
        <f>RANK(AB367, AB$367:AB$381)</f>
        <v>7</v>
      </c>
      <c r="AD367" s="576">
        <f>AVERAGE(AB367:AB381)</f>
        <v>283.16031239604206</v>
      </c>
      <c r="AE367" s="207">
        <v>17</v>
      </c>
      <c r="AF367" s="207">
        <v>3118.518518518516</v>
      </c>
      <c r="AG367" s="208">
        <f t="shared" ref="AG367:AG376" si="469">AF367/AE367</f>
        <v>183.44226579520682</v>
      </c>
      <c r="AH367" s="205">
        <f>RANK(AG367, AG$367:AG$381)</f>
        <v>7</v>
      </c>
      <c r="AI367" s="576">
        <f>AVERAGE(AG367:AG381)</f>
        <v>283.18463014116662</v>
      </c>
      <c r="AJ367" s="207">
        <v>17</v>
      </c>
      <c r="AK367" s="207">
        <v>3118.2530795072826</v>
      </c>
      <c r="AL367" s="208">
        <f t="shared" ref="AL367:AL376" si="470">AK367/AJ367</f>
        <v>183.42665173572252</v>
      </c>
      <c r="AM367" s="205">
        <f>RANK(AL367, AL$367:AL$381)</f>
        <v>7</v>
      </c>
      <c r="AN367" s="576">
        <f>AVERAGE(AL367:AL381)</f>
        <v>283.18940042157845</v>
      </c>
      <c r="AO367" s="207">
        <v>17</v>
      </c>
      <c r="AP367" s="207">
        <v>3117.6429323044531</v>
      </c>
      <c r="AQ367" s="208">
        <f t="shared" ref="AQ367:AQ376" si="471">AP367/AO367</f>
        <v>183.39076072379135</v>
      </c>
      <c r="AR367" s="205">
        <f>RANK(AQ367, AQ$367:AQ$381)</f>
        <v>8</v>
      </c>
      <c r="AS367" s="576">
        <f>AVERAGE(AQ367:AQ381)</f>
        <v>283.20649277082913</v>
      </c>
      <c r="AT367" s="207">
        <v>17</v>
      </c>
      <c r="AU367" s="207">
        <v>3117.5946547884146</v>
      </c>
      <c r="AV367" s="208">
        <f t="shared" ref="AV367:AV376" si="472">AU367/AT367</f>
        <v>183.38792086990674</v>
      </c>
      <c r="AW367" s="205">
        <f>RANK(AV367, AV$367:AV$381)</f>
        <v>8</v>
      </c>
      <c r="AX367" s="576">
        <f>AVERAGE(AV367:AV381)</f>
        <v>283.23816239647039</v>
      </c>
    </row>
    <row r="368" spans="2:50" ht="14.25" customHeight="1">
      <c r="B368" s="527"/>
      <c r="C368" s="203">
        <v>2</v>
      </c>
      <c r="D368" s="206" t="s">
        <v>394</v>
      </c>
      <c r="E368" s="203">
        <v>17</v>
      </c>
      <c r="F368" s="203">
        <v>3600</v>
      </c>
      <c r="G368" s="208">
        <f t="shared" si="465"/>
        <v>211.76470588235293</v>
      </c>
      <c r="H368" s="576"/>
      <c r="I368" s="209">
        <f t="shared" ref="I368:K376" si="473">AVERAGE(P368,U368,Z368,AE368,AJ368,AO368,AT368)</f>
        <v>17</v>
      </c>
      <c r="J368" s="209">
        <f t="shared" si="473"/>
        <v>3117.553008692129</v>
      </c>
      <c r="K368" s="210">
        <f t="shared" si="473"/>
        <v>183.385471099537</v>
      </c>
      <c r="L368" s="577"/>
      <c r="M368" s="209">
        <f>RANK(K368, K$367:$K$381)</f>
        <v>8</v>
      </c>
      <c r="N368" s="527"/>
      <c r="O368" s="527"/>
      <c r="P368" s="207">
        <v>17</v>
      </c>
      <c r="Q368" s="207">
        <v>3116.8646080760077</v>
      </c>
      <c r="R368" s="208">
        <f t="shared" si="466"/>
        <v>183.34497694564752</v>
      </c>
      <c r="S368" s="205">
        <f t="shared" ref="S368:S376" si="474">RANK(R368, R$367:R$381)</f>
        <v>8</v>
      </c>
      <c r="T368" s="576"/>
      <c r="U368" s="207">
        <v>17</v>
      </c>
      <c r="V368" s="207">
        <v>3117.3963580007726</v>
      </c>
      <c r="W368" s="208">
        <f t="shared" si="467"/>
        <v>183.37625635298662</v>
      </c>
      <c r="X368" s="205">
        <f t="shared" ref="X368:X376" si="475">RANK(W368, W$367:W$381)</f>
        <v>8</v>
      </c>
      <c r="Y368" s="576"/>
      <c r="Z368" s="207">
        <v>17</v>
      </c>
      <c r="AA368" s="207">
        <v>3117.7358490565998</v>
      </c>
      <c r="AB368" s="208">
        <f t="shared" si="468"/>
        <v>183.39622641509411</v>
      </c>
      <c r="AC368" s="205">
        <f t="shared" ref="AC368:AC376" si="476">RANK(AB368, AB$367:AB$381)</f>
        <v>8</v>
      </c>
      <c r="AD368" s="576"/>
      <c r="AE368" s="207">
        <v>17</v>
      </c>
      <c r="AF368" s="207">
        <v>3117.5257731958809</v>
      </c>
      <c r="AG368" s="208">
        <f t="shared" si="469"/>
        <v>183.38386901152239</v>
      </c>
      <c r="AH368" s="205">
        <f t="shared" ref="AH368:AH376" si="477">RANK(AG368, AG$367:AG$381)</f>
        <v>8</v>
      </c>
      <c r="AI368" s="576"/>
      <c r="AJ368" s="207">
        <v>17</v>
      </c>
      <c r="AK368" s="207">
        <v>3117.4208144796298</v>
      </c>
      <c r="AL368" s="208">
        <f t="shared" si="470"/>
        <v>183.37769496938998</v>
      </c>
      <c r="AM368" s="205">
        <f t="shared" ref="AM368:AM376" si="478">RANK(AL368, AL$367:AL$381)</f>
        <v>8</v>
      </c>
      <c r="AN368" s="576"/>
      <c r="AO368" s="207">
        <v>17</v>
      </c>
      <c r="AP368" s="207">
        <v>3118.0581095991174</v>
      </c>
      <c r="AQ368" s="208">
        <f t="shared" si="471"/>
        <v>183.41518291759513</v>
      </c>
      <c r="AR368" s="205">
        <f t="shared" ref="AR368:AR376" si="479">RANK(AQ368, AQ$367:AQ$381)</f>
        <v>7</v>
      </c>
      <c r="AS368" s="576"/>
      <c r="AT368" s="207">
        <v>17</v>
      </c>
      <c r="AU368" s="207">
        <v>3117.8695484368964</v>
      </c>
      <c r="AV368" s="208">
        <f t="shared" si="472"/>
        <v>183.40409108452332</v>
      </c>
      <c r="AW368" s="205">
        <f t="shared" ref="AW368:AW376" si="480">RANK(AV368, AV$367:AV$381)</f>
        <v>7</v>
      </c>
      <c r="AX368" s="576"/>
    </row>
    <row r="369" spans="2:50" ht="14.25" customHeight="1">
      <c r="B369" s="527"/>
      <c r="C369" s="203">
        <v>3</v>
      </c>
      <c r="D369" s="206" t="s">
        <v>391</v>
      </c>
      <c r="E369" s="203">
        <v>11</v>
      </c>
      <c r="F369" s="203">
        <v>3600</v>
      </c>
      <c r="G369" s="208">
        <f t="shared" si="465"/>
        <v>327.27272727272725</v>
      </c>
      <c r="H369" s="576"/>
      <c r="I369" s="209">
        <f t="shared" si="473"/>
        <v>11</v>
      </c>
      <c r="J369" s="209">
        <f t="shared" si="473"/>
        <v>3144.0494977548037</v>
      </c>
      <c r="K369" s="210">
        <f t="shared" si="473"/>
        <v>285.82268161407308</v>
      </c>
      <c r="L369" s="577"/>
      <c r="M369" s="209">
        <f>RANK(K369, K$367:$K$381)</f>
        <v>5</v>
      </c>
      <c r="N369" s="527"/>
      <c r="O369" s="527"/>
      <c r="P369" s="207">
        <v>11</v>
      </c>
      <c r="Q369" s="207">
        <v>3144.1630636195237</v>
      </c>
      <c r="R369" s="208">
        <f t="shared" si="466"/>
        <v>285.83300578359308</v>
      </c>
      <c r="S369" s="205">
        <f t="shared" si="474"/>
        <v>5</v>
      </c>
      <c r="T369" s="576"/>
      <c r="U369" s="207">
        <v>11</v>
      </c>
      <c r="V369" s="207">
        <v>3143.7537718768917</v>
      </c>
      <c r="W369" s="208">
        <f t="shared" si="467"/>
        <v>285.79579744335382</v>
      </c>
      <c r="X369" s="205">
        <f t="shared" si="475"/>
        <v>5</v>
      </c>
      <c r="Y369" s="576"/>
      <c r="Z369" s="207">
        <v>11</v>
      </c>
      <c r="AA369" s="207">
        <v>3143.4782608695655</v>
      </c>
      <c r="AB369" s="208">
        <f t="shared" si="468"/>
        <v>285.77075098814231</v>
      </c>
      <c r="AC369" s="205">
        <f t="shared" si="476"/>
        <v>5</v>
      </c>
      <c r="AD369" s="576"/>
      <c r="AE369" s="207">
        <v>11</v>
      </c>
      <c r="AF369" s="207">
        <v>3143.6619718309903</v>
      </c>
      <c r="AG369" s="208">
        <f t="shared" si="469"/>
        <v>285.78745198463548</v>
      </c>
      <c r="AH369" s="205">
        <f t="shared" si="477"/>
        <v>5</v>
      </c>
      <c r="AI369" s="576"/>
      <c r="AJ369" s="207">
        <v>11</v>
      </c>
      <c r="AK369" s="207">
        <v>3144.1860465116301</v>
      </c>
      <c r="AL369" s="208">
        <f t="shared" si="470"/>
        <v>285.83509513742092</v>
      </c>
      <c r="AM369" s="205">
        <f t="shared" si="478"/>
        <v>6</v>
      </c>
      <c r="AN369" s="576"/>
      <c r="AO369" s="207">
        <v>11</v>
      </c>
      <c r="AP369" s="207">
        <v>3144.2508710801385</v>
      </c>
      <c r="AQ369" s="208">
        <f t="shared" si="471"/>
        <v>285.8409882800126</v>
      </c>
      <c r="AR369" s="205">
        <f t="shared" si="479"/>
        <v>6</v>
      </c>
      <c r="AS369" s="576"/>
      <c r="AT369" s="207">
        <v>11</v>
      </c>
      <c r="AU369" s="207">
        <v>3144.8524984948845</v>
      </c>
      <c r="AV369" s="208">
        <f t="shared" si="472"/>
        <v>285.89568168135315</v>
      </c>
      <c r="AW369" s="205">
        <f t="shared" si="480"/>
        <v>6</v>
      </c>
      <c r="AX369" s="576"/>
    </row>
    <row r="370" spans="2:50" ht="14.25" customHeight="1">
      <c r="B370" s="527"/>
      <c r="C370" s="203">
        <v>4</v>
      </c>
      <c r="D370" s="206" t="s">
        <v>641</v>
      </c>
      <c r="E370" s="203">
        <v>6</v>
      </c>
      <c r="F370" s="203">
        <v>2600</v>
      </c>
      <c r="G370" s="208">
        <f t="shared" si="465"/>
        <v>433.33333333333331</v>
      </c>
      <c r="H370" s="576"/>
      <c r="I370" s="209">
        <f t="shared" si="473"/>
        <v>6</v>
      </c>
      <c r="J370" s="209">
        <f t="shared" si="473"/>
        <v>2308.7399184462893</v>
      </c>
      <c r="K370" s="210">
        <f t="shared" si="473"/>
        <v>384.78998640771482</v>
      </c>
      <c r="L370" s="577"/>
      <c r="M370" s="209">
        <f>RANK(K370, K$367:$K$381)</f>
        <v>3</v>
      </c>
      <c r="N370" s="527"/>
      <c r="O370" s="527"/>
      <c r="P370" s="207">
        <v>6</v>
      </c>
      <c r="Q370" s="207">
        <v>2307.2988811933947</v>
      </c>
      <c r="R370" s="208">
        <f t="shared" si="466"/>
        <v>384.54981353223246</v>
      </c>
      <c r="S370" s="205">
        <f t="shared" si="474"/>
        <v>3</v>
      </c>
      <c r="T370" s="576"/>
      <c r="U370" s="207">
        <v>6</v>
      </c>
      <c r="V370" s="207">
        <v>2307.843137254903</v>
      </c>
      <c r="W370" s="208">
        <f t="shared" si="467"/>
        <v>384.64052287581717</v>
      </c>
      <c r="X370" s="205">
        <f t="shared" si="475"/>
        <v>3</v>
      </c>
      <c r="Y370" s="576"/>
      <c r="Z370" s="207">
        <v>6</v>
      </c>
      <c r="AA370" s="207">
        <v>2308.5949562532164</v>
      </c>
      <c r="AB370" s="208">
        <f t="shared" si="468"/>
        <v>384.76582604220272</v>
      </c>
      <c r="AC370" s="205">
        <f t="shared" si="476"/>
        <v>3</v>
      </c>
      <c r="AD370" s="576"/>
      <c r="AE370" s="207">
        <v>6</v>
      </c>
      <c r="AF370" s="207">
        <v>2309.0047393364903</v>
      </c>
      <c r="AG370" s="208">
        <f t="shared" si="469"/>
        <v>384.83412322274836</v>
      </c>
      <c r="AH370" s="205">
        <f t="shared" si="477"/>
        <v>3</v>
      </c>
      <c r="AI370" s="576"/>
      <c r="AJ370" s="207">
        <v>6</v>
      </c>
      <c r="AK370" s="207">
        <v>2309.4915254237308</v>
      </c>
      <c r="AL370" s="208">
        <f t="shared" si="470"/>
        <v>384.91525423728848</v>
      </c>
      <c r="AM370" s="205">
        <f t="shared" si="478"/>
        <v>3</v>
      </c>
      <c r="AN370" s="576"/>
      <c r="AO370" s="207">
        <v>6</v>
      </c>
      <c r="AP370" s="207">
        <v>2309.36170212766</v>
      </c>
      <c r="AQ370" s="208">
        <f t="shared" si="471"/>
        <v>384.89361702127667</v>
      </c>
      <c r="AR370" s="205">
        <f t="shared" si="479"/>
        <v>3</v>
      </c>
      <c r="AS370" s="576"/>
      <c r="AT370" s="207">
        <v>6</v>
      </c>
      <c r="AU370" s="207">
        <v>2309.5844875346293</v>
      </c>
      <c r="AV370" s="208">
        <f t="shared" si="472"/>
        <v>384.93074792243823</v>
      </c>
      <c r="AW370" s="205">
        <f t="shared" si="480"/>
        <v>3</v>
      </c>
      <c r="AX370" s="576"/>
    </row>
    <row r="371" spans="2:50" ht="14.25" customHeight="1">
      <c r="B371" s="527"/>
      <c r="C371" s="203">
        <v>5</v>
      </c>
      <c r="D371" s="206" t="s">
        <v>667</v>
      </c>
      <c r="E371" s="203">
        <v>6</v>
      </c>
      <c r="F371" s="203">
        <v>2600</v>
      </c>
      <c r="G371" s="208">
        <f t="shared" si="465"/>
        <v>433.33333333333331</v>
      </c>
      <c r="H371" s="576"/>
      <c r="I371" s="209">
        <f t="shared" si="473"/>
        <v>6</v>
      </c>
      <c r="J371" s="209">
        <f t="shared" si="473"/>
        <v>2309.6514500153139</v>
      </c>
      <c r="K371" s="210">
        <f t="shared" si="473"/>
        <v>384.94190833588556</v>
      </c>
      <c r="L371" s="577"/>
      <c r="M371" s="209">
        <f>RANK(K371, K$367:$K$381)</f>
        <v>1</v>
      </c>
      <c r="N371" s="527"/>
      <c r="O371" s="527"/>
      <c r="P371" s="207">
        <v>6</v>
      </c>
      <c r="Q371" s="207">
        <v>2309.0515374621004</v>
      </c>
      <c r="R371" s="208">
        <f t="shared" si="466"/>
        <v>384.84192291035009</v>
      </c>
      <c r="S371" s="205">
        <f t="shared" si="474"/>
        <v>2</v>
      </c>
      <c r="T371" s="576"/>
      <c r="U371" s="207">
        <v>6</v>
      </c>
      <c r="V371" s="207">
        <v>2309.4915254237308</v>
      </c>
      <c r="W371" s="208">
        <f t="shared" si="467"/>
        <v>384.91525423728848</v>
      </c>
      <c r="X371" s="205">
        <f t="shared" si="475"/>
        <v>1</v>
      </c>
      <c r="Y371" s="576"/>
      <c r="Z371" s="207">
        <v>6</v>
      </c>
      <c r="AA371" s="207">
        <v>2310.0401606425698</v>
      </c>
      <c r="AB371" s="208">
        <f t="shared" si="468"/>
        <v>385.00669344042831</v>
      </c>
      <c r="AC371" s="205">
        <f t="shared" si="476"/>
        <v>1</v>
      </c>
      <c r="AD371" s="576"/>
      <c r="AE371" s="207">
        <v>6</v>
      </c>
      <c r="AF371" s="207">
        <v>2309.6853793954406</v>
      </c>
      <c r="AG371" s="208">
        <f t="shared" si="469"/>
        <v>384.94756323257343</v>
      </c>
      <c r="AH371" s="205">
        <f t="shared" si="477"/>
        <v>2</v>
      </c>
      <c r="AI371" s="576"/>
      <c r="AJ371" s="207">
        <v>6</v>
      </c>
      <c r="AK371" s="207">
        <v>2310.1214574898836</v>
      </c>
      <c r="AL371" s="208">
        <f t="shared" si="470"/>
        <v>385.0202429149806</v>
      </c>
      <c r="AM371" s="205">
        <f t="shared" si="478"/>
        <v>1</v>
      </c>
      <c r="AN371" s="576"/>
      <c r="AO371" s="207">
        <v>6</v>
      </c>
      <c r="AP371" s="207">
        <v>2309.5217578629886</v>
      </c>
      <c r="AQ371" s="208">
        <f t="shared" si="471"/>
        <v>384.92029297716476</v>
      </c>
      <c r="AR371" s="205">
        <f t="shared" si="479"/>
        <v>2</v>
      </c>
      <c r="AS371" s="576"/>
      <c r="AT371" s="207">
        <v>6</v>
      </c>
      <c r="AU371" s="207">
        <v>2309.6483318304799</v>
      </c>
      <c r="AV371" s="208">
        <f t="shared" si="472"/>
        <v>384.94138863841334</v>
      </c>
      <c r="AW371" s="205">
        <f t="shared" si="480"/>
        <v>2</v>
      </c>
      <c r="AX371" s="576"/>
    </row>
    <row r="372" spans="2:50" ht="14.25" customHeight="1">
      <c r="B372" s="527"/>
      <c r="C372" s="203">
        <v>6</v>
      </c>
      <c r="D372" s="206" t="s">
        <v>708</v>
      </c>
      <c r="E372" s="203">
        <v>6</v>
      </c>
      <c r="F372" s="203">
        <v>2500</v>
      </c>
      <c r="G372" s="208">
        <f t="shared" si="465"/>
        <v>416.66666666666669</v>
      </c>
      <c r="H372" s="576"/>
      <c r="I372" s="209">
        <f t="shared" si="473"/>
        <v>6</v>
      </c>
      <c r="J372" s="209">
        <f t="shared" si="473"/>
        <v>2232.9689072776468</v>
      </c>
      <c r="K372" s="210">
        <f t="shared" si="473"/>
        <v>372.16148454627444</v>
      </c>
      <c r="L372" s="577"/>
      <c r="M372" s="209">
        <f>RANK(K372, K$367:$K$381)</f>
        <v>4</v>
      </c>
      <c r="N372" s="527"/>
      <c r="O372" s="527"/>
      <c r="P372" s="207">
        <v>6</v>
      </c>
      <c r="Q372" s="207">
        <v>2232.298136645963</v>
      </c>
      <c r="R372" s="208">
        <f t="shared" si="466"/>
        <v>372.04968944099386</v>
      </c>
      <c r="S372" s="205">
        <f t="shared" si="474"/>
        <v>4</v>
      </c>
      <c r="T372" s="576"/>
      <c r="U372" s="207">
        <v>6</v>
      </c>
      <c r="V372" s="207">
        <v>2232.5581395348836</v>
      </c>
      <c r="W372" s="208">
        <f t="shared" si="467"/>
        <v>372.09302325581393</v>
      </c>
      <c r="X372" s="205">
        <f t="shared" si="475"/>
        <v>4</v>
      </c>
      <c r="Y372" s="576"/>
      <c r="Z372" s="207">
        <v>6</v>
      </c>
      <c r="AA372" s="207">
        <v>2232.8358208955224</v>
      </c>
      <c r="AB372" s="208">
        <f t="shared" si="468"/>
        <v>372.13930348258708</v>
      </c>
      <c r="AC372" s="205">
        <f t="shared" si="476"/>
        <v>4</v>
      </c>
      <c r="AD372" s="576"/>
      <c r="AE372" s="207">
        <v>6</v>
      </c>
      <c r="AF372" s="207">
        <v>2233.2743362831907</v>
      </c>
      <c r="AG372" s="208">
        <f t="shared" si="469"/>
        <v>372.21238938053176</v>
      </c>
      <c r="AH372" s="205">
        <f t="shared" si="477"/>
        <v>4</v>
      </c>
      <c r="AI372" s="576"/>
      <c r="AJ372" s="207">
        <v>6</v>
      </c>
      <c r="AK372" s="207">
        <v>2232.4435318275109</v>
      </c>
      <c r="AL372" s="208">
        <f t="shared" si="470"/>
        <v>372.07392197125182</v>
      </c>
      <c r="AM372" s="205">
        <f>RANK(AL372, AL$367:AL$381)</f>
        <v>4</v>
      </c>
      <c r="AN372" s="576"/>
      <c r="AO372" s="207">
        <v>6</v>
      </c>
      <c r="AP372" s="207">
        <v>2233.4056399132278</v>
      </c>
      <c r="AQ372" s="208">
        <f t="shared" si="471"/>
        <v>372.23427331887132</v>
      </c>
      <c r="AR372" s="205">
        <f t="shared" si="479"/>
        <v>4</v>
      </c>
      <c r="AS372" s="576"/>
      <c r="AT372" s="207">
        <v>6</v>
      </c>
      <c r="AU372" s="207">
        <v>2233.9667458432291</v>
      </c>
      <c r="AV372" s="208">
        <f t="shared" si="472"/>
        <v>372.32779097387152</v>
      </c>
      <c r="AW372" s="205">
        <f t="shared" si="480"/>
        <v>4</v>
      </c>
      <c r="AX372" s="576"/>
    </row>
    <row r="373" spans="2:50" ht="14.25" customHeight="1">
      <c r="B373" s="527"/>
      <c r="C373" s="203">
        <v>7</v>
      </c>
      <c r="D373" s="206" t="s">
        <v>702</v>
      </c>
      <c r="E373" s="203">
        <v>6</v>
      </c>
      <c r="F373" s="203">
        <v>2600</v>
      </c>
      <c r="G373" s="208">
        <f t="shared" si="465"/>
        <v>433.33333333333331</v>
      </c>
      <c r="H373" s="576"/>
      <c r="I373" s="209">
        <f t="shared" si="473"/>
        <v>6</v>
      </c>
      <c r="J373" s="209">
        <f t="shared" si="473"/>
        <v>2309.6340323866903</v>
      </c>
      <c r="K373" s="210">
        <f t="shared" si="473"/>
        <v>384.93900539778173</v>
      </c>
      <c r="L373" s="577"/>
      <c r="M373" s="209">
        <f>RANK(K373, K$367:$K$381)</f>
        <v>2</v>
      </c>
      <c r="N373" s="527"/>
      <c r="O373" s="527"/>
      <c r="P373" s="207">
        <v>6</v>
      </c>
      <c r="Q373" s="207">
        <v>2309.2802172928914</v>
      </c>
      <c r="R373" s="208">
        <f t="shared" si="466"/>
        <v>384.88003621548188</v>
      </c>
      <c r="S373" s="205">
        <f>RANK(R373, R$367:R$381)</f>
        <v>1</v>
      </c>
      <c r="T373" s="576"/>
      <c r="U373" s="207">
        <v>6</v>
      </c>
      <c r="V373" s="207">
        <v>2308.9005235602108</v>
      </c>
      <c r="W373" s="208">
        <f t="shared" si="467"/>
        <v>384.81675392670178</v>
      </c>
      <c r="X373" s="205">
        <f>RANK(W373, W$367:W$381)</f>
        <v>2</v>
      </c>
      <c r="Y373" s="576"/>
      <c r="Z373" s="207">
        <v>6</v>
      </c>
      <c r="AA373" s="207">
        <v>2309.5282146160953</v>
      </c>
      <c r="AB373" s="208">
        <f t="shared" si="468"/>
        <v>384.92136910268255</v>
      </c>
      <c r="AC373" s="205">
        <f>RANK(AB373, AB$367:AB$381)</f>
        <v>2</v>
      </c>
      <c r="AD373" s="576"/>
      <c r="AE373" s="207">
        <v>6</v>
      </c>
      <c r="AF373" s="207">
        <v>2310.0381194409151</v>
      </c>
      <c r="AG373" s="208">
        <f t="shared" si="469"/>
        <v>385.00635324015252</v>
      </c>
      <c r="AH373" s="205">
        <f>RANK(AG373, AG$367:AG$381)</f>
        <v>1</v>
      </c>
      <c r="AI373" s="576"/>
      <c r="AJ373" s="207">
        <v>6</v>
      </c>
      <c r="AK373" s="207">
        <v>2309.7232079489036</v>
      </c>
      <c r="AL373" s="208">
        <f t="shared" si="470"/>
        <v>384.95386799148395</v>
      </c>
      <c r="AM373" s="205">
        <f>RANK(AL373, AL$367:AL$381)</f>
        <v>2</v>
      </c>
      <c r="AN373" s="576"/>
      <c r="AO373" s="207">
        <v>6</v>
      </c>
      <c r="AP373" s="207">
        <v>2309.8075160403278</v>
      </c>
      <c r="AQ373" s="208">
        <f t="shared" si="471"/>
        <v>384.96791934005461</v>
      </c>
      <c r="AR373" s="205">
        <f>RANK(AQ373, AQ$367:AQ$381)</f>
        <v>1</v>
      </c>
      <c r="AS373" s="576"/>
      <c r="AT373" s="207">
        <v>6</v>
      </c>
      <c r="AU373" s="207">
        <v>2310.1604278074883</v>
      </c>
      <c r="AV373" s="208">
        <f t="shared" si="472"/>
        <v>385.0267379679147</v>
      </c>
      <c r="AW373" s="205">
        <f>RANK(AV373, AV$367:AV$381)</f>
        <v>1</v>
      </c>
      <c r="AX373" s="576"/>
    </row>
    <row r="374" spans="2:50" ht="14.25" customHeight="1">
      <c r="B374" s="527"/>
      <c r="C374" s="203">
        <v>8</v>
      </c>
      <c r="D374" s="206" t="s">
        <v>396</v>
      </c>
      <c r="E374" s="203">
        <v>17</v>
      </c>
      <c r="F374" s="203">
        <v>3600</v>
      </c>
      <c r="G374" s="208">
        <f t="shared" si="465"/>
        <v>211.76470588235293</v>
      </c>
      <c r="H374" s="576"/>
      <c r="I374" s="209">
        <f t="shared" si="473"/>
        <v>17</v>
      </c>
      <c r="J374" s="209">
        <f t="shared" si="473"/>
        <v>3114.5750370018759</v>
      </c>
      <c r="K374" s="210">
        <f t="shared" si="473"/>
        <v>183.21029629422802</v>
      </c>
      <c r="L374" s="577"/>
      <c r="M374" s="209">
        <f>RANK(K374, K$367:$K$381)</f>
        <v>9</v>
      </c>
      <c r="N374" s="527"/>
      <c r="O374" s="527"/>
      <c r="P374" s="207">
        <v>17</v>
      </c>
      <c r="Q374" s="207">
        <v>3114.6379044684127</v>
      </c>
      <c r="R374" s="208">
        <f t="shared" si="466"/>
        <v>183.21399438049485</v>
      </c>
      <c r="S374" s="205">
        <f t="shared" si="474"/>
        <v>9</v>
      </c>
      <c r="T374" s="576"/>
      <c r="U374" s="207">
        <v>17</v>
      </c>
      <c r="V374" s="207">
        <v>3114.1868512110796</v>
      </c>
      <c r="W374" s="208">
        <f t="shared" si="467"/>
        <v>183.18746183594587</v>
      </c>
      <c r="X374" s="205">
        <f t="shared" si="475"/>
        <v>9</v>
      </c>
      <c r="Y374" s="576"/>
      <c r="Z374" s="207">
        <v>17</v>
      </c>
      <c r="AA374" s="207">
        <v>3114.511041009464</v>
      </c>
      <c r="AB374" s="208">
        <f t="shared" si="468"/>
        <v>183.20653182408611</v>
      </c>
      <c r="AC374" s="205">
        <f t="shared" si="476"/>
        <v>9</v>
      </c>
      <c r="AD374" s="576"/>
      <c r="AE374" s="207">
        <v>17</v>
      </c>
      <c r="AF374" s="207">
        <v>3114.8114075437152</v>
      </c>
      <c r="AG374" s="208">
        <f t="shared" si="469"/>
        <v>183.22420044374795</v>
      </c>
      <c r="AH374" s="205">
        <f t="shared" si="477"/>
        <v>9</v>
      </c>
      <c r="AI374" s="576"/>
      <c r="AJ374" s="207">
        <v>17</v>
      </c>
      <c r="AK374" s="207">
        <v>3114.3133462282344</v>
      </c>
      <c r="AL374" s="208">
        <f t="shared" si="470"/>
        <v>183.19490271930792</v>
      </c>
      <c r="AM374" s="205">
        <f t="shared" si="478"/>
        <v>10</v>
      </c>
      <c r="AN374" s="576"/>
      <c r="AO374" s="207">
        <v>17</v>
      </c>
      <c r="AP374" s="207">
        <v>3114.7699757869204</v>
      </c>
      <c r="AQ374" s="208">
        <f t="shared" si="471"/>
        <v>183.22176328158355</v>
      </c>
      <c r="AR374" s="205">
        <f t="shared" si="479"/>
        <v>9</v>
      </c>
      <c r="AS374" s="576"/>
      <c r="AT374" s="207">
        <v>17</v>
      </c>
      <c r="AU374" s="207">
        <v>3114.7947327653051</v>
      </c>
      <c r="AV374" s="208">
        <f t="shared" si="472"/>
        <v>183.22321957442972</v>
      </c>
      <c r="AW374" s="205">
        <f>RANK(AV374, AV$367:AV$381)</f>
        <v>10</v>
      </c>
      <c r="AX374" s="576"/>
    </row>
    <row r="375" spans="2:50" ht="14.25" customHeight="1">
      <c r="B375" s="527"/>
      <c r="C375" s="203">
        <v>9</v>
      </c>
      <c r="D375" s="206" t="s">
        <v>397</v>
      </c>
      <c r="E375" s="203">
        <v>17</v>
      </c>
      <c r="F375" s="203">
        <v>3600</v>
      </c>
      <c r="G375" s="208">
        <f t="shared" si="465"/>
        <v>211.76470588235293</v>
      </c>
      <c r="H375" s="576"/>
      <c r="I375" s="209">
        <f t="shared" si="473"/>
        <v>17</v>
      </c>
      <c r="J375" s="209">
        <f t="shared" si="473"/>
        <v>3114.5452895332555</v>
      </c>
      <c r="K375" s="210">
        <f t="shared" si="473"/>
        <v>183.20854644313266</v>
      </c>
      <c r="L375" s="577"/>
      <c r="M375" s="209">
        <f>RANK(K375, K$367:$K$381)</f>
        <v>10</v>
      </c>
      <c r="N375" s="527"/>
      <c r="O375" s="527"/>
      <c r="P375" s="207">
        <v>17</v>
      </c>
      <c r="Q375" s="207">
        <v>3113.5922330097169</v>
      </c>
      <c r="R375" s="208">
        <f t="shared" si="466"/>
        <v>183.15248429468923</v>
      </c>
      <c r="S375" s="205">
        <f t="shared" si="474"/>
        <v>10</v>
      </c>
      <c r="T375" s="576"/>
      <c r="U375" s="207">
        <v>17</v>
      </c>
      <c r="V375" s="207">
        <v>3114.1369643572243</v>
      </c>
      <c r="W375" s="208">
        <f t="shared" si="467"/>
        <v>183.18452731513085</v>
      </c>
      <c r="X375" s="205">
        <f t="shared" si="475"/>
        <v>10</v>
      </c>
      <c r="Y375" s="576"/>
      <c r="Z375" s="207">
        <v>17</v>
      </c>
      <c r="AA375" s="207">
        <v>3114.1104294478428</v>
      </c>
      <c r="AB375" s="208">
        <f t="shared" si="468"/>
        <v>183.18296643810839</v>
      </c>
      <c r="AC375" s="205">
        <f t="shared" si="476"/>
        <v>10</v>
      </c>
      <c r="AD375" s="576"/>
      <c r="AE375" s="207">
        <v>17</v>
      </c>
      <c r="AF375" s="207">
        <v>3114.7507629705028</v>
      </c>
      <c r="AG375" s="208">
        <f t="shared" si="469"/>
        <v>183.22063311591194</v>
      </c>
      <c r="AH375" s="205">
        <f t="shared" si="477"/>
        <v>10</v>
      </c>
      <c r="AI375" s="576"/>
      <c r="AJ375" s="207">
        <v>17</v>
      </c>
      <c r="AK375" s="207">
        <v>3114.9869451696995</v>
      </c>
      <c r="AL375" s="208">
        <f t="shared" si="470"/>
        <v>183.23452618645291</v>
      </c>
      <c r="AM375" s="205">
        <f t="shared" si="478"/>
        <v>9</v>
      </c>
      <c r="AN375" s="576"/>
      <c r="AO375" s="207">
        <v>17</v>
      </c>
      <c r="AP375" s="207">
        <v>3114.6911519198738</v>
      </c>
      <c r="AQ375" s="208">
        <f t="shared" si="471"/>
        <v>183.217126583522</v>
      </c>
      <c r="AR375" s="205">
        <f t="shared" si="479"/>
        <v>10</v>
      </c>
      <c r="AS375" s="576"/>
      <c r="AT375" s="207">
        <v>17</v>
      </c>
      <c r="AU375" s="207">
        <v>3115.5485398579249</v>
      </c>
      <c r="AV375" s="208">
        <f t="shared" si="472"/>
        <v>183.26756116811322</v>
      </c>
      <c r="AW375" s="205">
        <f t="shared" si="480"/>
        <v>9</v>
      </c>
      <c r="AX375" s="576"/>
    </row>
    <row r="376" spans="2:50" ht="14.25" customHeight="1">
      <c r="B376" s="527"/>
      <c r="C376" s="203">
        <v>10</v>
      </c>
      <c r="D376" s="206" t="s">
        <v>395</v>
      </c>
      <c r="E376" s="203">
        <v>11</v>
      </c>
      <c r="F376" s="203">
        <v>3600</v>
      </c>
      <c r="G376" s="208">
        <f t="shared" si="465"/>
        <v>327.27272727272725</v>
      </c>
      <c r="H376" s="576"/>
      <c r="I376" s="209">
        <f t="shared" si="473"/>
        <v>11</v>
      </c>
      <c r="J376" s="209">
        <f t="shared" si="473"/>
        <v>3144.0347952900497</v>
      </c>
      <c r="K376" s="210">
        <f t="shared" si="473"/>
        <v>285.82134502636819</v>
      </c>
      <c r="L376" s="577"/>
      <c r="M376" s="209">
        <f>RANK(K376, K$367:$K$381)</f>
        <v>6</v>
      </c>
      <c r="N376" s="527"/>
      <c r="O376" s="527"/>
      <c r="P376" s="207">
        <v>11</v>
      </c>
      <c r="Q376" s="207">
        <v>3142.6462836056839</v>
      </c>
      <c r="R376" s="208">
        <f t="shared" si="466"/>
        <v>285.69511669142582</v>
      </c>
      <c r="S376" s="205">
        <f t="shared" si="474"/>
        <v>6</v>
      </c>
      <c r="T376" s="576"/>
      <c r="U376" s="207">
        <v>11</v>
      </c>
      <c r="V376" s="207">
        <v>3142.6883308714905</v>
      </c>
      <c r="W376" s="208">
        <f t="shared" si="467"/>
        <v>285.69893917013547</v>
      </c>
      <c r="X376" s="205">
        <f t="shared" si="475"/>
        <v>6</v>
      </c>
      <c r="Y376" s="576"/>
      <c r="Z376" s="207">
        <v>11</v>
      </c>
      <c r="AA376" s="207">
        <v>3143.4323100150973</v>
      </c>
      <c r="AB376" s="208">
        <f t="shared" si="468"/>
        <v>285.76657363773614</v>
      </c>
      <c r="AC376" s="205">
        <f t="shared" si="476"/>
        <v>6</v>
      </c>
      <c r="AD376" s="576"/>
      <c r="AE376" s="207">
        <v>11</v>
      </c>
      <c r="AF376" s="207">
        <v>3143.6619718309898</v>
      </c>
      <c r="AG376" s="208">
        <f t="shared" si="469"/>
        <v>285.78745198463542</v>
      </c>
      <c r="AH376" s="205">
        <f t="shared" si="477"/>
        <v>6</v>
      </c>
      <c r="AI376" s="576"/>
      <c r="AJ376" s="207">
        <v>11</v>
      </c>
      <c r="AK376" s="207">
        <v>3144.4803098773418</v>
      </c>
      <c r="AL376" s="208">
        <f t="shared" si="470"/>
        <v>285.8618463524856</v>
      </c>
      <c r="AM376" s="205">
        <f t="shared" si="478"/>
        <v>5</v>
      </c>
      <c r="AN376" s="576"/>
      <c r="AO376" s="207">
        <v>11</v>
      </c>
      <c r="AP376" s="207">
        <v>3145.5930359086083</v>
      </c>
      <c r="AQ376" s="208">
        <f t="shared" si="471"/>
        <v>285.96300326441894</v>
      </c>
      <c r="AR376" s="205">
        <f t="shared" si="479"/>
        <v>5</v>
      </c>
      <c r="AS376" s="576"/>
      <c r="AT376" s="207">
        <v>11</v>
      </c>
      <c r="AU376" s="207">
        <v>3145.7413249211359</v>
      </c>
      <c r="AV376" s="208">
        <f t="shared" si="472"/>
        <v>285.97648408373965</v>
      </c>
      <c r="AW376" s="205">
        <f t="shared" si="480"/>
        <v>5</v>
      </c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7"/>
      <c r="Q377" s="207"/>
      <c r="R377" s="208"/>
      <c r="S377" s="205"/>
      <c r="T377" s="576"/>
      <c r="U377" s="207"/>
      <c r="V377" s="207"/>
      <c r="W377" s="208"/>
      <c r="X377" s="205"/>
      <c r="Y377" s="576"/>
      <c r="Z377" s="207"/>
      <c r="AA377" s="207"/>
      <c r="AB377" s="208"/>
      <c r="AC377" s="205"/>
      <c r="AD377" s="576"/>
      <c r="AE377" s="207"/>
      <c r="AF377" s="207"/>
      <c r="AG377" s="208"/>
      <c r="AH377" s="205"/>
      <c r="AI377" s="576"/>
      <c r="AJ377" s="207"/>
      <c r="AK377" s="207"/>
      <c r="AL377" s="208"/>
      <c r="AM377" s="205"/>
      <c r="AN377" s="576"/>
      <c r="AO377" s="207"/>
      <c r="AP377" s="207"/>
      <c r="AQ377" s="208"/>
      <c r="AR377" s="205"/>
      <c r="AS377" s="576"/>
      <c r="AT377" s="207"/>
      <c r="AU377" s="207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7"/>
      <c r="Q378" s="207"/>
      <c r="R378" s="208"/>
      <c r="S378" s="205"/>
      <c r="T378" s="576"/>
      <c r="U378" s="207"/>
      <c r="V378" s="207"/>
      <c r="W378" s="208"/>
      <c r="X378" s="205"/>
      <c r="Y378" s="576"/>
      <c r="Z378" s="207"/>
      <c r="AA378" s="207"/>
      <c r="AB378" s="208"/>
      <c r="AC378" s="205"/>
      <c r="AD378" s="576"/>
      <c r="AE378" s="207"/>
      <c r="AF378" s="207"/>
      <c r="AG378" s="208"/>
      <c r="AH378" s="205"/>
      <c r="AI378" s="576"/>
      <c r="AJ378" s="207"/>
      <c r="AK378" s="207"/>
      <c r="AL378" s="208"/>
      <c r="AM378" s="205"/>
      <c r="AN378" s="576"/>
      <c r="AO378" s="207"/>
      <c r="AP378" s="207"/>
      <c r="AQ378" s="208"/>
      <c r="AR378" s="205"/>
      <c r="AS378" s="576"/>
      <c r="AT378" s="207"/>
      <c r="AU378" s="207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81">U382+1</f>
        <v>46002</v>
      </c>
      <c r="AA382" s="637"/>
      <c r="AB382" s="637"/>
      <c r="AC382" s="637"/>
      <c r="AD382" s="637"/>
      <c r="AE382" s="638">
        <f t="shared" ref="AE382" si="482">Z382+1</f>
        <v>46003</v>
      </c>
      <c r="AF382" s="639"/>
      <c r="AG382" s="639"/>
      <c r="AH382" s="639"/>
      <c r="AI382" s="639"/>
      <c r="AJ382" s="640">
        <f t="shared" ref="AJ382" si="483">AE382+1</f>
        <v>46004</v>
      </c>
      <c r="AK382" s="641"/>
      <c r="AL382" s="641"/>
      <c r="AM382" s="641"/>
      <c r="AN382" s="642"/>
      <c r="AO382" s="638">
        <f t="shared" ref="AO382" si="484">AJ382+1</f>
        <v>46005</v>
      </c>
      <c r="AP382" s="639"/>
      <c r="AQ382" s="639"/>
      <c r="AR382" s="639"/>
      <c r="AS382" s="639"/>
      <c r="AT382" s="640">
        <f t="shared" ref="AT382" si="485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6">Z382</f>
        <v>46002</v>
      </c>
      <c r="AA383" s="643"/>
      <c r="AB383" s="643"/>
      <c r="AC383" s="643"/>
      <c r="AD383" s="643"/>
      <c r="AE383" s="644">
        <f t="shared" ref="AE383" si="487">AE382</f>
        <v>46003</v>
      </c>
      <c r="AF383" s="644"/>
      <c r="AG383" s="644"/>
      <c r="AH383" s="644"/>
      <c r="AI383" s="644"/>
      <c r="AJ383" s="645">
        <f t="shared" ref="AJ383" si="488">AJ382</f>
        <v>46004</v>
      </c>
      <c r="AK383" s="646"/>
      <c r="AL383" s="646"/>
      <c r="AM383" s="646"/>
      <c r="AN383" s="647"/>
      <c r="AO383" s="644">
        <f t="shared" ref="AO383" si="489">AO382</f>
        <v>46005</v>
      </c>
      <c r="AP383" s="644"/>
      <c r="AQ383" s="644"/>
      <c r="AR383" s="644"/>
      <c r="AS383" s="644"/>
      <c r="AT383" s="645">
        <f t="shared" ref="AT383" si="490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477</v>
      </c>
      <c r="C387" s="203">
        <v>1</v>
      </c>
      <c r="D387" s="206" t="s">
        <v>392</v>
      </c>
      <c r="E387" s="203">
        <v>17</v>
      </c>
      <c r="F387" s="203">
        <v>3600</v>
      </c>
      <c r="G387" s="208">
        <f t="shared" ref="G387:G396" si="491">F387/E387</f>
        <v>211.76470588235293</v>
      </c>
      <c r="H387" s="576">
        <f>AVERAGE(G387:G401)</f>
        <v>321.82709447415328</v>
      </c>
      <c r="I387" s="209">
        <f>AVERAGE(P387,U387,Z387,AE387,AJ387,AO387,AT387)</f>
        <v>17</v>
      </c>
      <c r="J387" s="209">
        <f>AVERAGE(Q387,V387,AA387,AF387,AK387,AP387,AU387)</f>
        <v>3117.3755174348976</v>
      </c>
      <c r="K387" s="210">
        <f>AVERAGE(R387,W387,AB387,AG387,AL387,AQ387,AV387)</f>
        <v>183.37503043734688</v>
      </c>
      <c r="L387" s="577">
        <f>IFERROR(AVERAGE(K387:K401),"-")</f>
        <v>283.36979029415227</v>
      </c>
      <c r="M387" s="209">
        <f>RANK(K387, K$387:$K$401)</f>
        <v>7</v>
      </c>
      <c r="N387" s="527"/>
      <c r="O387" s="527"/>
      <c r="P387" s="207">
        <v>17</v>
      </c>
      <c r="Q387" s="207">
        <v>3117.6246669204397</v>
      </c>
      <c r="R387" s="208">
        <f t="shared" ref="R387:R396" si="492">Q387/P387</f>
        <v>183.38968628943763</v>
      </c>
      <c r="S387" s="205">
        <f>RANK(R387, R$387:R$401)</f>
        <v>7</v>
      </c>
      <c r="T387" s="576">
        <f>AVERAGE(R387:R401)</f>
        <v>283.23060582567689</v>
      </c>
      <c r="U387" s="207">
        <v>17</v>
      </c>
      <c r="V387" s="207">
        <v>3118.1000359841673</v>
      </c>
      <c r="W387" s="208">
        <f t="shared" ref="W387:W396" si="493">V387/U387</f>
        <v>183.41764917553925</v>
      </c>
      <c r="X387" s="205">
        <f>RANK(W387, W$387:W$401)</f>
        <v>7</v>
      </c>
      <c r="Y387" s="576">
        <f>AVERAGE(W387:W401)</f>
        <v>283.27937964002666</v>
      </c>
      <c r="Z387" s="207">
        <v>17</v>
      </c>
      <c r="AA387" s="207">
        <v>3117.752970831832</v>
      </c>
      <c r="AB387" s="208">
        <f t="shared" ref="AB387:AB396" si="494">AA387/Z387</f>
        <v>183.39723357834305</v>
      </c>
      <c r="AC387" s="205">
        <f>RANK(AB387, AB$387:AB$401)</f>
        <v>7</v>
      </c>
      <c r="AD387" s="576">
        <f>AVERAGE(AB387:AB401)</f>
        <v>283.29100019430331</v>
      </c>
      <c r="AE387" s="207">
        <v>17</v>
      </c>
      <c r="AF387" s="207">
        <v>3117.2064777327932</v>
      </c>
      <c r="AG387" s="208">
        <f t="shared" ref="AG387:AG396" si="495">AF387/AE387</f>
        <v>183.36508692545843</v>
      </c>
      <c r="AH387" s="205">
        <f>RANK(AG387, AG$387:AG$401)</f>
        <v>7</v>
      </c>
      <c r="AI387" s="576">
        <f>AVERAGE(AG387:AG401)</f>
        <v>283.3108508656195</v>
      </c>
      <c r="AJ387" s="207">
        <v>17</v>
      </c>
      <c r="AK387" s="207">
        <v>3116.6850828729334</v>
      </c>
      <c r="AL387" s="208">
        <f t="shared" ref="AL387:AL396" si="496">AK387/AJ387</f>
        <v>183.33441663958433</v>
      </c>
      <c r="AM387" s="205">
        <f>RANK(AL387, AL$387:AL$401)</f>
        <v>7</v>
      </c>
      <c r="AN387" s="576">
        <f>AVERAGE(AL387:AL401)</f>
        <v>283.27099458402245</v>
      </c>
      <c r="AO387" s="207">
        <v>17</v>
      </c>
      <c r="AP387" s="207">
        <v>3116.6782006920394</v>
      </c>
      <c r="AQ387" s="208">
        <f t="shared" ref="AQ387:AQ396" si="497">AP387/AO387</f>
        <v>183.33401180541409</v>
      </c>
      <c r="AR387" s="205">
        <f>RANK(AQ387, AQ$387:AQ$401)</f>
        <v>6</v>
      </c>
      <c r="AS387" s="576">
        <f>AVERAGE(AQ387:AQ401)</f>
        <v>272.24750005134462</v>
      </c>
      <c r="AT387" s="207">
        <v>17</v>
      </c>
      <c r="AU387" s="207">
        <v>3117.5811870100765</v>
      </c>
      <c r="AV387" s="208">
        <f t="shared" ref="AV387:AV396" si="498">AU387/AT387</f>
        <v>183.38712864765156</v>
      </c>
      <c r="AW387" s="205">
        <f>RANK(AV387, AV$387:AV$401)</f>
        <v>6</v>
      </c>
      <c r="AX387" s="576">
        <f>AVERAGE(AV387:AV401)</f>
        <v>272.44666820322141</v>
      </c>
    </row>
    <row r="388" spans="2:50" ht="14.25" customHeight="1">
      <c r="B388" s="527"/>
      <c r="C388" s="203">
        <v>2</v>
      </c>
      <c r="D388" s="206" t="s">
        <v>394</v>
      </c>
      <c r="E388" s="203">
        <v>17</v>
      </c>
      <c r="F388" s="203">
        <v>3600</v>
      </c>
      <c r="G388" s="208">
        <f t="shared" si="491"/>
        <v>211.76470588235293</v>
      </c>
      <c r="H388" s="576"/>
      <c r="I388" s="209">
        <f t="shared" ref="I388:K396" si="499">AVERAGE(P388,U388,Z388,AE388,AJ388,AO388,AT388)</f>
        <v>17</v>
      </c>
      <c r="J388" s="209">
        <f t="shared" si="499"/>
        <v>3116.6481332073949</v>
      </c>
      <c r="K388" s="210">
        <f t="shared" si="499"/>
        <v>183.33224312984672</v>
      </c>
      <c r="L388" s="577"/>
      <c r="M388" s="209">
        <f>RANK(K388, K$387:$K$401)</f>
        <v>8</v>
      </c>
      <c r="N388" s="527"/>
      <c r="O388" s="527"/>
      <c r="P388" s="207">
        <v>17</v>
      </c>
      <c r="Q388" s="207">
        <v>3117.3657389259088</v>
      </c>
      <c r="R388" s="208">
        <f t="shared" si="492"/>
        <v>183.37445523093581</v>
      </c>
      <c r="S388" s="205">
        <f t="shared" ref="S388:S396" si="500">RANK(R388, R$387:R$401)</f>
        <v>8</v>
      </c>
      <c r="T388" s="576"/>
      <c r="U388" s="207">
        <v>17</v>
      </c>
      <c r="V388" s="207">
        <v>3117.0403587443989</v>
      </c>
      <c r="W388" s="208">
        <f t="shared" si="493"/>
        <v>183.35531522025875</v>
      </c>
      <c r="X388" s="205">
        <f t="shared" ref="X388:X396" si="501">RANK(W388, W$387:W$401)</f>
        <v>8</v>
      </c>
      <c r="Y388" s="576"/>
      <c r="Z388" s="207">
        <v>17</v>
      </c>
      <c r="AA388" s="207">
        <v>3116.9586284010393</v>
      </c>
      <c r="AB388" s="208">
        <f t="shared" si="494"/>
        <v>183.3505075530023</v>
      </c>
      <c r="AC388" s="205">
        <f t="shared" ref="AC388:AC396" si="502">RANK(AB388, AB$387:AB$401)</f>
        <v>8</v>
      </c>
      <c r="AD388" s="576"/>
      <c r="AE388" s="207">
        <v>17</v>
      </c>
      <c r="AF388" s="207">
        <v>3116.5876777251192</v>
      </c>
      <c r="AG388" s="208">
        <f t="shared" si="495"/>
        <v>183.32868692500702</v>
      </c>
      <c r="AH388" s="205">
        <f t="shared" ref="AH388:AH396" si="503">RANK(AG388, AG$387:AG$401)</f>
        <v>8</v>
      </c>
      <c r="AI388" s="576"/>
      <c r="AJ388" s="207">
        <v>17</v>
      </c>
      <c r="AK388" s="207">
        <v>3116.1182375906296</v>
      </c>
      <c r="AL388" s="208">
        <f t="shared" si="496"/>
        <v>183.3010727994488</v>
      </c>
      <c r="AM388" s="205">
        <f t="shared" ref="AM388:AM396" si="504">RANK(AL388, AL$387:AL$401)</f>
        <v>10</v>
      </c>
      <c r="AN388" s="576"/>
      <c r="AO388" s="207">
        <v>17</v>
      </c>
      <c r="AP388" s="207">
        <v>3116.2995594713666</v>
      </c>
      <c r="AQ388" s="208">
        <f t="shared" si="497"/>
        <v>183.31173879243332</v>
      </c>
      <c r="AR388" s="205">
        <f t="shared" ref="AR388:AR396" si="505">RANK(AQ388, AQ$387:AQ$401)</f>
        <v>7</v>
      </c>
      <c r="AS388" s="576"/>
      <c r="AT388" s="207">
        <v>17</v>
      </c>
      <c r="AU388" s="207">
        <v>3116.1667315932973</v>
      </c>
      <c r="AV388" s="208">
        <f t="shared" si="498"/>
        <v>183.30392538784102</v>
      </c>
      <c r="AW388" s="205">
        <f t="shared" ref="AW388:AW396" si="506">RANK(AV388, AV$387:AV$401)</f>
        <v>9</v>
      </c>
      <c r="AX388" s="576"/>
    </row>
    <row r="389" spans="2:50" ht="14.25" customHeight="1">
      <c r="B389" s="527"/>
      <c r="C389" s="203">
        <v>3</v>
      </c>
      <c r="D389" s="206" t="s">
        <v>391</v>
      </c>
      <c r="E389" s="203">
        <v>11</v>
      </c>
      <c r="F389" s="203">
        <v>3600</v>
      </c>
      <c r="G389" s="208">
        <f t="shared" si="491"/>
        <v>327.27272727272725</v>
      </c>
      <c r="H389" s="576"/>
      <c r="I389" s="209">
        <f t="shared" si="499"/>
        <v>11</v>
      </c>
      <c r="J389" s="209">
        <f t="shared" si="499"/>
        <v>3146.1314384857428</v>
      </c>
      <c r="K389" s="210">
        <f t="shared" si="499"/>
        <v>286.01194895324932</v>
      </c>
      <c r="L389" s="577"/>
      <c r="M389" s="209">
        <f>RANK(K389, K$387:$K$401)</f>
        <v>5</v>
      </c>
      <c r="N389" s="527"/>
      <c r="O389" s="527"/>
      <c r="P389" s="207">
        <v>11</v>
      </c>
      <c r="Q389" s="207">
        <v>3145.9653317393891</v>
      </c>
      <c r="R389" s="208">
        <f t="shared" si="492"/>
        <v>285.99684833994445</v>
      </c>
      <c r="S389" s="205">
        <f t="shared" si="500"/>
        <v>5</v>
      </c>
      <c r="T389" s="576"/>
      <c r="U389" s="207">
        <v>11</v>
      </c>
      <c r="V389" s="207">
        <v>3145.0890292935087</v>
      </c>
      <c r="W389" s="208">
        <f t="shared" si="493"/>
        <v>285.91718448122805</v>
      </c>
      <c r="X389" s="205">
        <f t="shared" si="501"/>
        <v>6</v>
      </c>
      <c r="Y389" s="576"/>
      <c r="Z389" s="207">
        <v>11</v>
      </c>
      <c r="AA389" s="207">
        <v>3145.3551912568337</v>
      </c>
      <c r="AB389" s="208">
        <f t="shared" si="494"/>
        <v>285.94138102334853</v>
      </c>
      <c r="AC389" s="205">
        <f t="shared" si="502"/>
        <v>6</v>
      </c>
      <c r="AD389" s="576"/>
      <c r="AE389" s="207">
        <v>11</v>
      </c>
      <c r="AF389" s="207">
        <v>3146.3175122749567</v>
      </c>
      <c r="AG389" s="208">
        <f t="shared" si="495"/>
        <v>286.02886475226882</v>
      </c>
      <c r="AH389" s="205">
        <f t="shared" si="503"/>
        <v>5</v>
      </c>
      <c r="AI389" s="576"/>
      <c r="AJ389" s="207">
        <v>11</v>
      </c>
      <c r="AK389" s="207">
        <v>3146.9178082191729</v>
      </c>
      <c r="AL389" s="208">
        <f t="shared" si="496"/>
        <v>286.08343711083393</v>
      </c>
      <c r="AM389" s="205">
        <f t="shared" si="504"/>
        <v>5</v>
      </c>
      <c r="AN389" s="576"/>
      <c r="AO389" s="207">
        <v>11</v>
      </c>
      <c r="AP389" s="207">
        <v>3146.6237942122198</v>
      </c>
      <c r="AQ389" s="208">
        <f t="shared" si="497"/>
        <v>286.05670856474723</v>
      </c>
      <c r="AR389" s="205">
        <f t="shared" si="505"/>
        <v>4</v>
      </c>
      <c r="AS389" s="576"/>
      <c r="AT389" s="207">
        <v>11</v>
      </c>
      <c r="AU389" s="207">
        <v>3146.6514024041189</v>
      </c>
      <c r="AV389" s="208">
        <f t="shared" si="498"/>
        <v>286.05921840037445</v>
      </c>
      <c r="AW389" s="205">
        <f t="shared" si="506"/>
        <v>4</v>
      </c>
      <c r="AX389" s="576"/>
    </row>
    <row r="390" spans="2:50" ht="14.25" customHeight="1">
      <c r="B390" s="527"/>
      <c r="C390" s="203">
        <v>4</v>
      </c>
      <c r="D390" s="206" t="s">
        <v>641</v>
      </c>
      <c r="E390" s="203">
        <v>6</v>
      </c>
      <c r="F390" s="203">
        <v>2600</v>
      </c>
      <c r="G390" s="208">
        <f t="shared" si="491"/>
        <v>433.33333333333331</v>
      </c>
      <c r="H390" s="576"/>
      <c r="I390" s="209">
        <f t="shared" si="499"/>
        <v>6</v>
      </c>
      <c r="J390" s="209">
        <f t="shared" si="499"/>
        <v>2309.428485609239</v>
      </c>
      <c r="K390" s="210">
        <f t="shared" si="499"/>
        <v>384.90474760153984</v>
      </c>
      <c r="L390" s="577"/>
      <c r="M390" s="209">
        <f>RANK(K390, K$387:$K$401)</f>
        <v>3</v>
      </c>
      <c r="N390" s="527"/>
      <c r="O390" s="527"/>
      <c r="P390" s="207">
        <v>6</v>
      </c>
      <c r="Q390" s="207">
        <v>2309.0079817559877</v>
      </c>
      <c r="R390" s="208">
        <f t="shared" si="492"/>
        <v>384.83466362599796</v>
      </c>
      <c r="S390" s="205">
        <f t="shared" si="500"/>
        <v>3</v>
      </c>
      <c r="T390" s="576"/>
      <c r="U390" s="207">
        <v>6</v>
      </c>
      <c r="V390" s="207">
        <v>2308.8268156424579</v>
      </c>
      <c r="W390" s="208">
        <f t="shared" si="493"/>
        <v>384.804469273743</v>
      </c>
      <c r="X390" s="205">
        <f t="shared" si="501"/>
        <v>3</v>
      </c>
      <c r="Y390" s="576"/>
      <c r="Z390" s="207">
        <v>6</v>
      </c>
      <c r="AA390" s="207">
        <v>2309.433962264151</v>
      </c>
      <c r="AB390" s="208">
        <f t="shared" si="494"/>
        <v>384.90566037735852</v>
      </c>
      <c r="AC390" s="205">
        <f t="shared" si="502"/>
        <v>2</v>
      </c>
      <c r="AD390" s="576"/>
      <c r="AE390" s="207">
        <v>6</v>
      </c>
      <c r="AF390" s="207">
        <v>2309.9760574620955</v>
      </c>
      <c r="AG390" s="208">
        <f t="shared" si="495"/>
        <v>384.99600957701591</v>
      </c>
      <c r="AH390" s="205">
        <f t="shared" si="503"/>
        <v>2</v>
      </c>
      <c r="AI390" s="576"/>
      <c r="AJ390" s="207">
        <v>6</v>
      </c>
      <c r="AK390" s="207">
        <v>2309.8976109215027</v>
      </c>
      <c r="AL390" s="208">
        <f t="shared" si="496"/>
        <v>384.98293515358381</v>
      </c>
      <c r="AM390" s="205">
        <f t="shared" si="504"/>
        <v>1</v>
      </c>
      <c r="AN390" s="576"/>
      <c r="AO390" s="207"/>
      <c r="AP390" s="207"/>
      <c r="AQ390" s="208"/>
      <c r="AR390" s="205"/>
      <c r="AS390" s="576"/>
      <c r="AT390" s="207"/>
      <c r="AU390" s="207"/>
      <c r="AV390" s="208"/>
      <c r="AW390" s="205"/>
      <c r="AX390" s="576"/>
    </row>
    <row r="391" spans="2:50" ht="14.25" customHeight="1">
      <c r="B391" s="527"/>
      <c r="C391" s="203">
        <v>5</v>
      </c>
      <c r="D391" s="206" t="s">
        <v>667</v>
      </c>
      <c r="E391" s="203">
        <v>6</v>
      </c>
      <c r="F391" s="203">
        <v>2600</v>
      </c>
      <c r="G391" s="208">
        <f t="shared" si="491"/>
        <v>433.33333333333331</v>
      </c>
      <c r="H391" s="576"/>
      <c r="I391" s="209">
        <f t="shared" si="499"/>
        <v>6</v>
      </c>
      <c r="J391" s="209">
        <f t="shared" si="499"/>
        <v>2309.8847581821979</v>
      </c>
      <c r="K391" s="210">
        <f t="shared" si="499"/>
        <v>384.98079303036633</v>
      </c>
      <c r="L391" s="577"/>
      <c r="M391" s="209">
        <f>RANK(K391, K$387:$K$401)</f>
        <v>2</v>
      </c>
      <c r="N391" s="527"/>
      <c r="O391" s="527"/>
      <c r="P391" s="207">
        <v>6</v>
      </c>
      <c r="Q391" s="207">
        <v>2309.2159559834931</v>
      </c>
      <c r="R391" s="208">
        <f t="shared" si="492"/>
        <v>384.86932599724884</v>
      </c>
      <c r="S391" s="205">
        <f t="shared" si="500"/>
        <v>2</v>
      </c>
      <c r="T391" s="576"/>
      <c r="U391" s="207">
        <v>6</v>
      </c>
      <c r="V391" s="207">
        <v>2309.0425531914912</v>
      </c>
      <c r="W391" s="208">
        <f t="shared" si="493"/>
        <v>384.84042553191517</v>
      </c>
      <c r="X391" s="205">
        <f t="shared" si="501"/>
        <v>2</v>
      </c>
      <c r="Y391" s="576"/>
      <c r="Z391" s="207">
        <v>6</v>
      </c>
      <c r="AA391" s="207">
        <v>2308.4604715672654</v>
      </c>
      <c r="AB391" s="208">
        <f t="shared" si="494"/>
        <v>384.74341192787756</v>
      </c>
      <c r="AC391" s="205">
        <f t="shared" si="502"/>
        <v>3</v>
      </c>
      <c r="AD391" s="576"/>
      <c r="AE391" s="207">
        <v>6</v>
      </c>
      <c r="AF391" s="207">
        <v>2308.4148727984343</v>
      </c>
      <c r="AG391" s="208">
        <f t="shared" si="495"/>
        <v>384.73581213307239</v>
      </c>
      <c r="AH391" s="205">
        <f t="shared" si="503"/>
        <v>3</v>
      </c>
      <c r="AI391" s="576"/>
      <c r="AJ391" s="207">
        <v>6</v>
      </c>
      <c r="AK391" s="207">
        <v>2307.5653370013752</v>
      </c>
      <c r="AL391" s="208">
        <f t="shared" si="496"/>
        <v>384.59422283356253</v>
      </c>
      <c r="AM391" s="205">
        <f t="shared" si="504"/>
        <v>3</v>
      </c>
      <c r="AN391" s="576"/>
      <c r="AO391" s="207">
        <v>6</v>
      </c>
      <c r="AP391" s="207">
        <v>2312.8577530969642</v>
      </c>
      <c r="AQ391" s="208">
        <f t="shared" si="497"/>
        <v>385.47629218282736</v>
      </c>
      <c r="AR391" s="205">
        <f t="shared" si="505"/>
        <v>2</v>
      </c>
      <c r="AS391" s="576"/>
      <c r="AT391" s="207">
        <v>6</v>
      </c>
      <c r="AU391" s="207">
        <v>2313.6363636363617</v>
      </c>
      <c r="AV391" s="208">
        <f t="shared" si="498"/>
        <v>385.60606060606028</v>
      </c>
      <c r="AW391" s="205">
        <f t="shared" si="506"/>
        <v>2</v>
      </c>
      <c r="AX391" s="576"/>
    </row>
    <row r="392" spans="2:50" ht="14.25" customHeight="1">
      <c r="B392" s="527"/>
      <c r="C392" s="203">
        <v>6</v>
      </c>
      <c r="D392" s="206" t="s">
        <v>708</v>
      </c>
      <c r="E392" s="203">
        <v>6</v>
      </c>
      <c r="F392" s="203">
        <v>2500</v>
      </c>
      <c r="G392" s="208">
        <f t="shared" si="491"/>
        <v>416.66666666666669</v>
      </c>
      <c r="H392" s="576"/>
      <c r="I392" s="209">
        <f t="shared" si="499"/>
        <v>6</v>
      </c>
      <c r="J392" s="209">
        <f t="shared" si="499"/>
        <v>2240.1085728508547</v>
      </c>
      <c r="K392" s="210">
        <f t="shared" si="499"/>
        <v>373.35142880847576</v>
      </c>
      <c r="L392" s="577"/>
      <c r="M392" s="209">
        <f>RANK(K392, K$387:$K$401)</f>
        <v>4</v>
      </c>
      <c r="N392" s="527"/>
      <c r="O392" s="527"/>
      <c r="P392" s="207">
        <v>6</v>
      </c>
      <c r="Q392" s="207">
        <v>2234.336283185839</v>
      </c>
      <c r="R392" s="208">
        <f t="shared" si="492"/>
        <v>372.38938053097314</v>
      </c>
      <c r="S392" s="205">
        <f t="shared" si="500"/>
        <v>4</v>
      </c>
      <c r="T392" s="576"/>
      <c r="U392" s="207">
        <v>6</v>
      </c>
      <c r="V392" s="207">
        <v>2237.2173913043466</v>
      </c>
      <c r="W392" s="208">
        <f t="shared" si="493"/>
        <v>372.86956521739108</v>
      </c>
      <c r="X392" s="205">
        <f t="shared" si="501"/>
        <v>4</v>
      </c>
      <c r="Y392" s="576"/>
      <c r="Z392" s="207">
        <v>6</v>
      </c>
      <c r="AA392" s="207">
        <v>2237.5881975625371</v>
      </c>
      <c r="AB392" s="208">
        <f t="shared" si="494"/>
        <v>372.93136626042286</v>
      </c>
      <c r="AC392" s="205">
        <f t="shared" si="502"/>
        <v>4</v>
      </c>
      <c r="AD392" s="576"/>
      <c r="AE392" s="207">
        <v>6</v>
      </c>
      <c r="AF392" s="207">
        <v>2238.0446333687528</v>
      </c>
      <c r="AG392" s="208">
        <f t="shared" si="495"/>
        <v>373.00743889479213</v>
      </c>
      <c r="AH392" s="205">
        <f t="shared" si="503"/>
        <v>4</v>
      </c>
      <c r="AI392" s="576"/>
      <c r="AJ392" s="207">
        <v>6</v>
      </c>
      <c r="AK392" s="207">
        <v>2238.6554621848636</v>
      </c>
      <c r="AL392" s="208">
        <f t="shared" si="496"/>
        <v>373.10924369747727</v>
      </c>
      <c r="AM392" s="205">
        <f t="shared" si="504"/>
        <v>4</v>
      </c>
      <c r="AN392" s="576"/>
      <c r="AO392" s="207">
        <v>6</v>
      </c>
      <c r="AP392" s="207">
        <v>2243.7788018433166</v>
      </c>
      <c r="AQ392" s="208">
        <f t="shared" si="497"/>
        <v>373.96313364055277</v>
      </c>
      <c r="AR392" s="205">
        <f t="shared" si="505"/>
        <v>3</v>
      </c>
      <c r="AS392" s="576"/>
      <c r="AT392" s="207">
        <v>6</v>
      </c>
      <c r="AU392" s="207">
        <v>2251.139240506328</v>
      </c>
      <c r="AV392" s="208">
        <f t="shared" si="498"/>
        <v>375.18987341772134</v>
      </c>
      <c r="AW392" s="205">
        <f t="shared" si="506"/>
        <v>3</v>
      </c>
      <c r="AX392" s="576"/>
    </row>
    <row r="393" spans="2:50" ht="14.25" customHeight="1">
      <c r="B393" s="527"/>
      <c r="C393" s="203">
        <v>7</v>
      </c>
      <c r="D393" s="206" t="s">
        <v>702</v>
      </c>
      <c r="E393" s="203">
        <v>6</v>
      </c>
      <c r="F393" s="203">
        <v>2600</v>
      </c>
      <c r="G393" s="208">
        <f t="shared" si="491"/>
        <v>433.33333333333331</v>
      </c>
      <c r="H393" s="576"/>
      <c r="I393" s="209">
        <f t="shared" si="499"/>
        <v>6</v>
      </c>
      <c r="J393" s="209">
        <f t="shared" si="499"/>
        <v>2311.2113377469727</v>
      </c>
      <c r="K393" s="210">
        <f t="shared" si="499"/>
        <v>385.20188962449555</v>
      </c>
      <c r="L393" s="577"/>
      <c r="M393" s="209">
        <f>RANK(K393, K$387:$K$401)</f>
        <v>1</v>
      </c>
      <c r="N393" s="527"/>
      <c r="O393" s="527"/>
      <c r="P393" s="207">
        <v>6</v>
      </c>
      <c r="Q393" s="207">
        <v>2310.0864553314077</v>
      </c>
      <c r="R393" s="208">
        <f t="shared" si="492"/>
        <v>385.0144092219013</v>
      </c>
      <c r="S393" s="205">
        <f t="shared" si="500"/>
        <v>1</v>
      </c>
      <c r="T393" s="576"/>
      <c r="U393" s="207">
        <v>6</v>
      </c>
      <c r="V393" s="207">
        <v>2310.7208872458418</v>
      </c>
      <c r="W393" s="208">
        <f t="shared" si="493"/>
        <v>385.12014787430695</v>
      </c>
      <c r="X393" s="205">
        <f t="shared" si="501"/>
        <v>1</v>
      </c>
      <c r="Y393" s="576"/>
      <c r="Z393" s="207">
        <v>6</v>
      </c>
      <c r="AA393" s="207">
        <v>2310.3182256509112</v>
      </c>
      <c r="AB393" s="208">
        <f t="shared" si="494"/>
        <v>385.05303760848523</v>
      </c>
      <c r="AC393" s="205">
        <f t="shared" si="502"/>
        <v>1</v>
      </c>
      <c r="AD393" s="576"/>
      <c r="AE393" s="207">
        <v>6</v>
      </c>
      <c r="AF393" s="207">
        <v>2310.412573673872</v>
      </c>
      <c r="AG393" s="208">
        <f t="shared" si="495"/>
        <v>385.06876227897868</v>
      </c>
      <c r="AH393" s="205">
        <f t="shared" si="503"/>
        <v>1</v>
      </c>
      <c r="AI393" s="576"/>
      <c r="AJ393" s="207">
        <v>6</v>
      </c>
      <c r="AK393" s="207">
        <v>2308.4967320261449</v>
      </c>
      <c r="AL393" s="208">
        <f t="shared" si="496"/>
        <v>384.74945533769079</v>
      </c>
      <c r="AM393" s="205">
        <f t="shared" si="504"/>
        <v>2</v>
      </c>
      <c r="AN393" s="576"/>
      <c r="AO393" s="207">
        <v>6</v>
      </c>
      <c r="AP393" s="207">
        <v>2313.5850525496303</v>
      </c>
      <c r="AQ393" s="208">
        <f t="shared" si="497"/>
        <v>385.59750875827172</v>
      </c>
      <c r="AR393" s="205">
        <f t="shared" si="505"/>
        <v>1</v>
      </c>
      <c r="AS393" s="576"/>
      <c r="AT393" s="207">
        <v>6</v>
      </c>
      <c r="AU393" s="207">
        <v>2314.859437751004</v>
      </c>
      <c r="AV393" s="208">
        <f t="shared" si="498"/>
        <v>385.80990629183401</v>
      </c>
      <c r="AW393" s="205">
        <f t="shared" si="506"/>
        <v>1</v>
      </c>
      <c r="AX393" s="576"/>
    </row>
    <row r="394" spans="2:50" ht="14.25" customHeight="1">
      <c r="B394" s="527"/>
      <c r="C394" s="203">
        <v>8</v>
      </c>
      <c r="D394" s="206" t="s">
        <v>396</v>
      </c>
      <c r="E394" s="203">
        <v>17</v>
      </c>
      <c r="F394" s="203">
        <v>3600</v>
      </c>
      <c r="G394" s="208">
        <f t="shared" si="491"/>
        <v>211.76470588235293</v>
      </c>
      <c r="H394" s="576"/>
      <c r="I394" s="209">
        <f t="shared" si="499"/>
        <v>17</v>
      </c>
      <c r="J394" s="209">
        <f t="shared" si="499"/>
        <v>3115.856315527185</v>
      </c>
      <c r="K394" s="210">
        <f t="shared" si="499"/>
        <v>183.28566561924617</v>
      </c>
      <c r="L394" s="577"/>
      <c r="M394" s="209">
        <f>RANK(K394, K$387:$K$401)</f>
        <v>10</v>
      </c>
      <c r="N394" s="527"/>
      <c r="O394" s="527"/>
      <c r="P394" s="207">
        <v>17</v>
      </c>
      <c r="Q394" s="207">
        <v>3115.046904315207</v>
      </c>
      <c r="R394" s="208">
        <f t="shared" si="492"/>
        <v>183.23805319501218</v>
      </c>
      <c r="S394" s="205">
        <f t="shared" si="500"/>
        <v>10</v>
      </c>
      <c r="T394" s="576"/>
      <c r="U394" s="207">
        <v>17</v>
      </c>
      <c r="V394" s="207">
        <v>3114.932821497131</v>
      </c>
      <c r="W394" s="208">
        <f t="shared" si="493"/>
        <v>183.23134244100771</v>
      </c>
      <c r="X394" s="205">
        <f t="shared" si="501"/>
        <v>10</v>
      </c>
      <c r="Y394" s="576"/>
      <c r="Z394" s="207">
        <v>17</v>
      </c>
      <c r="AA394" s="207">
        <v>3115.8717748240929</v>
      </c>
      <c r="AB394" s="208">
        <f t="shared" si="494"/>
        <v>183.28657498965254</v>
      </c>
      <c r="AC394" s="205">
        <f t="shared" si="502"/>
        <v>10</v>
      </c>
      <c r="AD394" s="576"/>
      <c r="AE394" s="207">
        <v>17</v>
      </c>
      <c r="AF394" s="207">
        <v>3116.0377358490719</v>
      </c>
      <c r="AG394" s="208">
        <f t="shared" si="495"/>
        <v>183.29633740288659</v>
      </c>
      <c r="AH394" s="205">
        <f t="shared" si="503"/>
        <v>10</v>
      </c>
      <c r="AI394" s="576"/>
      <c r="AJ394" s="207">
        <v>17</v>
      </c>
      <c r="AK394" s="207">
        <v>3116.5957446808447</v>
      </c>
      <c r="AL394" s="208">
        <f t="shared" si="496"/>
        <v>183.3291614518144</v>
      </c>
      <c r="AM394" s="205">
        <f t="shared" si="504"/>
        <v>8</v>
      </c>
      <c r="AN394" s="576"/>
      <c r="AO394" s="207">
        <v>17</v>
      </c>
      <c r="AP394" s="207">
        <v>3116.0274525635768</v>
      </c>
      <c r="AQ394" s="208">
        <f t="shared" si="497"/>
        <v>183.29573250373983</v>
      </c>
      <c r="AR394" s="205">
        <f t="shared" si="505"/>
        <v>9</v>
      </c>
      <c r="AS394" s="576"/>
      <c r="AT394" s="207">
        <v>17</v>
      </c>
      <c r="AU394" s="207">
        <v>3116.4817749603712</v>
      </c>
      <c r="AV394" s="208">
        <f t="shared" si="498"/>
        <v>183.32245735061008</v>
      </c>
      <c r="AW394" s="205">
        <f t="shared" si="506"/>
        <v>8</v>
      </c>
      <c r="AX394" s="576"/>
    </row>
    <row r="395" spans="2:50" ht="14.25" customHeight="1">
      <c r="B395" s="527"/>
      <c r="C395" s="203">
        <v>9</v>
      </c>
      <c r="D395" s="206" t="s">
        <v>397</v>
      </c>
      <c r="E395" s="203">
        <v>17</v>
      </c>
      <c r="F395" s="203">
        <v>3600</v>
      </c>
      <c r="G395" s="208">
        <f t="shared" si="491"/>
        <v>211.76470588235293</v>
      </c>
      <c r="H395" s="576"/>
      <c r="I395" s="209">
        <f t="shared" si="499"/>
        <v>17</v>
      </c>
      <c r="J395" s="209">
        <f t="shared" si="499"/>
        <v>3116.3628069613765</v>
      </c>
      <c r="K395" s="210">
        <f t="shared" si="499"/>
        <v>183.31545923302215</v>
      </c>
      <c r="L395" s="577"/>
      <c r="M395" s="209">
        <f>RANK(K395, K$387:$K$401)</f>
        <v>9</v>
      </c>
      <c r="N395" s="527"/>
      <c r="O395" s="527"/>
      <c r="P395" s="207">
        <v>17</v>
      </c>
      <c r="Q395" s="207">
        <v>3115.8958414302342</v>
      </c>
      <c r="R395" s="208">
        <f t="shared" si="492"/>
        <v>183.28799067236673</v>
      </c>
      <c r="S395" s="205">
        <f t="shared" si="500"/>
        <v>9</v>
      </c>
      <c r="T395" s="576"/>
      <c r="U395" s="207">
        <v>17</v>
      </c>
      <c r="V395" s="207">
        <v>3116.2934362934379</v>
      </c>
      <c r="W395" s="208">
        <f t="shared" si="493"/>
        <v>183.31137860549634</v>
      </c>
      <c r="X395" s="205">
        <f t="shared" si="501"/>
        <v>9</v>
      </c>
      <c r="Y395" s="576"/>
      <c r="Z395" s="207">
        <v>17</v>
      </c>
      <c r="AA395" s="207">
        <v>3116.73991210548</v>
      </c>
      <c r="AB395" s="208">
        <f t="shared" si="494"/>
        <v>183.33764188855764</v>
      </c>
      <c r="AC395" s="205">
        <f t="shared" si="502"/>
        <v>9</v>
      </c>
      <c r="AD395" s="576"/>
      <c r="AE395" s="207">
        <v>17</v>
      </c>
      <c r="AF395" s="207">
        <v>3116.3909774436165</v>
      </c>
      <c r="AG395" s="208">
        <f t="shared" si="495"/>
        <v>183.31711632021273</v>
      </c>
      <c r="AH395" s="205">
        <f t="shared" si="503"/>
        <v>9</v>
      </c>
      <c r="AI395" s="576"/>
      <c r="AJ395" s="207">
        <v>17</v>
      </c>
      <c r="AK395" s="207">
        <v>3116.4742917103922</v>
      </c>
      <c r="AL395" s="208">
        <f t="shared" si="496"/>
        <v>183.32201715943484</v>
      </c>
      <c r="AM395" s="205">
        <f t="shared" si="504"/>
        <v>9</v>
      </c>
      <c r="AN395" s="576"/>
      <c r="AO395" s="207">
        <v>17</v>
      </c>
      <c r="AP395" s="207">
        <v>3116.1528976572176</v>
      </c>
      <c r="AQ395" s="208">
        <f t="shared" si="497"/>
        <v>183.30311162689515</v>
      </c>
      <c r="AR395" s="205">
        <f t="shared" si="505"/>
        <v>8</v>
      </c>
      <c r="AS395" s="576"/>
      <c r="AT395" s="207">
        <v>17</v>
      </c>
      <c r="AU395" s="207">
        <v>3116.5922920892554</v>
      </c>
      <c r="AV395" s="208">
        <f t="shared" si="498"/>
        <v>183.3289583581915</v>
      </c>
      <c r="AW395" s="205">
        <f t="shared" si="506"/>
        <v>7</v>
      </c>
      <c r="AX395" s="576"/>
    </row>
    <row r="396" spans="2:50" ht="14.25" customHeight="1">
      <c r="B396" s="527"/>
      <c r="C396" s="203">
        <v>10</v>
      </c>
      <c r="D396" s="206" t="s">
        <v>395</v>
      </c>
      <c r="E396" s="203">
        <v>11</v>
      </c>
      <c r="F396" s="203">
        <v>3600</v>
      </c>
      <c r="G396" s="208">
        <f t="shared" si="491"/>
        <v>327.27272727272725</v>
      </c>
      <c r="H396" s="576"/>
      <c r="I396" s="209">
        <f t="shared" si="499"/>
        <v>11</v>
      </c>
      <c r="J396" s="209">
        <f t="shared" si="499"/>
        <v>3145.3256615432774</v>
      </c>
      <c r="K396" s="210">
        <f t="shared" si="499"/>
        <v>285.9386965039343</v>
      </c>
      <c r="L396" s="577"/>
      <c r="M396" s="209">
        <f>RANK(K396, K$387:$K$401)</f>
        <v>6</v>
      </c>
      <c r="N396" s="527"/>
      <c r="O396" s="527"/>
      <c r="P396" s="207">
        <v>11</v>
      </c>
      <c r="Q396" s="207">
        <v>3145.0236966824655</v>
      </c>
      <c r="R396" s="208">
        <f t="shared" si="492"/>
        <v>285.91124515295138</v>
      </c>
      <c r="S396" s="205">
        <f t="shared" si="500"/>
        <v>6</v>
      </c>
      <c r="T396" s="576"/>
      <c r="U396" s="207">
        <v>11</v>
      </c>
      <c r="V396" s="207">
        <v>3145.1895043731847</v>
      </c>
      <c r="W396" s="208">
        <f t="shared" si="493"/>
        <v>285.92631857938045</v>
      </c>
      <c r="X396" s="205">
        <f t="shared" si="501"/>
        <v>5</v>
      </c>
      <c r="Y396" s="576"/>
      <c r="Z396" s="207">
        <v>11</v>
      </c>
      <c r="AA396" s="207">
        <v>3145.5950540958329</v>
      </c>
      <c r="AB396" s="208">
        <f t="shared" si="494"/>
        <v>285.96318673598483</v>
      </c>
      <c r="AC396" s="205">
        <f t="shared" si="502"/>
        <v>5</v>
      </c>
      <c r="AD396" s="576"/>
      <c r="AE396" s="207">
        <v>11</v>
      </c>
      <c r="AF396" s="207">
        <v>3145.6083279115214</v>
      </c>
      <c r="AG396" s="208">
        <f t="shared" si="495"/>
        <v>285.96439344650196</v>
      </c>
      <c r="AH396" s="205">
        <f t="shared" si="503"/>
        <v>6</v>
      </c>
      <c r="AI396" s="576"/>
      <c r="AJ396" s="207">
        <v>11</v>
      </c>
      <c r="AK396" s="207">
        <v>3144.9438202247288</v>
      </c>
      <c r="AL396" s="208">
        <f t="shared" si="496"/>
        <v>285.90398365679351</v>
      </c>
      <c r="AM396" s="205">
        <f t="shared" si="504"/>
        <v>6</v>
      </c>
      <c r="AN396" s="576"/>
      <c r="AO396" s="207">
        <v>11</v>
      </c>
      <c r="AP396" s="207">
        <v>3144.7818884594176</v>
      </c>
      <c r="AQ396" s="208">
        <f t="shared" si="497"/>
        <v>285.88926258721978</v>
      </c>
      <c r="AR396" s="205">
        <f t="shared" si="505"/>
        <v>5</v>
      </c>
      <c r="AS396" s="576"/>
      <c r="AT396" s="207">
        <v>11</v>
      </c>
      <c r="AU396" s="207">
        <v>3146.1373390557933</v>
      </c>
      <c r="AV396" s="208">
        <f t="shared" si="498"/>
        <v>286.0124853687085</v>
      </c>
      <c r="AW396" s="205">
        <f t="shared" si="506"/>
        <v>5</v>
      </c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7"/>
      <c r="Q397" s="207"/>
      <c r="R397" s="208"/>
      <c r="S397" s="205"/>
      <c r="T397" s="576"/>
      <c r="U397" s="207"/>
      <c r="V397" s="207"/>
      <c r="W397" s="208"/>
      <c r="X397" s="205"/>
      <c r="Y397" s="576"/>
      <c r="Z397" s="207"/>
      <c r="AA397" s="207"/>
      <c r="AB397" s="208"/>
      <c r="AC397" s="205"/>
      <c r="AD397" s="576"/>
      <c r="AE397" s="207"/>
      <c r="AF397" s="207"/>
      <c r="AG397" s="208"/>
      <c r="AH397" s="205"/>
      <c r="AI397" s="576"/>
      <c r="AJ397" s="207"/>
      <c r="AK397" s="207"/>
      <c r="AL397" s="208"/>
      <c r="AM397" s="205"/>
      <c r="AN397" s="576"/>
      <c r="AO397" s="207"/>
      <c r="AP397" s="207"/>
      <c r="AQ397" s="208"/>
      <c r="AR397" s="205"/>
      <c r="AS397" s="576"/>
      <c r="AT397" s="207"/>
      <c r="AU397" s="207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7"/>
      <c r="Q398" s="207"/>
      <c r="R398" s="208"/>
      <c r="S398" s="205"/>
      <c r="T398" s="576"/>
      <c r="U398" s="207"/>
      <c r="V398" s="207"/>
      <c r="W398" s="208"/>
      <c r="X398" s="205"/>
      <c r="Y398" s="576"/>
      <c r="Z398" s="207"/>
      <c r="AA398" s="207"/>
      <c r="AB398" s="208"/>
      <c r="AC398" s="205"/>
      <c r="AD398" s="576"/>
      <c r="AE398" s="207"/>
      <c r="AF398" s="207"/>
      <c r="AG398" s="208"/>
      <c r="AH398" s="205"/>
      <c r="AI398" s="576"/>
      <c r="AJ398" s="207"/>
      <c r="AK398" s="207"/>
      <c r="AL398" s="208"/>
      <c r="AM398" s="205"/>
      <c r="AN398" s="576"/>
      <c r="AO398" s="207"/>
      <c r="AP398" s="207"/>
      <c r="AQ398" s="208"/>
      <c r="AR398" s="205"/>
      <c r="AS398" s="576"/>
      <c r="AT398" s="207"/>
      <c r="AU398" s="207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7"/>
      <c r="Q399" s="207"/>
      <c r="R399" s="208"/>
      <c r="S399" s="205"/>
      <c r="T399" s="576"/>
      <c r="U399" s="207"/>
      <c r="V399" s="207"/>
      <c r="W399" s="208"/>
      <c r="X399" s="205"/>
      <c r="Y399" s="576"/>
      <c r="Z399" s="207"/>
      <c r="AA399" s="207"/>
      <c r="AB399" s="208"/>
      <c r="AC399" s="205"/>
      <c r="AD399" s="576"/>
      <c r="AE399" s="207"/>
      <c r="AF399" s="207"/>
      <c r="AG399" s="208"/>
      <c r="AH399" s="205"/>
      <c r="AI399" s="576"/>
      <c r="AJ399" s="207"/>
      <c r="AK399" s="207"/>
      <c r="AL399" s="208"/>
      <c r="AM399" s="205"/>
      <c r="AN399" s="576"/>
      <c r="AO399" s="207"/>
      <c r="AP399" s="207"/>
      <c r="AQ399" s="208"/>
      <c r="AR399" s="205"/>
      <c r="AS399" s="576"/>
      <c r="AT399" s="207"/>
      <c r="AU399" s="207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7">U402+1</f>
        <v>46009</v>
      </c>
      <c r="AA402" s="637"/>
      <c r="AB402" s="637"/>
      <c r="AC402" s="637"/>
      <c r="AD402" s="637"/>
      <c r="AE402" s="638">
        <f t="shared" ref="AE402" si="508">Z402+1</f>
        <v>46010</v>
      </c>
      <c r="AF402" s="639"/>
      <c r="AG402" s="639"/>
      <c r="AH402" s="639"/>
      <c r="AI402" s="639"/>
      <c r="AJ402" s="640">
        <f t="shared" ref="AJ402" si="509">AE402+1</f>
        <v>46011</v>
      </c>
      <c r="AK402" s="641"/>
      <c r="AL402" s="641"/>
      <c r="AM402" s="641"/>
      <c r="AN402" s="642"/>
      <c r="AO402" s="638">
        <f t="shared" ref="AO402" si="510">AJ402+1</f>
        <v>46012</v>
      </c>
      <c r="AP402" s="639"/>
      <c r="AQ402" s="639"/>
      <c r="AR402" s="639"/>
      <c r="AS402" s="639"/>
      <c r="AT402" s="640">
        <f t="shared" ref="AT402" si="511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12">Z402</f>
        <v>46009</v>
      </c>
      <c r="AA403" s="643"/>
      <c r="AB403" s="643"/>
      <c r="AC403" s="643"/>
      <c r="AD403" s="643"/>
      <c r="AE403" s="644">
        <f t="shared" ref="AE403" si="513">AE402</f>
        <v>46010</v>
      </c>
      <c r="AF403" s="644"/>
      <c r="AG403" s="644"/>
      <c r="AH403" s="644"/>
      <c r="AI403" s="644"/>
      <c r="AJ403" s="645">
        <f t="shared" ref="AJ403" si="514">AJ402</f>
        <v>46011</v>
      </c>
      <c r="AK403" s="646"/>
      <c r="AL403" s="646"/>
      <c r="AM403" s="646"/>
      <c r="AN403" s="647"/>
      <c r="AO403" s="644">
        <f t="shared" ref="AO403" si="515">AO402</f>
        <v>46012</v>
      </c>
      <c r="AP403" s="644"/>
      <c r="AQ403" s="644"/>
      <c r="AR403" s="644"/>
      <c r="AS403" s="644"/>
      <c r="AT403" s="645">
        <f t="shared" ref="AT403" si="516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477</v>
      </c>
      <c r="C407" s="203">
        <v>1</v>
      </c>
      <c r="D407" s="206" t="s">
        <v>392</v>
      </c>
      <c r="E407" s="203">
        <v>17</v>
      </c>
      <c r="F407" s="203">
        <v>3600</v>
      </c>
      <c r="G407" s="208">
        <f t="shared" ref="G407:G415" si="517">F407/E407</f>
        <v>211.76470588235293</v>
      </c>
      <c r="H407" s="576">
        <f>AVERAGE(G407:G421)</f>
        <v>309.43751237868884</v>
      </c>
      <c r="I407" s="209">
        <f>AVERAGE(P407,U407,Z407,AE407,AJ407,AO407,AT407)</f>
        <v>17</v>
      </c>
      <c r="J407" s="209">
        <f>AVERAGE(Q407,V407,AA407,AF407,AK407,AP407,AU407)</f>
        <v>3117.5623576905718</v>
      </c>
      <c r="K407" s="210">
        <f>AVERAGE(R407,W407,AB407,AG407,AL407,AQ407,AV407)</f>
        <v>183.38602104062187</v>
      </c>
      <c r="L407" s="577">
        <f>IFERROR(AVERAGE(K407:K421),"-")</f>
        <v>272.44263512009729</v>
      </c>
      <c r="M407" s="209">
        <f>RANK(K407, K$407:$K$421)</f>
        <v>7</v>
      </c>
      <c r="N407" s="527"/>
      <c r="O407" s="527"/>
      <c r="P407" s="207">
        <v>17</v>
      </c>
      <c r="Q407" s="207">
        <v>3117.4677608440834</v>
      </c>
      <c r="R407" s="208">
        <f t="shared" ref="R407:R415" si="518">Q407/P407</f>
        <v>183.38045652024019</v>
      </c>
      <c r="S407" s="205">
        <f>RANK(R407, R$407:R$421)</f>
        <v>6</v>
      </c>
      <c r="T407" s="576">
        <f>AVERAGE(R407:R421)</f>
        <v>272.40134152188688</v>
      </c>
      <c r="U407" s="207">
        <v>17</v>
      </c>
      <c r="V407" s="207">
        <v>3117.4010455563857</v>
      </c>
      <c r="W407" s="208">
        <f t="shared" ref="W407:W415" si="519">V407/U407</f>
        <v>183.37653209155209</v>
      </c>
      <c r="X407" s="205">
        <f>RANK(W407, W$407:W$421)</f>
        <v>6</v>
      </c>
      <c r="Y407" s="576">
        <f>AVERAGE(W407:W421)</f>
        <v>272.40974008207075</v>
      </c>
      <c r="Z407" s="207">
        <v>17</v>
      </c>
      <c r="AA407" s="207">
        <v>3117.0573386224323</v>
      </c>
      <c r="AB407" s="208">
        <f t="shared" ref="AB407:AB415" si="520">AA407/Z407</f>
        <v>183.35631403661367</v>
      </c>
      <c r="AC407" s="205">
        <f>RANK(AB407, AB$407:AB$421)</f>
        <v>6</v>
      </c>
      <c r="AD407" s="576">
        <f>AVERAGE(AB407:AB421)</f>
        <v>272.42603365183277</v>
      </c>
      <c r="AE407" s="207">
        <v>17</v>
      </c>
      <c r="AF407" s="207">
        <v>3117.0046801872095</v>
      </c>
      <c r="AG407" s="208">
        <f t="shared" ref="AG407:AG415" si="521">AF407/AE407</f>
        <v>183.35321648160055</v>
      </c>
      <c r="AH407" s="205">
        <f>RANK(AG407, AG$407:AG$421)</f>
        <v>8</v>
      </c>
      <c r="AI407" s="576">
        <f>AVERAGE(AG407:AG421)</f>
        <v>272.41156654021103</v>
      </c>
      <c r="AJ407" s="207">
        <v>17</v>
      </c>
      <c r="AK407" s="207">
        <v>3117.7320733740944</v>
      </c>
      <c r="AL407" s="208">
        <f t="shared" ref="AL407:AL415" si="522">AK407/AJ407</f>
        <v>183.3960043161232</v>
      </c>
      <c r="AM407" s="205">
        <f>RANK(AL407, AL$407:AL$421)</f>
        <v>7</v>
      </c>
      <c r="AN407" s="576">
        <f>AVERAGE(AL407:AL421)</f>
        <v>272.45017234248684</v>
      </c>
      <c r="AO407" s="207">
        <v>17</v>
      </c>
      <c r="AP407" s="207">
        <v>3118.248175182478</v>
      </c>
      <c r="AQ407" s="208">
        <f t="shared" ref="AQ407:AQ415" si="523">AP407/AO407</f>
        <v>183.42636324602813</v>
      </c>
      <c r="AR407" s="205">
        <f>RANK(AQ407, AQ$407:AQ$421)</f>
        <v>7</v>
      </c>
      <c r="AS407" s="576">
        <f>AVERAGE(AQ407:AQ421)</f>
        <v>272.46731011545182</v>
      </c>
      <c r="AT407" s="207">
        <v>17</v>
      </c>
      <c r="AU407" s="207">
        <v>3118.0254300673178</v>
      </c>
      <c r="AV407" s="208">
        <f t="shared" ref="AV407:AV415" si="524">AU407/AT407</f>
        <v>183.41326059219517</v>
      </c>
      <c r="AW407" s="205">
        <f>RANK(AV407, AV$407:AV$421)</f>
        <v>8</v>
      </c>
      <c r="AX407" s="576">
        <f>AVERAGE(AV407:AV421)</f>
        <v>272.53228158674074</v>
      </c>
    </row>
    <row r="408" spans="2:50" ht="14.25" customHeight="1">
      <c r="B408" s="527"/>
      <c r="C408" s="203">
        <v>2</v>
      </c>
      <c r="D408" s="206" t="s">
        <v>394</v>
      </c>
      <c r="E408" s="203">
        <v>17</v>
      </c>
      <c r="F408" s="203">
        <v>3600</v>
      </c>
      <c r="G408" s="208">
        <f t="shared" si="517"/>
        <v>211.76470588235293</v>
      </c>
      <c r="H408" s="576"/>
      <c r="I408" s="209">
        <f t="shared" ref="I408:K415" si="525">AVERAGE(P408,U408,Z408,AE408,AJ408,AO408,AT408)</f>
        <v>17</v>
      </c>
      <c r="J408" s="209">
        <f t="shared" si="525"/>
        <v>3116.6819957060966</v>
      </c>
      <c r="K408" s="210">
        <f t="shared" si="525"/>
        <v>183.33423504153509</v>
      </c>
      <c r="L408" s="577"/>
      <c r="M408" s="209">
        <f>RANK(K408, K$407:$K$421)</f>
        <v>9</v>
      </c>
      <c r="N408" s="527"/>
      <c r="O408" s="527"/>
      <c r="P408" s="207">
        <v>17</v>
      </c>
      <c r="Q408" s="207">
        <v>3116.1997563946452</v>
      </c>
      <c r="R408" s="208">
        <f t="shared" si="518"/>
        <v>183.30586802321443</v>
      </c>
      <c r="S408" s="205">
        <f t="shared" ref="S408:S415" si="526">RANK(R408, R$407:R$421)</f>
        <v>8</v>
      </c>
      <c r="T408" s="576"/>
      <c r="U408" s="207">
        <v>17</v>
      </c>
      <c r="V408" s="207">
        <v>3116.0246533127888</v>
      </c>
      <c r="W408" s="208">
        <f t="shared" si="519"/>
        <v>183.29556784192874</v>
      </c>
      <c r="X408" s="205">
        <f t="shared" ref="X408:X415" si="527">RANK(W408, W$407:W$421)</f>
        <v>9</v>
      </c>
      <c r="Y408" s="576"/>
      <c r="Z408" s="207">
        <v>17</v>
      </c>
      <c r="AA408" s="207">
        <v>3116.6029074215789</v>
      </c>
      <c r="AB408" s="208">
        <f t="shared" si="520"/>
        <v>183.32958278950466</v>
      </c>
      <c r="AC408" s="205">
        <f t="shared" ref="AC408:AC415" si="528">RANK(AB408, AB$407:AB$421)</f>
        <v>8</v>
      </c>
      <c r="AD408" s="576"/>
      <c r="AE408" s="207">
        <v>17</v>
      </c>
      <c r="AF408" s="207">
        <v>3116.447368421057</v>
      </c>
      <c r="AG408" s="208">
        <f t="shared" si="521"/>
        <v>183.32043343653277</v>
      </c>
      <c r="AH408" s="205">
        <f t="shared" ref="AH408:AH415" si="529">RANK(AG408, AG$407:AG$421)</f>
        <v>9</v>
      </c>
      <c r="AI408" s="576"/>
      <c r="AJ408" s="207">
        <v>17</v>
      </c>
      <c r="AK408" s="207">
        <v>3116.8646080760072</v>
      </c>
      <c r="AL408" s="208">
        <f t="shared" si="522"/>
        <v>183.34497694564749</v>
      </c>
      <c r="AM408" s="205">
        <f t="shared" ref="AM408:AM415" si="530">RANK(AL408, AL$407:AL$421)</f>
        <v>9</v>
      </c>
      <c r="AN408" s="576"/>
      <c r="AO408" s="207">
        <v>17</v>
      </c>
      <c r="AP408" s="207">
        <v>3117.3716012084592</v>
      </c>
      <c r="AQ408" s="208">
        <f t="shared" si="523"/>
        <v>183.37480007108584</v>
      </c>
      <c r="AR408" s="205">
        <f t="shared" ref="AR408:AR415" si="531">RANK(AQ408, AQ$407:AQ$421)</f>
        <v>9</v>
      </c>
      <c r="AS408" s="576"/>
      <c r="AT408" s="207">
        <v>17</v>
      </c>
      <c r="AU408" s="207">
        <v>3117.2630751081369</v>
      </c>
      <c r="AV408" s="208">
        <f t="shared" si="524"/>
        <v>183.3684161828316</v>
      </c>
      <c r="AW408" s="205">
        <f t="shared" ref="AW408:AW415" si="532">RANK(AV408, AV$407:AV$421)</f>
        <v>9</v>
      </c>
      <c r="AX408" s="576"/>
    </row>
    <row r="409" spans="2:50" ht="14.25" customHeight="1">
      <c r="B409" s="527"/>
      <c r="C409" s="203">
        <v>3</v>
      </c>
      <c r="D409" s="206" t="s">
        <v>391</v>
      </c>
      <c r="E409" s="203">
        <v>11</v>
      </c>
      <c r="F409" s="203">
        <v>3600</v>
      </c>
      <c r="G409" s="208">
        <f t="shared" si="517"/>
        <v>327.27272727272725</v>
      </c>
      <c r="H409" s="576"/>
      <c r="I409" s="209">
        <f t="shared" si="525"/>
        <v>11</v>
      </c>
      <c r="J409" s="209">
        <f t="shared" si="525"/>
        <v>3146.2080644353628</v>
      </c>
      <c r="K409" s="210">
        <f t="shared" si="525"/>
        <v>286.01891494866936</v>
      </c>
      <c r="L409" s="577"/>
      <c r="M409" s="209">
        <f>RANK(K409, K$407:$K$421)</f>
        <v>5</v>
      </c>
      <c r="N409" s="527"/>
      <c r="O409" s="527"/>
      <c r="P409" s="207">
        <v>11</v>
      </c>
      <c r="Q409" s="207">
        <v>3146.620450606591</v>
      </c>
      <c r="R409" s="208">
        <f t="shared" si="518"/>
        <v>286.05640460059919</v>
      </c>
      <c r="S409" s="205">
        <f t="shared" si="526"/>
        <v>5</v>
      </c>
      <c r="T409" s="576"/>
      <c r="U409" s="207">
        <v>11</v>
      </c>
      <c r="V409" s="207">
        <v>3146.7839472237524</v>
      </c>
      <c r="W409" s="208">
        <f t="shared" si="519"/>
        <v>286.07126792943205</v>
      </c>
      <c r="X409" s="205">
        <f t="shared" si="527"/>
        <v>4</v>
      </c>
      <c r="Y409" s="576"/>
      <c r="Z409" s="207">
        <v>11</v>
      </c>
      <c r="AA409" s="207">
        <v>3147.0623145400632</v>
      </c>
      <c r="AB409" s="208">
        <f t="shared" si="520"/>
        <v>286.09657404909666</v>
      </c>
      <c r="AC409" s="205">
        <f t="shared" si="528"/>
        <v>4</v>
      </c>
      <c r="AD409" s="576"/>
      <c r="AE409" s="207">
        <v>11</v>
      </c>
      <c r="AF409" s="207">
        <v>3146.1237274862801</v>
      </c>
      <c r="AG409" s="208">
        <f t="shared" si="521"/>
        <v>286.01124795329821</v>
      </c>
      <c r="AH409" s="205">
        <f t="shared" si="529"/>
        <v>4</v>
      </c>
      <c r="AI409" s="576"/>
      <c r="AJ409" s="207">
        <v>11</v>
      </c>
      <c r="AK409" s="207">
        <v>3145.4545454545364</v>
      </c>
      <c r="AL409" s="208">
        <f t="shared" si="522"/>
        <v>285.95041322313966</v>
      </c>
      <c r="AM409" s="205">
        <f t="shared" si="530"/>
        <v>5</v>
      </c>
      <c r="AN409" s="576"/>
      <c r="AO409" s="207">
        <v>11</v>
      </c>
      <c r="AP409" s="207">
        <v>3145.5399061032904</v>
      </c>
      <c r="AQ409" s="208">
        <f t="shared" si="523"/>
        <v>285.95817328211729</v>
      </c>
      <c r="AR409" s="205">
        <f t="shared" si="531"/>
        <v>5</v>
      </c>
      <c r="AS409" s="576"/>
      <c r="AT409" s="207">
        <v>11</v>
      </c>
      <c r="AU409" s="207">
        <v>3145.8715596330262</v>
      </c>
      <c r="AV409" s="208">
        <f t="shared" si="524"/>
        <v>285.98832360300236</v>
      </c>
      <c r="AW409" s="205">
        <f t="shared" si="532"/>
        <v>5</v>
      </c>
      <c r="AX409" s="576"/>
    </row>
    <row r="410" spans="2:50" ht="14.25" customHeight="1">
      <c r="B410" s="527"/>
      <c r="C410" s="203">
        <v>4</v>
      </c>
      <c r="D410" s="206" t="s">
        <v>667</v>
      </c>
      <c r="E410" s="203">
        <v>6</v>
      </c>
      <c r="F410" s="203">
        <v>2600</v>
      </c>
      <c r="G410" s="208">
        <f t="shared" si="517"/>
        <v>433.33333333333331</v>
      </c>
      <c r="H410" s="576"/>
      <c r="I410" s="209">
        <f t="shared" si="525"/>
        <v>6</v>
      </c>
      <c r="J410" s="209">
        <f t="shared" si="525"/>
        <v>2313.9390380503746</v>
      </c>
      <c r="K410" s="210">
        <f t="shared" si="525"/>
        <v>385.65650634172908</v>
      </c>
      <c r="L410" s="577"/>
      <c r="M410" s="209">
        <f>RANK(K410, K$407:$K$421)</f>
        <v>2</v>
      </c>
      <c r="N410" s="527"/>
      <c r="O410" s="527"/>
      <c r="P410" s="207">
        <v>6</v>
      </c>
      <c r="Q410" s="207">
        <v>2313.5869565217395</v>
      </c>
      <c r="R410" s="208">
        <f t="shared" si="518"/>
        <v>385.59782608695656</v>
      </c>
      <c r="S410" s="205">
        <f t="shared" si="526"/>
        <v>2</v>
      </c>
      <c r="T410" s="576"/>
      <c r="U410" s="207">
        <v>6</v>
      </c>
      <c r="V410" s="207">
        <v>2314.0651801029144</v>
      </c>
      <c r="W410" s="208">
        <f t="shared" si="519"/>
        <v>385.67753001715238</v>
      </c>
      <c r="X410" s="205">
        <f t="shared" si="527"/>
        <v>2</v>
      </c>
      <c r="Y410" s="576"/>
      <c r="Z410" s="207">
        <v>6</v>
      </c>
      <c r="AA410" s="207">
        <v>2313.8297872340399</v>
      </c>
      <c r="AB410" s="208">
        <f t="shared" si="520"/>
        <v>385.63829787233999</v>
      </c>
      <c r="AC410" s="205">
        <f t="shared" si="528"/>
        <v>2</v>
      </c>
      <c r="AD410" s="576"/>
      <c r="AE410" s="207">
        <v>6</v>
      </c>
      <c r="AF410" s="207">
        <v>2313.9732685297668</v>
      </c>
      <c r="AG410" s="208">
        <f t="shared" si="521"/>
        <v>385.66221142162777</v>
      </c>
      <c r="AH410" s="205">
        <f t="shared" si="529"/>
        <v>1</v>
      </c>
      <c r="AI410" s="576"/>
      <c r="AJ410" s="207">
        <v>6</v>
      </c>
      <c r="AK410" s="207">
        <v>2314.1034727143924</v>
      </c>
      <c r="AL410" s="208">
        <f t="shared" si="522"/>
        <v>385.68391211906538</v>
      </c>
      <c r="AM410" s="205">
        <f t="shared" si="530"/>
        <v>2</v>
      </c>
      <c r="AN410" s="576"/>
      <c r="AO410" s="207">
        <v>6</v>
      </c>
      <c r="AP410" s="207">
        <v>2313.7288869640543</v>
      </c>
      <c r="AQ410" s="208">
        <f t="shared" si="523"/>
        <v>385.62148116067573</v>
      </c>
      <c r="AR410" s="205">
        <f t="shared" si="531"/>
        <v>2</v>
      </c>
      <c r="AS410" s="576"/>
      <c r="AT410" s="207">
        <v>6</v>
      </c>
      <c r="AU410" s="207">
        <v>2314.2857142857147</v>
      </c>
      <c r="AV410" s="208">
        <f t="shared" si="524"/>
        <v>385.71428571428578</v>
      </c>
      <c r="AW410" s="205">
        <f t="shared" si="532"/>
        <v>2</v>
      </c>
      <c r="AX410" s="576"/>
    </row>
    <row r="411" spans="2:50" ht="14.25" customHeight="1">
      <c r="B411" s="527"/>
      <c r="C411" s="203">
        <v>5</v>
      </c>
      <c r="D411" s="206" t="s">
        <v>708</v>
      </c>
      <c r="E411" s="203">
        <v>6</v>
      </c>
      <c r="F411" s="203">
        <v>2500</v>
      </c>
      <c r="G411" s="208">
        <f t="shared" si="517"/>
        <v>416.66666666666669</v>
      </c>
      <c r="H411" s="576"/>
      <c r="I411" s="209">
        <f t="shared" si="525"/>
        <v>6</v>
      </c>
      <c r="J411" s="209">
        <f t="shared" si="525"/>
        <v>2249.7397299786403</v>
      </c>
      <c r="K411" s="210">
        <f t="shared" si="525"/>
        <v>374.95662166310666</v>
      </c>
      <c r="L411" s="577"/>
      <c r="M411" s="209">
        <f>RANK(K411, K$407:$K$421)</f>
        <v>3</v>
      </c>
      <c r="N411" s="527"/>
      <c r="O411" s="527"/>
      <c r="P411" s="207">
        <v>6</v>
      </c>
      <c r="Q411" s="207">
        <v>2249.1514770584527</v>
      </c>
      <c r="R411" s="208">
        <f t="shared" si="518"/>
        <v>374.85857950974213</v>
      </c>
      <c r="S411" s="205">
        <f t="shared" si="526"/>
        <v>3</v>
      </c>
      <c r="T411" s="576"/>
      <c r="U411" s="207">
        <v>6</v>
      </c>
      <c r="V411" s="207">
        <v>2249.1722869405285</v>
      </c>
      <c r="W411" s="208">
        <f t="shared" si="519"/>
        <v>374.86204782342139</v>
      </c>
      <c r="X411" s="205">
        <f t="shared" si="527"/>
        <v>3</v>
      </c>
      <c r="Y411" s="576"/>
      <c r="Z411" s="207">
        <v>6</v>
      </c>
      <c r="AA411" s="207">
        <v>2250.0000000000005</v>
      </c>
      <c r="AB411" s="208">
        <f t="shared" si="520"/>
        <v>375.00000000000006</v>
      </c>
      <c r="AC411" s="205">
        <f t="shared" si="528"/>
        <v>3</v>
      </c>
      <c r="AD411" s="576"/>
      <c r="AE411" s="207">
        <v>6</v>
      </c>
      <c r="AF411" s="207">
        <v>2249.4960806270901</v>
      </c>
      <c r="AG411" s="208">
        <f t="shared" si="521"/>
        <v>374.91601343784833</v>
      </c>
      <c r="AH411" s="205">
        <f t="shared" si="529"/>
        <v>3</v>
      </c>
      <c r="AI411" s="576"/>
      <c r="AJ411" s="207">
        <v>6</v>
      </c>
      <c r="AK411" s="207">
        <v>2249.4055482166445</v>
      </c>
      <c r="AL411" s="208">
        <f t="shared" si="522"/>
        <v>374.90092470277409</v>
      </c>
      <c r="AM411" s="205">
        <f t="shared" si="530"/>
        <v>3</v>
      </c>
      <c r="AN411" s="576"/>
      <c r="AO411" s="207">
        <v>6</v>
      </c>
      <c r="AP411" s="207">
        <v>2249.9999999999995</v>
      </c>
      <c r="AQ411" s="208">
        <f t="shared" si="523"/>
        <v>374.99999999999994</v>
      </c>
      <c r="AR411" s="205">
        <f t="shared" si="531"/>
        <v>3</v>
      </c>
      <c r="AS411" s="576"/>
      <c r="AT411" s="207">
        <v>6</v>
      </c>
      <c r="AU411" s="207">
        <v>2250.9527170077663</v>
      </c>
      <c r="AV411" s="208">
        <f t="shared" si="524"/>
        <v>375.15878616796107</v>
      </c>
      <c r="AW411" s="205">
        <f t="shared" si="532"/>
        <v>3</v>
      </c>
      <c r="AX411" s="576"/>
    </row>
    <row r="412" spans="2:50" ht="14.25" customHeight="1">
      <c r="B412" s="527"/>
      <c r="C412" s="203">
        <v>6</v>
      </c>
      <c r="D412" s="206" t="s">
        <v>702</v>
      </c>
      <c r="E412" s="203">
        <v>6</v>
      </c>
      <c r="F412" s="203">
        <v>2600</v>
      </c>
      <c r="G412" s="208">
        <f t="shared" si="517"/>
        <v>433.33333333333331</v>
      </c>
      <c r="H412" s="576"/>
      <c r="I412" s="209">
        <f t="shared" si="525"/>
        <v>6</v>
      </c>
      <c r="J412" s="209">
        <f t="shared" si="525"/>
        <v>2314.5277455389555</v>
      </c>
      <c r="K412" s="210">
        <f t="shared" si="525"/>
        <v>385.75462425649266</v>
      </c>
      <c r="L412" s="577"/>
      <c r="M412" s="209">
        <f>RANK(K412, K$407:$K$421)</f>
        <v>1</v>
      </c>
      <c r="N412" s="527"/>
      <c r="O412" s="527"/>
      <c r="P412" s="207">
        <v>6</v>
      </c>
      <c r="Q412" s="207">
        <v>2314.2857142857133</v>
      </c>
      <c r="R412" s="208">
        <f t="shared" si="518"/>
        <v>385.71428571428555</v>
      </c>
      <c r="S412" s="205">
        <f t="shared" si="526"/>
        <v>1</v>
      </c>
      <c r="T412" s="576"/>
      <c r="U412" s="207">
        <v>6</v>
      </c>
      <c r="V412" s="207">
        <v>2314.1707644166263</v>
      </c>
      <c r="W412" s="208">
        <f t="shared" si="519"/>
        <v>385.69512740277105</v>
      </c>
      <c r="X412" s="205">
        <f t="shared" si="527"/>
        <v>1</v>
      </c>
      <c r="Y412" s="576"/>
      <c r="Z412" s="207">
        <v>6</v>
      </c>
      <c r="AA412" s="207">
        <v>2314.2857142857119</v>
      </c>
      <c r="AB412" s="208">
        <f t="shared" si="520"/>
        <v>385.71428571428532</v>
      </c>
      <c r="AC412" s="205">
        <f t="shared" si="528"/>
        <v>1</v>
      </c>
      <c r="AD412" s="576"/>
      <c r="AE412" s="207">
        <v>6</v>
      </c>
      <c r="AF412" s="207">
        <v>2313.9473684210511</v>
      </c>
      <c r="AG412" s="208">
        <f t="shared" si="521"/>
        <v>385.65789473684185</v>
      </c>
      <c r="AH412" s="205">
        <f t="shared" si="529"/>
        <v>2</v>
      </c>
      <c r="AI412" s="576"/>
      <c r="AJ412" s="207">
        <v>6</v>
      </c>
      <c r="AK412" s="207">
        <v>2314.8387096774159</v>
      </c>
      <c r="AL412" s="208">
        <f t="shared" si="522"/>
        <v>385.80645161290266</v>
      </c>
      <c r="AM412" s="205">
        <f t="shared" si="530"/>
        <v>1</v>
      </c>
      <c r="AN412" s="576"/>
      <c r="AO412" s="207">
        <v>6</v>
      </c>
      <c r="AP412" s="207">
        <v>2314.739629302735</v>
      </c>
      <c r="AQ412" s="208">
        <f t="shared" si="523"/>
        <v>385.78993821712248</v>
      </c>
      <c r="AR412" s="205">
        <f t="shared" si="531"/>
        <v>1</v>
      </c>
      <c r="AS412" s="576"/>
      <c r="AT412" s="207">
        <v>6</v>
      </c>
      <c r="AU412" s="207">
        <v>2315.4263183834373</v>
      </c>
      <c r="AV412" s="208">
        <f t="shared" si="524"/>
        <v>385.90438639723953</v>
      </c>
      <c r="AW412" s="205">
        <f t="shared" si="532"/>
        <v>1</v>
      </c>
      <c r="AX412" s="576"/>
    </row>
    <row r="413" spans="2:50" ht="14.25" customHeight="1">
      <c r="B413" s="527"/>
      <c r="C413" s="203">
        <v>7</v>
      </c>
      <c r="D413" s="206" t="s">
        <v>396</v>
      </c>
      <c r="E413" s="203">
        <v>17</v>
      </c>
      <c r="F413" s="203">
        <v>3600</v>
      </c>
      <c r="G413" s="208">
        <f t="shared" si="517"/>
        <v>211.76470588235293</v>
      </c>
      <c r="H413" s="576"/>
      <c r="I413" s="209">
        <f t="shared" si="525"/>
        <v>17</v>
      </c>
      <c r="J413" s="209">
        <f t="shared" si="525"/>
        <v>3117.8217779883953</v>
      </c>
      <c r="K413" s="210">
        <f t="shared" si="525"/>
        <v>183.40128105814088</v>
      </c>
      <c r="L413" s="577"/>
      <c r="M413" s="209">
        <f>RANK(K413, K$407:$K$421)</f>
        <v>6</v>
      </c>
      <c r="N413" s="527"/>
      <c r="O413" s="527"/>
      <c r="P413" s="207">
        <v>17</v>
      </c>
      <c r="Q413" s="207">
        <v>3116.0609613130168</v>
      </c>
      <c r="R413" s="208">
        <f t="shared" si="518"/>
        <v>183.29770360664804</v>
      </c>
      <c r="S413" s="205">
        <f t="shared" si="526"/>
        <v>9</v>
      </c>
      <c r="T413" s="576"/>
      <c r="U413" s="207">
        <v>17</v>
      </c>
      <c r="V413" s="207">
        <v>3116.5434021019792</v>
      </c>
      <c r="W413" s="208">
        <f t="shared" si="519"/>
        <v>183.326082476587</v>
      </c>
      <c r="X413" s="205">
        <f t="shared" si="527"/>
        <v>8</v>
      </c>
      <c r="Y413" s="576"/>
      <c r="Z413" s="207">
        <v>17</v>
      </c>
      <c r="AA413" s="207">
        <v>3116.9511710996385</v>
      </c>
      <c r="AB413" s="208">
        <f t="shared" si="520"/>
        <v>183.35006888821403</v>
      </c>
      <c r="AC413" s="205">
        <f t="shared" si="528"/>
        <v>7</v>
      </c>
      <c r="AD413" s="576"/>
      <c r="AE413" s="207">
        <v>17</v>
      </c>
      <c r="AF413" s="207">
        <v>3118.0562172463001</v>
      </c>
      <c r="AG413" s="208">
        <f t="shared" si="521"/>
        <v>183.41507160272354</v>
      </c>
      <c r="AH413" s="205">
        <f t="shared" si="529"/>
        <v>6</v>
      </c>
      <c r="AI413" s="576"/>
      <c r="AJ413" s="207">
        <v>17</v>
      </c>
      <c r="AK413" s="207">
        <v>3118.5298621745796</v>
      </c>
      <c r="AL413" s="208">
        <f t="shared" si="522"/>
        <v>183.44293306909293</v>
      </c>
      <c r="AM413" s="205">
        <f t="shared" si="530"/>
        <v>6</v>
      </c>
      <c r="AN413" s="576"/>
      <c r="AO413" s="207">
        <v>17</v>
      </c>
      <c r="AP413" s="207">
        <v>3119.1066997518556</v>
      </c>
      <c r="AQ413" s="208">
        <f t="shared" si="523"/>
        <v>183.47686469128561</v>
      </c>
      <c r="AR413" s="205">
        <f t="shared" si="531"/>
        <v>6</v>
      </c>
      <c r="AS413" s="576"/>
      <c r="AT413" s="207">
        <v>17</v>
      </c>
      <c r="AU413" s="207">
        <v>3119.5041322313955</v>
      </c>
      <c r="AV413" s="208">
        <f t="shared" si="524"/>
        <v>183.50024307243504</v>
      </c>
      <c r="AW413" s="205">
        <f t="shared" si="532"/>
        <v>6</v>
      </c>
      <c r="AX413" s="576"/>
    </row>
    <row r="414" spans="2:50" ht="14.25" customHeight="1">
      <c r="B414" s="527"/>
      <c r="C414" s="203">
        <v>8</v>
      </c>
      <c r="D414" s="206" t="s">
        <v>397</v>
      </c>
      <c r="E414" s="203">
        <v>17</v>
      </c>
      <c r="F414" s="203">
        <v>3600</v>
      </c>
      <c r="G414" s="208">
        <f t="shared" si="517"/>
        <v>211.76470588235293</v>
      </c>
      <c r="H414" s="576"/>
      <c r="I414" s="209">
        <f t="shared" si="525"/>
        <v>17</v>
      </c>
      <c r="J414" s="209">
        <f t="shared" si="525"/>
        <v>3117.5248733741132</v>
      </c>
      <c r="K414" s="210">
        <f t="shared" si="525"/>
        <v>183.38381608083023</v>
      </c>
      <c r="L414" s="577"/>
      <c r="M414" s="209">
        <f>RANK(K414, K$407:$K$421)</f>
        <v>8</v>
      </c>
      <c r="N414" s="527"/>
      <c r="O414" s="527"/>
      <c r="P414" s="207">
        <v>17</v>
      </c>
      <c r="Q414" s="207">
        <v>3116.8077388149891</v>
      </c>
      <c r="R414" s="208">
        <f t="shared" si="518"/>
        <v>183.34163169499936</v>
      </c>
      <c r="S414" s="205">
        <f t="shared" si="526"/>
        <v>7</v>
      </c>
      <c r="T414" s="576"/>
      <c r="U414" s="207">
        <v>17</v>
      </c>
      <c r="V414" s="207">
        <v>3117.0382165605142</v>
      </c>
      <c r="W414" s="208">
        <f t="shared" si="519"/>
        <v>183.35518920944202</v>
      </c>
      <c r="X414" s="205">
        <f t="shared" si="527"/>
        <v>7</v>
      </c>
      <c r="Y414" s="576"/>
      <c r="Z414" s="207">
        <v>17</v>
      </c>
      <c r="AA414" s="207">
        <v>3116.3961038961065</v>
      </c>
      <c r="AB414" s="208">
        <f t="shared" si="520"/>
        <v>183.31741787624156</v>
      </c>
      <c r="AC414" s="205">
        <f t="shared" si="528"/>
        <v>9</v>
      </c>
      <c r="AD414" s="576"/>
      <c r="AE414" s="207">
        <v>17</v>
      </c>
      <c r="AF414" s="207">
        <v>3117.9691388750607</v>
      </c>
      <c r="AG414" s="208">
        <f t="shared" si="521"/>
        <v>183.4099493455918</v>
      </c>
      <c r="AH414" s="205">
        <f t="shared" si="529"/>
        <v>7</v>
      </c>
      <c r="AI414" s="576"/>
      <c r="AJ414" s="207">
        <v>17</v>
      </c>
      <c r="AK414" s="207">
        <v>3117.6661264181498</v>
      </c>
      <c r="AL414" s="208">
        <f t="shared" si="522"/>
        <v>183.39212508342058</v>
      </c>
      <c r="AM414" s="205">
        <f t="shared" si="530"/>
        <v>8</v>
      </c>
      <c r="AN414" s="576"/>
      <c r="AO414" s="207">
        <v>17</v>
      </c>
      <c r="AP414" s="207">
        <v>3118.209741114531</v>
      </c>
      <c r="AQ414" s="208">
        <f t="shared" si="523"/>
        <v>183.42410241850183</v>
      </c>
      <c r="AR414" s="205">
        <f t="shared" si="531"/>
        <v>8</v>
      </c>
      <c r="AS414" s="576"/>
      <c r="AT414" s="207">
        <v>17</v>
      </c>
      <c r="AU414" s="207">
        <v>3118.5870479394439</v>
      </c>
      <c r="AV414" s="208">
        <f t="shared" si="524"/>
        <v>183.44629693761433</v>
      </c>
      <c r="AW414" s="205">
        <f t="shared" si="532"/>
        <v>7</v>
      </c>
      <c r="AX414" s="576"/>
    </row>
    <row r="415" spans="2:50" ht="14.25" customHeight="1">
      <c r="B415" s="527"/>
      <c r="C415" s="203">
        <v>9</v>
      </c>
      <c r="D415" s="206" t="s">
        <v>395</v>
      </c>
      <c r="E415" s="203">
        <v>11</v>
      </c>
      <c r="F415" s="203">
        <v>3600</v>
      </c>
      <c r="G415" s="208">
        <f t="shared" si="517"/>
        <v>327.27272727272725</v>
      </c>
      <c r="H415" s="576"/>
      <c r="I415" s="209">
        <f t="shared" si="525"/>
        <v>11</v>
      </c>
      <c r="J415" s="209">
        <f t="shared" si="525"/>
        <v>3147.0086521472449</v>
      </c>
      <c r="K415" s="210">
        <f t="shared" si="525"/>
        <v>286.09169564974951</v>
      </c>
      <c r="L415" s="577"/>
      <c r="M415" s="209">
        <f>RANK(K415, K$407:$K$421)</f>
        <v>4</v>
      </c>
      <c r="N415" s="527"/>
      <c r="O415" s="527"/>
      <c r="P415" s="207">
        <v>11</v>
      </c>
      <c r="Q415" s="207">
        <v>3146.6524973432624</v>
      </c>
      <c r="R415" s="208">
        <f t="shared" si="518"/>
        <v>286.05931794029658</v>
      </c>
      <c r="S415" s="205">
        <f t="shared" si="526"/>
        <v>4</v>
      </c>
      <c r="T415" s="576"/>
      <c r="U415" s="207">
        <v>11</v>
      </c>
      <c r="V415" s="207">
        <v>3146.3114754098492</v>
      </c>
      <c r="W415" s="208">
        <f t="shared" si="519"/>
        <v>286.02831594634995</v>
      </c>
      <c r="X415" s="205">
        <f t="shared" si="527"/>
        <v>5</v>
      </c>
      <c r="Y415" s="576"/>
      <c r="Z415" s="207">
        <v>11</v>
      </c>
      <c r="AA415" s="207">
        <v>3146.3493780421882</v>
      </c>
      <c r="AB415" s="208">
        <f t="shared" si="520"/>
        <v>286.03176164019891</v>
      </c>
      <c r="AC415" s="205">
        <f t="shared" si="528"/>
        <v>5</v>
      </c>
      <c r="AD415" s="576"/>
      <c r="AE415" s="207">
        <v>11</v>
      </c>
      <c r="AF415" s="207">
        <v>3145.5386649041775</v>
      </c>
      <c r="AG415" s="208">
        <f t="shared" si="521"/>
        <v>285.95806044583429</v>
      </c>
      <c r="AH415" s="205">
        <f t="shared" si="529"/>
        <v>5</v>
      </c>
      <c r="AI415" s="576"/>
      <c r="AJ415" s="207">
        <v>11</v>
      </c>
      <c r="AK415" s="207">
        <v>3147.4719101123696</v>
      </c>
      <c r="AL415" s="208">
        <f t="shared" si="522"/>
        <v>286.13381001021543</v>
      </c>
      <c r="AM415" s="205">
        <f t="shared" si="530"/>
        <v>4</v>
      </c>
      <c r="AN415" s="576"/>
      <c r="AO415" s="207">
        <v>11</v>
      </c>
      <c r="AP415" s="207">
        <v>3147.4747474747469</v>
      </c>
      <c r="AQ415" s="208">
        <f t="shared" si="523"/>
        <v>286.13406795224972</v>
      </c>
      <c r="AR415" s="205">
        <f t="shared" si="531"/>
        <v>4</v>
      </c>
      <c r="AS415" s="576"/>
      <c r="AT415" s="207">
        <v>11</v>
      </c>
      <c r="AU415" s="207">
        <v>3149.26189174412</v>
      </c>
      <c r="AV415" s="208">
        <f t="shared" si="524"/>
        <v>286.29653561310181</v>
      </c>
      <c r="AW415" s="205">
        <f t="shared" si="532"/>
        <v>4</v>
      </c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7"/>
      <c r="Q416" s="207"/>
      <c r="R416" s="208"/>
      <c r="S416" s="205"/>
      <c r="T416" s="576"/>
      <c r="U416" s="207"/>
      <c r="V416" s="207"/>
      <c r="W416" s="208"/>
      <c r="X416" s="205"/>
      <c r="Y416" s="576"/>
      <c r="Z416" s="207"/>
      <c r="AA416" s="207"/>
      <c r="AB416" s="208"/>
      <c r="AC416" s="205"/>
      <c r="AD416" s="576"/>
      <c r="AE416" s="207"/>
      <c r="AF416" s="207"/>
      <c r="AG416" s="208"/>
      <c r="AH416" s="205"/>
      <c r="AI416" s="576"/>
      <c r="AJ416" s="207"/>
      <c r="AK416" s="207"/>
      <c r="AL416" s="208"/>
      <c r="AM416" s="205"/>
      <c r="AN416" s="576"/>
      <c r="AO416" s="207"/>
      <c r="AP416" s="207"/>
      <c r="AQ416" s="208"/>
      <c r="AR416" s="205"/>
      <c r="AS416" s="576"/>
      <c r="AT416" s="207"/>
      <c r="AU416" s="207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7"/>
      <c r="Q417" s="207"/>
      <c r="R417" s="208"/>
      <c r="S417" s="205"/>
      <c r="T417" s="576"/>
      <c r="U417" s="207"/>
      <c r="V417" s="207"/>
      <c r="W417" s="208"/>
      <c r="X417" s="205"/>
      <c r="Y417" s="576"/>
      <c r="Z417" s="207"/>
      <c r="AA417" s="207"/>
      <c r="AB417" s="208"/>
      <c r="AC417" s="205"/>
      <c r="AD417" s="576"/>
      <c r="AE417" s="207"/>
      <c r="AF417" s="207"/>
      <c r="AG417" s="208"/>
      <c r="AH417" s="205"/>
      <c r="AI417" s="576"/>
      <c r="AJ417" s="207"/>
      <c r="AK417" s="207"/>
      <c r="AL417" s="208"/>
      <c r="AM417" s="205"/>
      <c r="AN417" s="576"/>
      <c r="AO417" s="207"/>
      <c r="AP417" s="207"/>
      <c r="AQ417" s="208"/>
      <c r="AR417" s="205"/>
      <c r="AS417" s="576"/>
      <c r="AT417" s="207"/>
      <c r="AU417" s="207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7"/>
      <c r="Q418" s="207"/>
      <c r="R418" s="208"/>
      <c r="S418" s="205"/>
      <c r="T418" s="576"/>
      <c r="U418" s="207"/>
      <c r="V418" s="207"/>
      <c r="W418" s="208"/>
      <c r="X418" s="205"/>
      <c r="Y418" s="576"/>
      <c r="Z418" s="207"/>
      <c r="AA418" s="207"/>
      <c r="AB418" s="208"/>
      <c r="AC418" s="205"/>
      <c r="AD418" s="576"/>
      <c r="AE418" s="207"/>
      <c r="AF418" s="207"/>
      <c r="AG418" s="208"/>
      <c r="AH418" s="205"/>
      <c r="AI418" s="576"/>
      <c r="AJ418" s="207"/>
      <c r="AK418" s="207"/>
      <c r="AL418" s="208"/>
      <c r="AM418" s="205"/>
      <c r="AN418" s="576"/>
      <c r="AO418" s="207"/>
      <c r="AP418" s="207"/>
      <c r="AQ418" s="208"/>
      <c r="AR418" s="205"/>
      <c r="AS418" s="576"/>
      <c r="AT418" s="207"/>
      <c r="AU418" s="207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33">U422+1</f>
        <v>46016</v>
      </c>
      <c r="AA422" s="637"/>
      <c r="AB422" s="637"/>
      <c r="AC422" s="637"/>
      <c r="AD422" s="637"/>
      <c r="AE422" s="638">
        <f t="shared" ref="AE422" si="534">Z422+1</f>
        <v>46017</v>
      </c>
      <c r="AF422" s="639"/>
      <c r="AG422" s="639"/>
      <c r="AH422" s="639"/>
      <c r="AI422" s="639"/>
      <c r="AJ422" s="640">
        <f t="shared" ref="AJ422" si="535">AE422+1</f>
        <v>46018</v>
      </c>
      <c r="AK422" s="641"/>
      <c r="AL422" s="641"/>
      <c r="AM422" s="641"/>
      <c r="AN422" s="642"/>
      <c r="AO422" s="638">
        <f t="shared" ref="AO422" si="536">AJ422+1</f>
        <v>46019</v>
      </c>
      <c r="AP422" s="639"/>
      <c r="AQ422" s="639"/>
      <c r="AR422" s="639"/>
      <c r="AS422" s="639"/>
      <c r="AT422" s="640">
        <f t="shared" ref="AT422" si="537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38">Z422</f>
        <v>46016</v>
      </c>
      <c r="AA423" s="643"/>
      <c r="AB423" s="643"/>
      <c r="AC423" s="643"/>
      <c r="AD423" s="643"/>
      <c r="AE423" s="644">
        <f t="shared" ref="AE423" si="539">AE422</f>
        <v>46017</v>
      </c>
      <c r="AF423" s="644"/>
      <c r="AG423" s="644"/>
      <c r="AH423" s="644"/>
      <c r="AI423" s="644"/>
      <c r="AJ423" s="645">
        <f t="shared" ref="AJ423" si="540">AJ422</f>
        <v>46018</v>
      </c>
      <c r="AK423" s="646"/>
      <c r="AL423" s="646"/>
      <c r="AM423" s="646"/>
      <c r="AN423" s="647"/>
      <c r="AO423" s="644">
        <f t="shared" ref="AO423" si="541">AO422</f>
        <v>46019</v>
      </c>
      <c r="AP423" s="644"/>
      <c r="AQ423" s="644"/>
      <c r="AR423" s="644"/>
      <c r="AS423" s="644"/>
      <c r="AT423" s="645">
        <f t="shared" ref="AT423" si="542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477</v>
      </c>
      <c r="C427" s="203">
        <v>1</v>
      </c>
      <c r="D427" s="206" t="s">
        <v>392</v>
      </c>
      <c r="E427" s="203">
        <v>17</v>
      </c>
      <c r="F427" s="203">
        <v>3600</v>
      </c>
      <c r="G427" s="208">
        <f t="shared" ref="G427:G436" si="543">F427/E427</f>
        <v>211.76470588235293</v>
      </c>
      <c r="H427" s="576">
        <f>AVERAGE(G427:G441)</f>
        <v>293.07709447415328</v>
      </c>
      <c r="I427" s="209">
        <f>AVERAGE(P427,U427,Z427,AE427,AJ427,AO427,AT427)</f>
        <v>17</v>
      </c>
      <c r="J427" s="209">
        <f>AVERAGE(Q427,V427,AA427,AF427,AK427,AP427,AU427)</f>
        <v>3118.1915446706835</v>
      </c>
      <c r="K427" s="210">
        <f>AVERAGE(R427,W427,AB427,AG427,AL427,AQ427,AV427)</f>
        <v>183.42303203945198</v>
      </c>
      <c r="L427" s="577">
        <f>IFERROR(AVERAGE(K427:K441),"-")</f>
        <v>257.76896152346973</v>
      </c>
      <c r="M427" s="209">
        <f>RANK(K427, K$427:$K$441)</f>
        <v>7</v>
      </c>
      <c r="N427" s="527"/>
      <c r="O427" s="527"/>
      <c r="P427" s="207">
        <v>17</v>
      </c>
      <c r="Q427" s="207">
        <v>3118.8612099644106</v>
      </c>
      <c r="R427" s="208">
        <f t="shared" ref="R427:R436" si="544">Q427/P427</f>
        <v>183.46242411555357</v>
      </c>
      <c r="S427" s="205">
        <f>RANK(R427, R$427:R$441)</f>
        <v>6</v>
      </c>
      <c r="T427" s="576">
        <f>AVERAGE(R427:R441)</f>
        <v>257.15549474036504</v>
      </c>
      <c r="U427" s="207">
        <v>17</v>
      </c>
      <c r="V427" s="207">
        <v>3118.5562239703786</v>
      </c>
      <c r="W427" s="208">
        <f t="shared" ref="W427:W436" si="545">V427/U427</f>
        <v>183.44448376296344</v>
      </c>
      <c r="X427" s="205">
        <f>RANK(W427, W$427:W$441)</f>
        <v>7</v>
      </c>
      <c r="Y427" s="576">
        <f>AVERAGE(W427:W441)</f>
        <v>257.38038764079562</v>
      </c>
      <c r="Z427" s="207">
        <v>17</v>
      </c>
      <c r="AA427" s="207">
        <v>3118.5814554857743</v>
      </c>
      <c r="AB427" s="208">
        <f t="shared" ref="AB427:AB436" si="546">AA427/Z427</f>
        <v>183.44596796975142</v>
      </c>
      <c r="AC427" s="205">
        <f>RANK(AB427, AB$427:AB$441)</f>
        <v>7</v>
      </c>
      <c r="AD427" s="576">
        <f>AVERAGE(AB427:AB441)</f>
        <v>257.59308820993658</v>
      </c>
      <c r="AE427" s="207">
        <v>17</v>
      </c>
      <c r="AF427" s="207">
        <v>3118.4339314844947</v>
      </c>
      <c r="AG427" s="208">
        <f t="shared" ref="AG427:AG436" si="547">AF427/AE427</f>
        <v>183.43729008732322</v>
      </c>
      <c r="AH427" s="205">
        <f>RANK(AG427, AG$427:AG$441)</f>
        <v>8</v>
      </c>
      <c r="AI427" s="576">
        <f>AVERAGE(AG427:AG441)</f>
        <v>257.82679698589629</v>
      </c>
      <c r="AJ427" s="207">
        <v>17</v>
      </c>
      <c r="AK427" s="207">
        <v>3117.6613885505499</v>
      </c>
      <c r="AL427" s="208">
        <f t="shared" ref="AL427:AL436" si="548">AK427/AJ427</f>
        <v>183.39184638532646</v>
      </c>
      <c r="AM427" s="205">
        <f>RANK(AL427, AL$427:AL$441)</f>
        <v>9</v>
      </c>
      <c r="AN427" s="576">
        <f>AVERAGE(AL427:AL441)</f>
        <v>258.00862519406644</v>
      </c>
      <c r="AO427" s="207">
        <v>17</v>
      </c>
      <c r="AP427" s="207">
        <v>3117.3261621206266</v>
      </c>
      <c r="AQ427" s="208">
        <f t="shared" ref="AQ427:AQ436" si="549">AP427/AO427</f>
        <v>183.37212718356628</v>
      </c>
      <c r="AR427" s="205">
        <f>RANK(AQ427, AQ$427:AQ$441)</f>
        <v>9</v>
      </c>
      <c r="AS427" s="576">
        <f>AVERAGE(AQ427:AQ441)</f>
        <v>258.2224171699479</v>
      </c>
      <c r="AT427" s="207">
        <v>17</v>
      </c>
      <c r="AU427" s="207">
        <v>3117.9204411185501</v>
      </c>
      <c r="AV427" s="208">
        <f t="shared" ref="AV427:AV436" si="550">AU427/AT427</f>
        <v>183.40708477167942</v>
      </c>
      <c r="AW427" s="205">
        <f>RANK(AV427, AV$427:AV$441)</f>
        <v>7</v>
      </c>
      <c r="AX427" s="576">
        <f>AVERAGE(AV427:AV441)</f>
        <v>258.19592072328004</v>
      </c>
    </row>
    <row r="428" spans="2:50" ht="14.25" customHeight="1">
      <c r="B428" s="527"/>
      <c r="C428" s="203">
        <v>2</v>
      </c>
      <c r="D428" s="206" t="s">
        <v>394</v>
      </c>
      <c r="E428" s="203">
        <v>17</v>
      </c>
      <c r="F428" s="203">
        <v>3600</v>
      </c>
      <c r="G428" s="208">
        <f t="shared" si="543"/>
        <v>211.76470588235293</v>
      </c>
      <c r="H428" s="576"/>
      <c r="I428" s="209">
        <f t="shared" ref="I428:K436" si="551">AVERAGE(P428,U428,Z428,AE428,AJ428,AO428,AT428)</f>
        <v>17</v>
      </c>
      <c r="J428" s="209">
        <f t="shared" si="551"/>
        <v>3117.6460492336751</v>
      </c>
      <c r="K428" s="210">
        <f t="shared" si="551"/>
        <v>183.39094407256917</v>
      </c>
      <c r="L428" s="577"/>
      <c r="M428" s="209">
        <f>RANK(K428, K$427:$K$441)</f>
        <v>9</v>
      </c>
      <c r="N428" s="527"/>
      <c r="O428" s="527"/>
      <c r="P428" s="207">
        <v>17</v>
      </c>
      <c r="Q428" s="207">
        <v>3116.7487684729103</v>
      </c>
      <c r="R428" s="208">
        <f t="shared" si="544"/>
        <v>183.33816285134768</v>
      </c>
      <c r="S428" s="205">
        <f t="shared" ref="S428:S436" si="552">RANK(R428, R$427:R$441)</f>
        <v>9</v>
      </c>
      <c r="T428" s="576"/>
      <c r="U428" s="207">
        <v>17</v>
      </c>
      <c r="V428" s="207">
        <v>3117.1597633136162</v>
      </c>
      <c r="W428" s="208">
        <f t="shared" si="545"/>
        <v>183.36233901844801</v>
      </c>
      <c r="X428" s="205">
        <f t="shared" ref="X428:X436" si="553">RANK(W428, W$427:W$441)</f>
        <v>9</v>
      </c>
      <c r="Y428" s="576"/>
      <c r="Z428" s="207">
        <v>17</v>
      </c>
      <c r="AA428" s="207">
        <v>3117.4677608440834</v>
      </c>
      <c r="AB428" s="208">
        <f t="shared" si="546"/>
        <v>183.38045652024019</v>
      </c>
      <c r="AC428" s="205">
        <f t="shared" ref="AC428:AC436" si="554">RANK(AB428, AB$427:AB$441)</f>
        <v>9</v>
      </c>
      <c r="AD428" s="576"/>
      <c r="AE428" s="207">
        <v>17</v>
      </c>
      <c r="AF428" s="207">
        <v>3118.4713375796182</v>
      </c>
      <c r="AG428" s="208">
        <f t="shared" si="547"/>
        <v>183.43949044585989</v>
      </c>
      <c r="AH428" s="205">
        <f t="shared" ref="AH428:AH436" si="555">RANK(AG428, AG$427:AG$441)</f>
        <v>7</v>
      </c>
      <c r="AI428" s="576"/>
      <c r="AJ428" s="207">
        <v>17</v>
      </c>
      <c r="AK428" s="207">
        <v>3117.6923076923094</v>
      </c>
      <c r="AL428" s="208">
        <f t="shared" si="548"/>
        <v>183.39366515837114</v>
      </c>
      <c r="AM428" s="205">
        <f t="shared" ref="AM428:AM436" si="556">RANK(AL428, AL$427:AL$441)</f>
        <v>8</v>
      </c>
      <c r="AN428" s="576"/>
      <c r="AO428" s="207">
        <v>17</v>
      </c>
      <c r="AP428" s="207">
        <v>3117.9080824088715</v>
      </c>
      <c r="AQ428" s="208">
        <f t="shared" si="549"/>
        <v>183.40635778875713</v>
      </c>
      <c r="AR428" s="205">
        <f t="shared" ref="AR428:AR436" si="557">RANK(AQ428, AQ$427:AQ$441)</f>
        <v>8</v>
      </c>
      <c r="AS428" s="576"/>
      <c r="AT428" s="207">
        <v>17</v>
      </c>
      <c r="AU428" s="207">
        <v>3118.074324324321</v>
      </c>
      <c r="AV428" s="208">
        <f t="shared" si="550"/>
        <v>183.41613672496007</v>
      </c>
      <c r="AW428" s="205">
        <f t="shared" ref="AW428:AW436" si="558">RANK(AV428, AV$427:AV$441)</f>
        <v>6</v>
      </c>
      <c r="AX428" s="576"/>
    </row>
    <row r="429" spans="2:50" ht="14.25" customHeight="1">
      <c r="B429" s="527"/>
      <c r="C429" s="203">
        <v>3</v>
      </c>
      <c r="D429" s="206" t="s">
        <v>391</v>
      </c>
      <c r="E429" s="203">
        <v>11</v>
      </c>
      <c r="F429" s="203">
        <v>3600</v>
      </c>
      <c r="G429" s="208">
        <f t="shared" si="543"/>
        <v>327.27272727272725</v>
      </c>
      <c r="H429" s="576"/>
      <c r="I429" s="209">
        <f t="shared" si="551"/>
        <v>11</v>
      </c>
      <c r="J429" s="209">
        <f t="shared" si="551"/>
        <v>3148.9678799418825</v>
      </c>
      <c r="K429" s="210">
        <f t="shared" si="551"/>
        <v>286.26980726744381</v>
      </c>
      <c r="L429" s="577"/>
      <c r="M429" s="209">
        <f>RANK(K429, K$427:$K$441)</f>
        <v>5</v>
      </c>
      <c r="N429" s="527"/>
      <c r="O429" s="527"/>
      <c r="P429" s="207">
        <v>11</v>
      </c>
      <c r="Q429" s="207">
        <v>3147.1264367815797</v>
      </c>
      <c r="R429" s="208">
        <f t="shared" si="544"/>
        <v>286.10240334378</v>
      </c>
      <c r="S429" s="205">
        <f t="shared" si="552"/>
        <v>5</v>
      </c>
      <c r="T429" s="576"/>
      <c r="U429" s="207">
        <v>11</v>
      </c>
      <c r="V429" s="207">
        <v>3149.2586490939138</v>
      </c>
      <c r="W429" s="208">
        <f t="shared" si="545"/>
        <v>286.29624082671944</v>
      </c>
      <c r="X429" s="205">
        <f t="shared" si="553"/>
        <v>5</v>
      </c>
      <c r="Y429" s="576"/>
      <c r="Z429" s="207">
        <v>11</v>
      </c>
      <c r="AA429" s="207">
        <v>3148.8888888888905</v>
      </c>
      <c r="AB429" s="208">
        <f t="shared" si="546"/>
        <v>286.26262626262638</v>
      </c>
      <c r="AC429" s="205">
        <f t="shared" si="554"/>
        <v>5</v>
      </c>
      <c r="AD429" s="576"/>
      <c r="AE429" s="207">
        <v>11</v>
      </c>
      <c r="AF429" s="207">
        <v>3149.611734253665</v>
      </c>
      <c r="AG429" s="208">
        <f t="shared" si="547"/>
        <v>286.32833947760588</v>
      </c>
      <c r="AH429" s="205">
        <f t="shared" si="555"/>
        <v>4</v>
      </c>
      <c r="AI429" s="576"/>
      <c r="AJ429" s="207">
        <v>11</v>
      </c>
      <c r="AK429" s="207">
        <v>3148.7081339713009</v>
      </c>
      <c r="AL429" s="208">
        <f t="shared" si="548"/>
        <v>286.246193997391</v>
      </c>
      <c r="AM429" s="205">
        <f t="shared" si="556"/>
        <v>4</v>
      </c>
      <c r="AN429" s="576"/>
      <c r="AO429" s="207">
        <v>11</v>
      </c>
      <c r="AP429" s="207">
        <v>3149.7280966767316</v>
      </c>
      <c r="AQ429" s="208">
        <f t="shared" si="549"/>
        <v>286.33891787970288</v>
      </c>
      <c r="AR429" s="205">
        <f t="shared" si="557"/>
        <v>5</v>
      </c>
      <c r="AS429" s="576"/>
      <c r="AT429" s="207">
        <v>11</v>
      </c>
      <c r="AU429" s="207">
        <v>3149.4532199270934</v>
      </c>
      <c r="AV429" s="208">
        <f t="shared" si="550"/>
        <v>286.3139290842812</v>
      </c>
      <c r="AW429" s="205">
        <f t="shared" si="558"/>
        <v>5</v>
      </c>
      <c r="AX429" s="576"/>
    </row>
    <row r="430" spans="2:50" ht="14.25" customHeight="1">
      <c r="B430" s="527"/>
      <c r="C430" s="203">
        <v>4</v>
      </c>
      <c r="D430" s="206" t="s">
        <v>667</v>
      </c>
      <c r="E430" s="203">
        <v>6</v>
      </c>
      <c r="F430" s="203">
        <v>2600</v>
      </c>
      <c r="G430" s="208">
        <f t="shared" si="543"/>
        <v>433.33333333333331</v>
      </c>
      <c r="H430" s="576"/>
      <c r="I430" s="209">
        <f t="shared" si="551"/>
        <v>6</v>
      </c>
      <c r="J430" s="209">
        <f t="shared" si="551"/>
        <v>2315.9072788269623</v>
      </c>
      <c r="K430" s="210">
        <f t="shared" si="551"/>
        <v>385.9845464711604</v>
      </c>
      <c r="L430" s="577"/>
      <c r="M430" s="209">
        <f>RANK(K430, K$427:$K$441)</f>
        <v>2</v>
      </c>
      <c r="N430" s="527"/>
      <c r="O430" s="527"/>
      <c r="P430" s="207">
        <v>6</v>
      </c>
      <c r="Q430" s="207">
        <v>2314.2857142857165</v>
      </c>
      <c r="R430" s="208">
        <f t="shared" si="544"/>
        <v>385.71428571428606</v>
      </c>
      <c r="S430" s="205">
        <f t="shared" si="552"/>
        <v>2</v>
      </c>
      <c r="T430" s="576"/>
      <c r="U430" s="207">
        <v>6</v>
      </c>
      <c r="V430" s="207">
        <v>2313.5069654754684</v>
      </c>
      <c r="W430" s="208">
        <f t="shared" si="545"/>
        <v>385.5844942459114</v>
      </c>
      <c r="X430" s="205">
        <f t="shared" si="553"/>
        <v>2</v>
      </c>
      <c r="Y430" s="576"/>
      <c r="Z430" s="207">
        <v>6</v>
      </c>
      <c r="AA430" s="207">
        <v>2315.1943462897534</v>
      </c>
      <c r="AB430" s="208">
        <f t="shared" si="546"/>
        <v>385.86572438162557</v>
      </c>
      <c r="AC430" s="205">
        <f t="shared" si="554"/>
        <v>2</v>
      </c>
      <c r="AD430" s="576"/>
      <c r="AE430" s="207">
        <v>6</v>
      </c>
      <c r="AF430" s="207">
        <v>2316.4345403899761</v>
      </c>
      <c r="AG430" s="208">
        <f t="shared" si="547"/>
        <v>386.07242339832936</v>
      </c>
      <c r="AH430" s="205">
        <f t="shared" si="555"/>
        <v>2</v>
      </c>
      <c r="AI430" s="576"/>
      <c r="AJ430" s="207">
        <v>6</v>
      </c>
      <c r="AK430" s="207">
        <v>2317.2757475083095</v>
      </c>
      <c r="AL430" s="208">
        <f t="shared" si="548"/>
        <v>386.21262458471824</v>
      </c>
      <c r="AM430" s="205">
        <f t="shared" si="556"/>
        <v>1</v>
      </c>
      <c r="AN430" s="576"/>
      <c r="AO430" s="207">
        <v>6</v>
      </c>
      <c r="AP430" s="207">
        <v>2317.7842565597662</v>
      </c>
      <c r="AQ430" s="208">
        <f t="shared" si="549"/>
        <v>386.29737609329436</v>
      </c>
      <c r="AR430" s="205">
        <f t="shared" si="557"/>
        <v>1</v>
      </c>
      <c r="AS430" s="576"/>
      <c r="AT430" s="207">
        <v>6</v>
      </c>
      <c r="AU430" s="207">
        <v>2316.8693812797464</v>
      </c>
      <c r="AV430" s="208">
        <f t="shared" si="550"/>
        <v>386.14489687995774</v>
      </c>
      <c r="AW430" s="205">
        <f t="shared" si="558"/>
        <v>1</v>
      </c>
      <c r="AX430" s="576"/>
    </row>
    <row r="431" spans="2:50" ht="14.25" customHeight="1">
      <c r="B431" s="527"/>
      <c r="C431" s="203">
        <v>5</v>
      </c>
      <c r="D431" s="206" t="s">
        <v>708</v>
      </c>
      <c r="E431" s="203">
        <v>6</v>
      </c>
      <c r="F431" s="203">
        <v>2500</v>
      </c>
      <c r="G431" s="208">
        <f t="shared" si="543"/>
        <v>416.66666666666669</v>
      </c>
      <c r="H431" s="576"/>
      <c r="I431" s="209">
        <f t="shared" si="551"/>
        <v>6</v>
      </c>
      <c r="J431" s="209">
        <f t="shared" si="551"/>
        <v>2253.2529152466318</v>
      </c>
      <c r="K431" s="210">
        <f t="shared" si="551"/>
        <v>375.54215254110534</v>
      </c>
      <c r="L431" s="577"/>
      <c r="M431" s="209">
        <f>RANK(K431, K$427:$K$441)</f>
        <v>3</v>
      </c>
      <c r="N431" s="527"/>
      <c r="O431" s="527"/>
      <c r="P431" s="207">
        <v>6</v>
      </c>
      <c r="Q431" s="207">
        <v>2251.3432835820786</v>
      </c>
      <c r="R431" s="208">
        <f t="shared" si="544"/>
        <v>375.22388059701308</v>
      </c>
      <c r="S431" s="205">
        <f t="shared" si="552"/>
        <v>3</v>
      </c>
      <c r="T431" s="576"/>
      <c r="U431" s="207">
        <v>6</v>
      </c>
      <c r="V431" s="207">
        <v>2252.820053715302</v>
      </c>
      <c r="W431" s="208">
        <f t="shared" si="545"/>
        <v>375.47000895255036</v>
      </c>
      <c r="X431" s="205">
        <f t="shared" si="553"/>
        <v>3</v>
      </c>
      <c r="Y431" s="576"/>
      <c r="Z431" s="207">
        <v>6</v>
      </c>
      <c r="AA431" s="207">
        <v>2252.4513618677106</v>
      </c>
      <c r="AB431" s="208">
        <f t="shared" si="546"/>
        <v>375.4085603112851</v>
      </c>
      <c r="AC431" s="205">
        <f t="shared" si="554"/>
        <v>3</v>
      </c>
      <c r="AD431" s="576"/>
      <c r="AE431" s="207">
        <v>6</v>
      </c>
      <c r="AF431" s="207">
        <v>2253.9589442815163</v>
      </c>
      <c r="AG431" s="208">
        <f t="shared" si="547"/>
        <v>375.65982404691937</v>
      </c>
      <c r="AH431" s="205">
        <f t="shared" si="555"/>
        <v>3</v>
      </c>
      <c r="AI431" s="576"/>
      <c r="AJ431" s="207">
        <v>6</v>
      </c>
      <c r="AK431" s="207">
        <v>2254.0250447227086</v>
      </c>
      <c r="AL431" s="208">
        <f t="shared" si="548"/>
        <v>375.6708407871181</v>
      </c>
      <c r="AM431" s="205">
        <f t="shared" si="556"/>
        <v>3</v>
      </c>
      <c r="AN431" s="576"/>
      <c r="AO431" s="207">
        <v>6</v>
      </c>
      <c r="AP431" s="207">
        <v>2254.2586750788646</v>
      </c>
      <c r="AQ431" s="208">
        <f t="shared" si="549"/>
        <v>375.70977917981077</v>
      </c>
      <c r="AR431" s="205">
        <f t="shared" si="557"/>
        <v>3</v>
      </c>
      <c r="AS431" s="576"/>
      <c r="AT431" s="207">
        <v>6</v>
      </c>
      <c r="AU431" s="207">
        <v>2253.9130434782437</v>
      </c>
      <c r="AV431" s="208">
        <f t="shared" si="550"/>
        <v>375.6521739130406</v>
      </c>
      <c r="AW431" s="205">
        <f t="shared" si="558"/>
        <v>3</v>
      </c>
      <c r="AX431" s="576"/>
    </row>
    <row r="432" spans="2:50" ht="14.25" customHeight="1">
      <c r="B432" s="527"/>
      <c r="C432" s="203">
        <v>6</v>
      </c>
      <c r="D432" s="206" t="s">
        <v>702</v>
      </c>
      <c r="E432" s="203">
        <v>6</v>
      </c>
      <c r="F432" s="203">
        <v>2600</v>
      </c>
      <c r="G432" s="208">
        <f t="shared" si="543"/>
        <v>433.33333333333331</v>
      </c>
      <c r="H432" s="576"/>
      <c r="I432" s="209">
        <f t="shared" si="551"/>
        <v>6</v>
      </c>
      <c r="J432" s="209">
        <f t="shared" si="551"/>
        <v>2316.910939712348</v>
      </c>
      <c r="K432" s="210">
        <f t="shared" si="551"/>
        <v>386.15182328539134</v>
      </c>
      <c r="L432" s="577"/>
      <c r="M432" s="209">
        <f>RANK(K432, K$427:$K$441)</f>
        <v>1</v>
      </c>
      <c r="N432" s="527"/>
      <c r="O432" s="527"/>
      <c r="P432" s="207">
        <v>6</v>
      </c>
      <c r="Q432" s="207">
        <v>2315.8007498660941</v>
      </c>
      <c r="R432" s="208">
        <f t="shared" si="544"/>
        <v>385.96679164434903</v>
      </c>
      <c r="S432" s="205">
        <f t="shared" si="552"/>
        <v>1</v>
      </c>
      <c r="T432" s="576"/>
      <c r="U432" s="207">
        <v>6</v>
      </c>
      <c r="V432" s="207">
        <v>2316.8554297135224</v>
      </c>
      <c r="W432" s="208">
        <f t="shared" si="545"/>
        <v>386.14257161892039</v>
      </c>
      <c r="X432" s="205">
        <f t="shared" si="553"/>
        <v>1</v>
      </c>
      <c r="Y432" s="576"/>
      <c r="Z432" s="207">
        <v>6</v>
      </c>
      <c r="AA432" s="207">
        <v>2317.6287051482077</v>
      </c>
      <c r="AB432" s="208">
        <f t="shared" si="546"/>
        <v>386.2714508580346</v>
      </c>
      <c r="AC432" s="205">
        <f t="shared" si="554"/>
        <v>1</v>
      </c>
      <c r="AD432" s="576"/>
      <c r="AE432" s="207">
        <v>6</v>
      </c>
      <c r="AF432" s="207">
        <v>2317.1197648787652</v>
      </c>
      <c r="AG432" s="208">
        <f t="shared" si="547"/>
        <v>386.1866274797942</v>
      </c>
      <c r="AH432" s="205">
        <f t="shared" si="555"/>
        <v>1</v>
      </c>
      <c r="AI432" s="576"/>
      <c r="AJ432" s="207">
        <v>6</v>
      </c>
      <c r="AK432" s="207">
        <v>2317.2052401746728</v>
      </c>
      <c r="AL432" s="208">
        <f t="shared" si="548"/>
        <v>386.20087336244546</v>
      </c>
      <c r="AM432" s="205">
        <f t="shared" si="556"/>
        <v>2</v>
      </c>
      <c r="AN432" s="576"/>
      <c r="AO432" s="207">
        <v>6</v>
      </c>
      <c r="AP432" s="207">
        <v>2317.0909090909067</v>
      </c>
      <c r="AQ432" s="208">
        <f t="shared" si="549"/>
        <v>386.18181818181779</v>
      </c>
      <c r="AR432" s="205">
        <f t="shared" si="557"/>
        <v>2</v>
      </c>
      <c r="AS432" s="576"/>
      <c r="AT432" s="207">
        <v>6</v>
      </c>
      <c r="AU432" s="207">
        <v>2316.6757791142686</v>
      </c>
      <c r="AV432" s="208">
        <f t="shared" si="550"/>
        <v>386.11262985237812</v>
      </c>
      <c r="AW432" s="205">
        <f t="shared" si="558"/>
        <v>2</v>
      </c>
      <c r="AX432" s="576"/>
    </row>
    <row r="433" spans="2:50" ht="14.25" customHeight="1">
      <c r="B433" s="527"/>
      <c r="C433" s="203">
        <v>7</v>
      </c>
      <c r="D433" s="206" t="s">
        <v>1020</v>
      </c>
      <c r="E433" s="203">
        <v>12</v>
      </c>
      <c r="F433" s="203">
        <v>1750</v>
      </c>
      <c r="G433" s="208">
        <f t="shared" si="543"/>
        <v>145.83333333333334</v>
      </c>
      <c r="H433" s="576"/>
      <c r="I433" s="209">
        <f t="shared" si="551"/>
        <v>12</v>
      </c>
      <c r="J433" s="209">
        <f t="shared" si="551"/>
        <v>1484.7599078132055</v>
      </c>
      <c r="K433" s="210">
        <f t="shared" si="551"/>
        <v>123.72999231776713</v>
      </c>
      <c r="L433" s="577"/>
      <c r="M433" s="209">
        <f>RANK(K433, K$427:$K$441)</f>
        <v>10</v>
      </c>
      <c r="N433" s="527"/>
      <c r="O433" s="527"/>
      <c r="P433" s="207">
        <v>12</v>
      </c>
      <c r="Q433" s="207">
        <v>1422.3050847457628</v>
      </c>
      <c r="R433" s="208">
        <f t="shared" si="544"/>
        <v>118.52542372881356</v>
      </c>
      <c r="S433" s="205">
        <f t="shared" si="552"/>
        <v>10</v>
      </c>
      <c r="T433" s="576"/>
      <c r="U433" s="207">
        <v>12</v>
      </c>
      <c r="V433" s="207">
        <v>1443.9124687913061</v>
      </c>
      <c r="W433" s="208">
        <f t="shared" si="545"/>
        <v>120.32603906594217</v>
      </c>
      <c r="X433" s="205">
        <f t="shared" si="553"/>
        <v>10</v>
      </c>
      <c r="Y433" s="576"/>
      <c r="Z433" s="207">
        <v>12</v>
      </c>
      <c r="AA433" s="207">
        <v>1465.6567395420891</v>
      </c>
      <c r="AB433" s="208">
        <f t="shared" si="546"/>
        <v>122.13806162850743</v>
      </c>
      <c r="AC433" s="205">
        <f t="shared" si="554"/>
        <v>10</v>
      </c>
      <c r="AD433" s="576"/>
      <c r="AE433" s="207">
        <v>12</v>
      </c>
      <c r="AF433" s="207">
        <v>1487.5656108597275</v>
      </c>
      <c r="AG433" s="208">
        <f t="shared" si="547"/>
        <v>123.96380090497729</v>
      </c>
      <c r="AH433" s="205">
        <f t="shared" si="555"/>
        <v>10</v>
      </c>
      <c r="AI433" s="576"/>
      <c r="AJ433" s="207">
        <v>12</v>
      </c>
      <c r="AK433" s="207">
        <v>1509.9159663865555</v>
      </c>
      <c r="AL433" s="208">
        <f t="shared" si="548"/>
        <v>125.82633053221296</v>
      </c>
      <c r="AM433" s="205">
        <f t="shared" si="556"/>
        <v>10</v>
      </c>
      <c r="AN433" s="576"/>
      <c r="AO433" s="207">
        <v>12</v>
      </c>
      <c r="AP433" s="207">
        <v>1532.0099255583141</v>
      </c>
      <c r="AQ433" s="208">
        <f t="shared" si="549"/>
        <v>127.66749379652617</v>
      </c>
      <c r="AR433" s="205">
        <f t="shared" si="557"/>
        <v>10</v>
      </c>
      <c r="AS433" s="576"/>
      <c r="AT433" s="207">
        <v>12</v>
      </c>
      <c r="AU433" s="207">
        <v>1531.9535588086828</v>
      </c>
      <c r="AV433" s="208">
        <f t="shared" si="550"/>
        <v>127.66279656739023</v>
      </c>
      <c r="AW433" s="205">
        <f t="shared" si="558"/>
        <v>10</v>
      </c>
      <c r="AX433" s="576"/>
    </row>
    <row r="434" spans="2:50" ht="14.25" customHeight="1">
      <c r="B434" s="527"/>
      <c r="C434" s="203">
        <v>8</v>
      </c>
      <c r="D434" s="206" t="s">
        <v>396</v>
      </c>
      <c r="E434" s="203">
        <v>17</v>
      </c>
      <c r="F434" s="203">
        <v>3600</v>
      </c>
      <c r="G434" s="208">
        <f t="shared" si="543"/>
        <v>211.76470588235293</v>
      </c>
      <c r="H434" s="576"/>
      <c r="I434" s="209">
        <f t="shared" si="551"/>
        <v>17</v>
      </c>
      <c r="J434" s="209">
        <f t="shared" si="551"/>
        <v>3118.1565704530217</v>
      </c>
      <c r="K434" s="210">
        <f t="shared" si="551"/>
        <v>183.42097473253071</v>
      </c>
      <c r="L434" s="577"/>
      <c r="M434" s="209">
        <f>RANK(K434, K$427:$K$441)</f>
        <v>8</v>
      </c>
      <c r="N434" s="527"/>
      <c r="O434" s="527"/>
      <c r="P434" s="207">
        <v>17</v>
      </c>
      <c r="Q434" s="207">
        <v>3118.3898973954265</v>
      </c>
      <c r="R434" s="208">
        <f t="shared" si="544"/>
        <v>183.43469984678978</v>
      </c>
      <c r="S434" s="205">
        <f t="shared" si="552"/>
        <v>8</v>
      </c>
      <c r="T434" s="576"/>
      <c r="U434" s="207">
        <v>17</v>
      </c>
      <c r="V434" s="207">
        <v>3117.6795580110447</v>
      </c>
      <c r="W434" s="208">
        <f t="shared" si="545"/>
        <v>183.39291517712027</v>
      </c>
      <c r="X434" s="205">
        <f t="shared" si="553"/>
        <v>8</v>
      </c>
      <c r="Y434" s="576"/>
      <c r="Z434" s="207">
        <v>17</v>
      </c>
      <c r="AA434" s="207">
        <v>3118.3098591549337</v>
      </c>
      <c r="AB434" s="208">
        <f t="shared" si="546"/>
        <v>183.42999171499611</v>
      </c>
      <c r="AC434" s="205">
        <f t="shared" si="554"/>
        <v>8</v>
      </c>
      <c r="AD434" s="576"/>
      <c r="AE434" s="207">
        <v>17</v>
      </c>
      <c r="AF434" s="207">
        <v>3118.3349851337925</v>
      </c>
      <c r="AG434" s="208">
        <f t="shared" si="547"/>
        <v>183.43146971375251</v>
      </c>
      <c r="AH434" s="205">
        <f t="shared" si="555"/>
        <v>9</v>
      </c>
      <c r="AI434" s="576"/>
      <c r="AJ434" s="207">
        <v>17</v>
      </c>
      <c r="AK434" s="207">
        <v>3117.9432244242084</v>
      </c>
      <c r="AL434" s="208">
        <f t="shared" si="548"/>
        <v>183.4084249661299</v>
      </c>
      <c r="AM434" s="205">
        <f t="shared" si="556"/>
        <v>7</v>
      </c>
      <c r="AN434" s="576"/>
      <c r="AO434" s="207">
        <v>17</v>
      </c>
      <c r="AP434" s="207">
        <v>3118.6231244483724</v>
      </c>
      <c r="AQ434" s="208">
        <f t="shared" si="549"/>
        <v>183.44841908519837</v>
      </c>
      <c r="AR434" s="205">
        <f t="shared" si="557"/>
        <v>6</v>
      </c>
      <c r="AS434" s="576"/>
      <c r="AT434" s="207">
        <v>17</v>
      </c>
      <c r="AU434" s="207">
        <v>3117.8153446033734</v>
      </c>
      <c r="AV434" s="208">
        <f t="shared" si="550"/>
        <v>183.40090262372786</v>
      </c>
      <c r="AW434" s="205">
        <f t="shared" si="558"/>
        <v>8</v>
      </c>
      <c r="AX434" s="576"/>
    </row>
    <row r="435" spans="2:50" ht="14.25" customHeight="1">
      <c r="B435" s="527"/>
      <c r="C435" s="203">
        <v>9</v>
      </c>
      <c r="D435" s="206" t="s">
        <v>397</v>
      </c>
      <c r="E435" s="203">
        <v>17</v>
      </c>
      <c r="F435" s="203">
        <v>3600</v>
      </c>
      <c r="G435" s="208">
        <f t="shared" si="543"/>
        <v>211.76470588235293</v>
      </c>
      <c r="H435" s="576"/>
      <c r="I435" s="209">
        <f t="shared" si="551"/>
        <v>17</v>
      </c>
      <c r="J435" s="209">
        <f t="shared" si="551"/>
        <v>3118.6222439918324</v>
      </c>
      <c r="K435" s="210">
        <f t="shared" si="551"/>
        <v>183.4483672936372</v>
      </c>
      <c r="L435" s="577"/>
      <c r="M435" s="209">
        <f>RANK(K435, K$427:$K$441)</f>
        <v>6</v>
      </c>
      <c r="N435" s="527"/>
      <c r="O435" s="527"/>
      <c r="P435" s="207">
        <v>17</v>
      </c>
      <c r="Q435" s="207">
        <v>3118.5959047221022</v>
      </c>
      <c r="R435" s="208">
        <f t="shared" si="544"/>
        <v>183.44681792482953</v>
      </c>
      <c r="S435" s="205">
        <f t="shared" si="552"/>
        <v>7</v>
      </c>
      <c r="T435" s="576"/>
      <c r="U435" s="207">
        <v>17</v>
      </c>
      <c r="V435" s="207">
        <v>3118.5944363103895</v>
      </c>
      <c r="W435" s="208">
        <f t="shared" si="545"/>
        <v>183.44673154766997</v>
      </c>
      <c r="X435" s="205">
        <f t="shared" si="553"/>
        <v>6</v>
      </c>
      <c r="Y435" s="576"/>
      <c r="Z435" s="207">
        <v>17</v>
      </c>
      <c r="AA435" s="207">
        <v>3118.6840995360699</v>
      </c>
      <c r="AB435" s="208">
        <f t="shared" si="546"/>
        <v>183.45200585506294</v>
      </c>
      <c r="AC435" s="205">
        <f t="shared" si="554"/>
        <v>6</v>
      </c>
      <c r="AD435" s="576"/>
      <c r="AE435" s="207">
        <v>17</v>
      </c>
      <c r="AF435" s="207">
        <v>3118.9900052603844</v>
      </c>
      <c r="AG435" s="208">
        <f t="shared" si="547"/>
        <v>183.47000030943437</v>
      </c>
      <c r="AH435" s="205">
        <f t="shared" si="555"/>
        <v>6</v>
      </c>
      <c r="AI435" s="576"/>
      <c r="AJ435" s="207">
        <v>17</v>
      </c>
      <c r="AK435" s="207">
        <v>3119.4476409666286</v>
      </c>
      <c r="AL435" s="208">
        <f t="shared" si="548"/>
        <v>183.49692005686052</v>
      </c>
      <c r="AM435" s="205">
        <f t="shared" si="556"/>
        <v>6</v>
      </c>
      <c r="AN435" s="576"/>
      <c r="AO435" s="207">
        <v>17</v>
      </c>
      <c r="AP435" s="207">
        <v>3118.4501845018494</v>
      </c>
      <c r="AQ435" s="208">
        <f t="shared" si="549"/>
        <v>183.4382461471676</v>
      </c>
      <c r="AR435" s="205">
        <f t="shared" si="557"/>
        <v>7</v>
      </c>
      <c r="AS435" s="576"/>
      <c r="AT435" s="207">
        <v>17</v>
      </c>
      <c r="AU435" s="207">
        <v>3117.5934366454044</v>
      </c>
      <c r="AV435" s="208">
        <f t="shared" si="550"/>
        <v>183.38784921443556</v>
      </c>
      <c r="AW435" s="205">
        <f t="shared" si="558"/>
        <v>9</v>
      </c>
      <c r="AX435" s="576"/>
    </row>
    <row r="436" spans="2:50" ht="14.25" customHeight="1">
      <c r="B436" s="527"/>
      <c r="C436" s="203">
        <v>10</v>
      </c>
      <c r="D436" s="206" t="s">
        <v>395</v>
      </c>
      <c r="E436" s="203">
        <v>11</v>
      </c>
      <c r="F436" s="203">
        <v>3600</v>
      </c>
      <c r="G436" s="208">
        <f t="shared" si="543"/>
        <v>327.27272727272725</v>
      </c>
      <c r="H436" s="576"/>
      <c r="I436" s="209">
        <f t="shared" si="551"/>
        <v>11</v>
      </c>
      <c r="J436" s="209">
        <f t="shared" si="551"/>
        <v>3149.60772735004</v>
      </c>
      <c r="K436" s="210">
        <f t="shared" si="551"/>
        <v>286.32797521363995</v>
      </c>
      <c r="L436" s="577"/>
      <c r="M436" s="209">
        <f>RANK(K436, K$427:$K$441)</f>
        <v>4</v>
      </c>
      <c r="N436" s="527"/>
      <c r="O436" s="527"/>
      <c r="P436" s="207">
        <v>11</v>
      </c>
      <c r="Q436" s="207">
        <v>3149.7406340057646</v>
      </c>
      <c r="R436" s="208">
        <f t="shared" si="544"/>
        <v>286.34005763688771</v>
      </c>
      <c r="S436" s="205">
        <f t="shared" si="552"/>
        <v>4</v>
      </c>
      <c r="T436" s="576"/>
      <c r="U436" s="207">
        <v>11</v>
      </c>
      <c r="V436" s="207">
        <v>3149.7185741088169</v>
      </c>
      <c r="W436" s="208">
        <f t="shared" si="545"/>
        <v>286.33805219171063</v>
      </c>
      <c r="X436" s="205">
        <f t="shared" si="553"/>
        <v>4</v>
      </c>
      <c r="Y436" s="576"/>
      <c r="Z436" s="207">
        <v>11</v>
      </c>
      <c r="AA436" s="207">
        <v>3149.0364025695967</v>
      </c>
      <c r="AB436" s="208">
        <f t="shared" si="546"/>
        <v>286.27603659723604</v>
      </c>
      <c r="AC436" s="205">
        <f t="shared" si="554"/>
        <v>4</v>
      </c>
      <c r="AD436" s="576"/>
      <c r="AE436" s="207">
        <v>11</v>
      </c>
      <c r="AF436" s="207">
        <v>3149.0657439446395</v>
      </c>
      <c r="AG436" s="208">
        <f t="shared" si="547"/>
        <v>286.2787039949672</v>
      </c>
      <c r="AH436" s="205">
        <f t="shared" si="555"/>
        <v>5</v>
      </c>
      <c r="AI436" s="576"/>
      <c r="AJ436" s="207">
        <v>11</v>
      </c>
      <c r="AK436" s="207">
        <v>3148.6238532110019</v>
      </c>
      <c r="AL436" s="208">
        <f t="shared" si="548"/>
        <v>286.23853211009106</v>
      </c>
      <c r="AM436" s="205">
        <f t="shared" si="556"/>
        <v>5</v>
      </c>
      <c r="AN436" s="576"/>
      <c r="AO436" s="207">
        <v>11</v>
      </c>
      <c r="AP436" s="207">
        <v>3150.00000000001</v>
      </c>
      <c r="AQ436" s="208">
        <f t="shared" si="549"/>
        <v>286.36363636363728</v>
      </c>
      <c r="AR436" s="205">
        <f t="shared" si="557"/>
        <v>4</v>
      </c>
      <c r="AS436" s="576"/>
      <c r="AT436" s="207">
        <v>11</v>
      </c>
      <c r="AU436" s="207">
        <v>3151.0688836104496</v>
      </c>
      <c r="AV436" s="208">
        <f t="shared" si="550"/>
        <v>286.46080760094998</v>
      </c>
      <c r="AW436" s="205">
        <f t="shared" si="558"/>
        <v>4</v>
      </c>
      <c r="AX436" s="576"/>
    </row>
    <row r="437" spans="2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7"/>
      <c r="Q437" s="207"/>
      <c r="R437" s="208"/>
      <c r="S437" s="205"/>
      <c r="T437" s="576"/>
      <c r="U437" s="207"/>
      <c r="V437" s="207"/>
      <c r="W437" s="208"/>
      <c r="X437" s="205"/>
      <c r="Y437" s="576"/>
      <c r="Z437" s="207"/>
      <c r="AA437" s="207"/>
      <c r="AB437" s="208"/>
      <c r="AC437" s="205"/>
      <c r="AD437" s="576"/>
      <c r="AE437" s="207"/>
      <c r="AF437" s="207"/>
      <c r="AG437" s="208"/>
      <c r="AH437" s="205"/>
      <c r="AI437" s="576"/>
      <c r="AJ437" s="207"/>
      <c r="AK437" s="207"/>
      <c r="AL437" s="208"/>
      <c r="AM437" s="205"/>
      <c r="AN437" s="576"/>
      <c r="AO437" s="207"/>
      <c r="AP437" s="207"/>
      <c r="AQ437" s="208"/>
      <c r="AR437" s="205"/>
      <c r="AS437" s="576"/>
      <c r="AT437" s="207"/>
      <c r="AU437" s="207"/>
      <c r="AV437" s="208"/>
      <c r="AW437" s="205"/>
      <c r="AX437" s="576"/>
    </row>
    <row r="438" spans="2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2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2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2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2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559">U442+1</f>
        <v>46023</v>
      </c>
      <c r="AA442" s="637"/>
      <c r="AB442" s="637"/>
      <c r="AC442" s="637"/>
      <c r="AD442" s="637"/>
      <c r="AE442" s="638">
        <f t="shared" ref="AE442" si="560">Z442+1</f>
        <v>46024</v>
      </c>
      <c r="AF442" s="639"/>
      <c r="AG442" s="639"/>
      <c r="AH442" s="639"/>
      <c r="AI442" s="639"/>
      <c r="AJ442" s="640">
        <f t="shared" ref="AJ442" si="561">AE442+1</f>
        <v>46025</v>
      </c>
      <c r="AK442" s="641"/>
      <c r="AL442" s="641"/>
      <c r="AM442" s="641"/>
      <c r="AN442" s="642"/>
      <c r="AO442" s="638">
        <f t="shared" ref="AO442" si="562">AJ442+1</f>
        <v>46026</v>
      </c>
      <c r="AP442" s="639"/>
      <c r="AQ442" s="639"/>
      <c r="AR442" s="639"/>
      <c r="AS442" s="639"/>
      <c r="AT442" s="640">
        <f t="shared" ref="AT442" si="563">AO442+1</f>
        <v>46027</v>
      </c>
      <c r="AU442" s="641"/>
      <c r="AV442" s="641"/>
      <c r="AW442" s="641"/>
      <c r="AX442" s="642"/>
    </row>
    <row r="443" spans="2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564">Z442</f>
        <v>46023</v>
      </c>
      <c r="AA443" s="643"/>
      <c r="AB443" s="643"/>
      <c r="AC443" s="643"/>
      <c r="AD443" s="643"/>
      <c r="AE443" s="644">
        <f t="shared" ref="AE443" si="565">AE442</f>
        <v>46024</v>
      </c>
      <c r="AF443" s="644"/>
      <c r="AG443" s="644"/>
      <c r="AH443" s="644"/>
      <c r="AI443" s="644"/>
      <c r="AJ443" s="645">
        <f t="shared" ref="AJ443" si="566">AJ442</f>
        <v>46025</v>
      </c>
      <c r="AK443" s="646"/>
      <c r="AL443" s="646"/>
      <c r="AM443" s="646"/>
      <c r="AN443" s="647"/>
      <c r="AO443" s="644">
        <f t="shared" ref="AO443" si="567">AO442</f>
        <v>46026</v>
      </c>
      <c r="AP443" s="644"/>
      <c r="AQ443" s="644"/>
      <c r="AR443" s="644"/>
      <c r="AS443" s="644"/>
      <c r="AT443" s="645">
        <f t="shared" ref="AT443" si="568">AT442</f>
        <v>46027</v>
      </c>
      <c r="AU443" s="646"/>
      <c r="AV443" s="646"/>
      <c r="AW443" s="646"/>
      <c r="AX443" s="647"/>
    </row>
    <row r="444" spans="2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2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2:50" ht="14.25" customHeight="1"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2:50" ht="14.25" customHeight="1">
      <c r="B447" s="527" t="s">
        <v>477</v>
      </c>
      <c r="C447" s="203">
        <v>1</v>
      </c>
      <c r="D447" s="206" t="s">
        <v>392</v>
      </c>
      <c r="E447" s="203">
        <v>17</v>
      </c>
      <c r="F447" s="203">
        <v>3600</v>
      </c>
      <c r="G447" s="208">
        <f t="shared" ref="G447:G456" si="569">F447/E447</f>
        <v>211.76470588235293</v>
      </c>
      <c r="H447" s="576">
        <f>AVERAGE(G447:G461)</f>
        <v>293.07709447415328</v>
      </c>
      <c r="I447" s="209">
        <f>AVERAGE(P447,U447,Z447,AE447,AJ447,AO447,AT447)</f>
        <v>17</v>
      </c>
      <c r="J447" s="209">
        <f>AVERAGE(Q447,V447,AA447,AF447,AK447,AP447,AU447)</f>
        <v>3118.0596492292284</v>
      </c>
      <c r="K447" s="210">
        <f>AVERAGE(R447,W447,AB447,AG447,AL447,AQ447,AV447)</f>
        <v>183.41527348407226</v>
      </c>
      <c r="L447" s="577">
        <f>IFERROR(AVERAGE(K447:K461),"-")</f>
        <v>258.22395624773787</v>
      </c>
      <c r="M447" s="209">
        <f>RANK(K447, K$447:$K$461)</f>
        <v>7</v>
      </c>
      <c r="N447" s="527"/>
      <c r="O447" s="527"/>
      <c r="P447" s="211">
        <f>IFERROR(VLOOKUP($D447,'[2]1230W2'!$A:$B,2,0),"")</f>
        <v>17</v>
      </c>
      <c r="Q447" s="211">
        <f>IFERROR(VLOOKUP($D447,'[2]1230W2'!$A:$C,3,0),"")</f>
        <v>3117.7246496290209</v>
      </c>
      <c r="R447" s="208">
        <f>IFERROR(Q447/P447,"")</f>
        <v>183.39556762523651</v>
      </c>
      <c r="S447" s="205">
        <f>RANK(R447, R$447:R$461)</f>
        <v>9</v>
      </c>
      <c r="T447" s="576">
        <f>AVERAGE(R447:R461)</f>
        <v>258.20912284495466</v>
      </c>
      <c r="U447" s="211">
        <f>IFERROR(VLOOKUP($D447,'[2]1231W3'!$A:$B,2,0),"")</f>
        <v>17</v>
      </c>
      <c r="V447" s="211">
        <f>IFERROR(VLOOKUP($D447,'[2]1231W3'!$A:$C,3,0),"")</f>
        <v>3118.3946488294359</v>
      </c>
      <c r="W447" s="208">
        <f t="shared" ref="W447:W461" si="570">IFERROR(V447/U447,"")</f>
        <v>183.43497934290801</v>
      </c>
      <c r="X447" s="205">
        <f>RANK(W447, W$447:W$461)</f>
        <v>7</v>
      </c>
      <c r="Y447" s="576">
        <f>AVERAGE(W447:W461)</f>
        <v>258.2387896505212</v>
      </c>
      <c r="Z447" s="203"/>
      <c r="AA447" s="203"/>
      <c r="AB447" s="208"/>
      <c r="AC447" s="205" t="e">
        <f>RANK(AB447, AB$447:AB$461)</f>
        <v>#N/A</v>
      </c>
      <c r="AD447" s="576" t="e">
        <f>AVERAGE(AB447:AB461)</f>
        <v>#DIV/0!</v>
      </c>
      <c r="AE447" s="203"/>
      <c r="AF447" s="203"/>
      <c r="AG447" s="208"/>
      <c r="AH447" s="205" t="e">
        <f>RANK(AG447, AG$447:AG$461)</f>
        <v>#N/A</v>
      </c>
      <c r="AI447" s="576" t="e">
        <f>AVERAGE(AG447:AG461)</f>
        <v>#DIV/0!</v>
      </c>
      <c r="AJ447" s="203"/>
      <c r="AK447" s="203"/>
      <c r="AL447" s="208"/>
      <c r="AM447" s="205" t="e">
        <f>RANK(AL447, AL$447:AL$461)</f>
        <v>#N/A</v>
      </c>
      <c r="AN447" s="576" t="e">
        <f>AVERAGE(AL447:AL461)</f>
        <v>#DIV/0!</v>
      </c>
      <c r="AO447" s="203"/>
      <c r="AP447" s="203"/>
      <c r="AQ447" s="208"/>
      <c r="AR447" s="205" t="e">
        <f>RANK(AQ447, AQ$447:AQ$461)</f>
        <v>#N/A</v>
      </c>
      <c r="AS447" s="576" t="e">
        <f>AVERAGE(AQ447:AQ461)</f>
        <v>#DIV/0!</v>
      </c>
      <c r="AT447" s="203"/>
      <c r="AU447" s="203"/>
      <c r="AV447" s="208"/>
      <c r="AW447" s="205" t="e">
        <f>RANK(AV447, AV$447:AV$461)</f>
        <v>#N/A</v>
      </c>
      <c r="AX447" s="576" t="e">
        <f>AVERAGE(AV447:AV461)</f>
        <v>#DIV/0!</v>
      </c>
    </row>
    <row r="448" spans="2:50" ht="14.25" customHeight="1">
      <c r="B448" s="527"/>
      <c r="C448" s="203">
        <v>2</v>
      </c>
      <c r="D448" s="206" t="s">
        <v>394</v>
      </c>
      <c r="E448" s="203">
        <v>17</v>
      </c>
      <c r="F448" s="203">
        <v>3600</v>
      </c>
      <c r="G448" s="208">
        <f t="shared" si="569"/>
        <v>211.76470588235293</v>
      </c>
      <c r="H448" s="576"/>
      <c r="I448" s="209">
        <f t="shared" ref="I448:K456" si="571">AVERAGE(P448,U448,Z448,AE448,AJ448,AO448,AT448)</f>
        <v>17</v>
      </c>
      <c r="J448" s="209">
        <f t="shared" si="571"/>
        <v>3118.6851917119566</v>
      </c>
      <c r="K448" s="210">
        <f t="shared" si="571"/>
        <v>183.45207010070334</v>
      </c>
      <c r="L448" s="577"/>
      <c r="M448" s="209">
        <f>RANK(K448, K$447:$K$461)</f>
        <v>6</v>
      </c>
      <c r="N448" s="527"/>
      <c r="O448" s="527"/>
      <c r="P448" s="211">
        <f>IFERROR(VLOOKUP($D448,'[2]1230W2'!$A:$B,2,0),"")</f>
        <v>17</v>
      </c>
      <c r="Q448" s="211">
        <f>IFERROR(VLOOKUP($D448,'[2]1230W2'!$A:$C,3,0),"")</f>
        <v>3118.2214472537021</v>
      </c>
      <c r="R448" s="208">
        <f t="shared" ref="R448:R461" si="572">IFERROR(Q448/P448,"")</f>
        <v>183.42479101492364</v>
      </c>
      <c r="S448" s="205">
        <f t="shared" ref="S448:S456" si="573">RANK(R448, R$447:R$461)</f>
        <v>6</v>
      </c>
      <c r="T448" s="576"/>
      <c r="U448" s="211">
        <f>IFERROR(VLOOKUP($D448,'[2]1231W3'!$A:$B,2,0),"")</f>
        <v>17</v>
      </c>
      <c r="V448" s="211">
        <f>IFERROR(VLOOKUP($D448,'[2]1231W3'!$A:$C,3,0),"")</f>
        <v>3119.1489361702115</v>
      </c>
      <c r="W448" s="208">
        <f t="shared" si="570"/>
        <v>183.47934918648303</v>
      </c>
      <c r="X448" s="205">
        <f t="shared" ref="X448:X456" si="574">RANK(W448, W$447:W$461)</f>
        <v>6</v>
      </c>
      <c r="Y448" s="576"/>
      <c r="Z448" s="203"/>
      <c r="AA448" s="203"/>
      <c r="AB448" s="208"/>
      <c r="AC448" s="205" t="e">
        <f t="shared" ref="AC448:AC461" si="575">RANK(AB448, AB$447:AB$461)</f>
        <v>#N/A</v>
      </c>
      <c r="AD448" s="576"/>
      <c r="AE448" s="203"/>
      <c r="AF448" s="203"/>
      <c r="AG448" s="208"/>
      <c r="AH448" s="205" t="e">
        <f t="shared" ref="AH448:AH461" si="576">RANK(AG448, AG$447:AG$461)</f>
        <v>#N/A</v>
      </c>
      <c r="AI448" s="576"/>
      <c r="AJ448" s="203"/>
      <c r="AK448" s="203"/>
      <c r="AL448" s="208"/>
      <c r="AM448" s="205" t="e">
        <f t="shared" ref="AM448:AM461" si="577">RANK(AL448, AL$447:AL$461)</f>
        <v>#N/A</v>
      </c>
      <c r="AN448" s="576"/>
      <c r="AO448" s="203"/>
      <c r="AP448" s="203"/>
      <c r="AQ448" s="208"/>
      <c r="AR448" s="205" t="e">
        <f t="shared" ref="AR448:AR461" si="578">RANK(AQ448, AQ$447:AQ$461)</f>
        <v>#N/A</v>
      </c>
      <c r="AS448" s="576"/>
      <c r="AT448" s="203"/>
      <c r="AU448" s="203"/>
      <c r="AV448" s="208"/>
      <c r="AW448" s="205" t="e">
        <f t="shared" ref="AW448:AW461" si="579">RANK(AV448, AV$447:AV$461)</f>
        <v>#N/A</v>
      </c>
      <c r="AX448" s="576"/>
    </row>
    <row r="449" spans="2:50" ht="14.25" customHeight="1">
      <c r="B449" s="527"/>
      <c r="C449" s="203">
        <v>3</v>
      </c>
      <c r="D449" s="206" t="s">
        <v>391</v>
      </c>
      <c r="E449" s="203">
        <v>11</v>
      </c>
      <c r="F449" s="203">
        <v>3600</v>
      </c>
      <c r="G449" s="208">
        <f t="shared" si="569"/>
        <v>327.27272727272725</v>
      </c>
      <c r="H449" s="576"/>
      <c r="I449" s="209">
        <f t="shared" si="571"/>
        <v>11</v>
      </c>
      <c r="J449" s="209">
        <f t="shared" si="571"/>
        <v>3149.9093483864026</v>
      </c>
      <c r="K449" s="210">
        <f t="shared" si="571"/>
        <v>286.35539530785479</v>
      </c>
      <c r="L449" s="577"/>
      <c r="M449" s="209">
        <f>RANK(K449, K$447:$K$461)</f>
        <v>5</v>
      </c>
      <c r="N449" s="527"/>
      <c r="O449" s="527"/>
      <c r="P449" s="211">
        <f>IFERROR(VLOOKUP($D449,'[2]1230W2'!$A:$B,2,0),"")</f>
        <v>11</v>
      </c>
      <c r="Q449" s="211">
        <f>IFERROR(VLOOKUP($D449,'[2]1230W2'!$A:$C,3,0),"")</f>
        <v>3149.4310998735787</v>
      </c>
      <c r="R449" s="208">
        <f t="shared" si="572"/>
        <v>286.31191817032533</v>
      </c>
      <c r="S449" s="205">
        <f t="shared" si="573"/>
        <v>5</v>
      </c>
      <c r="T449" s="576"/>
      <c r="U449" s="211">
        <f>IFERROR(VLOOKUP($D449,'[2]1231W3'!$A:$B,2,0),"")</f>
        <v>11</v>
      </c>
      <c r="V449" s="211">
        <f>IFERROR(VLOOKUP($D449,'[2]1231W3'!$A:$C,3,0),"")</f>
        <v>3150.387596899227</v>
      </c>
      <c r="W449" s="208">
        <f t="shared" si="570"/>
        <v>286.39887244538426</v>
      </c>
      <c r="X449" s="205">
        <f t="shared" si="574"/>
        <v>5</v>
      </c>
      <c r="Y449" s="576"/>
      <c r="Z449" s="203"/>
      <c r="AA449" s="203"/>
      <c r="AB449" s="208"/>
      <c r="AC449" s="205" t="e">
        <f t="shared" si="575"/>
        <v>#N/A</v>
      </c>
      <c r="AD449" s="576"/>
      <c r="AE449" s="203"/>
      <c r="AF449" s="203"/>
      <c r="AG449" s="208"/>
      <c r="AH449" s="205" t="e">
        <f t="shared" si="576"/>
        <v>#N/A</v>
      </c>
      <c r="AI449" s="576"/>
      <c r="AJ449" s="203"/>
      <c r="AK449" s="203"/>
      <c r="AL449" s="208"/>
      <c r="AM449" s="205" t="e">
        <f t="shared" si="577"/>
        <v>#N/A</v>
      </c>
      <c r="AN449" s="576"/>
      <c r="AO449" s="203"/>
      <c r="AP449" s="203"/>
      <c r="AQ449" s="208"/>
      <c r="AR449" s="205" t="e">
        <f t="shared" si="578"/>
        <v>#N/A</v>
      </c>
      <c r="AS449" s="576"/>
      <c r="AT449" s="203"/>
      <c r="AU449" s="203"/>
      <c r="AV449" s="208"/>
      <c r="AW449" s="205" t="e">
        <f t="shared" si="579"/>
        <v>#N/A</v>
      </c>
      <c r="AX449" s="576"/>
    </row>
    <row r="450" spans="2:50" ht="14.25" customHeight="1">
      <c r="B450" s="527"/>
      <c r="C450" s="203">
        <v>4</v>
      </c>
      <c r="D450" s="206" t="s">
        <v>667</v>
      </c>
      <c r="E450" s="203">
        <v>6</v>
      </c>
      <c r="F450" s="203">
        <v>2600</v>
      </c>
      <c r="G450" s="208">
        <f t="shared" si="569"/>
        <v>433.33333333333331</v>
      </c>
      <c r="H450" s="576"/>
      <c r="I450" s="209">
        <f t="shared" si="571"/>
        <v>6</v>
      </c>
      <c r="J450" s="209">
        <f t="shared" si="571"/>
        <v>2316.3285988856305</v>
      </c>
      <c r="K450" s="210">
        <f t="shared" si="571"/>
        <v>386.05476648093844</v>
      </c>
      <c r="L450" s="577"/>
      <c r="M450" s="209">
        <f>RANK(K450, K$447:$K$461)</f>
        <v>2</v>
      </c>
      <c r="N450" s="527"/>
      <c r="O450" s="527"/>
      <c r="P450" s="211">
        <f>IFERROR(VLOOKUP($D450,'[2]1230W2'!$A:$B,2,0),"")</f>
        <v>6</v>
      </c>
      <c r="Q450" s="211">
        <f>IFERROR(VLOOKUP($D450,'[2]1230W2'!$A:$C,3,0),"")</f>
        <v>2316.4718384697153</v>
      </c>
      <c r="R450" s="208">
        <f t="shared" si="572"/>
        <v>386.07863974495257</v>
      </c>
      <c r="S450" s="205">
        <f t="shared" si="573"/>
        <v>2</v>
      </c>
      <c r="T450" s="576"/>
      <c r="U450" s="211">
        <f>IFERROR(VLOOKUP($D450,'[2]1231W3'!$A:$B,2,0),"")</f>
        <v>6</v>
      </c>
      <c r="V450" s="211">
        <f>IFERROR(VLOOKUP($D450,'[2]1231W3'!$A:$C,3,0),"")</f>
        <v>2316.1853593015458</v>
      </c>
      <c r="W450" s="208">
        <f t="shared" si="570"/>
        <v>386.03089321692431</v>
      </c>
      <c r="X450" s="205">
        <f t="shared" si="574"/>
        <v>2</v>
      </c>
      <c r="Y450" s="576"/>
      <c r="Z450" s="203"/>
      <c r="AA450" s="203"/>
      <c r="AB450" s="208"/>
      <c r="AC450" s="205" t="e">
        <f t="shared" si="575"/>
        <v>#N/A</v>
      </c>
      <c r="AD450" s="576"/>
      <c r="AE450" s="203"/>
      <c r="AF450" s="203"/>
      <c r="AG450" s="208"/>
      <c r="AH450" s="205" t="e">
        <f t="shared" si="576"/>
        <v>#N/A</v>
      </c>
      <c r="AI450" s="576"/>
      <c r="AJ450" s="203"/>
      <c r="AK450" s="203"/>
      <c r="AL450" s="208"/>
      <c r="AM450" s="205" t="e">
        <f t="shared" si="577"/>
        <v>#N/A</v>
      </c>
      <c r="AN450" s="576"/>
      <c r="AO450" s="203"/>
      <c r="AP450" s="203"/>
      <c r="AQ450" s="208"/>
      <c r="AR450" s="205" t="e">
        <f t="shared" si="578"/>
        <v>#N/A</v>
      </c>
      <c r="AS450" s="576"/>
      <c r="AT450" s="203"/>
      <c r="AU450" s="203"/>
      <c r="AV450" s="208"/>
      <c r="AW450" s="205" t="e">
        <f t="shared" si="579"/>
        <v>#N/A</v>
      </c>
      <c r="AX450" s="576"/>
    </row>
    <row r="451" spans="2:50" ht="14.25" customHeight="1">
      <c r="B451" s="527"/>
      <c r="C451" s="203">
        <v>5</v>
      </c>
      <c r="D451" s="206" t="s">
        <v>708</v>
      </c>
      <c r="E451" s="203">
        <v>6</v>
      </c>
      <c r="F451" s="203">
        <v>2500</v>
      </c>
      <c r="G451" s="208">
        <f t="shared" si="569"/>
        <v>416.66666666666669</v>
      </c>
      <c r="H451" s="576"/>
      <c r="I451" s="209">
        <f t="shared" si="571"/>
        <v>6</v>
      </c>
      <c r="J451" s="209">
        <f t="shared" si="571"/>
        <v>2254.6578862833312</v>
      </c>
      <c r="K451" s="210">
        <f t="shared" si="571"/>
        <v>375.77631438055528</v>
      </c>
      <c r="L451" s="577"/>
      <c r="M451" s="209">
        <f>RANK(K451, K$447:$K$461)</f>
        <v>3</v>
      </c>
      <c r="N451" s="527"/>
      <c r="O451" s="527"/>
      <c r="P451" s="211">
        <f>IFERROR(VLOOKUP($D451,'[2]1230W2'!$A:$B,2,0),"")</f>
        <v>6</v>
      </c>
      <c r="Q451" s="211">
        <f>IFERROR(VLOOKUP($D451,'[2]1230W2'!$A:$C,3,0),"")</f>
        <v>2254.7703180212088</v>
      </c>
      <c r="R451" s="208">
        <f t="shared" si="572"/>
        <v>375.7950530035348</v>
      </c>
      <c r="S451" s="205">
        <f t="shared" si="573"/>
        <v>3</v>
      </c>
      <c r="T451" s="576"/>
      <c r="U451" s="211">
        <f>IFERROR(VLOOKUP($D451,'[2]1231W3'!$A:$B,2,0),"")</f>
        <v>6</v>
      </c>
      <c r="V451" s="211">
        <f>IFERROR(VLOOKUP($D451,'[2]1231W3'!$A:$C,3,0),"")</f>
        <v>2254.545454545454</v>
      </c>
      <c r="W451" s="208">
        <f t="shared" si="570"/>
        <v>375.75757575757569</v>
      </c>
      <c r="X451" s="205">
        <f t="shared" si="574"/>
        <v>3</v>
      </c>
      <c r="Y451" s="576"/>
      <c r="Z451" s="203"/>
      <c r="AA451" s="203"/>
      <c r="AB451" s="208"/>
      <c r="AC451" s="205" t="e">
        <f t="shared" si="575"/>
        <v>#N/A</v>
      </c>
      <c r="AD451" s="576"/>
      <c r="AE451" s="203"/>
      <c r="AF451" s="203"/>
      <c r="AG451" s="208"/>
      <c r="AH451" s="205" t="e">
        <f t="shared" si="576"/>
        <v>#N/A</v>
      </c>
      <c r="AI451" s="576"/>
      <c r="AJ451" s="203"/>
      <c r="AK451" s="203"/>
      <c r="AL451" s="208"/>
      <c r="AM451" s="205" t="e">
        <f t="shared" si="577"/>
        <v>#N/A</v>
      </c>
      <c r="AN451" s="576"/>
      <c r="AO451" s="203"/>
      <c r="AP451" s="203"/>
      <c r="AQ451" s="208"/>
      <c r="AR451" s="205" t="e">
        <f t="shared" si="578"/>
        <v>#N/A</v>
      </c>
      <c r="AS451" s="576"/>
      <c r="AT451" s="203"/>
      <c r="AU451" s="203"/>
      <c r="AV451" s="208"/>
      <c r="AW451" s="205" t="e">
        <f t="shared" si="579"/>
        <v>#N/A</v>
      </c>
      <c r="AX451" s="576"/>
    </row>
    <row r="452" spans="2:50" ht="14.25" customHeight="1">
      <c r="B452" s="527"/>
      <c r="C452" s="203">
        <v>6</v>
      </c>
      <c r="D452" s="206" t="s">
        <v>702</v>
      </c>
      <c r="E452" s="203">
        <v>6</v>
      </c>
      <c r="F452" s="203">
        <v>2600</v>
      </c>
      <c r="G452" s="208">
        <f t="shared" si="569"/>
        <v>433.33333333333331</v>
      </c>
      <c r="H452" s="576"/>
      <c r="I452" s="209">
        <f t="shared" si="571"/>
        <v>6</v>
      </c>
      <c r="J452" s="209">
        <f t="shared" si="571"/>
        <v>2317.0954842275091</v>
      </c>
      <c r="K452" s="210">
        <f t="shared" si="571"/>
        <v>386.18258070458489</v>
      </c>
      <c r="L452" s="577"/>
      <c r="M452" s="209">
        <f>RANK(K452, K$447:$K$461)</f>
        <v>1</v>
      </c>
      <c r="N452" s="527"/>
      <c r="O452" s="527"/>
      <c r="P452" s="211">
        <f>IFERROR(VLOOKUP($D452,'[2]1230W2'!$A:$B,2,0),"")</f>
        <v>6</v>
      </c>
      <c r="Q452" s="211">
        <f>IFERROR(VLOOKUP($D452,'[2]1230W2'!$A:$C,3,0),"")</f>
        <v>2316.5708311552535</v>
      </c>
      <c r="R452" s="208">
        <f t="shared" si="572"/>
        <v>386.0951385258756</v>
      </c>
      <c r="S452" s="205">
        <f t="shared" si="573"/>
        <v>1</v>
      </c>
      <c r="T452" s="576"/>
      <c r="U452" s="211">
        <f>IFERROR(VLOOKUP($D452,'[2]1231W3'!$A:$B,2,0),"")</f>
        <v>6</v>
      </c>
      <c r="V452" s="211">
        <f>IFERROR(VLOOKUP($D452,'[2]1231W3'!$A:$C,3,0),"")</f>
        <v>2317.6201372997648</v>
      </c>
      <c r="W452" s="208">
        <f t="shared" si="570"/>
        <v>386.27002288329413</v>
      </c>
      <c r="X452" s="205">
        <f t="shared" si="574"/>
        <v>1</v>
      </c>
      <c r="Y452" s="576"/>
      <c r="Z452" s="203"/>
      <c r="AA452" s="203"/>
      <c r="AB452" s="208"/>
      <c r="AC452" s="205" t="e">
        <f t="shared" si="575"/>
        <v>#N/A</v>
      </c>
      <c r="AD452" s="576"/>
      <c r="AE452" s="203"/>
      <c r="AF452" s="203"/>
      <c r="AG452" s="208"/>
      <c r="AH452" s="205" t="e">
        <f t="shared" si="576"/>
        <v>#N/A</v>
      </c>
      <c r="AI452" s="576"/>
      <c r="AJ452" s="203"/>
      <c r="AK452" s="203"/>
      <c r="AL452" s="208"/>
      <c r="AM452" s="205" t="e">
        <f t="shared" si="577"/>
        <v>#N/A</v>
      </c>
      <c r="AN452" s="576"/>
      <c r="AO452" s="203"/>
      <c r="AP452" s="203"/>
      <c r="AQ452" s="208"/>
      <c r="AR452" s="205" t="e">
        <f t="shared" si="578"/>
        <v>#N/A</v>
      </c>
      <c r="AS452" s="576"/>
      <c r="AT452" s="203"/>
      <c r="AU452" s="203"/>
      <c r="AV452" s="208"/>
      <c r="AW452" s="205" t="e">
        <f t="shared" si="579"/>
        <v>#N/A</v>
      </c>
      <c r="AX452" s="576"/>
    </row>
    <row r="453" spans="2:50" ht="14.25" customHeight="1">
      <c r="B453" s="527"/>
      <c r="C453" s="203">
        <v>7</v>
      </c>
      <c r="D453" s="206" t="s">
        <v>1020</v>
      </c>
      <c r="E453" s="203">
        <v>12</v>
      </c>
      <c r="F453" s="203">
        <v>1750</v>
      </c>
      <c r="G453" s="208">
        <f t="shared" si="569"/>
        <v>145.83333333333334</v>
      </c>
      <c r="H453" s="576"/>
      <c r="I453" s="209">
        <f t="shared" si="571"/>
        <v>12</v>
      </c>
      <c r="J453" s="209">
        <f t="shared" si="571"/>
        <v>1532.3480315976349</v>
      </c>
      <c r="K453" s="210">
        <f t="shared" si="571"/>
        <v>127.69566929980292</v>
      </c>
      <c r="L453" s="577"/>
      <c r="M453" s="209">
        <f>RANK(K453, K$447:$K$461)</f>
        <v>10</v>
      </c>
      <c r="N453" s="527"/>
      <c r="O453" s="527"/>
      <c r="P453" s="211">
        <f>IFERROR(VLOOKUP($D453,'[2]1230W2'!$A:$B,2,0),"")</f>
        <v>12</v>
      </c>
      <c r="Q453" s="211">
        <f>IFERROR(VLOOKUP($D453,'[2]1230W2'!$A:$C,3,0),"")</f>
        <v>1532.2243346007606</v>
      </c>
      <c r="R453" s="208">
        <f t="shared" si="572"/>
        <v>127.68536121673004</v>
      </c>
      <c r="S453" s="205">
        <f t="shared" si="573"/>
        <v>10</v>
      </c>
      <c r="T453" s="576"/>
      <c r="U453" s="211">
        <f>IFERROR(VLOOKUP($D453,'[2]1231W3'!$A:$B,2,0),"")</f>
        <v>12</v>
      </c>
      <c r="V453" s="211">
        <f>IFERROR(VLOOKUP($D453,'[2]1231W3'!$A:$C,3,0),"")</f>
        <v>1532.4717285945094</v>
      </c>
      <c r="W453" s="208">
        <f t="shared" si="570"/>
        <v>127.70597738287579</v>
      </c>
      <c r="X453" s="205">
        <f t="shared" si="574"/>
        <v>10</v>
      </c>
      <c r="Y453" s="576"/>
      <c r="Z453" s="203"/>
      <c r="AA453" s="203"/>
      <c r="AB453" s="208"/>
      <c r="AC453" s="205" t="e">
        <f t="shared" si="575"/>
        <v>#N/A</v>
      </c>
      <c r="AD453" s="576"/>
      <c r="AE453" s="203"/>
      <c r="AF453" s="203"/>
      <c r="AG453" s="208"/>
      <c r="AH453" s="205" t="e">
        <f t="shared" si="576"/>
        <v>#N/A</v>
      </c>
      <c r="AI453" s="576"/>
      <c r="AJ453" s="203"/>
      <c r="AK453" s="203"/>
      <c r="AL453" s="208"/>
      <c r="AM453" s="205" t="e">
        <f t="shared" si="577"/>
        <v>#N/A</v>
      </c>
      <c r="AN453" s="576"/>
      <c r="AO453" s="203"/>
      <c r="AP453" s="203"/>
      <c r="AQ453" s="208"/>
      <c r="AR453" s="205" t="e">
        <f t="shared" si="578"/>
        <v>#N/A</v>
      </c>
      <c r="AS453" s="576"/>
      <c r="AT453" s="203"/>
      <c r="AU453" s="203"/>
      <c r="AV453" s="208"/>
      <c r="AW453" s="205" t="e">
        <f t="shared" si="579"/>
        <v>#N/A</v>
      </c>
      <c r="AX453" s="576"/>
    </row>
    <row r="454" spans="2:50" ht="14.25" customHeight="1">
      <c r="B454" s="527"/>
      <c r="C454" s="203">
        <v>8</v>
      </c>
      <c r="D454" s="206" t="s">
        <v>396</v>
      </c>
      <c r="E454" s="203">
        <v>17</v>
      </c>
      <c r="F454" s="203">
        <v>3600</v>
      </c>
      <c r="G454" s="208">
        <f t="shared" si="569"/>
        <v>211.76470588235293</v>
      </c>
      <c r="H454" s="576"/>
      <c r="I454" s="209">
        <f t="shared" si="571"/>
        <v>17</v>
      </c>
      <c r="J454" s="209">
        <f t="shared" si="571"/>
        <v>3117.3349880097358</v>
      </c>
      <c r="K454" s="210">
        <f t="shared" si="571"/>
        <v>183.37264635351389</v>
      </c>
      <c r="L454" s="577"/>
      <c r="M454" s="209">
        <f>RANK(K454, K$447:$K$461)</f>
        <v>9</v>
      </c>
      <c r="N454" s="527"/>
      <c r="O454" s="527"/>
      <c r="P454" s="211">
        <f>IFERROR(VLOOKUP($D454,'[2]1230W2'!$A:$B,2,0),"")</f>
        <v>17</v>
      </c>
      <c r="Q454" s="211">
        <f>IFERROR(VLOOKUP($D454,'[2]1230W2'!$A:$C,3,0),"")</f>
        <v>3117.7617634590915</v>
      </c>
      <c r="R454" s="208">
        <f t="shared" si="572"/>
        <v>183.39775079171127</v>
      </c>
      <c r="S454" s="205">
        <f t="shared" si="573"/>
        <v>7</v>
      </c>
      <c r="T454" s="576"/>
      <c r="U454" s="211">
        <f>IFERROR(VLOOKUP($D454,'[2]1231W3'!$A:$B,2,0),"")</f>
        <v>17</v>
      </c>
      <c r="V454" s="211">
        <f>IFERROR(VLOOKUP($D454,'[2]1231W3'!$A:$C,3,0),"")</f>
        <v>3116.9082125603804</v>
      </c>
      <c r="W454" s="208">
        <f t="shared" si="570"/>
        <v>183.3475419153165</v>
      </c>
      <c r="X454" s="205">
        <f t="shared" si="574"/>
        <v>9</v>
      </c>
      <c r="Y454" s="576"/>
      <c r="Z454" s="203"/>
      <c r="AA454" s="203"/>
      <c r="AB454" s="208"/>
      <c r="AC454" s="205" t="e">
        <f t="shared" si="575"/>
        <v>#N/A</v>
      </c>
      <c r="AD454" s="576"/>
      <c r="AE454" s="203"/>
      <c r="AF454" s="203"/>
      <c r="AG454" s="208"/>
      <c r="AH454" s="205" t="e">
        <f t="shared" si="576"/>
        <v>#N/A</v>
      </c>
      <c r="AI454" s="576"/>
      <c r="AJ454" s="203"/>
      <c r="AK454" s="203"/>
      <c r="AL454" s="208"/>
      <c r="AM454" s="205" t="e">
        <f t="shared" si="577"/>
        <v>#N/A</v>
      </c>
      <c r="AN454" s="576"/>
      <c r="AO454" s="203"/>
      <c r="AP454" s="203"/>
      <c r="AQ454" s="208"/>
      <c r="AR454" s="205" t="e">
        <f t="shared" si="578"/>
        <v>#N/A</v>
      </c>
      <c r="AS454" s="576"/>
      <c r="AT454" s="203"/>
      <c r="AU454" s="203"/>
      <c r="AV454" s="208"/>
      <c r="AW454" s="205" t="e">
        <f t="shared" si="579"/>
        <v>#N/A</v>
      </c>
      <c r="AX454" s="576"/>
    </row>
    <row r="455" spans="2:50" ht="14.25" customHeight="1">
      <c r="B455" s="527"/>
      <c r="C455" s="203">
        <v>9</v>
      </c>
      <c r="D455" s="206" t="s">
        <v>397</v>
      </c>
      <c r="E455" s="203">
        <v>17</v>
      </c>
      <c r="F455" s="203">
        <v>3600</v>
      </c>
      <c r="G455" s="208">
        <f t="shared" si="569"/>
        <v>211.76470588235293</v>
      </c>
      <c r="H455" s="576"/>
      <c r="I455" s="209">
        <f t="shared" si="571"/>
        <v>17</v>
      </c>
      <c r="J455" s="209">
        <f t="shared" si="571"/>
        <v>3117.5446475040517</v>
      </c>
      <c r="K455" s="210">
        <f t="shared" si="571"/>
        <v>183.38497926494421</v>
      </c>
      <c r="L455" s="577"/>
      <c r="M455" s="209">
        <f>RANK(K455, K$447:$K$461)</f>
        <v>8</v>
      </c>
      <c r="N455" s="527"/>
      <c r="O455" s="527"/>
      <c r="P455" s="211">
        <f>IFERROR(VLOOKUP($D455,'[2]1230W2'!$A:$B,2,0),"")</f>
        <v>17</v>
      </c>
      <c r="Q455" s="211">
        <f>IFERROR(VLOOKUP($D455,'[2]1230W2'!$A:$C,3,0),"")</f>
        <v>3117.7266576454654</v>
      </c>
      <c r="R455" s="208">
        <f t="shared" si="572"/>
        <v>183.39568574385089</v>
      </c>
      <c r="S455" s="205">
        <f t="shared" si="573"/>
        <v>8</v>
      </c>
      <c r="T455" s="576"/>
      <c r="U455" s="211">
        <f>IFERROR(VLOOKUP($D455,'[2]1231W3'!$A:$B,2,0),"")</f>
        <v>17</v>
      </c>
      <c r="V455" s="211">
        <f>IFERROR(VLOOKUP($D455,'[2]1231W3'!$A:$C,3,0),"")</f>
        <v>3117.3626373626375</v>
      </c>
      <c r="W455" s="208">
        <f t="shared" si="570"/>
        <v>183.37427278603749</v>
      </c>
      <c r="X455" s="205">
        <f t="shared" si="574"/>
        <v>8</v>
      </c>
      <c r="Y455" s="576"/>
      <c r="Z455" s="203"/>
      <c r="AA455" s="203"/>
      <c r="AB455" s="208"/>
      <c r="AC455" s="205" t="e">
        <f t="shared" si="575"/>
        <v>#N/A</v>
      </c>
      <c r="AD455" s="576"/>
      <c r="AE455" s="203"/>
      <c r="AF455" s="203"/>
      <c r="AG455" s="208"/>
      <c r="AH455" s="205" t="e">
        <f t="shared" si="576"/>
        <v>#N/A</v>
      </c>
      <c r="AI455" s="576"/>
      <c r="AJ455" s="203"/>
      <c r="AK455" s="203"/>
      <c r="AL455" s="208"/>
      <c r="AM455" s="205" t="e">
        <f t="shared" si="577"/>
        <v>#N/A</v>
      </c>
      <c r="AN455" s="576"/>
      <c r="AO455" s="203"/>
      <c r="AP455" s="203"/>
      <c r="AQ455" s="208"/>
      <c r="AR455" s="205" t="e">
        <f t="shared" si="578"/>
        <v>#N/A</v>
      </c>
      <c r="AS455" s="576"/>
      <c r="AT455" s="203"/>
      <c r="AU455" s="203"/>
      <c r="AV455" s="208"/>
      <c r="AW455" s="205" t="e">
        <f t="shared" si="579"/>
        <v>#N/A</v>
      </c>
      <c r="AX455" s="576"/>
    </row>
    <row r="456" spans="2:50" ht="14.25" customHeight="1">
      <c r="B456" s="527"/>
      <c r="C456" s="203">
        <v>10</v>
      </c>
      <c r="D456" s="206" t="s">
        <v>395</v>
      </c>
      <c r="E456" s="203">
        <v>11</v>
      </c>
      <c r="F456" s="203">
        <v>3600</v>
      </c>
      <c r="G456" s="208">
        <f t="shared" si="569"/>
        <v>327.27272727272725</v>
      </c>
      <c r="H456" s="576"/>
      <c r="I456" s="209">
        <f t="shared" si="571"/>
        <v>11</v>
      </c>
      <c r="J456" s="209">
        <f t="shared" si="571"/>
        <v>3152.0485381045</v>
      </c>
      <c r="K456" s="210">
        <f t="shared" si="571"/>
        <v>286.54986710040907</v>
      </c>
      <c r="L456" s="577"/>
      <c r="M456" s="209">
        <f>RANK(K456, K$447:$K$461)</f>
        <v>4</v>
      </c>
      <c r="N456" s="527"/>
      <c r="O456" s="527"/>
      <c r="P456" s="211">
        <f>IFERROR(VLOOKUP($D456,'[2]1230W2'!$A:$B,2,0),"")</f>
        <v>11</v>
      </c>
      <c r="Q456" s="211">
        <f>IFERROR(VLOOKUP($D456,'[2]1230W2'!$A:$C,3,0),"")</f>
        <v>3151.6245487364604</v>
      </c>
      <c r="R456" s="208">
        <f t="shared" si="572"/>
        <v>286.51132261240548</v>
      </c>
      <c r="S456" s="205">
        <f t="shared" si="573"/>
        <v>4</v>
      </c>
      <c r="T456" s="576"/>
      <c r="U456" s="211">
        <f>IFERROR(VLOOKUP($D456,'[2]1231W3'!$A:$B,2,0),"")</f>
        <v>11</v>
      </c>
      <c r="V456" s="211">
        <f>IFERROR(VLOOKUP($D456,'[2]1231W3'!$A:$C,3,0),"")</f>
        <v>3152.4725274725402</v>
      </c>
      <c r="W456" s="208">
        <f t="shared" si="570"/>
        <v>286.58841158841273</v>
      </c>
      <c r="X456" s="205">
        <f t="shared" si="574"/>
        <v>4</v>
      </c>
      <c r="Y456" s="576"/>
      <c r="Z456" s="203"/>
      <c r="AA456" s="203"/>
      <c r="AB456" s="208"/>
      <c r="AC456" s="205" t="e">
        <f t="shared" si="575"/>
        <v>#N/A</v>
      </c>
      <c r="AD456" s="576"/>
      <c r="AE456" s="203"/>
      <c r="AF456" s="203"/>
      <c r="AG456" s="208"/>
      <c r="AH456" s="205" t="e">
        <f t="shared" si="576"/>
        <v>#N/A</v>
      </c>
      <c r="AI456" s="576"/>
      <c r="AJ456" s="203"/>
      <c r="AK456" s="203"/>
      <c r="AL456" s="208"/>
      <c r="AM456" s="205" t="e">
        <f t="shared" si="577"/>
        <v>#N/A</v>
      </c>
      <c r="AN456" s="576"/>
      <c r="AO456" s="203"/>
      <c r="AP456" s="203"/>
      <c r="AQ456" s="208"/>
      <c r="AR456" s="205" t="e">
        <f t="shared" si="578"/>
        <v>#N/A</v>
      </c>
      <c r="AS456" s="576"/>
      <c r="AT456" s="203"/>
      <c r="AU456" s="203"/>
      <c r="AV456" s="208"/>
      <c r="AW456" s="205" t="e">
        <f t="shared" si="579"/>
        <v>#N/A</v>
      </c>
      <c r="AX456" s="576"/>
    </row>
    <row r="457" spans="2:50" ht="14.25" customHeight="1"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2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70"/>
        <v/>
      </c>
      <c r="X457" s="205"/>
      <c r="Y457" s="576"/>
      <c r="Z457" s="203"/>
      <c r="AA457" s="203"/>
      <c r="AB457" s="208"/>
      <c r="AC457" s="205" t="e">
        <f t="shared" si="575"/>
        <v>#N/A</v>
      </c>
      <c r="AD457" s="576"/>
      <c r="AE457" s="203"/>
      <c r="AF457" s="203"/>
      <c r="AG457" s="208"/>
      <c r="AH457" s="205" t="e">
        <f t="shared" si="576"/>
        <v>#N/A</v>
      </c>
      <c r="AI457" s="576"/>
      <c r="AJ457" s="203"/>
      <c r="AK457" s="203"/>
      <c r="AL457" s="208"/>
      <c r="AM457" s="205" t="e">
        <f t="shared" si="577"/>
        <v>#N/A</v>
      </c>
      <c r="AN457" s="576"/>
      <c r="AO457" s="203"/>
      <c r="AP457" s="203"/>
      <c r="AQ457" s="208"/>
      <c r="AR457" s="205" t="e">
        <f t="shared" si="578"/>
        <v>#N/A</v>
      </c>
      <c r="AS457" s="576"/>
      <c r="AT457" s="203"/>
      <c r="AU457" s="203"/>
      <c r="AV457" s="208"/>
      <c r="AW457" s="205" t="e">
        <f t="shared" si="579"/>
        <v>#N/A</v>
      </c>
      <c r="AX457" s="576"/>
    </row>
    <row r="458" spans="2:50" ht="14.25" customHeight="1"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2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70"/>
        <v/>
      </c>
      <c r="X458" s="205"/>
      <c r="Y458" s="576"/>
      <c r="Z458" s="203"/>
      <c r="AA458" s="203"/>
      <c r="AB458" s="208"/>
      <c r="AC458" s="205" t="e">
        <f t="shared" si="575"/>
        <v>#N/A</v>
      </c>
      <c r="AD458" s="576"/>
      <c r="AE458" s="203"/>
      <c r="AF458" s="203"/>
      <c r="AG458" s="208"/>
      <c r="AH458" s="205" t="e">
        <f t="shared" si="576"/>
        <v>#N/A</v>
      </c>
      <c r="AI458" s="576"/>
      <c r="AJ458" s="203"/>
      <c r="AK458" s="203"/>
      <c r="AL458" s="208"/>
      <c r="AM458" s="205" t="e">
        <f t="shared" si="577"/>
        <v>#N/A</v>
      </c>
      <c r="AN458" s="576"/>
      <c r="AO458" s="203"/>
      <c r="AP458" s="203"/>
      <c r="AQ458" s="208"/>
      <c r="AR458" s="205" t="e">
        <f t="shared" si="578"/>
        <v>#N/A</v>
      </c>
      <c r="AS458" s="576"/>
      <c r="AT458" s="203"/>
      <c r="AU458" s="203"/>
      <c r="AV458" s="208"/>
      <c r="AW458" s="205" t="e">
        <f t="shared" si="579"/>
        <v>#N/A</v>
      </c>
      <c r="AX458" s="576"/>
    </row>
    <row r="459" spans="2:50" ht="14.25" customHeight="1"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2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70"/>
        <v/>
      </c>
      <c r="X459" s="205"/>
      <c r="Y459" s="576"/>
      <c r="Z459" s="203"/>
      <c r="AA459" s="203"/>
      <c r="AB459" s="208"/>
      <c r="AC459" s="205" t="e">
        <f t="shared" si="575"/>
        <v>#N/A</v>
      </c>
      <c r="AD459" s="576"/>
      <c r="AE459" s="203"/>
      <c r="AF459" s="203"/>
      <c r="AG459" s="208"/>
      <c r="AH459" s="205" t="e">
        <f t="shared" si="576"/>
        <v>#N/A</v>
      </c>
      <c r="AI459" s="576"/>
      <c r="AJ459" s="203"/>
      <c r="AK459" s="203"/>
      <c r="AL459" s="208"/>
      <c r="AM459" s="205" t="e">
        <f t="shared" si="577"/>
        <v>#N/A</v>
      </c>
      <c r="AN459" s="576"/>
      <c r="AO459" s="203"/>
      <c r="AP459" s="203"/>
      <c r="AQ459" s="208"/>
      <c r="AR459" s="205" t="e">
        <f t="shared" si="578"/>
        <v>#N/A</v>
      </c>
      <c r="AS459" s="576"/>
      <c r="AT459" s="203"/>
      <c r="AU459" s="203"/>
      <c r="AV459" s="208"/>
      <c r="AW459" s="205" t="e">
        <f t="shared" si="579"/>
        <v>#N/A</v>
      </c>
      <c r="AX459" s="576"/>
    </row>
    <row r="460" spans="2:50" ht="14.25" customHeight="1"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2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70"/>
        <v/>
      </c>
      <c r="X460" s="205"/>
      <c r="Y460" s="576"/>
      <c r="Z460" s="203"/>
      <c r="AA460" s="203"/>
      <c r="AB460" s="208"/>
      <c r="AC460" s="205" t="e">
        <f t="shared" si="575"/>
        <v>#N/A</v>
      </c>
      <c r="AD460" s="576"/>
      <c r="AE460" s="203"/>
      <c r="AF460" s="203"/>
      <c r="AG460" s="208"/>
      <c r="AH460" s="205" t="e">
        <f t="shared" si="576"/>
        <v>#N/A</v>
      </c>
      <c r="AI460" s="576"/>
      <c r="AJ460" s="203"/>
      <c r="AK460" s="203"/>
      <c r="AL460" s="208"/>
      <c r="AM460" s="205" t="e">
        <f t="shared" si="577"/>
        <v>#N/A</v>
      </c>
      <c r="AN460" s="576"/>
      <c r="AO460" s="203"/>
      <c r="AP460" s="203"/>
      <c r="AQ460" s="208"/>
      <c r="AR460" s="205" t="e">
        <f t="shared" si="578"/>
        <v>#N/A</v>
      </c>
      <c r="AS460" s="576"/>
      <c r="AT460" s="203"/>
      <c r="AU460" s="203"/>
      <c r="AV460" s="208"/>
      <c r="AW460" s="205" t="e">
        <f t="shared" si="579"/>
        <v>#N/A</v>
      </c>
      <c r="AX460" s="576"/>
    </row>
    <row r="461" spans="2:50" ht="14.25" customHeight="1"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2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70"/>
        <v/>
      </c>
      <c r="X461" s="205"/>
      <c r="Y461" s="576"/>
      <c r="Z461" s="203"/>
      <c r="AA461" s="207"/>
      <c r="AB461" s="208"/>
      <c r="AC461" s="205" t="e">
        <f t="shared" si="575"/>
        <v>#N/A</v>
      </c>
      <c r="AD461" s="576"/>
      <c r="AE461" s="203"/>
      <c r="AF461" s="207"/>
      <c r="AG461" s="208"/>
      <c r="AH461" s="205" t="e">
        <f t="shared" si="576"/>
        <v>#N/A</v>
      </c>
      <c r="AI461" s="576"/>
      <c r="AJ461" s="203"/>
      <c r="AK461" s="207"/>
      <c r="AL461" s="208"/>
      <c r="AM461" s="205" t="e">
        <f t="shared" si="577"/>
        <v>#N/A</v>
      </c>
      <c r="AN461" s="576"/>
      <c r="AO461" s="203"/>
      <c r="AP461" s="207"/>
      <c r="AQ461" s="208"/>
      <c r="AR461" s="205" t="e">
        <f t="shared" si="578"/>
        <v>#N/A</v>
      </c>
      <c r="AS461" s="576"/>
      <c r="AT461" s="203"/>
      <c r="AU461" s="207"/>
      <c r="AV461" s="208"/>
      <c r="AW461" s="205" t="e">
        <f t="shared" si="579"/>
        <v>#N/A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461"/>
  <sheetViews>
    <sheetView zoomScaleNormal="100" workbookViewId="0">
      <pane xSplit="13" ySplit="3" topLeftCell="N429" activePane="bottomRight" state="frozen"/>
      <selection activeCell="L95" sqref="L95"/>
      <selection pane="topRight" activeCell="L95" sqref="L95"/>
      <selection pane="bottomLeft" activeCell="L95" sqref="L95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836</v>
      </c>
      <c r="C1" s="198">
        <f>AVERAGE(L367,L387,L407,L427,L447)</f>
        <v>280.90267166606839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479</v>
      </c>
      <c r="C7" s="203">
        <v>1</v>
      </c>
      <c r="D7" s="206" t="s">
        <v>480</v>
      </c>
      <c r="E7" s="207">
        <v>12</v>
      </c>
      <c r="F7" s="203">
        <v>3273</v>
      </c>
      <c r="G7" s="208">
        <f>F7/E7</f>
        <v>272.75</v>
      </c>
      <c r="H7" s="576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77">
        <f>IFERROR(AVERAGE(K7:K21),"-")</f>
        <v>245.25098652372125</v>
      </c>
      <c r="M7" s="209">
        <f>RANK(K7, K$7:$K$21)</f>
        <v>4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76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76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76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76">
        <f>AVERAGE(AV7:AV21)</f>
        <v>245.32725057368592</v>
      </c>
    </row>
    <row r="8" spans="1:50" ht="14.25" hidden="1" customHeight="1" outlineLevel="1">
      <c r="B8" s="527"/>
      <c r="C8" s="203">
        <v>2</v>
      </c>
      <c r="D8" s="206" t="s">
        <v>481</v>
      </c>
      <c r="E8" s="207">
        <v>11</v>
      </c>
      <c r="F8" s="203">
        <v>3000</v>
      </c>
      <c r="G8" s="208">
        <f t="shared" ref="G8:G13" si="7">F8/E8</f>
        <v>272.72727272727275</v>
      </c>
      <c r="H8" s="576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77"/>
      <c r="M8" s="209">
        <f>RANK(K8, K$7:$K$21)</f>
        <v>5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76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76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76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76"/>
    </row>
    <row r="9" spans="1:50" ht="14.25" hidden="1" customHeight="1" outlineLevel="1">
      <c r="B9" s="527"/>
      <c r="C9" s="203">
        <v>3</v>
      </c>
      <c r="D9" s="206" t="s">
        <v>482</v>
      </c>
      <c r="E9" s="207">
        <v>11</v>
      </c>
      <c r="F9" s="203">
        <v>3273</v>
      </c>
      <c r="G9" s="208">
        <f t="shared" si="7"/>
        <v>297.54545454545456</v>
      </c>
      <c r="H9" s="576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77"/>
      <c r="M9" s="209">
        <f>RANK(K9, K$7:$K$21)</f>
        <v>3</v>
      </c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76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76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76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76"/>
    </row>
    <row r="10" spans="1:50" ht="14.25" hidden="1" customHeight="1" outlineLevel="1">
      <c r="B10" s="527"/>
      <c r="C10" s="203">
        <v>4</v>
      </c>
      <c r="D10" s="206" t="s">
        <v>483</v>
      </c>
      <c r="E10" s="207">
        <v>16</v>
      </c>
      <c r="F10" s="203">
        <v>3000</v>
      </c>
      <c r="G10" s="208">
        <f t="shared" si="7"/>
        <v>187.5</v>
      </c>
      <c r="H10" s="576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77"/>
      <c r="M10" s="209">
        <f>RANK(K10, K$7:$K$21)</f>
        <v>6</v>
      </c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76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76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76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76"/>
    </row>
    <row r="11" spans="1:50" ht="14.25" hidden="1" customHeight="1" outlineLevel="1">
      <c r="B11" s="527"/>
      <c r="C11" s="203">
        <v>5</v>
      </c>
      <c r="D11" s="206" t="s">
        <v>484</v>
      </c>
      <c r="E11" s="207">
        <v>6</v>
      </c>
      <c r="F11" s="203">
        <v>2600</v>
      </c>
      <c r="G11" s="208">
        <f t="shared" si="7"/>
        <v>433.33333333333331</v>
      </c>
      <c r="H11" s="576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77"/>
      <c r="M11" s="209">
        <f>RANK(K11, K$7:$K$21)</f>
        <v>1</v>
      </c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76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76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76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76"/>
    </row>
    <row r="12" spans="1:50" ht="14.25" hidden="1" customHeight="1" outlineLevel="1">
      <c r="B12" s="527"/>
      <c r="C12" s="203">
        <v>6</v>
      </c>
      <c r="D12" s="206" t="s">
        <v>485</v>
      </c>
      <c r="E12" s="207">
        <v>20</v>
      </c>
      <c r="F12" s="203">
        <v>2600</v>
      </c>
      <c r="G12" s="208">
        <f t="shared" si="7"/>
        <v>130</v>
      </c>
      <c r="H12" s="576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77"/>
      <c r="M12" s="209">
        <f>RANK(K12, K$7:$K$21)</f>
        <v>7</v>
      </c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76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76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76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76"/>
    </row>
    <row r="13" spans="1:50" ht="14.25" hidden="1" customHeight="1" outlineLevel="1">
      <c r="B13" s="527"/>
      <c r="C13" s="203">
        <v>7</v>
      </c>
      <c r="D13" s="206" t="s">
        <v>486</v>
      </c>
      <c r="E13" s="207">
        <v>6</v>
      </c>
      <c r="F13" s="203">
        <v>2600</v>
      </c>
      <c r="G13" s="208">
        <f t="shared" si="7"/>
        <v>433.33333333333331</v>
      </c>
      <c r="H13" s="576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77"/>
      <c r="M13" s="209">
        <f>RANK(K13, K$7:$K$21)</f>
        <v>2</v>
      </c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76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76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76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76"/>
    </row>
    <row r="14" spans="1:50" ht="14.25" hidden="1" customHeight="1" outlineLevel="1">
      <c r="B14" s="527"/>
      <c r="C14" s="203">
        <v>8</v>
      </c>
      <c r="D14" s="206"/>
      <c r="E14" s="207"/>
      <c r="F14" s="203"/>
      <c r="G14" s="208"/>
      <c r="H14" s="576"/>
      <c r="I14" s="209"/>
      <c r="J14" s="209"/>
      <c r="K14" s="210"/>
      <c r="L14" s="577"/>
      <c r="M14" s="209"/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/>
      <c r="AF14" s="207"/>
      <c r="AG14" s="208"/>
      <c r="AH14" s="205"/>
      <c r="AI14" s="576"/>
      <c r="AJ14" s="203"/>
      <c r="AK14" s="207"/>
      <c r="AL14" s="208"/>
      <c r="AM14" s="205"/>
      <c r="AN14" s="576"/>
      <c r="AO14" s="203"/>
      <c r="AP14" s="207"/>
      <c r="AQ14" s="208"/>
      <c r="AR14" s="205"/>
      <c r="AS14" s="576"/>
      <c r="AT14" s="203"/>
      <c r="AU14" s="207"/>
      <c r="AV14" s="208"/>
      <c r="AW14" s="205"/>
      <c r="AX14" s="576"/>
    </row>
    <row r="15" spans="1:50" ht="14.25" hidden="1" customHeight="1" outlineLevel="1">
      <c r="B15" s="527"/>
      <c r="C15" s="203">
        <v>9</v>
      </c>
      <c r="D15" s="206"/>
      <c r="E15" s="207"/>
      <c r="F15" s="203"/>
      <c r="G15" s="208"/>
      <c r="H15" s="576"/>
      <c r="I15" s="209"/>
      <c r="J15" s="209"/>
      <c r="K15" s="210"/>
      <c r="L15" s="577"/>
      <c r="M15" s="209"/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/>
      <c r="AF15" s="207"/>
      <c r="AG15" s="208"/>
      <c r="AH15" s="205"/>
      <c r="AI15" s="576"/>
      <c r="AJ15" s="203"/>
      <c r="AK15" s="207"/>
      <c r="AL15" s="208"/>
      <c r="AM15" s="205"/>
      <c r="AN15" s="576"/>
      <c r="AO15" s="203"/>
      <c r="AP15" s="207"/>
      <c r="AQ15" s="208"/>
      <c r="AR15" s="205"/>
      <c r="AS15" s="576"/>
      <c r="AT15" s="203"/>
      <c r="AU15" s="207"/>
      <c r="AV15" s="208"/>
      <c r="AW15" s="205"/>
      <c r="AX15" s="576"/>
    </row>
    <row r="16" spans="1:50" ht="14.25" hidden="1" customHeight="1" outlineLevel="1">
      <c r="B16" s="527"/>
      <c r="C16" s="203">
        <v>10</v>
      </c>
      <c r="D16" s="206"/>
      <c r="E16" s="207"/>
      <c r="F16" s="203"/>
      <c r="G16" s="208"/>
      <c r="H16" s="576"/>
      <c r="I16" s="209"/>
      <c r="J16" s="209"/>
      <c r="K16" s="210"/>
      <c r="L16" s="577"/>
      <c r="M16" s="209"/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/>
      <c r="AF16" s="207"/>
      <c r="AG16" s="208"/>
      <c r="AH16" s="205"/>
      <c r="AI16" s="576"/>
      <c r="AJ16" s="203"/>
      <c r="AK16" s="207"/>
      <c r="AL16" s="208"/>
      <c r="AM16" s="205"/>
      <c r="AN16" s="576"/>
      <c r="AO16" s="203"/>
      <c r="AP16" s="207"/>
      <c r="AQ16" s="208"/>
      <c r="AR16" s="205"/>
      <c r="AS16" s="576"/>
      <c r="AT16" s="203"/>
      <c r="AU16" s="207"/>
      <c r="AV16" s="208"/>
      <c r="AW16" s="205"/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7"/>
      <c r="AV17" s="208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7"/>
      <c r="AV18" s="208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7"/>
      <c r="AV19" s="208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7"/>
      <c r="AV20" s="208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9">U22+1</f>
        <v>45876</v>
      </c>
      <c r="AA22" s="637"/>
      <c r="AB22" s="637"/>
      <c r="AC22" s="637"/>
      <c r="AD22" s="637"/>
      <c r="AE22" s="638">
        <f t="shared" ref="AE22" si="10">Z22+1</f>
        <v>45877</v>
      </c>
      <c r="AF22" s="639"/>
      <c r="AG22" s="639"/>
      <c r="AH22" s="639"/>
      <c r="AI22" s="639"/>
      <c r="AJ22" s="636">
        <f t="shared" ref="AJ22" si="11">AE22+1</f>
        <v>45878</v>
      </c>
      <c r="AK22" s="636"/>
      <c r="AL22" s="636"/>
      <c r="AM22" s="636"/>
      <c r="AN22" s="636"/>
      <c r="AO22" s="638">
        <f t="shared" ref="AO22" si="12">AJ22+1</f>
        <v>45879</v>
      </c>
      <c r="AP22" s="639"/>
      <c r="AQ22" s="639"/>
      <c r="AR22" s="639"/>
      <c r="AS22" s="639"/>
      <c r="AT22" s="636">
        <f t="shared" ref="AT22" si="13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4">Z22</f>
        <v>45876</v>
      </c>
      <c r="AA23" s="643"/>
      <c r="AB23" s="643"/>
      <c r="AC23" s="643"/>
      <c r="AD23" s="643"/>
      <c r="AE23" s="644">
        <f t="shared" ref="AE23" si="15">AE22</f>
        <v>45877</v>
      </c>
      <c r="AF23" s="644"/>
      <c r="AG23" s="644"/>
      <c r="AH23" s="644"/>
      <c r="AI23" s="644"/>
      <c r="AJ23" s="643">
        <f t="shared" ref="AJ23" si="16">AJ22</f>
        <v>45878</v>
      </c>
      <c r="AK23" s="643"/>
      <c r="AL23" s="643"/>
      <c r="AM23" s="643"/>
      <c r="AN23" s="643"/>
      <c r="AO23" s="644">
        <f t="shared" ref="AO23" si="17">AO22</f>
        <v>45879</v>
      </c>
      <c r="AP23" s="644"/>
      <c r="AQ23" s="644"/>
      <c r="AR23" s="644"/>
      <c r="AS23" s="644"/>
      <c r="AT23" s="643">
        <f t="shared" ref="AT23" si="18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479</v>
      </c>
      <c r="C27" s="203">
        <v>1</v>
      </c>
      <c r="D27" s="206" t="s">
        <v>398</v>
      </c>
      <c r="E27" s="207">
        <v>12</v>
      </c>
      <c r="F27" s="203">
        <v>3273</v>
      </c>
      <c r="G27" s="208">
        <f t="shared" ref="G27:G35" si="19">F27/E27</f>
        <v>272.75</v>
      </c>
      <c r="H27" s="576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77">
        <f>IFERROR(AVERAGE(K27:K41),"-")</f>
        <v>257.78040449276642</v>
      </c>
      <c r="M27" s="209">
        <f>RANK(K27, K$27:$K$41)</f>
        <v>6</v>
      </c>
      <c r="N27" s="527"/>
      <c r="O27" s="527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76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76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76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76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76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76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76">
        <f>AVERAGE(AV27:AV41)</f>
        <v>258.62717127142724</v>
      </c>
    </row>
    <row r="28" spans="2:50" ht="14.25" hidden="1" customHeight="1" outlineLevel="1">
      <c r="B28" s="527"/>
      <c r="C28" s="203">
        <v>2</v>
      </c>
      <c r="D28" s="206" t="s">
        <v>399</v>
      </c>
      <c r="E28" s="207">
        <v>11</v>
      </c>
      <c r="F28" s="203">
        <v>3000</v>
      </c>
      <c r="G28" s="208">
        <f t="shared" si="19"/>
        <v>272.72727272727275</v>
      </c>
      <c r="H28" s="576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77"/>
      <c r="M28" s="209">
        <f>RANK(K28, K$27:$K$41)</f>
        <v>7</v>
      </c>
      <c r="N28" s="527"/>
      <c r="O28" s="527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76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76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76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76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76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76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76"/>
    </row>
    <row r="29" spans="2:50" ht="14.25" hidden="1" customHeight="1" outlineLevel="1">
      <c r="B29" s="527"/>
      <c r="C29" s="203">
        <v>3</v>
      </c>
      <c r="D29" s="206" t="s">
        <v>400</v>
      </c>
      <c r="E29" s="207">
        <v>11</v>
      </c>
      <c r="F29" s="203">
        <v>3273</v>
      </c>
      <c r="G29" s="208">
        <f t="shared" si="19"/>
        <v>297.54545454545456</v>
      </c>
      <c r="H29" s="576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77"/>
      <c r="M29" s="209">
        <f>RANK(K29, K$27:$K$41)</f>
        <v>4</v>
      </c>
      <c r="N29" s="527"/>
      <c r="O29" s="527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76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76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76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76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76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76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76"/>
    </row>
    <row r="30" spans="2:50" ht="14.25" hidden="1" customHeight="1" outlineLevel="1">
      <c r="B30" s="527"/>
      <c r="C30" s="203">
        <v>4</v>
      </c>
      <c r="D30" s="206" t="s">
        <v>401</v>
      </c>
      <c r="E30" s="207">
        <v>16</v>
      </c>
      <c r="F30" s="203">
        <v>3000</v>
      </c>
      <c r="G30" s="208">
        <f t="shared" si="19"/>
        <v>187.5</v>
      </c>
      <c r="H30" s="576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77"/>
      <c r="M30" s="209">
        <f>RANK(K30, K$27:$K$41)</f>
        <v>8</v>
      </c>
      <c r="N30" s="527"/>
      <c r="O30" s="527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76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76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76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76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76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76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76"/>
    </row>
    <row r="31" spans="2:50" ht="14.25" hidden="1" customHeight="1" outlineLevel="1">
      <c r="B31" s="527"/>
      <c r="C31" s="203">
        <v>5</v>
      </c>
      <c r="D31" s="206" t="s">
        <v>402</v>
      </c>
      <c r="E31" s="207">
        <v>6</v>
      </c>
      <c r="F31" s="203">
        <v>2600</v>
      </c>
      <c r="G31" s="208">
        <f t="shared" si="19"/>
        <v>433.33333333333331</v>
      </c>
      <c r="H31" s="576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77"/>
      <c r="M31" s="209">
        <f>RANK(K31, K$27:$K$41)</f>
        <v>2</v>
      </c>
      <c r="N31" s="527"/>
      <c r="O31" s="527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76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76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76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76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76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76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76"/>
    </row>
    <row r="32" spans="2:50" ht="14.25" hidden="1" customHeight="1" outlineLevel="1">
      <c r="B32" s="527"/>
      <c r="C32" s="203">
        <v>6</v>
      </c>
      <c r="D32" s="206" t="s">
        <v>403</v>
      </c>
      <c r="E32" s="207">
        <v>20</v>
      </c>
      <c r="F32" s="203">
        <v>2600</v>
      </c>
      <c r="G32" s="208">
        <f t="shared" si="19"/>
        <v>130</v>
      </c>
      <c r="H32" s="576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77"/>
      <c r="M32" s="209">
        <f>RANK(K32, K$27:$K$41)</f>
        <v>9</v>
      </c>
      <c r="N32" s="527"/>
      <c r="O32" s="527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76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76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76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76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76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76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76"/>
    </row>
    <row r="33" spans="1:50" ht="14.25" hidden="1" customHeight="1" outlineLevel="1">
      <c r="B33" s="527"/>
      <c r="C33" s="203">
        <v>7</v>
      </c>
      <c r="D33" s="206" t="s">
        <v>555</v>
      </c>
      <c r="E33" s="207">
        <v>6</v>
      </c>
      <c r="F33" s="203">
        <v>2600</v>
      </c>
      <c r="G33" s="208">
        <f t="shared" si="19"/>
        <v>433.33333333333331</v>
      </c>
      <c r="H33" s="576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77"/>
      <c r="M33" s="209">
        <f>RANK(K33, K$27:$K$41)</f>
        <v>1</v>
      </c>
      <c r="N33" s="527"/>
      <c r="O33" s="527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76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76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76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76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76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76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76"/>
    </row>
    <row r="34" spans="1:50" ht="14.25" hidden="1" customHeight="1" outlineLevel="1">
      <c r="B34" s="527"/>
      <c r="C34" s="203">
        <v>8</v>
      </c>
      <c r="D34" s="206" t="s">
        <v>532</v>
      </c>
      <c r="E34" s="207">
        <v>9</v>
      </c>
      <c r="F34" s="203">
        <v>2600</v>
      </c>
      <c r="G34" s="208">
        <f t="shared" si="19"/>
        <v>288.88888888888891</v>
      </c>
      <c r="H34" s="576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77"/>
      <c r="M34" s="209">
        <f>RANK(K34, K$27:$K$41)</f>
        <v>5</v>
      </c>
      <c r="N34" s="527"/>
      <c r="O34" s="527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76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76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76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76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76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76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76"/>
    </row>
    <row r="35" spans="1:50" ht="14.25" hidden="1" customHeight="1" outlineLevel="1">
      <c r="B35" s="527"/>
      <c r="C35" s="203">
        <v>9</v>
      </c>
      <c r="D35" s="206" t="s">
        <v>404</v>
      </c>
      <c r="E35" s="207">
        <v>6</v>
      </c>
      <c r="F35" s="203">
        <v>2600</v>
      </c>
      <c r="G35" s="208">
        <f t="shared" si="19"/>
        <v>433.33333333333331</v>
      </c>
      <c r="H35" s="576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77"/>
      <c r="M35" s="209">
        <f>RANK(K35, K$27:$K$41)</f>
        <v>3</v>
      </c>
      <c r="N35" s="527"/>
      <c r="O35" s="527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76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76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76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76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76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76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76"/>
    </row>
    <row r="36" spans="1:50" ht="14.25" hidden="1" customHeight="1" outlineLevel="1">
      <c r="B36" s="527"/>
      <c r="C36" s="203">
        <v>10</v>
      </c>
      <c r="D36" s="206"/>
      <c r="E36" s="207"/>
      <c r="F36" s="203"/>
      <c r="G36" s="208"/>
      <c r="H36" s="576"/>
      <c r="I36" s="209"/>
      <c r="J36" s="209"/>
      <c r="K36" s="210"/>
      <c r="L36" s="577"/>
      <c r="M36" s="209"/>
      <c r="N36" s="527"/>
      <c r="O36" s="527"/>
      <c r="P36" s="203"/>
      <c r="Q36" s="207"/>
      <c r="R36" s="203"/>
      <c r="S36" s="205"/>
      <c r="T36" s="576"/>
      <c r="U36" s="203"/>
      <c r="V36" s="207"/>
      <c r="W36" s="208"/>
      <c r="X36" s="205"/>
      <c r="Y36" s="576"/>
      <c r="Z36" s="203"/>
      <c r="AA36" s="207"/>
      <c r="AB36" s="208"/>
      <c r="AC36" s="205"/>
      <c r="AD36" s="576"/>
      <c r="AE36" s="203"/>
      <c r="AF36" s="207"/>
      <c r="AG36" s="208"/>
      <c r="AH36" s="205"/>
      <c r="AI36" s="576"/>
      <c r="AJ36" s="203"/>
      <c r="AK36" s="207"/>
      <c r="AL36" s="208"/>
      <c r="AM36" s="205"/>
      <c r="AN36" s="576"/>
      <c r="AO36" s="203"/>
      <c r="AP36" s="207"/>
      <c r="AQ36" s="208"/>
      <c r="AR36" s="205"/>
      <c r="AS36" s="576"/>
      <c r="AT36" s="203"/>
      <c r="AU36" s="207"/>
      <c r="AV36" s="208"/>
      <c r="AW36" s="205"/>
      <c r="AX36" s="576"/>
    </row>
    <row r="37" spans="1:50" ht="14.25" hidden="1" customHeight="1" outlineLevel="1">
      <c r="B37" s="527"/>
      <c r="C37" s="203">
        <v>11</v>
      </c>
      <c r="D37" s="206"/>
      <c r="E37" s="207"/>
      <c r="F37" s="203"/>
      <c r="G37" s="208"/>
      <c r="H37" s="576"/>
      <c r="I37" s="209"/>
      <c r="J37" s="209"/>
      <c r="K37" s="210"/>
      <c r="L37" s="577"/>
      <c r="M37" s="209"/>
      <c r="N37" s="527"/>
      <c r="O37" s="527"/>
      <c r="P37" s="203"/>
      <c r="Q37" s="207"/>
      <c r="R37" s="203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76"/>
      <c r="AJ37" s="203"/>
      <c r="AK37" s="207"/>
      <c r="AL37" s="208"/>
      <c r="AM37" s="205"/>
      <c r="AN37" s="576"/>
      <c r="AO37" s="203"/>
      <c r="AP37" s="207"/>
      <c r="AQ37" s="208"/>
      <c r="AR37" s="205"/>
      <c r="AS37" s="576"/>
      <c r="AT37" s="203"/>
      <c r="AU37" s="207"/>
      <c r="AV37" s="208"/>
      <c r="AW37" s="205"/>
      <c r="AX37" s="576"/>
    </row>
    <row r="38" spans="1:50" ht="14.25" hidden="1" customHeight="1" outlineLevel="1">
      <c r="B38" s="527"/>
      <c r="C38" s="203">
        <v>12</v>
      </c>
      <c r="D38" s="206"/>
      <c r="E38" s="207"/>
      <c r="F38" s="203"/>
      <c r="G38" s="208"/>
      <c r="H38" s="576"/>
      <c r="I38" s="209"/>
      <c r="J38" s="209"/>
      <c r="K38" s="210"/>
      <c r="L38" s="577"/>
      <c r="M38" s="209"/>
      <c r="N38" s="527"/>
      <c r="O38" s="527"/>
      <c r="P38" s="203"/>
      <c r="Q38" s="207"/>
      <c r="R38" s="203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7"/>
      <c r="AL38" s="208"/>
      <c r="AM38" s="205"/>
      <c r="AN38" s="576"/>
      <c r="AO38" s="203"/>
      <c r="AP38" s="207"/>
      <c r="AQ38" s="208"/>
      <c r="AR38" s="205"/>
      <c r="AS38" s="576"/>
      <c r="AT38" s="203"/>
      <c r="AU38" s="207"/>
      <c r="AV38" s="208"/>
      <c r="AW38" s="205"/>
      <c r="AX38" s="576"/>
    </row>
    <row r="39" spans="1:50" ht="14.25" hidden="1" customHeight="1" outlineLevel="1">
      <c r="B39" s="527"/>
      <c r="C39" s="203">
        <v>13</v>
      </c>
      <c r="D39" s="206"/>
      <c r="E39" s="207"/>
      <c r="F39" s="203"/>
      <c r="G39" s="208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3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7"/>
      <c r="AL39" s="208"/>
      <c r="AM39" s="205"/>
      <c r="AN39" s="576"/>
      <c r="AO39" s="203"/>
      <c r="AP39" s="207"/>
      <c r="AQ39" s="208"/>
      <c r="AR39" s="205"/>
      <c r="AS39" s="576"/>
      <c r="AT39" s="203"/>
      <c r="AU39" s="207"/>
      <c r="AV39" s="208"/>
      <c r="AW39" s="205"/>
      <c r="AX39" s="576"/>
    </row>
    <row r="40" spans="1:50" ht="14.25" hidden="1" customHeight="1" outlineLevel="1">
      <c r="B40" s="527"/>
      <c r="C40" s="203">
        <v>14</v>
      </c>
      <c r="D40" s="206"/>
      <c r="E40" s="207"/>
      <c r="F40" s="203"/>
      <c r="G40" s="208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3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7"/>
      <c r="AL40" s="208"/>
      <c r="AM40" s="205"/>
      <c r="AN40" s="576"/>
      <c r="AO40" s="203"/>
      <c r="AP40" s="207"/>
      <c r="AQ40" s="208"/>
      <c r="AR40" s="205"/>
      <c r="AS40" s="576"/>
      <c r="AT40" s="203"/>
      <c r="AU40" s="207"/>
      <c r="AV40" s="208"/>
      <c r="AW40" s="205"/>
      <c r="AX40" s="576"/>
    </row>
    <row r="41" spans="1:50" ht="14.25" hidden="1" customHeight="1" outlineLevel="1">
      <c r="B41" s="527"/>
      <c r="C41" s="203">
        <v>15</v>
      </c>
      <c r="D41" s="206"/>
      <c r="E41" s="207"/>
      <c r="F41" s="203"/>
      <c r="G41" s="208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1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5">U42+1</f>
        <v>45883</v>
      </c>
      <c r="AA42" s="637"/>
      <c r="AB42" s="637"/>
      <c r="AC42" s="637"/>
      <c r="AD42" s="637"/>
      <c r="AE42" s="638">
        <f t="shared" ref="AE42" si="36">Z42+1</f>
        <v>45884</v>
      </c>
      <c r="AF42" s="639"/>
      <c r="AG42" s="639"/>
      <c r="AH42" s="639"/>
      <c r="AI42" s="639"/>
      <c r="AJ42" s="640">
        <f t="shared" ref="AJ42" si="37">AE42+1</f>
        <v>45885</v>
      </c>
      <c r="AK42" s="641"/>
      <c r="AL42" s="641"/>
      <c r="AM42" s="641"/>
      <c r="AN42" s="642"/>
      <c r="AO42" s="638">
        <f t="shared" ref="AO42" si="38">AJ42+1</f>
        <v>45886</v>
      </c>
      <c r="AP42" s="639"/>
      <c r="AQ42" s="639"/>
      <c r="AR42" s="639"/>
      <c r="AS42" s="639"/>
      <c r="AT42" s="640">
        <f t="shared" ref="AT42" si="39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0">Z42</f>
        <v>45883</v>
      </c>
      <c r="AA43" s="643"/>
      <c r="AB43" s="643"/>
      <c r="AC43" s="643"/>
      <c r="AD43" s="643"/>
      <c r="AE43" s="644">
        <f t="shared" ref="AE43" si="41">AE42</f>
        <v>45884</v>
      </c>
      <c r="AF43" s="644"/>
      <c r="AG43" s="644"/>
      <c r="AH43" s="644"/>
      <c r="AI43" s="644"/>
      <c r="AJ43" s="645">
        <f t="shared" ref="AJ43" si="42">AJ42</f>
        <v>45885</v>
      </c>
      <c r="AK43" s="646"/>
      <c r="AL43" s="646"/>
      <c r="AM43" s="646"/>
      <c r="AN43" s="647"/>
      <c r="AO43" s="644">
        <f t="shared" ref="AO43" si="43">AO42</f>
        <v>45886</v>
      </c>
      <c r="AP43" s="644"/>
      <c r="AQ43" s="644"/>
      <c r="AR43" s="644"/>
      <c r="AS43" s="644"/>
      <c r="AT43" s="645">
        <f t="shared" ref="AT43" si="44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81"/>
      <c r="B47" s="527" t="s">
        <v>479</v>
      </c>
      <c r="C47" s="203">
        <v>1</v>
      </c>
      <c r="D47" s="206" t="s">
        <v>403</v>
      </c>
      <c r="E47" s="203">
        <v>20</v>
      </c>
      <c r="F47" s="203">
        <v>2600</v>
      </c>
      <c r="G47" s="208">
        <f t="shared" ref="G47:G55" si="45">F47/E47</f>
        <v>130</v>
      </c>
      <c r="H47" s="576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77">
        <f>IFERROR(AVERAGE(K47:K61),"-")</f>
        <v>258.51878343874165</v>
      </c>
      <c r="M47" s="209">
        <f>RANK(K47, K$47:$K$61)</f>
        <v>9</v>
      </c>
      <c r="N47" s="527"/>
      <c r="O47" s="527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76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76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76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76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76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76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76">
        <f>AVERAGE(AV47:AV61)</f>
        <v>258.53618610766472</v>
      </c>
    </row>
    <row r="48" spans="1:50" ht="14.25" hidden="1" customHeight="1" outlineLevel="1">
      <c r="A48" s="281"/>
      <c r="B48" s="527"/>
      <c r="C48" s="203">
        <v>2</v>
      </c>
      <c r="D48" s="206" t="s">
        <v>401</v>
      </c>
      <c r="E48" s="203">
        <v>16</v>
      </c>
      <c r="F48" s="203">
        <v>3000</v>
      </c>
      <c r="G48" s="208">
        <f t="shared" si="45"/>
        <v>187.5</v>
      </c>
      <c r="H48" s="576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77"/>
      <c r="M48" s="209">
        <f>RANK(K48, K$47:$K$61)</f>
        <v>8</v>
      </c>
      <c r="N48" s="527"/>
      <c r="O48" s="527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76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76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76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76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76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76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76"/>
    </row>
    <row r="49" spans="1:50" ht="14.25" hidden="1" customHeight="1" outlineLevel="1">
      <c r="A49" s="281"/>
      <c r="B49" s="527"/>
      <c r="C49" s="203">
        <v>3</v>
      </c>
      <c r="D49" s="206" t="s">
        <v>402</v>
      </c>
      <c r="E49" s="203">
        <v>6</v>
      </c>
      <c r="F49" s="203">
        <v>2600</v>
      </c>
      <c r="G49" s="208">
        <f t="shared" si="45"/>
        <v>433.33333333333331</v>
      </c>
      <c r="H49" s="576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77"/>
      <c r="M49" s="209">
        <f>RANK(K49, K$47:$K$61)</f>
        <v>2</v>
      </c>
      <c r="N49" s="527"/>
      <c r="O49" s="527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76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76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76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76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76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76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76"/>
    </row>
    <row r="50" spans="1:50" ht="14.25" hidden="1" customHeight="1" outlineLevel="1">
      <c r="A50" s="281"/>
      <c r="B50" s="527"/>
      <c r="C50" s="203">
        <v>4</v>
      </c>
      <c r="D50" s="206" t="s">
        <v>404</v>
      </c>
      <c r="E50" s="203">
        <v>6</v>
      </c>
      <c r="F50" s="203">
        <v>2600</v>
      </c>
      <c r="G50" s="208">
        <f t="shared" si="45"/>
        <v>433.33333333333331</v>
      </c>
      <c r="H50" s="576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77"/>
      <c r="M50" s="209">
        <f>RANK(K50, K$47:$K$61)</f>
        <v>3</v>
      </c>
      <c r="N50" s="527"/>
      <c r="O50" s="527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76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76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76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76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76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76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76"/>
    </row>
    <row r="51" spans="1:50" ht="14.25" hidden="1" customHeight="1" outlineLevel="1">
      <c r="A51" s="281"/>
      <c r="B51" s="527"/>
      <c r="C51" s="203">
        <v>5</v>
      </c>
      <c r="D51" s="206" t="s">
        <v>400</v>
      </c>
      <c r="E51" s="203">
        <v>11</v>
      </c>
      <c r="F51" s="203">
        <v>3273</v>
      </c>
      <c r="G51" s="208">
        <f t="shared" si="45"/>
        <v>297.54545454545456</v>
      </c>
      <c r="H51" s="576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77"/>
      <c r="M51" s="209">
        <f>RANK(K51, K$47:$K$61)</f>
        <v>4</v>
      </c>
      <c r="N51" s="527"/>
      <c r="O51" s="527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76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76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76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76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76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76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76"/>
    </row>
    <row r="52" spans="1:50" ht="14.25" hidden="1" customHeight="1" outlineLevel="1">
      <c r="A52" s="281"/>
      <c r="B52" s="527"/>
      <c r="C52" s="203">
        <v>6</v>
      </c>
      <c r="D52" s="206" t="s">
        <v>398</v>
      </c>
      <c r="E52" s="203">
        <v>12</v>
      </c>
      <c r="F52" s="203">
        <v>3273</v>
      </c>
      <c r="G52" s="208">
        <f t="shared" si="45"/>
        <v>272.75</v>
      </c>
      <c r="H52" s="576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77"/>
      <c r="M52" s="209">
        <f>RANK(K52, K$47:$K$61)</f>
        <v>6</v>
      </c>
      <c r="N52" s="527"/>
      <c r="O52" s="527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76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76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76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76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76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76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76"/>
    </row>
    <row r="53" spans="1:50" ht="14.25" hidden="1" customHeight="1" outlineLevel="1">
      <c r="A53" s="281"/>
      <c r="B53" s="527"/>
      <c r="C53" s="203">
        <v>7</v>
      </c>
      <c r="D53" s="206" t="s">
        <v>399</v>
      </c>
      <c r="E53" s="203">
        <v>11</v>
      </c>
      <c r="F53" s="203">
        <v>3000</v>
      </c>
      <c r="G53" s="208">
        <f t="shared" si="45"/>
        <v>272.72727272727275</v>
      </c>
      <c r="H53" s="576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77"/>
      <c r="M53" s="209">
        <f>RANK(K53, K$47:$K$61)</f>
        <v>7</v>
      </c>
      <c r="N53" s="527"/>
      <c r="O53" s="527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76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76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76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76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76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76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76"/>
    </row>
    <row r="54" spans="1:50" ht="14.25" hidden="1" customHeight="1" outlineLevel="1">
      <c r="A54" s="281"/>
      <c r="B54" s="527"/>
      <c r="C54" s="203">
        <v>8</v>
      </c>
      <c r="D54" s="206" t="s">
        <v>555</v>
      </c>
      <c r="E54" s="203">
        <v>6</v>
      </c>
      <c r="F54" s="203">
        <v>2600</v>
      </c>
      <c r="G54" s="208">
        <f t="shared" si="45"/>
        <v>433.33333333333331</v>
      </c>
      <c r="H54" s="576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77"/>
      <c r="M54" s="209">
        <f>RANK(K54, K$47:$K$61)</f>
        <v>1</v>
      </c>
      <c r="N54" s="527"/>
      <c r="O54" s="527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76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76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76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76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76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76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76"/>
    </row>
    <row r="55" spans="1:50" ht="14.25" hidden="1" customHeight="1" outlineLevel="1">
      <c r="A55" s="281"/>
      <c r="B55" s="527"/>
      <c r="C55" s="203">
        <v>9</v>
      </c>
      <c r="D55" s="206" t="s">
        <v>532</v>
      </c>
      <c r="E55" s="203">
        <v>9</v>
      </c>
      <c r="F55" s="203">
        <v>2600</v>
      </c>
      <c r="G55" s="208">
        <f t="shared" si="45"/>
        <v>288.88888888888891</v>
      </c>
      <c r="H55" s="576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77"/>
      <c r="M55" s="209">
        <f>RANK(K55, K$47:$K$61)</f>
        <v>5</v>
      </c>
      <c r="N55" s="527"/>
      <c r="O55" s="527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76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76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76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76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76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76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76"/>
    </row>
    <row r="56" spans="1:50" ht="14.25" hidden="1" customHeight="1" outlineLevel="1">
      <c r="A56" s="281"/>
      <c r="B56" s="527"/>
      <c r="C56" s="203">
        <v>10</v>
      </c>
      <c r="D56" s="206"/>
      <c r="E56" s="203"/>
      <c r="F56" s="203"/>
      <c r="G56" s="203"/>
      <c r="H56" s="576"/>
      <c r="I56" s="209"/>
      <c r="J56" s="209"/>
      <c r="K56" s="210"/>
      <c r="L56" s="577"/>
      <c r="M56" s="209"/>
      <c r="N56" s="527"/>
      <c r="O56" s="527"/>
      <c r="P56" s="203"/>
      <c r="Q56" s="207"/>
      <c r="R56" s="208"/>
      <c r="S56" s="205"/>
      <c r="T56" s="576"/>
      <c r="U56" s="203"/>
      <c r="V56" s="207"/>
      <c r="W56" s="208"/>
      <c r="X56" s="205"/>
      <c r="Y56" s="576"/>
      <c r="Z56" s="203"/>
      <c r="AA56" s="207"/>
      <c r="AB56" s="208"/>
      <c r="AC56" s="205"/>
      <c r="AD56" s="576"/>
      <c r="AE56" s="203"/>
      <c r="AF56" s="207"/>
      <c r="AG56" s="208"/>
      <c r="AH56" s="205"/>
      <c r="AI56" s="576"/>
      <c r="AJ56" s="203"/>
      <c r="AK56" s="207"/>
      <c r="AL56" s="208"/>
      <c r="AM56" s="205"/>
      <c r="AN56" s="576"/>
      <c r="AO56" s="203"/>
      <c r="AP56" s="207"/>
      <c r="AQ56" s="208"/>
      <c r="AR56" s="205"/>
      <c r="AS56" s="576"/>
      <c r="AT56" s="203"/>
      <c r="AU56" s="207"/>
      <c r="AV56" s="208"/>
      <c r="AW56" s="205"/>
      <c r="AX56" s="576"/>
    </row>
    <row r="57" spans="1:50" ht="14.25" hidden="1" customHeight="1" outlineLevel="1">
      <c r="A57" s="281"/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7"/>
      <c r="R57" s="208"/>
      <c r="S57" s="205"/>
      <c r="T57" s="576"/>
      <c r="U57" s="203"/>
      <c r="V57" s="207"/>
      <c r="W57" s="208"/>
      <c r="X57" s="205"/>
      <c r="Y57" s="576"/>
      <c r="Z57" s="203"/>
      <c r="AA57" s="207"/>
      <c r="AB57" s="208"/>
      <c r="AC57" s="205"/>
      <c r="AD57" s="576"/>
      <c r="AE57" s="203"/>
      <c r="AF57" s="207"/>
      <c r="AG57" s="208"/>
      <c r="AH57" s="205"/>
      <c r="AI57" s="576"/>
      <c r="AJ57" s="203"/>
      <c r="AK57" s="207"/>
      <c r="AL57" s="208"/>
      <c r="AM57" s="205"/>
      <c r="AN57" s="576"/>
      <c r="AO57" s="203"/>
      <c r="AP57" s="207"/>
      <c r="AQ57" s="208"/>
      <c r="AR57" s="205"/>
      <c r="AS57" s="576"/>
      <c r="AT57" s="203"/>
      <c r="AU57" s="207"/>
      <c r="AV57" s="208"/>
      <c r="AW57" s="205"/>
      <c r="AX57" s="576"/>
    </row>
    <row r="58" spans="1:50" ht="14.25" hidden="1" customHeight="1" outlineLevel="1">
      <c r="A58" s="281"/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A59" s="281"/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A60" s="281"/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A61" s="281"/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1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1">U62+1</f>
        <v>45890</v>
      </c>
      <c r="AA62" s="637"/>
      <c r="AB62" s="637"/>
      <c r="AC62" s="637"/>
      <c r="AD62" s="637"/>
      <c r="AE62" s="638">
        <f t="shared" ref="AE62" si="62">Z62+1</f>
        <v>45891</v>
      </c>
      <c r="AF62" s="639"/>
      <c r="AG62" s="639"/>
      <c r="AH62" s="639"/>
      <c r="AI62" s="639"/>
      <c r="AJ62" s="640">
        <f t="shared" ref="AJ62" si="63">AE62+1</f>
        <v>45892</v>
      </c>
      <c r="AK62" s="641"/>
      <c r="AL62" s="641"/>
      <c r="AM62" s="641"/>
      <c r="AN62" s="642"/>
      <c r="AO62" s="638">
        <f t="shared" ref="AO62" si="64">AJ62+1</f>
        <v>45893</v>
      </c>
      <c r="AP62" s="639"/>
      <c r="AQ62" s="639"/>
      <c r="AR62" s="639"/>
      <c r="AS62" s="639"/>
      <c r="AT62" s="640">
        <f t="shared" ref="AT62" si="65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6">Z62</f>
        <v>45890</v>
      </c>
      <c r="AA63" s="643"/>
      <c r="AB63" s="643"/>
      <c r="AC63" s="643"/>
      <c r="AD63" s="643"/>
      <c r="AE63" s="644">
        <f t="shared" ref="AE63" si="67">AE62</f>
        <v>45891</v>
      </c>
      <c r="AF63" s="644"/>
      <c r="AG63" s="644"/>
      <c r="AH63" s="644"/>
      <c r="AI63" s="644"/>
      <c r="AJ63" s="645">
        <f t="shared" ref="AJ63" si="68">AJ62</f>
        <v>45892</v>
      </c>
      <c r="AK63" s="646"/>
      <c r="AL63" s="646"/>
      <c r="AM63" s="646"/>
      <c r="AN63" s="647"/>
      <c r="AO63" s="644">
        <f t="shared" ref="AO63" si="69">AO62</f>
        <v>45893</v>
      </c>
      <c r="AP63" s="644"/>
      <c r="AQ63" s="644"/>
      <c r="AR63" s="644"/>
      <c r="AS63" s="644"/>
      <c r="AT63" s="645">
        <f t="shared" ref="AT63" si="70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479</v>
      </c>
      <c r="C67" s="203">
        <v>1</v>
      </c>
      <c r="D67" s="206" t="s">
        <v>403</v>
      </c>
      <c r="E67" s="203">
        <v>20</v>
      </c>
      <c r="F67" s="203">
        <v>2600</v>
      </c>
      <c r="G67" s="208">
        <f t="shared" ref="G67:G75" si="71">F67/E67</f>
        <v>130</v>
      </c>
      <c r="H67" s="576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77">
        <f>IFERROR(AVERAGE(K67:K81),"-")</f>
        <v>259.22581799231625</v>
      </c>
      <c r="M67" s="209">
        <f>RANK(K67, K$67:$K$81)</f>
        <v>9</v>
      </c>
      <c r="N67" s="527"/>
      <c r="O67" s="527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76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76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76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76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76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76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76">
        <f>AVERAGE(AV67:AV81)</f>
        <v>259.69288047005307</v>
      </c>
    </row>
    <row r="68" spans="2:50" ht="14.25" hidden="1" customHeight="1" outlineLevel="1">
      <c r="B68" s="527"/>
      <c r="C68" s="203">
        <v>2</v>
      </c>
      <c r="D68" s="206" t="s">
        <v>401</v>
      </c>
      <c r="E68" s="203">
        <v>16</v>
      </c>
      <c r="F68" s="203">
        <v>3000</v>
      </c>
      <c r="G68" s="208">
        <f t="shared" si="71"/>
        <v>187.5</v>
      </c>
      <c r="H68" s="576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77"/>
      <c r="M68" s="209">
        <f>RANK(K68, K$67:$K$81)</f>
        <v>8</v>
      </c>
      <c r="N68" s="527"/>
      <c r="O68" s="527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76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76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76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76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76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76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76"/>
    </row>
    <row r="69" spans="2:50" ht="14.25" hidden="1" customHeight="1" outlineLevel="1">
      <c r="B69" s="527"/>
      <c r="C69" s="203">
        <v>3</v>
      </c>
      <c r="D69" s="206" t="s">
        <v>402</v>
      </c>
      <c r="E69" s="203">
        <v>6</v>
      </c>
      <c r="F69" s="203">
        <v>2600</v>
      </c>
      <c r="G69" s="208">
        <f t="shared" si="71"/>
        <v>433.33333333333331</v>
      </c>
      <c r="H69" s="576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77"/>
      <c r="M69" s="209">
        <f>RANK(K69, K$67:$K$81)</f>
        <v>2</v>
      </c>
      <c r="N69" s="527"/>
      <c r="O69" s="527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76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76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76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76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76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76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76"/>
    </row>
    <row r="70" spans="2:50" ht="14.25" hidden="1" customHeight="1" outlineLevel="1">
      <c r="B70" s="527"/>
      <c r="C70" s="203">
        <v>4</v>
      </c>
      <c r="D70" s="206" t="s">
        <v>404</v>
      </c>
      <c r="E70" s="203">
        <v>6</v>
      </c>
      <c r="F70" s="203">
        <v>2600</v>
      </c>
      <c r="G70" s="208">
        <f t="shared" si="71"/>
        <v>433.33333333333331</v>
      </c>
      <c r="H70" s="576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77"/>
      <c r="M70" s="209">
        <f>RANK(K70, K$67:$K$81)</f>
        <v>3</v>
      </c>
      <c r="N70" s="527"/>
      <c r="O70" s="527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76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76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76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76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76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76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76"/>
    </row>
    <row r="71" spans="2:50" ht="14.25" hidden="1" customHeight="1" outlineLevel="1">
      <c r="B71" s="527"/>
      <c r="C71" s="203">
        <v>5</v>
      </c>
      <c r="D71" s="206" t="s">
        <v>400</v>
      </c>
      <c r="E71" s="203">
        <v>11</v>
      </c>
      <c r="F71" s="203">
        <v>3273</v>
      </c>
      <c r="G71" s="208">
        <f t="shared" si="71"/>
        <v>297.54545454545456</v>
      </c>
      <c r="H71" s="576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77"/>
      <c r="M71" s="209">
        <f>RANK(K71, K$67:$K$81)</f>
        <v>4</v>
      </c>
      <c r="N71" s="527"/>
      <c r="O71" s="527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76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76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76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76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76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76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76"/>
    </row>
    <row r="72" spans="2:50" ht="14.25" hidden="1" customHeight="1" outlineLevel="1">
      <c r="B72" s="527"/>
      <c r="C72" s="203">
        <v>6</v>
      </c>
      <c r="D72" s="206" t="s">
        <v>398</v>
      </c>
      <c r="E72" s="203">
        <v>12</v>
      </c>
      <c r="F72" s="203">
        <v>3273</v>
      </c>
      <c r="G72" s="208">
        <f t="shared" si="71"/>
        <v>272.75</v>
      </c>
      <c r="H72" s="576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77"/>
      <c r="M72" s="209">
        <f>RANK(K72, K$67:$K$81)</f>
        <v>6</v>
      </c>
      <c r="N72" s="527"/>
      <c r="O72" s="527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76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76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76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76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76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76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76"/>
    </row>
    <row r="73" spans="2:50" ht="14.25" hidden="1" customHeight="1" outlineLevel="1">
      <c r="B73" s="527"/>
      <c r="C73" s="203">
        <v>7</v>
      </c>
      <c r="D73" s="206" t="s">
        <v>399</v>
      </c>
      <c r="E73" s="203">
        <v>11</v>
      </c>
      <c r="F73" s="203">
        <v>3000</v>
      </c>
      <c r="G73" s="208">
        <f t="shared" si="71"/>
        <v>272.72727272727275</v>
      </c>
      <c r="H73" s="576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77"/>
      <c r="M73" s="209">
        <f>RANK(K73, K$67:$K$81)</f>
        <v>7</v>
      </c>
      <c r="N73" s="527"/>
      <c r="O73" s="527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76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76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76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76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76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76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76"/>
    </row>
    <row r="74" spans="2:50" ht="14.25" hidden="1" customHeight="1" outlineLevel="1">
      <c r="B74" s="527"/>
      <c r="C74" s="203">
        <v>8</v>
      </c>
      <c r="D74" s="206" t="s">
        <v>555</v>
      </c>
      <c r="E74" s="203">
        <v>6</v>
      </c>
      <c r="F74" s="203">
        <v>2600</v>
      </c>
      <c r="G74" s="208">
        <f t="shared" si="71"/>
        <v>433.33333333333331</v>
      </c>
      <c r="H74" s="576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77"/>
      <c r="M74" s="209">
        <f>RANK(K74, K$67:$K$81)</f>
        <v>1</v>
      </c>
      <c r="N74" s="527"/>
      <c r="O74" s="527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76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76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76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76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76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76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76"/>
    </row>
    <row r="75" spans="2:50" ht="14.25" hidden="1" customHeight="1" outlineLevel="1">
      <c r="B75" s="527"/>
      <c r="C75" s="203">
        <v>9</v>
      </c>
      <c r="D75" s="206" t="s">
        <v>532</v>
      </c>
      <c r="E75" s="203">
        <v>9</v>
      </c>
      <c r="F75" s="203">
        <v>2600</v>
      </c>
      <c r="G75" s="208">
        <f t="shared" si="71"/>
        <v>288.88888888888891</v>
      </c>
      <c r="H75" s="576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77"/>
      <c r="M75" s="209">
        <f>RANK(K75, K$67:$K$81)</f>
        <v>5</v>
      </c>
      <c r="N75" s="527"/>
      <c r="O75" s="527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76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76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76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76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76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76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7">U82+1</f>
        <v>45897</v>
      </c>
      <c r="AA82" s="637"/>
      <c r="AB82" s="637"/>
      <c r="AC82" s="637"/>
      <c r="AD82" s="637"/>
      <c r="AE82" s="638">
        <f t="shared" ref="AE82" si="88">Z82+1</f>
        <v>45898</v>
      </c>
      <c r="AF82" s="639"/>
      <c r="AG82" s="639"/>
      <c r="AH82" s="639"/>
      <c r="AI82" s="639"/>
      <c r="AJ82" s="640">
        <f t="shared" ref="AJ82" si="89">AE82+1</f>
        <v>45899</v>
      </c>
      <c r="AK82" s="641"/>
      <c r="AL82" s="641"/>
      <c r="AM82" s="641"/>
      <c r="AN82" s="642"/>
      <c r="AO82" s="638">
        <f t="shared" ref="AO82" si="90">AJ82+1</f>
        <v>45900</v>
      </c>
      <c r="AP82" s="639"/>
      <c r="AQ82" s="639"/>
      <c r="AR82" s="639"/>
      <c r="AS82" s="639"/>
      <c r="AT82" s="640">
        <f t="shared" ref="AT82" si="91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2">Z82</f>
        <v>45897</v>
      </c>
      <c r="AA83" s="643"/>
      <c r="AB83" s="643"/>
      <c r="AC83" s="643"/>
      <c r="AD83" s="643"/>
      <c r="AE83" s="644">
        <f t="shared" ref="AE83" si="93">AE82</f>
        <v>45898</v>
      </c>
      <c r="AF83" s="644"/>
      <c r="AG83" s="644"/>
      <c r="AH83" s="644"/>
      <c r="AI83" s="644"/>
      <c r="AJ83" s="645">
        <f t="shared" ref="AJ83" si="94">AJ82</f>
        <v>45899</v>
      </c>
      <c r="AK83" s="646"/>
      <c r="AL83" s="646"/>
      <c r="AM83" s="646"/>
      <c r="AN83" s="647"/>
      <c r="AO83" s="644">
        <f t="shared" ref="AO83" si="95">AO82</f>
        <v>45900</v>
      </c>
      <c r="AP83" s="644"/>
      <c r="AQ83" s="644"/>
      <c r="AR83" s="644"/>
      <c r="AS83" s="644"/>
      <c r="AT83" s="645">
        <f t="shared" ref="AT83" si="96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479</v>
      </c>
      <c r="C87" s="203">
        <v>1</v>
      </c>
      <c r="D87" s="206" t="s">
        <v>403</v>
      </c>
      <c r="E87" s="203">
        <v>20</v>
      </c>
      <c r="F87" s="203">
        <v>2600</v>
      </c>
      <c r="G87" s="208">
        <f t="shared" ref="G87:G95" si="97">F87/E87</f>
        <v>130</v>
      </c>
      <c r="H87" s="576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77">
        <f>IFERROR(AVERAGE(K87:K101),"-")</f>
        <v>260.9392513999432</v>
      </c>
      <c r="M87" s="209">
        <f>RANK(K87, K$87:$K$101)</f>
        <v>9</v>
      </c>
      <c r="N87" s="527"/>
      <c r="O87" s="527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76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76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76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76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76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76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76">
        <f>AVERAGE(AV87:AV101)</f>
        <v>263.87255743684619</v>
      </c>
    </row>
    <row r="88" spans="2:50" ht="14.25" hidden="1" customHeight="1" outlineLevel="1">
      <c r="B88" s="527"/>
      <c r="C88" s="203">
        <v>2</v>
      </c>
      <c r="D88" s="206" t="s">
        <v>401</v>
      </c>
      <c r="E88" s="203">
        <v>16</v>
      </c>
      <c r="F88" s="203">
        <v>3000</v>
      </c>
      <c r="G88" s="208">
        <f t="shared" si="97"/>
        <v>187.5</v>
      </c>
      <c r="H88" s="576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77"/>
      <c r="M88" s="209">
        <f>RANK(K88, K$87:$K$101)</f>
        <v>8</v>
      </c>
      <c r="N88" s="527"/>
      <c r="O88" s="527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76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76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76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76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76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76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76"/>
    </row>
    <row r="89" spans="2:50" ht="14.25" hidden="1" customHeight="1" outlineLevel="1">
      <c r="B89" s="527"/>
      <c r="C89" s="203">
        <v>3</v>
      </c>
      <c r="D89" s="206" t="s">
        <v>402</v>
      </c>
      <c r="E89" s="203">
        <v>6</v>
      </c>
      <c r="F89" s="203">
        <v>2600</v>
      </c>
      <c r="G89" s="208">
        <f t="shared" si="97"/>
        <v>433.33333333333331</v>
      </c>
      <c r="H89" s="576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77"/>
      <c r="M89" s="209">
        <f>RANK(K89, K$87:$K$101)</f>
        <v>2</v>
      </c>
      <c r="N89" s="527"/>
      <c r="O89" s="527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76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76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76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76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76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76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76"/>
    </row>
    <row r="90" spans="2:50" ht="14.25" hidden="1" customHeight="1" outlineLevel="1">
      <c r="B90" s="527"/>
      <c r="C90" s="203">
        <v>4</v>
      </c>
      <c r="D90" s="206" t="s">
        <v>404</v>
      </c>
      <c r="E90" s="203">
        <v>6</v>
      </c>
      <c r="F90" s="203">
        <v>2600</v>
      </c>
      <c r="G90" s="208">
        <f t="shared" si="97"/>
        <v>433.33333333333331</v>
      </c>
      <c r="H90" s="576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77"/>
      <c r="M90" s="209">
        <f>RANK(K90, K$87:$K$101)</f>
        <v>3</v>
      </c>
      <c r="N90" s="527"/>
      <c r="O90" s="527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76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76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76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76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76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76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76"/>
    </row>
    <row r="91" spans="2:50" ht="14.25" hidden="1" customHeight="1" outlineLevel="1">
      <c r="B91" s="527"/>
      <c r="C91" s="203">
        <v>5</v>
      </c>
      <c r="D91" s="206" t="s">
        <v>400</v>
      </c>
      <c r="E91" s="203">
        <v>11</v>
      </c>
      <c r="F91" s="203">
        <v>3273</v>
      </c>
      <c r="G91" s="208">
        <f t="shared" si="97"/>
        <v>297.54545454545456</v>
      </c>
      <c r="H91" s="576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77"/>
      <c r="M91" s="209">
        <f>RANK(K91, K$87:$K$101)</f>
        <v>4</v>
      </c>
      <c r="N91" s="527"/>
      <c r="O91" s="527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76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76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76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76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76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76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76"/>
    </row>
    <row r="92" spans="2:50" ht="14.25" hidden="1" customHeight="1" outlineLevel="1">
      <c r="B92" s="527"/>
      <c r="C92" s="203">
        <v>6</v>
      </c>
      <c r="D92" s="206" t="s">
        <v>398</v>
      </c>
      <c r="E92" s="203">
        <v>12</v>
      </c>
      <c r="F92" s="203">
        <v>3273</v>
      </c>
      <c r="G92" s="208">
        <f t="shared" si="97"/>
        <v>272.75</v>
      </c>
      <c r="H92" s="576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77"/>
      <c r="M92" s="209">
        <f>RANK(K92, K$87:$K$101)</f>
        <v>6</v>
      </c>
      <c r="N92" s="527"/>
      <c r="O92" s="527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76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76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76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76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76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76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76"/>
    </row>
    <row r="93" spans="2:50" ht="14.25" hidden="1" customHeight="1" outlineLevel="1">
      <c r="B93" s="527"/>
      <c r="C93" s="203">
        <v>7</v>
      </c>
      <c r="D93" s="206" t="s">
        <v>399</v>
      </c>
      <c r="E93" s="203">
        <v>11</v>
      </c>
      <c r="F93" s="203">
        <v>3000</v>
      </c>
      <c r="G93" s="208">
        <f t="shared" si="97"/>
        <v>272.72727272727275</v>
      </c>
      <c r="H93" s="576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77"/>
      <c r="M93" s="209">
        <f>RANK(K93, K$87:$K$101)</f>
        <v>7</v>
      </c>
      <c r="N93" s="527"/>
      <c r="O93" s="527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76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76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76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76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76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76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76"/>
    </row>
    <row r="94" spans="2:50" ht="14.25" hidden="1" customHeight="1" outlineLevel="1">
      <c r="B94" s="527"/>
      <c r="C94" s="203">
        <v>8</v>
      </c>
      <c r="D94" s="206" t="s">
        <v>555</v>
      </c>
      <c r="E94" s="203">
        <v>6</v>
      </c>
      <c r="F94" s="203">
        <v>2600</v>
      </c>
      <c r="G94" s="208">
        <f t="shared" si="97"/>
        <v>433.33333333333331</v>
      </c>
      <c r="H94" s="576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77"/>
      <c r="M94" s="209">
        <f>RANK(K94, K$87:$K$101)</f>
        <v>1</v>
      </c>
      <c r="N94" s="527"/>
      <c r="O94" s="527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76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76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76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76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76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76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76"/>
    </row>
    <row r="95" spans="2:50" ht="14.25" hidden="1" customHeight="1" outlineLevel="1">
      <c r="B95" s="527"/>
      <c r="C95" s="203">
        <v>9</v>
      </c>
      <c r="D95" s="206" t="s">
        <v>532</v>
      </c>
      <c r="E95" s="203">
        <v>9</v>
      </c>
      <c r="F95" s="203">
        <v>2600</v>
      </c>
      <c r="G95" s="208">
        <f t="shared" si="97"/>
        <v>288.88888888888891</v>
      </c>
      <c r="H95" s="576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77"/>
      <c r="M95" s="209">
        <f>RANK(K95, K$87:$K$101)</f>
        <v>5</v>
      </c>
      <c r="N95" s="527"/>
      <c r="O95" s="527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76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76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76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76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76"/>
      <c r="AO95" s="207"/>
      <c r="AP95" s="207"/>
      <c r="AQ95" s="208"/>
      <c r="AR95" s="205"/>
      <c r="AS95" s="576"/>
      <c r="AT95" s="207"/>
      <c r="AU95" s="207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3">U102+1</f>
        <v>45904</v>
      </c>
      <c r="AA102" s="637"/>
      <c r="AB102" s="637"/>
      <c r="AC102" s="637"/>
      <c r="AD102" s="637"/>
      <c r="AE102" s="638">
        <f t="shared" ref="AE102" si="114">Z102+1</f>
        <v>45905</v>
      </c>
      <c r="AF102" s="639"/>
      <c r="AG102" s="639"/>
      <c r="AH102" s="639"/>
      <c r="AI102" s="639"/>
      <c r="AJ102" s="640">
        <f t="shared" ref="AJ102" si="115">AE102+1</f>
        <v>45906</v>
      </c>
      <c r="AK102" s="641"/>
      <c r="AL102" s="641"/>
      <c r="AM102" s="641"/>
      <c r="AN102" s="642"/>
      <c r="AO102" s="638">
        <f t="shared" ref="AO102" si="116">AJ102+1</f>
        <v>45907</v>
      </c>
      <c r="AP102" s="639"/>
      <c r="AQ102" s="639"/>
      <c r="AR102" s="639"/>
      <c r="AS102" s="639"/>
      <c r="AT102" s="640">
        <f t="shared" ref="AT102" si="117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8">Z102</f>
        <v>45904</v>
      </c>
      <c r="AA103" s="643"/>
      <c r="AB103" s="643"/>
      <c r="AC103" s="643"/>
      <c r="AD103" s="643"/>
      <c r="AE103" s="644">
        <f t="shared" ref="AE103" si="119">AE102</f>
        <v>45905</v>
      </c>
      <c r="AF103" s="644"/>
      <c r="AG103" s="644"/>
      <c r="AH103" s="644"/>
      <c r="AI103" s="644"/>
      <c r="AJ103" s="645">
        <f t="shared" ref="AJ103" si="120">AJ102</f>
        <v>45906</v>
      </c>
      <c r="AK103" s="646"/>
      <c r="AL103" s="646"/>
      <c r="AM103" s="646"/>
      <c r="AN103" s="647"/>
      <c r="AO103" s="644">
        <f t="shared" ref="AO103" si="121">AO102</f>
        <v>45907</v>
      </c>
      <c r="AP103" s="644"/>
      <c r="AQ103" s="644"/>
      <c r="AR103" s="644"/>
      <c r="AS103" s="644"/>
      <c r="AT103" s="645">
        <f t="shared" ref="AT103" si="122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649" t="s">
        <v>623</v>
      </c>
      <c r="C107" s="203">
        <v>1</v>
      </c>
      <c r="D107" s="206" t="s">
        <v>403</v>
      </c>
      <c r="E107" s="203">
        <v>20</v>
      </c>
      <c r="F107" s="203">
        <v>2600</v>
      </c>
      <c r="G107" s="208">
        <f t="shared" ref="G107:G114" si="123">F107/E107</f>
        <v>130</v>
      </c>
      <c r="H107" s="576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77">
        <f>IFERROR(AVERAGE(K107:K121),"-")</f>
        <v>264.65059155273951</v>
      </c>
      <c r="M107" s="209">
        <f>RANK(K107, K$107:$K$121)</f>
        <v>8</v>
      </c>
      <c r="N107" s="527"/>
      <c r="O107" s="527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76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76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76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76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76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76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76">
        <f>AVERAGE(AV107:AV121)</f>
        <v>264.99945263990958</v>
      </c>
    </row>
    <row r="108" spans="2:50" ht="14.25" hidden="1" customHeight="1" outlineLevel="1">
      <c r="B108" s="527"/>
      <c r="C108" s="203">
        <v>2</v>
      </c>
      <c r="D108" s="206" t="s">
        <v>401</v>
      </c>
      <c r="E108" s="203">
        <v>16</v>
      </c>
      <c r="F108" s="203">
        <v>3000</v>
      </c>
      <c r="G108" s="208">
        <f t="shared" si="123"/>
        <v>187.5</v>
      </c>
      <c r="H108" s="576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77"/>
      <c r="M108" s="209">
        <f>RANK(K108, K$107:$K$121)</f>
        <v>7</v>
      </c>
      <c r="N108" s="527"/>
      <c r="O108" s="527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76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76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76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76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76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76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76"/>
    </row>
    <row r="109" spans="2:50" ht="14.25" hidden="1" customHeight="1" outlineLevel="1">
      <c r="B109" s="527"/>
      <c r="C109" s="203">
        <v>3</v>
      </c>
      <c r="D109" s="206" t="s">
        <v>402</v>
      </c>
      <c r="E109" s="203">
        <v>6</v>
      </c>
      <c r="F109" s="203">
        <v>2600</v>
      </c>
      <c r="G109" s="208">
        <f t="shared" si="123"/>
        <v>433.33333333333331</v>
      </c>
      <c r="H109" s="576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77"/>
      <c r="M109" s="209">
        <f>RANK(K109, K$107:$K$121)</f>
        <v>1</v>
      </c>
      <c r="N109" s="527"/>
      <c r="O109" s="527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76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76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76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76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76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76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76"/>
    </row>
    <row r="110" spans="2:50" ht="14.25" hidden="1" customHeight="1" outlineLevel="1">
      <c r="B110" s="527"/>
      <c r="C110" s="203">
        <v>4</v>
      </c>
      <c r="D110" s="206" t="s">
        <v>404</v>
      </c>
      <c r="E110" s="203">
        <v>6</v>
      </c>
      <c r="F110" s="203">
        <v>2600</v>
      </c>
      <c r="G110" s="208">
        <f t="shared" si="123"/>
        <v>433.33333333333331</v>
      </c>
      <c r="H110" s="576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77"/>
      <c r="M110" s="209">
        <f>RANK(K110, K$107:$K$121)</f>
        <v>3</v>
      </c>
      <c r="N110" s="527"/>
      <c r="O110" s="527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76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76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76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76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76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76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76"/>
    </row>
    <row r="111" spans="2:50" ht="14.25" hidden="1" customHeight="1" outlineLevel="1">
      <c r="B111" s="527"/>
      <c r="C111" s="203">
        <v>5</v>
      </c>
      <c r="D111" s="206" t="s">
        <v>400</v>
      </c>
      <c r="E111" s="203">
        <v>11</v>
      </c>
      <c r="F111" s="203">
        <v>3273</v>
      </c>
      <c r="G111" s="208">
        <f t="shared" si="123"/>
        <v>297.54545454545456</v>
      </c>
      <c r="H111" s="576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77"/>
      <c r="M111" s="209">
        <f>RANK(K111, K$107:$K$121)</f>
        <v>4</v>
      </c>
      <c r="N111" s="527"/>
      <c r="O111" s="527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76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76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76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76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76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76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76"/>
    </row>
    <row r="112" spans="2:50" ht="14.25" hidden="1" customHeight="1" outlineLevel="1">
      <c r="B112" s="527"/>
      <c r="C112" s="203">
        <v>6</v>
      </c>
      <c r="D112" s="206" t="s">
        <v>398</v>
      </c>
      <c r="E112" s="203">
        <v>12</v>
      </c>
      <c r="F112" s="203">
        <v>3273</v>
      </c>
      <c r="G112" s="208">
        <f t="shared" si="123"/>
        <v>272.75</v>
      </c>
      <c r="H112" s="576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77"/>
      <c r="M112" s="209">
        <f>RANK(K112, K$107:$K$121)</f>
        <v>5</v>
      </c>
      <c r="N112" s="527"/>
      <c r="O112" s="527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76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76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76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76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76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76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76"/>
    </row>
    <row r="113" spans="2:50" ht="14.25" hidden="1" customHeight="1" outlineLevel="1">
      <c r="B113" s="527"/>
      <c r="C113" s="203">
        <v>7</v>
      </c>
      <c r="D113" s="206" t="s">
        <v>399</v>
      </c>
      <c r="E113" s="203">
        <v>11</v>
      </c>
      <c r="F113" s="203">
        <v>3000</v>
      </c>
      <c r="G113" s="208">
        <f t="shared" si="123"/>
        <v>272.72727272727275</v>
      </c>
      <c r="H113" s="576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77"/>
      <c r="M113" s="209">
        <f>RANK(K113, K$107:$K$121)</f>
        <v>6</v>
      </c>
      <c r="N113" s="527"/>
      <c r="O113" s="527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76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76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76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76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76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76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76"/>
    </row>
    <row r="114" spans="2:50" ht="14.25" hidden="1" customHeight="1" outlineLevel="1">
      <c r="B114" s="527"/>
      <c r="C114" s="203">
        <v>8</v>
      </c>
      <c r="D114" s="206" t="s">
        <v>555</v>
      </c>
      <c r="E114" s="203">
        <v>6</v>
      </c>
      <c r="F114" s="203">
        <v>2600</v>
      </c>
      <c r="G114" s="208">
        <f t="shared" si="123"/>
        <v>433.33333333333331</v>
      </c>
      <c r="H114" s="576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77"/>
      <c r="M114" s="209">
        <f>RANK(K114, K$107:$K$121)</f>
        <v>2</v>
      </c>
      <c r="N114" s="527"/>
      <c r="O114" s="527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76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76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76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76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76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76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3"/>
      <c r="Q115" s="203"/>
      <c r="R115" s="208"/>
      <c r="S115" s="205"/>
      <c r="T115" s="576"/>
      <c r="U115" s="203"/>
      <c r="V115" s="203"/>
      <c r="W115" s="208"/>
      <c r="X115" s="205"/>
      <c r="Y115" s="576"/>
      <c r="Z115" s="203"/>
      <c r="AA115" s="203"/>
      <c r="AB115" s="208"/>
      <c r="AC115" s="205"/>
      <c r="AD115" s="576"/>
      <c r="AE115" s="203"/>
      <c r="AF115" s="203"/>
      <c r="AG115" s="208"/>
      <c r="AH115" s="205"/>
      <c r="AI115" s="576"/>
      <c r="AJ115" s="203"/>
      <c r="AK115" s="203"/>
      <c r="AL115" s="208"/>
      <c r="AM115" s="205"/>
      <c r="AN115" s="576"/>
      <c r="AO115" s="203"/>
      <c r="AP115" s="203"/>
      <c r="AQ115" s="208"/>
      <c r="AR115" s="205"/>
      <c r="AS115" s="576"/>
      <c r="AT115" s="203"/>
      <c r="AU115" s="203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7"/>
      <c r="W121" s="208"/>
      <c r="X121" s="205"/>
      <c r="Y121" s="576"/>
      <c r="Z121" s="203"/>
      <c r="AA121" s="207"/>
      <c r="AB121" s="208"/>
      <c r="AC121" s="205"/>
      <c r="AD121" s="576"/>
      <c r="AE121" s="203"/>
      <c r="AF121" s="207"/>
      <c r="AG121" s="208"/>
      <c r="AH121" s="205"/>
      <c r="AI121" s="576"/>
      <c r="AJ121" s="203"/>
      <c r="AK121" s="207"/>
      <c r="AL121" s="208"/>
      <c r="AM121" s="205"/>
      <c r="AN121" s="576"/>
      <c r="AO121" s="203"/>
      <c r="AP121" s="207"/>
      <c r="AQ121" s="208"/>
      <c r="AR121" s="205"/>
      <c r="AS121" s="576"/>
      <c r="AT121" s="203"/>
      <c r="AU121" s="207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9">U122+1</f>
        <v>45911</v>
      </c>
      <c r="AA122" s="637"/>
      <c r="AB122" s="637"/>
      <c r="AC122" s="637"/>
      <c r="AD122" s="637"/>
      <c r="AE122" s="638">
        <f t="shared" ref="AE122" si="140">Z122+1</f>
        <v>45912</v>
      </c>
      <c r="AF122" s="639"/>
      <c r="AG122" s="639"/>
      <c r="AH122" s="639"/>
      <c r="AI122" s="639"/>
      <c r="AJ122" s="640">
        <f t="shared" ref="AJ122" si="141">AE122+1</f>
        <v>45913</v>
      </c>
      <c r="AK122" s="641"/>
      <c r="AL122" s="641"/>
      <c r="AM122" s="641"/>
      <c r="AN122" s="642"/>
      <c r="AO122" s="638">
        <f t="shared" ref="AO122" si="142">AJ122+1</f>
        <v>45914</v>
      </c>
      <c r="AP122" s="639"/>
      <c r="AQ122" s="639"/>
      <c r="AR122" s="639"/>
      <c r="AS122" s="639"/>
      <c r="AT122" s="640">
        <f t="shared" ref="AT122" si="143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4">Z122</f>
        <v>45911</v>
      </c>
      <c r="AA123" s="643"/>
      <c r="AB123" s="643"/>
      <c r="AC123" s="643"/>
      <c r="AD123" s="643"/>
      <c r="AE123" s="644">
        <f t="shared" ref="AE123" si="145">AE122</f>
        <v>45912</v>
      </c>
      <c r="AF123" s="644"/>
      <c r="AG123" s="644"/>
      <c r="AH123" s="644"/>
      <c r="AI123" s="644"/>
      <c r="AJ123" s="645">
        <f t="shared" ref="AJ123" si="146">AJ122</f>
        <v>45913</v>
      </c>
      <c r="AK123" s="646"/>
      <c r="AL123" s="646"/>
      <c r="AM123" s="646"/>
      <c r="AN123" s="647"/>
      <c r="AO123" s="644">
        <f t="shared" ref="AO123" si="147">AO122</f>
        <v>45914</v>
      </c>
      <c r="AP123" s="644"/>
      <c r="AQ123" s="644"/>
      <c r="AR123" s="644"/>
      <c r="AS123" s="644"/>
      <c r="AT123" s="645">
        <f t="shared" ref="AT123" si="148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649" t="s">
        <v>623</v>
      </c>
      <c r="C127" s="203">
        <v>1</v>
      </c>
      <c r="D127" s="206" t="s">
        <v>403</v>
      </c>
      <c r="E127" s="203">
        <v>20</v>
      </c>
      <c r="F127" s="203">
        <v>2600</v>
      </c>
      <c r="G127" s="208">
        <f t="shared" ref="G127:G134" si="149">F127/E127</f>
        <v>130</v>
      </c>
      <c r="H127" s="576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77">
        <f>IFERROR(AVERAGE(K127:K141),"-")</f>
        <v>265.95335423128131</v>
      </c>
      <c r="M127" s="209">
        <f>RANK(K127, K$127:$K$141)</f>
        <v>8</v>
      </c>
      <c r="N127" s="527"/>
      <c r="O127" s="527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76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76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76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76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76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76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76">
        <f>AVERAGE(AV127:AV141)</f>
        <v>266.59936670049257</v>
      </c>
    </row>
    <row r="128" spans="2:50" ht="14.25" hidden="1" customHeight="1" outlineLevel="1">
      <c r="B128" s="527"/>
      <c r="C128" s="203">
        <v>2</v>
      </c>
      <c r="D128" s="206" t="s">
        <v>401</v>
      </c>
      <c r="E128" s="203">
        <v>16</v>
      </c>
      <c r="F128" s="203">
        <v>3000</v>
      </c>
      <c r="G128" s="208">
        <f t="shared" si="149"/>
        <v>187.5</v>
      </c>
      <c r="H128" s="576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77"/>
      <c r="M128" s="209">
        <f>RANK(K128, K$127:$K$141)</f>
        <v>7</v>
      </c>
      <c r="N128" s="527"/>
      <c r="O128" s="527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76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76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76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76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76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76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76"/>
    </row>
    <row r="129" spans="2:50" ht="14.25" hidden="1" customHeight="1" outlineLevel="1">
      <c r="B129" s="527"/>
      <c r="C129" s="203">
        <v>3</v>
      </c>
      <c r="D129" s="206" t="s">
        <v>402</v>
      </c>
      <c r="E129" s="203">
        <v>6</v>
      </c>
      <c r="F129" s="203">
        <v>2600</v>
      </c>
      <c r="G129" s="208">
        <f t="shared" si="149"/>
        <v>433.33333333333331</v>
      </c>
      <c r="H129" s="576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77"/>
      <c r="M129" s="209">
        <f>RANK(K129, K$127:$K$141)</f>
        <v>1</v>
      </c>
      <c r="N129" s="527"/>
      <c r="O129" s="527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76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76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76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76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76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76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76"/>
    </row>
    <row r="130" spans="2:50" ht="14.25" hidden="1" customHeight="1" outlineLevel="1">
      <c r="B130" s="527"/>
      <c r="C130" s="203">
        <v>4</v>
      </c>
      <c r="D130" s="206" t="s">
        <v>404</v>
      </c>
      <c r="E130" s="203">
        <v>6</v>
      </c>
      <c r="F130" s="203">
        <v>2600</v>
      </c>
      <c r="G130" s="208">
        <f t="shared" si="149"/>
        <v>433.33333333333331</v>
      </c>
      <c r="H130" s="576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77"/>
      <c r="M130" s="209">
        <f>RANK(K130, K$127:$K$141)</f>
        <v>3</v>
      </c>
      <c r="N130" s="527"/>
      <c r="O130" s="527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76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76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76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76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76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76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76"/>
    </row>
    <row r="131" spans="2:50" ht="14.25" hidden="1" customHeight="1" outlineLevel="1">
      <c r="B131" s="527"/>
      <c r="C131" s="203">
        <v>5</v>
      </c>
      <c r="D131" s="206" t="s">
        <v>400</v>
      </c>
      <c r="E131" s="203">
        <v>11</v>
      </c>
      <c r="F131" s="203">
        <v>3273</v>
      </c>
      <c r="G131" s="208">
        <f t="shared" si="149"/>
        <v>297.54545454545456</v>
      </c>
      <c r="H131" s="576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77"/>
      <c r="M131" s="209">
        <f>RANK(K131, K$127:$K$141)</f>
        <v>4</v>
      </c>
      <c r="N131" s="527"/>
      <c r="O131" s="527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76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76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76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76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76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76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76"/>
    </row>
    <row r="132" spans="2:50" ht="14.25" hidden="1" customHeight="1" outlineLevel="1">
      <c r="B132" s="527"/>
      <c r="C132" s="203">
        <v>6</v>
      </c>
      <c r="D132" s="206" t="s">
        <v>398</v>
      </c>
      <c r="E132" s="203">
        <v>12</v>
      </c>
      <c r="F132" s="203">
        <v>3273</v>
      </c>
      <c r="G132" s="208">
        <f t="shared" si="149"/>
        <v>272.75</v>
      </c>
      <c r="H132" s="576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77"/>
      <c r="M132" s="209">
        <f>RANK(K132, K$127:$K$141)</f>
        <v>5</v>
      </c>
      <c r="N132" s="527"/>
      <c r="O132" s="527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76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76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76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76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76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76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76"/>
    </row>
    <row r="133" spans="2:50" ht="14.25" hidden="1" customHeight="1" outlineLevel="1">
      <c r="B133" s="527"/>
      <c r="C133" s="203">
        <v>7</v>
      </c>
      <c r="D133" s="206" t="s">
        <v>399</v>
      </c>
      <c r="E133" s="203">
        <v>11</v>
      </c>
      <c r="F133" s="203">
        <v>3000</v>
      </c>
      <c r="G133" s="208">
        <f t="shared" si="149"/>
        <v>272.72727272727275</v>
      </c>
      <c r="H133" s="576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77"/>
      <c r="M133" s="209">
        <f>RANK(K133, K$127:$K$141)</f>
        <v>6</v>
      </c>
      <c r="N133" s="527"/>
      <c r="O133" s="527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76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76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76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76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76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76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76"/>
    </row>
    <row r="134" spans="2:50" ht="14.25" hidden="1" customHeight="1" outlineLevel="1">
      <c r="B134" s="527"/>
      <c r="C134" s="203">
        <v>8</v>
      </c>
      <c r="D134" s="206" t="s">
        <v>555</v>
      </c>
      <c r="E134" s="203">
        <v>6</v>
      </c>
      <c r="F134" s="203">
        <v>2600</v>
      </c>
      <c r="G134" s="208">
        <f t="shared" si="149"/>
        <v>433.33333333333331</v>
      </c>
      <c r="H134" s="576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77"/>
      <c r="M134" s="209">
        <f>RANK(K134, K$127:$K$141)</f>
        <v>2</v>
      </c>
      <c r="N134" s="527"/>
      <c r="O134" s="527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76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76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76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76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76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76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5">U142+1</f>
        <v>45918</v>
      </c>
      <c r="AA142" s="637"/>
      <c r="AB142" s="637"/>
      <c r="AC142" s="637"/>
      <c r="AD142" s="637"/>
      <c r="AE142" s="638">
        <f t="shared" ref="AE142" si="166">Z142+1</f>
        <v>45919</v>
      </c>
      <c r="AF142" s="639"/>
      <c r="AG142" s="639"/>
      <c r="AH142" s="639"/>
      <c r="AI142" s="639"/>
      <c r="AJ142" s="640">
        <f t="shared" ref="AJ142" si="167">AE142+1</f>
        <v>45920</v>
      </c>
      <c r="AK142" s="641"/>
      <c r="AL142" s="641"/>
      <c r="AM142" s="641"/>
      <c r="AN142" s="642"/>
      <c r="AO142" s="638">
        <f t="shared" ref="AO142" si="168">AJ142+1</f>
        <v>45921</v>
      </c>
      <c r="AP142" s="639"/>
      <c r="AQ142" s="639"/>
      <c r="AR142" s="639"/>
      <c r="AS142" s="639"/>
      <c r="AT142" s="640">
        <f t="shared" ref="AT142" si="169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0">Z142</f>
        <v>45918</v>
      </c>
      <c r="AA143" s="643"/>
      <c r="AB143" s="643"/>
      <c r="AC143" s="643"/>
      <c r="AD143" s="643"/>
      <c r="AE143" s="644">
        <f t="shared" ref="AE143" si="171">AE142</f>
        <v>45919</v>
      </c>
      <c r="AF143" s="644"/>
      <c r="AG143" s="644"/>
      <c r="AH143" s="644"/>
      <c r="AI143" s="644"/>
      <c r="AJ143" s="645">
        <f t="shared" ref="AJ143" si="172">AJ142</f>
        <v>45920</v>
      </c>
      <c r="AK143" s="646"/>
      <c r="AL143" s="646"/>
      <c r="AM143" s="646"/>
      <c r="AN143" s="647"/>
      <c r="AO143" s="644">
        <f t="shared" ref="AO143" si="173">AO142</f>
        <v>45921</v>
      </c>
      <c r="AP143" s="644"/>
      <c r="AQ143" s="644"/>
      <c r="AR143" s="644"/>
      <c r="AS143" s="644"/>
      <c r="AT143" s="645">
        <f t="shared" ref="AT143" si="174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649" t="s">
        <v>623</v>
      </c>
      <c r="C147" s="203">
        <v>1</v>
      </c>
      <c r="D147" s="206" t="s">
        <v>403</v>
      </c>
      <c r="E147" s="203">
        <v>20</v>
      </c>
      <c r="F147" s="203">
        <v>2600</v>
      </c>
      <c r="G147" s="208">
        <f t="shared" ref="G147:G155" si="175">F147/E147</f>
        <v>130</v>
      </c>
      <c r="H147" s="576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77">
        <f>IFERROR(AVERAGE(K147:K161),"-")</f>
        <v>344.76783509639409</v>
      </c>
      <c r="M147" s="209">
        <f>RANK(K147, K$147:$K$161)</f>
        <v>9</v>
      </c>
      <c r="N147" s="527"/>
      <c r="O147" s="527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76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76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76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76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76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76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76">
        <f>AVERAGE(AV147:AV161)</f>
        <v>352.08491251738224</v>
      </c>
    </row>
    <row r="148" spans="2:50" ht="14.25" hidden="1" customHeight="1" outlineLevel="1">
      <c r="B148" s="527"/>
      <c r="C148" s="203">
        <v>2</v>
      </c>
      <c r="D148" s="206" t="s">
        <v>401</v>
      </c>
      <c r="E148" s="203">
        <v>16</v>
      </c>
      <c r="F148" s="203">
        <v>3000</v>
      </c>
      <c r="G148" s="208">
        <f t="shared" si="175"/>
        <v>187.5</v>
      </c>
      <c r="H148" s="576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77"/>
      <c r="M148" s="209">
        <f>RANK(K148, K$147:$K$161)</f>
        <v>8</v>
      </c>
      <c r="N148" s="527"/>
      <c r="O148" s="527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76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76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76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76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76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76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76"/>
    </row>
    <row r="149" spans="2:50" ht="14.25" hidden="1" customHeight="1" outlineLevel="1">
      <c r="B149" s="527"/>
      <c r="C149" s="203">
        <v>3</v>
      </c>
      <c r="D149" s="206" t="s">
        <v>402</v>
      </c>
      <c r="E149" s="203">
        <v>6</v>
      </c>
      <c r="F149" s="203">
        <v>3600</v>
      </c>
      <c r="G149" s="208">
        <f t="shared" si="175"/>
        <v>600</v>
      </c>
      <c r="H149" s="576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77"/>
      <c r="M149" s="209">
        <f>RANK(K149, K$147:$K$161)</f>
        <v>1</v>
      </c>
      <c r="N149" s="527"/>
      <c r="O149" s="527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76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76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76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76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76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76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76"/>
    </row>
    <row r="150" spans="2:50" ht="14.25" hidden="1" customHeight="1" outlineLevel="1">
      <c r="B150" s="527"/>
      <c r="C150" s="203">
        <v>4</v>
      </c>
      <c r="D150" s="206" t="s">
        <v>404</v>
      </c>
      <c r="E150" s="203">
        <v>6</v>
      </c>
      <c r="F150" s="203">
        <v>3600</v>
      </c>
      <c r="G150" s="208">
        <f t="shared" si="175"/>
        <v>600</v>
      </c>
      <c r="H150" s="576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77"/>
      <c r="M150" s="209">
        <f>RANK(K150, K$147:$K$161)</f>
        <v>3</v>
      </c>
      <c r="N150" s="527"/>
      <c r="O150" s="527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76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76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76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76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76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76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76"/>
    </row>
    <row r="151" spans="2:50" ht="14.25" hidden="1" customHeight="1" outlineLevel="1">
      <c r="B151" s="527"/>
      <c r="C151" s="203">
        <v>5</v>
      </c>
      <c r="D151" s="206" t="s">
        <v>400</v>
      </c>
      <c r="E151" s="203">
        <v>11</v>
      </c>
      <c r="F151" s="203">
        <v>3273</v>
      </c>
      <c r="G151" s="208">
        <f t="shared" si="175"/>
        <v>297.54545454545456</v>
      </c>
      <c r="H151" s="576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77"/>
      <c r="M151" s="209">
        <f>RANK(K151, K$147:$K$161)</f>
        <v>5</v>
      </c>
      <c r="N151" s="527"/>
      <c r="O151" s="527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76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76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76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76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76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76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76"/>
    </row>
    <row r="152" spans="2:50" ht="14.25" hidden="1" customHeight="1" outlineLevel="1">
      <c r="B152" s="527"/>
      <c r="C152" s="203">
        <v>6</v>
      </c>
      <c r="D152" s="206" t="s">
        <v>398</v>
      </c>
      <c r="E152" s="203">
        <v>12</v>
      </c>
      <c r="F152" s="203">
        <v>3273</v>
      </c>
      <c r="G152" s="208">
        <f t="shared" si="175"/>
        <v>272.75</v>
      </c>
      <c r="H152" s="576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77"/>
      <c r="M152" s="209">
        <f>RANK(K152, K$147:$K$161)</f>
        <v>6</v>
      </c>
      <c r="N152" s="527"/>
      <c r="O152" s="527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76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76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76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76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76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76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76"/>
    </row>
    <row r="153" spans="2:50" ht="14.25" hidden="1" customHeight="1" outlineLevel="1">
      <c r="B153" s="527"/>
      <c r="C153" s="203">
        <v>7</v>
      </c>
      <c r="D153" s="206" t="s">
        <v>399</v>
      </c>
      <c r="E153" s="203">
        <v>11</v>
      </c>
      <c r="F153" s="203">
        <v>3000</v>
      </c>
      <c r="G153" s="208">
        <f t="shared" si="175"/>
        <v>272.72727272727275</v>
      </c>
      <c r="H153" s="576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77"/>
      <c r="M153" s="209">
        <f>RANK(K153, K$147:$K$161)</f>
        <v>7</v>
      </c>
      <c r="N153" s="527"/>
      <c r="O153" s="527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76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76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76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76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76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76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76"/>
    </row>
    <row r="154" spans="2:50" ht="14.25" hidden="1" customHeight="1" outlineLevel="1">
      <c r="B154" s="527"/>
      <c r="C154" s="203">
        <v>8</v>
      </c>
      <c r="D154" s="206" t="s">
        <v>555</v>
      </c>
      <c r="E154" s="203">
        <v>6</v>
      </c>
      <c r="F154" s="203">
        <v>3600</v>
      </c>
      <c r="G154" s="208">
        <f t="shared" si="175"/>
        <v>600</v>
      </c>
      <c r="H154" s="576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77"/>
      <c r="M154" s="209">
        <f>RANK(K154, K$147:$K$161)</f>
        <v>2</v>
      </c>
      <c r="N154" s="527"/>
      <c r="O154" s="527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76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76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76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76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76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76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76"/>
    </row>
    <row r="155" spans="2:50" ht="14.25" hidden="1" customHeight="1" outlineLevel="1">
      <c r="B155" s="527"/>
      <c r="C155" s="203">
        <v>9</v>
      </c>
      <c r="D155" s="206" t="s">
        <v>642</v>
      </c>
      <c r="E155" s="203">
        <v>6</v>
      </c>
      <c r="F155" s="203">
        <v>3600</v>
      </c>
      <c r="G155" s="208">
        <f t="shared" si="175"/>
        <v>600</v>
      </c>
      <c r="H155" s="576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77"/>
      <c r="M155" s="209">
        <f>RANK(K155, K$147:$K$161)</f>
        <v>4</v>
      </c>
      <c r="N155" s="527"/>
      <c r="O155" s="527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76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76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76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76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76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76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7"/>
      <c r="Q156" s="207"/>
      <c r="R156" s="208"/>
      <c r="S156" s="205"/>
      <c r="T156" s="576"/>
      <c r="U156" s="207"/>
      <c r="V156" s="207"/>
      <c r="W156" s="208"/>
      <c r="X156" s="205"/>
      <c r="Y156" s="576"/>
      <c r="Z156" s="207"/>
      <c r="AA156" s="207"/>
      <c r="AB156" s="208"/>
      <c r="AC156" s="205"/>
      <c r="AD156" s="576"/>
      <c r="AE156" s="207"/>
      <c r="AF156" s="207"/>
      <c r="AG156" s="208"/>
      <c r="AH156" s="205"/>
      <c r="AI156" s="576"/>
      <c r="AJ156" s="207"/>
      <c r="AK156" s="207"/>
      <c r="AL156" s="208"/>
      <c r="AM156" s="205"/>
      <c r="AN156" s="576"/>
      <c r="AO156" s="207"/>
      <c r="AP156" s="207"/>
      <c r="AQ156" s="208"/>
      <c r="AR156" s="205"/>
      <c r="AS156" s="576"/>
      <c r="AT156" s="207"/>
      <c r="AU156" s="207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7"/>
      <c r="Q157" s="207"/>
      <c r="R157" s="208"/>
      <c r="S157" s="205"/>
      <c r="T157" s="576"/>
      <c r="U157" s="207"/>
      <c r="V157" s="207"/>
      <c r="W157" s="208"/>
      <c r="X157" s="205"/>
      <c r="Y157" s="576"/>
      <c r="Z157" s="207"/>
      <c r="AA157" s="207"/>
      <c r="AB157" s="208"/>
      <c r="AC157" s="205"/>
      <c r="AD157" s="576"/>
      <c r="AE157" s="207"/>
      <c r="AF157" s="207"/>
      <c r="AG157" s="208"/>
      <c r="AH157" s="205"/>
      <c r="AI157" s="576"/>
      <c r="AJ157" s="207"/>
      <c r="AK157" s="207"/>
      <c r="AL157" s="208"/>
      <c r="AM157" s="205"/>
      <c r="AN157" s="576"/>
      <c r="AO157" s="207"/>
      <c r="AP157" s="207"/>
      <c r="AQ157" s="208"/>
      <c r="AR157" s="205"/>
      <c r="AS157" s="576"/>
      <c r="AT157" s="207"/>
      <c r="AU157" s="207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7"/>
      <c r="Q158" s="207"/>
      <c r="R158" s="208"/>
      <c r="S158" s="205"/>
      <c r="T158" s="576"/>
      <c r="U158" s="207"/>
      <c r="V158" s="207"/>
      <c r="W158" s="208"/>
      <c r="X158" s="205"/>
      <c r="Y158" s="576"/>
      <c r="Z158" s="207"/>
      <c r="AA158" s="207"/>
      <c r="AB158" s="208"/>
      <c r="AC158" s="205"/>
      <c r="AD158" s="576"/>
      <c r="AE158" s="207"/>
      <c r="AF158" s="207"/>
      <c r="AG158" s="208"/>
      <c r="AH158" s="205"/>
      <c r="AI158" s="576"/>
      <c r="AJ158" s="207"/>
      <c r="AK158" s="207"/>
      <c r="AL158" s="208"/>
      <c r="AM158" s="205"/>
      <c r="AN158" s="576"/>
      <c r="AO158" s="207"/>
      <c r="AP158" s="207"/>
      <c r="AQ158" s="208"/>
      <c r="AR158" s="205"/>
      <c r="AS158" s="576"/>
      <c r="AT158" s="207"/>
      <c r="AU158" s="207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7">U162+1</f>
        <v>45925</v>
      </c>
      <c r="AA162" s="637"/>
      <c r="AB162" s="637"/>
      <c r="AC162" s="637"/>
      <c r="AD162" s="637"/>
      <c r="AE162" s="638">
        <f t="shared" ref="AE162" si="198">Z162+1</f>
        <v>45926</v>
      </c>
      <c r="AF162" s="639"/>
      <c r="AG162" s="639"/>
      <c r="AH162" s="639"/>
      <c r="AI162" s="639"/>
      <c r="AJ162" s="640">
        <f t="shared" ref="AJ162" si="199">AE162+1</f>
        <v>45927</v>
      </c>
      <c r="AK162" s="641"/>
      <c r="AL162" s="641"/>
      <c r="AM162" s="641"/>
      <c r="AN162" s="642"/>
      <c r="AO162" s="638">
        <f t="shared" ref="AO162" si="200">AJ162+1</f>
        <v>45928</v>
      </c>
      <c r="AP162" s="639"/>
      <c r="AQ162" s="639"/>
      <c r="AR162" s="639"/>
      <c r="AS162" s="639"/>
      <c r="AT162" s="640">
        <f t="shared" ref="AT162" si="201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202">Z162</f>
        <v>45925</v>
      </c>
      <c r="AA163" s="643"/>
      <c r="AB163" s="643"/>
      <c r="AC163" s="643"/>
      <c r="AD163" s="643"/>
      <c r="AE163" s="644">
        <f t="shared" ref="AE163" si="203">AE162</f>
        <v>45926</v>
      </c>
      <c r="AF163" s="644"/>
      <c r="AG163" s="644"/>
      <c r="AH163" s="644"/>
      <c r="AI163" s="644"/>
      <c r="AJ163" s="645">
        <f t="shared" ref="AJ163" si="204">AJ162</f>
        <v>45927</v>
      </c>
      <c r="AK163" s="646"/>
      <c r="AL163" s="646"/>
      <c r="AM163" s="646"/>
      <c r="AN163" s="647"/>
      <c r="AO163" s="644">
        <f t="shared" ref="AO163" si="205">AO162</f>
        <v>45928</v>
      </c>
      <c r="AP163" s="644"/>
      <c r="AQ163" s="644"/>
      <c r="AR163" s="644"/>
      <c r="AS163" s="644"/>
      <c r="AT163" s="645">
        <f t="shared" ref="AT163" si="206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649" t="s">
        <v>623</v>
      </c>
      <c r="C167" s="203">
        <v>1</v>
      </c>
      <c r="D167" s="206" t="s">
        <v>403</v>
      </c>
      <c r="E167" s="203">
        <v>20</v>
      </c>
      <c r="F167" s="203">
        <v>2600</v>
      </c>
      <c r="G167" s="208">
        <f t="shared" ref="G167:G175" si="207">F167/E167</f>
        <v>130</v>
      </c>
      <c r="H167" s="576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77">
        <f>IFERROR(AVERAGE(K167:K181),"-")</f>
        <v>353.12087516145539</v>
      </c>
      <c r="M167" s="209">
        <f>RANK(K167, K$167:$K$181)</f>
        <v>9</v>
      </c>
      <c r="N167" s="527"/>
      <c r="O167" s="527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76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76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76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76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76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76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76">
        <f>AVERAGE(AV167:AV181)</f>
        <v>354.60077351141467</v>
      </c>
    </row>
    <row r="168" spans="2:50" ht="14.25" hidden="1" customHeight="1" outlineLevel="1">
      <c r="B168" s="527"/>
      <c r="C168" s="203">
        <v>2</v>
      </c>
      <c r="D168" s="206" t="s">
        <v>401</v>
      </c>
      <c r="E168" s="203">
        <v>16</v>
      </c>
      <c r="F168" s="203">
        <v>3000</v>
      </c>
      <c r="G168" s="208">
        <f t="shared" si="207"/>
        <v>187.5</v>
      </c>
      <c r="H168" s="576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77"/>
      <c r="M168" s="209">
        <f>RANK(K168, K$167:$K$181)</f>
        <v>8</v>
      </c>
      <c r="N168" s="527"/>
      <c r="O168" s="527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76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76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76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76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76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76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76"/>
    </row>
    <row r="169" spans="2:50" ht="14.25" hidden="1" customHeight="1" outlineLevel="1">
      <c r="B169" s="527"/>
      <c r="C169" s="203">
        <v>3</v>
      </c>
      <c r="D169" s="206" t="s">
        <v>402</v>
      </c>
      <c r="E169" s="203">
        <v>6</v>
      </c>
      <c r="F169" s="203">
        <v>3600</v>
      </c>
      <c r="G169" s="208">
        <f t="shared" si="207"/>
        <v>600</v>
      </c>
      <c r="H169" s="576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77"/>
      <c r="M169" s="209">
        <f>RANK(K169, K$167:$K$181)</f>
        <v>1</v>
      </c>
      <c r="N169" s="527"/>
      <c r="O169" s="527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76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76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76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76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76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76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76"/>
    </row>
    <row r="170" spans="2:50" ht="14.25" hidden="1" customHeight="1" outlineLevel="1">
      <c r="B170" s="527"/>
      <c r="C170" s="203">
        <v>4</v>
      </c>
      <c r="D170" s="206" t="s">
        <v>404</v>
      </c>
      <c r="E170" s="203">
        <v>6</v>
      </c>
      <c r="F170" s="203">
        <v>3600</v>
      </c>
      <c r="G170" s="208">
        <f t="shared" si="207"/>
        <v>600</v>
      </c>
      <c r="H170" s="576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77"/>
      <c r="M170" s="209">
        <f>RANK(K170, K$167:$K$181)</f>
        <v>3</v>
      </c>
      <c r="N170" s="527"/>
      <c r="O170" s="527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76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76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76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76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76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76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76"/>
    </row>
    <row r="171" spans="2:50" ht="14.25" hidden="1" customHeight="1" outlineLevel="1">
      <c r="B171" s="527"/>
      <c r="C171" s="203">
        <v>5</v>
      </c>
      <c r="D171" s="206" t="s">
        <v>400</v>
      </c>
      <c r="E171" s="203">
        <v>11</v>
      </c>
      <c r="F171" s="203">
        <v>3273</v>
      </c>
      <c r="G171" s="208">
        <f t="shared" si="207"/>
        <v>297.54545454545456</v>
      </c>
      <c r="H171" s="576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77"/>
      <c r="M171" s="209">
        <f>RANK(K171, K$167:$K$181)</f>
        <v>5</v>
      </c>
      <c r="N171" s="527"/>
      <c r="O171" s="527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76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76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76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76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76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76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76"/>
    </row>
    <row r="172" spans="2:50" ht="14.25" hidden="1" customHeight="1" outlineLevel="1">
      <c r="B172" s="527"/>
      <c r="C172" s="203">
        <v>6</v>
      </c>
      <c r="D172" s="206" t="s">
        <v>398</v>
      </c>
      <c r="E172" s="203">
        <v>12</v>
      </c>
      <c r="F172" s="203">
        <v>3273</v>
      </c>
      <c r="G172" s="208">
        <f t="shared" si="207"/>
        <v>272.75</v>
      </c>
      <c r="H172" s="576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77"/>
      <c r="M172" s="209">
        <f>RANK(K172, K$167:$K$181)</f>
        <v>6</v>
      </c>
      <c r="N172" s="527"/>
      <c r="O172" s="527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76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76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76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76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76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76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76"/>
    </row>
    <row r="173" spans="2:50" ht="14.25" hidden="1" customHeight="1" outlineLevel="1">
      <c r="B173" s="527"/>
      <c r="C173" s="203">
        <v>7</v>
      </c>
      <c r="D173" s="206" t="s">
        <v>399</v>
      </c>
      <c r="E173" s="203">
        <v>11</v>
      </c>
      <c r="F173" s="203">
        <v>3000</v>
      </c>
      <c r="G173" s="208">
        <f t="shared" si="207"/>
        <v>272.72727272727275</v>
      </c>
      <c r="H173" s="576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77"/>
      <c r="M173" s="209">
        <f>RANK(K173, K$167:$K$181)</f>
        <v>7</v>
      </c>
      <c r="N173" s="527"/>
      <c r="O173" s="527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76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76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76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76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76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76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76"/>
    </row>
    <row r="174" spans="2:50" ht="14.25" hidden="1" customHeight="1" outlineLevel="1">
      <c r="B174" s="527"/>
      <c r="C174" s="203">
        <v>8</v>
      </c>
      <c r="D174" s="206" t="s">
        <v>555</v>
      </c>
      <c r="E174" s="203">
        <v>6</v>
      </c>
      <c r="F174" s="203">
        <v>3600</v>
      </c>
      <c r="G174" s="208">
        <f t="shared" si="207"/>
        <v>600</v>
      </c>
      <c r="H174" s="576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77"/>
      <c r="M174" s="209">
        <f>RANK(K174, K$167:$K$181)</f>
        <v>2</v>
      </c>
      <c r="N174" s="527"/>
      <c r="O174" s="527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76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76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76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76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76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76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76"/>
    </row>
    <row r="175" spans="2:50" ht="14.25" hidden="1" customHeight="1" outlineLevel="1">
      <c r="B175" s="527"/>
      <c r="C175" s="203">
        <v>9</v>
      </c>
      <c r="D175" s="206" t="s">
        <v>642</v>
      </c>
      <c r="E175" s="203">
        <v>6</v>
      </c>
      <c r="F175" s="203">
        <v>3600</v>
      </c>
      <c r="G175" s="208">
        <f t="shared" si="207"/>
        <v>600</v>
      </c>
      <c r="H175" s="576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77"/>
      <c r="M175" s="209">
        <f>RANK(K175, K$167:$K$181)</f>
        <v>4</v>
      </c>
      <c r="N175" s="527"/>
      <c r="O175" s="527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76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76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76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76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76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76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7"/>
      <c r="W181" s="208"/>
      <c r="X181" s="205"/>
      <c r="Y181" s="576"/>
      <c r="Z181" s="203"/>
      <c r="AA181" s="207"/>
      <c r="AB181" s="208"/>
      <c r="AC181" s="205"/>
      <c r="AD181" s="576"/>
      <c r="AE181" s="203"/>
      <c r="AF181" s="207"/>
      <c r="AG181" s="208"/>
      <c r="AH181" s="205"/>
      <c r="AI181" s="576"/>
      <c r="AJ181" s="203"/>
      <c r="AK181" s="207"/>
      <c r="AL181" s="208"/>
      <c r="AM181" s="205"/>
      <c r="AN181" s="576"/>
      <c r="AO181" s="203"/>
      <c r="AP181" s="207"/>
      <c r="AQ181" s="208"/>
      <c r="AR181" s="205"/>
      <c r="AS181" s="576"/>
      <c r="AT181" s="203"/>
      <c r="AU181" s="207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23">U182+1</f>
        <v>45932</v>
      </c>
      <c r="AA182" s="637"/>
      <c r="AB182" s="637"/>
      <c r="AC182" s="637"/>
      <c r="AD182" s="637"/>
      <c r="AE182" s="638">
        <f t="shared" ref="AE182" si="224">Z182+1</f>
        <v>45933</v>
      </c>
      <c r="AF182" s="639"/>
      <c r="AG182" s="639"/>
      <c r="AH182" s="639"/>
      <c r="AI182" s="639"/>
      <c r="AJ182" s="640">
        <f t="shared" ref="AJ182" si="225">AE182+1</f>
        <v>45934</v>
      </c>
      <c r="AK182" s="641"/>
      <c r="AL182" s="641"/>
      <c r="AM182" s="641"/>
      <c r="AN182" s="642"/>
      <c r="AO182" s="638">
        <f t="shared" ref="AO182" si="226">AJ182+1</f>
        <v>45935</v>
      </c>
      <c r="AP182" s="639"/>
      <c r="AQ182" s="639"/>
      <c r="AR182" s="639"/>
      <c r="AS182" s="639"/>
      <c r="AT182" s="640">
        <f t="shared" ref="AT182" si="227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8">Z182</f>
        <v>45932</v>
      </c>
      <c r="AA183" s="643"/>
      <c r="AB183" s="643"/>
      <c r="AC183" s="643"/>
      <c r="AD183" s="643"/>
      <c r="AE183" s="644">
        <f t="shared" ref="AE183" si="229">AE182</f>
        <v>45933</v>
      </c>
      <c r="AF183" s="644"/>
      <c r="AG183" s="644"/>
      <c r="AH183" s="644"/>
      <c r="AI183" s="644"/>
      <c r="AJ183" s="645">
        <f t="shared" ref="AJ183" si="230">AJ182</f>
        <v>45934</v>
      </c>
      <c r="AK183" s="646"/>
      <c r="AL183" s="646"/>
      <c r="AM183" s="646"/>
      <c r="AN183" s="647"/>
      <c r="AO183" s="644">
        <f t="shared" ref="AO183" si="231">AO182</f>
        <v>45935</v>
      </c>
      <c r="AP183" s="644"/>
      <c r="AQ183" s="644"/>
      <c r="AR183" s="644"/>
      <c r="AS183" s="644"/>
      <c r="AT183" s="645">
        <f t="shared" ref="AT183" si="232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649" t="s">
        <v>623</v>
      </c>
      <c r="C187" s="203">
        <v>1</v>
      </c>
      <c r="D187" s="206" t="s">
        <v>403</v>
      </c>
      <c r="E187" s="203">
        <v>20</v>
      </c>
      <c r="F187" s="203">
        <v>2600</v>
      </c>
      <c r="G187" s="208">
        <f t="shared" ref="G187:G196" si="233">F187/E187</f>
        <v>130</v>
      </c>
      <c r="H187" s="576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77">
        <f>IFERROR(AVERAGE(K187:K201),"-")</f>
        <v>338.65439228000571</v>
      </c>
      <c r="M187" s="209">
        <f>RANK(K187, K$187:$K$201)</f>
        <v>10</v>
      </c>
      <c r="N187" s="527"/>
      <c r="O187" s="527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76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76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76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76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76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76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76">
        <f>AVERAGE(AV187:AV201)</f>
        <v>338.81408636350704</v>
      </c>
    </row>
    <row r="188" spans="2:50" ht="14.25" hidden="1" customHeight="1" outlineLevel="1">
      <c r="B188" s="527"/>
      <c r="C188" s="203">
        <v>2</v>
      </c>
      <c r="D188" s="206" t="s">
        <v>401</v>
      </c>
      <c r="E188" s="203">
        <v>16</v>
      </c>
      <c r="F188" s="203">
        <v>3000</v>
      </c>
      <c r="G188" s="208">
        <f t="shared" si="233"/>
        <v>187.5</v>
      </c>
      <c r="H188" s="576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77"/>
      <c r="M188" s="209">
        <f>RANK(K188, K$187:$K$201)</f>
        <v>9</v>
      </c>
      <c r="N188" s="527"/>
      <c r="O188" s="527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76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76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76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76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76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76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76"/>
    </row>
    <row r="189" spans="2:50" ht="14.25" hidden="1" customHeight="1" outlineLevel="1">
      <c r="B189" s="527"/>
      <c r="C189" s="203">
        <v>3</v>
      </c>
      <c r="D189" s="206" t="s">
        <v>402</v>
      </c>
      <c r="E189" s="203">
        <v>6</v>
      </c>
      <c r="F189" s="203">
        <v>3600</v>
      </c>
      <c r="G189" s="208">
        <f t="shared" si="233"/>
        <v>600</v>
      </c>
      <c r="H189" s="576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77"/>
      <c r="M189" s="209">
        <f>RANK(K189, K$187:$K$201)</f>
        <v>1</v>
      </c>
      <c r="N189" s="527"/>
      <c r="O189" s="527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76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76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76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76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76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76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76"/>
    </row>
    <row r="190" spans="2:50" ht="14.25" hidden="1" customHeight="1" outlineLevel="1">
      <c r="B190" s="527"/>
      <c r="C190" s="203">
        <v>4</v>
      </c>
      <c r="D190" s="206" t="s">
        <v>404</v>
      </c>
      <c r="E190" s="203">
        <v>6</v>
      </c>
      <c r="F190" s="203">
        <v>3600</v>
      </c>
      <c r="G190" s="208">
        <f t="shared" si="233"/>
        <v>600</v>
      </c>
      <c r="H190" s="576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77"/>
      <c r="M190" s="209">
        <f>RANK(K190, K$187:$K$201)</f>
        <v>3</v>
      </c>
      <c r="N190" s="527"/>
      <c r="O190" s="527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76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76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76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76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76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76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76"/>
    </row>
    <row r="191" spans="2:50" ht="14.25" hidden="1" customHeight="1" outlineLevel="1">
      <c r="B191" s="527"/>
      <c r="C191" s="203">
        <v>5</v>
      </c>
      <c r="D191" s="206" t="s">
        <v>400</v>
      </c>
      <c r="E191" s="203">
        <v>11</v>
      </c>
      <c r="F191" s="203">
        <v>3273</v>
      </c>
      <c r="G191" s="208">
        <f t="shared" si="233"/>
        <v>297.54545454545456</v>
      </c>
      <c r="H191" s="576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77"/>
      <c r="M191" s="209">
        <f>RANK(K191, K$187:$K$201)</f>
        <v>5</v>
      </c>
      <c r="N191" s="527"/>
      <c r="O191" s="527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76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76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76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76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76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76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76"/>
    </row>
    <row r="192" spans="2:50" ht="14.25" hidden="1" customHeight="1" outlineLevel="1">
      <c r="B192" s="527"/>
      <c r="C192" s="203">
        <v>6</v>
      </c>
      <c r="D192" s="206" t="s">
        <v>398</v>
      </c>
      <c r="E192" s="203">
        <v>12</v>
      </c>
      <c r="F192" s="203">
        <v>3273</v>
      </c>
      <c r="G192" s="208">
        <f t="shared" si="233"/>
        <v>272.75</v>
      </c>
      <c r="H192" s="576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77"/>
      <c r="M192" s="209">
        <f>RANK(K192, K$187:$K$201)</f>
        <v>6</v>
      </c>
      <c r="N192" s="527"/>
      <c r="O192" s="527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76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76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76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76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76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76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76"/>
    </row>
    <row r="193" spans="2:50" ht="14.25" hidden="1" customHeight="1" outlineLevel="1">
      <c r="B193" s="527"/>
      <c r="C193" s="203">
        <v>7</v>
      </c>
      <c r="D193" s="206" t="s">
        <v>399</v>
      </c>
      <c r="E193" s="203">
        <v>11</v>
      </c>
      <c r="F193" s="203">
        <v>3000</v>
      </c>
      <c r="G193" s="208">
        <f t="shared" si="233"/>
        <v>272.72727272727275</v>
      </c>
      <c r="H193" s="576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77"/>
      <c r="M193" s="209">
        <f>RANK(K193, K$187:$K$201)</f>
        <v>7</v>
      </c>
      <c r="N193" s="527"/>
      <c r="O193" s="527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76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76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76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76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76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76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76"/>
    </row>
    <row r="194" spans="2:50" ht="14.25" hidden="1" customHeight="1" outlineLevel="1">
      <c r="B194" s="527"/>
      <c r="C194" s="203">
        <v>8</v>
      </c>
      <c r="D194" s="206" t="s">
        <v>555</v>
      </c>
      <c r="E194" s="203">
        <v>6</v>
      </c>
      <c r="F194" s="203">
        <v>3600</v>
      </c>
      <c r="G194" s="208">
        <f t="shared" si="233"/>
        <v>600</v>
      </c>
      <c r="H194" s="576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77"/>
      <c r="M194" s="209">
        <f>RANK(K194, K$187:$K$201)</f>
        <v>2</v>
      </c>
      <c r="N194" s="527"/>
      <c r="O194" s="527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76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76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76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76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76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76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76"/>
    </row>
    <row r="195" spans="2:50" ht="14.25" hidden="1" customHeight="1" outlineLevel="1">
      <c r="B195" s="527"/>
      <c r="C195" s="203">
        <v>9</v>
      </c>
      <c r="D195" s="206" t="s">
        <v>642</v>
      </c>
      <c r="E195" s="203">
        <v>6</v>
      </c>
      <c r="F195" s="203">
        <v>3600</v>
      </c>
      <c r="G195" s="208">
        <f t="shared" si="233"/>
        <v>600</v>
      </c>
      <c r="H195" s="576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77"/>
      <c r="M195" s="209">
        <f>RANK(K195, K$187:$K$201)</f>
        <v>4</v>
      </c>
      <c r="N195" s="527"/>
      <c r="O195" s="527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76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76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76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76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76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76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76"/>
    </row>
    <row r="196" spans="2:50" ht="14.25" hidden="1" customHeight="1" outlineLevel="1">
      <c r="B196" s="527"/>
      <c r="C196" s="203">
        <v>10</v>
      </c>
      <c r="D196" s="206" t="s">
        <v>668</v>
      </c>
      <c r="E196" s="203">
        <v>15</v>
      </c>
      <c r="F196" s="203">
        <v>3600</v>
      </c>
      <c r="G196" s="208">
        <f t="shared" si="233"/>
        <v>240</v>
      </c>
      <c r="H196" s="576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77"/>
      <c r="M196" s="209">
        <f>RANK(K196, K$187:$K$201)</f>
        <v>8</v>
      </c>
      <c r="N196" s="527"/>
      <c r="O196" s="527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76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76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76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76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76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76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7"/>
      <c r="Q197" s="207"/>
      <c r="R197" s="208"/>
      <c r="S197" s="205"/>
      <c r="T197" s="576"/>
      <c r="U197" s="207"/>
      <c r="V197" s="207"/>
      <c r="W197" s="208"/>
      <c r="X197" s="205"/>
      <c r="Y197" s="576"/>
      <c r="Z197" s="207"/>
      <c r="AA197" s="207"/>
      <c r="AB197" s="208"/>
      <c r="AC197" s="205"/>
      <c r="AD197" s="576"/>
      <c r="AE197" s="207"/>
      <c r="AF197" s="207"/>
      <c r="AG197" s="208"/>
      <c r="AH197" s="205"/>
      <c r="AI197" s="576"/>
      <c r="AJ197" s="207"/>
      <c r="AK197" s="207"/>
      <c r="AL197" s="208"/>
      <c r="AM197" s="205"/>
      <c r="AN197" s="576"/>
      <c r="AO197" s="207"/>
      <c r="AP197" s="207"/>
      <c r="AQ197" s="208"/>
      <c r="AR197" s="205"/>
      <c r="AS197" s="576"/>
      <c r="AT197" s="207"/>
      <c r="AU197" s="207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3"/>
      <c r="Q198" s="203"/>
      <c r="R198" s="208"/>
      <c r="S198" s="205"/>
      <c r="T198" s="576"/>
      <c r="U198" s="203"/>
      <c r="V198" s="203"/>
      <c r="W198" s="208"/>
      <c r="X198" s="205"/>
      <c r="Y198" s="576"/>
      <c r="Z198" s="203"/>
      <c r="AA198" s="203"/>
      <c r="AB198" s="208"/>
      <c r="AC198" s="205"/>
      <c r="AD198" s="576"/>
      <c r="AE198" s="203"/>
      <c r="AF198" s="203"/>
      <c r="AG198" s="208"/>
      <c r="AH198" s="205"/>
      <c r="AI198" s="576"/>
      <c r="AJ198" s="203"/>
      <c r="AK198" s="203"/>
      <c r="AL198" s="208"/>
      <c r="AM198" s="205"/>
      <c r="AN198" s="576"/>
      <c r="AO198" s="203"/>
      <c r="AP198" s="203"/>
      <c r="AQ198" s="208"/>
      <c r="AR198" s="205"/>
      <c r="AS198" s="576"/>
      <c r="AT198" s="203"/>
      <c r="AU198" s="203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7"/>
      <c r="W201" s="208"/>
      <c r="X201" s="205"/>
      <c r="Y201" s="576"/>
      <c r="Z201" s="203"/>
      <c r="AA201" s="207"/>
      <c r="AB201" s="208"/>
      <c r="AC201" s="205"/>
      <c r="AD201" s="576"/>
      <c r="AE201" s="203"/>
      <c r="AF201" s="207"/>
      <c r="AG201" s="208"/>
      <c r="AH201" s="205"/>
      <c r="AI201" s="576"/>
      <c r="AJ201" s="203"/>
      <c r="AK201" s="207"/>
      <c r="AL201" s="208"/>
      <c r="AM201" s="205"/>
      <c r="AN201" s="576"/>
      <c r="AO201" s="203"/>
      <c r="AP201" s="207"/>
      <c r="AQ201" s="208"/>
      <c r="AR201" s="205"/>
      <c r="AS201" s="576"/>
      <c r="AT201" s="203"/>
      <c r="AU201" s="207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9">U202+1</f>
        <v>45939</v>
      </c>
      <c r="AA202" s="637"/>
      <c r="AB202" s="637"/>
      <c r="AC202" s="637"/>
      <c r="AD202" s="637"/>
      <c r="AE202" s="638">
        <f t="shared" ref="AE202" si="250">Z202+1</f>
        <v>45940</v>
      </c>
      <c r="AF202" s="639"/>
      <c r="AG202" s="639"/>
      <c r="AH202" s="639"/>
      <c r="AI202" s="639"/>
      <c r="AJ202" s="640">
        <f t="shared" ref="AJ202" si="251">AE202+1</f>
        <v>45941</v>
      </c>
      <c r="AK202" s="641"/>
      <c r="AL202" s="641"/>
      <c r="AM202" s="641"/>
      <c r="AN202" s="642"/>
      <c r="AO202" s="638">
        <f t="shared" ref="AO202" si="252">AJ202+1</f>
        <v>45942</v>
      </c>
      <c r="AP202" s="639"/>
      <c r="AQ202" s="639"/>
      <c r="AR202" s="639"/>
      <c r="AS202" s="639"/>
      <c r="AT202" s="640">
        <f t="shared" ref="AT202" si="253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54">Z202</f>
        <v>45939</v>
      </c>
      <c r="AA203" s="643"/>
      <c r="AB203" s="643"/>
      <c r="AC203" s="643"/>
      <c r="AD203" s="643"/>
      <c r="AE203" s="644">
        <f t="shared" ref="AE203" si="255">AE202</f>
        <v>45940</v>
      </c>
      <c r="AF203" s="644"/>
      <c r="AG203" s="644"/>
      <c r="AH203" s="644"/>
      <c r="AI203" s="644"/>
      <c r="AJ203" s="645">
        <f t="shared" ref="AJ203" si="256">AJ202</f>
        <v>45941</v>
      </c>
      <c r="AK203" s="646"/>
      <c r="AL203" s="646"/>
      <c r="AM203" s="646"/>
      <c r="AN203" s="647"/>
      <c r="AO203" s="644">
        <f t="shared" ref="AO203" si="257">AO202</f>
        <v>45942</v>
      </c>
      <c r="AP203" s="644"/>
      <c r="AQ203" s="644"/>
      <c r="AR203" s="644"/>
      <c r="AS203" s="644"/>
      <c r="AT203" s="645">
        <f t="shared" ref="AT203" si="258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649" t="s">
        <v>623</v>
      </c>
      <c r="C207" s="203">
        <v>1</v>
      </c>
      <c r="D207" s="206" t="s">
        <v>403</v>
      </c>
      <c r="E207" s="203">
        <v>20</v>
      </c>
      <c r="F207" s="203">
        <v>2600</v>
      </c>
      <c r="G207" s="208">
        <f t="shared" ref="G207:G216" si="259">F207/E207</f>
        <v>130</v>
      </c>
      <c r="H207" s="576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77">
        <f>IFERROR(AVERAGE(K207:K221),"-")</f>
        <v>339.33317002766245</v>
      </c>
      <c r="M207" s="209">
        <f>RANK(K207, K$207:$K$221)</f>
        <v>10</v>
      </c>
      <c r="N207" s="527"/>
      <c r="O207" s="527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76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76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76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76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76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76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76">
        <f>AVERAGE(AV207:AV221)</f>
        <v>317.41823848548717</v>
      </c>
    </row>
    <row r="208" spans="2:50" ht="14.25" hidden="1" customHeight="1" outlineLevel="1">
      <c r="B208" s="527"/>
      <c r="C208" s="203">
        <v>2</v>
      </c>
      <c r="D208" s="206" t="s">
        <v>401</v>
      </c>
      <c r="E208" s="203">
        <v>16</v>
      </c>
      <c r="F208" s="203">
        <v>3000</v>
      </c>
      <c r="G208" s="208">
        <f t="shared" si="259"/>
        <v>187.5</v>
      </c>
      <c r="H208" s="576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77"/>
      <c r="M208" s="209">
        <f>RANK(K208, K$207:$K$221)</f>
        <v>9</v>
      </c>
      <c r="N208" s="527"/>
      <c r="O208" s="527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76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76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76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76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76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76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76"/>
    </row>
    <row r="209" spans="2:50" ht="14.25" hidden="1" customHeight="1" outlineLevel="1">
      <c r="B209" s="527"/>
      <c r="C209" s="203">
        <v>3</v>
      </c>
      <c r="D209" s="206" t="s">
        <v>402</v>
      </c>
      <c r="E209" s="203">
        <v>6</v>
      </c>
      <c r="F209" s="203">
        <v>3600</v>
      </c>
      <c r="G209" s="208">
        <f t="shared" si="259"/>
        <v>600</v>
      </c>
      <c r="H209" s="576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77"/>
      <c r="M209" s="209">
        <f>RANK(K209, K$207:$K$221)</f>
        <v>1</v>
      </c>
      <c r="N209" s="527"/>
      <c r="O209" s="527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76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76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76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76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76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76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76"/>
    </row>
    <row r="210" spans="2:50" ht="14.25" hidden="1" customHeight="1" outlineLevel="1">
      <c r="B210" s="527"/>
      <c r="C210" s="203">
        <v>4</v>
      </c>
      <c r="D210" s="206" t="s">
        <v>404</v>
      </c>
      <c r="E210" s="203">
        <v>6</v>
      </c>
      <c r="F210" s="203">
        <v>3600</v>
      </c>
      <c r="G210" s="208">
        <f t="shared" si="259"/>
        <v>600</v>
      </c>
      <c r="H210" s="576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77"/>
      <c r="M210" s="209">
        <f>RANK(K210, K$207:$K$221)</f>
        <v>3</v>
      </c>
      <c r="N210" s="527"/>
      <c r="O210" s="527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76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76"/>
      <c r="Z210" s="207"/>
      <c r="AA210" s="207"/>
      <c r="AB210" s="208"/>
      <c r="AC210" s="205"/>
      <c r="AD210" s="576"/>
      <c r="AE210" s="207"/>
      <c r="AF210" s="207"/>
      <c r="AG210" s="208"/>
      <c r="AH210" s="205"/>
      <c r="AI210" s="576"/>
      <c r="AJ210" s="207"/>
      <c r="AK210" s="207"/>
      <c r="AL210" s="208"/>
      <c r="AM210" s="205"/>
      <c r="AN210" s="576"/>
      <c r="AO210" s="207"/>
      <c r="AP210" s="207"/>
      <c r="AQ210" s="208"/>
      <c r="AR210" s="205"/>
      <c r="AS210" s="576"/>
      <c r="AT210" s="207"/>
      <c r="AU210" s="207"/>
      <c r="AV210" s="208"/>
      <c r="AW210" s="205"/>
      <c r="AX210" s="576"/>
    </row>
    <row r="211" spans="2:50" ht="14.25" hidden="1" customHeight="1" outlineLevel="1">
      <c r="B211" s="527"/>
      <c r="C211" s="203">
        <v>5</v>
      </c>
      <c r="D211" s="206" t="s">
        <v>400</v>
      </c>
      <c r="E211" s="203">
        <v>11</v>
      </c>
      <c r="F211" s="203">
        <v>3273</v>
      </c>
      <c r="G211" s="208">
        <f t="shared" si="259"/>
        <v>297.54545454545456</v>
      </c>
      <c r="H211" s="576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77"/>
      <c r="M211" s="209">
        <f>RANK(K211, K$207:$K$221)</f>
        <v>5</v>
      </c>
      <c r="N211" s="527"/>
      <c r="O211" s="527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76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76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76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76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76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76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76"/>
    </row>
    <row r="212" spans="2:50" ht="14.25" hidden="1" customHeight="1" outlineLevel="1">
      <c r="B212" s="527"/>
      <c r="C212" s="203">
        <v>6</v>
      </c>
      <c r="D212" s="206" t="s">
        <v>398</v>
      </c>
      <c r="E212" s="203">
        <v>12</v>
      </c>
      <c r="F212" s="203">
        <v>3273</v>
      </c>
      <c r="G212" s="208">
        <f t="shared" si="259"/>
        <v>272.75</v>
      </c>
      <c r="H212" s="576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77"/>
      <c r="M212" s="209">
        <f>RANK(K212, K$207:$K$221)</f>
        <v>6</v>
      </c>
      <c r="N212" s="527"/>
      <c r="O212" s="527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76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76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76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76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76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76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76"/>
    </row>
    <row r="213" spans="2:50" ht="14.25" hidden="1" customHeight="1" outlineLevel="1">
      <c r="B213" s="527"/>
      <c r="C213" s="203">
        <v>7</v>
      </c>
      <c r="D213" s="206" t="s">
        <v>399</v>
      </c>
      <c r="E213" s="203">
        <v>11</v>
      </c>
      <c r="F213" s="203">
        <v>3000</v>
      </c>
      <c r="G213" s="208">
        <f t="shared" si="259"/>
        <v>272.72727272727275</v>
      </c>
      <c r="H213" s="576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77"/>
      <c r="M213" s="209">
        <f>RANK(K213, K$207:$K$221)</f>
        <v>7</v>
      </c>
      <c r="N213" s="527"/>
      <c r="O213" s="527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76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76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76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76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76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76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76"/>
    </row>
    <row r="214" spans="2:50" ht="14.25" hidden="1" customHeight="1" outlineLevel="1">
      <c r="B214" s="527"/>
      <c r="C214" s="203">
        <v>8</v>
      </c>
      <c r="D214" s="206" t="s">
        <v>555</v>
      </c>
      <c r="E214" s="203">
        <v>6</v>
      </c>
      <c r="F214" s="203">
        <v>3600</v>
      </c>
      <c r="G214" s="208">
        <f t="shared" si="259"/>
        <v>600</v>
      </c>
      <c r="H214" s="576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77"/>
      <c r="M214" s="209">
        <f>RANK(K214, K$207:$K$221)</f>
        <v>2</v>
      </c>
      <c r="N214" s="527"/>
      <c r="O214" s="527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76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76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76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76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76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76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76"/>
    </row>
    <row r="215" spans="2:50" ht="14.25" hidden="1" customHeight="1" outlineLevel="1">
      <c r="B215" s="527"/>
      <c r="C215" s="203">
        <v>9</v>
      </c>
      <c r="D215" s="206" t="s">
        <v>642</v>
      </c>
      <c r="E215" s="203">
        <v>6</v>
      </c>
      <c r="F215" s="203">
        <v>3600</v>
      </c>
      <c r="G215" s="208">
        <f t="shared" si="259"/>
        <v>600</v>
      </c>
      <c r="H215" s="576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77"/>
      <c r="M215" s="209">
        <f>RANK(K215, K$207:$K$221)</f>
        <v>4</v>
      </c>
      <c r="N215" s="527"/>
      <c r="O215" s="527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76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76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76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76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76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76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76"/>
    </row>
    <row r="216" spans="2:50" ht="14.25" hidden="1" customHeight="1" outlineLevel="1">
      <c r="B216" s="527"/>
      <c r="C216" s="203">
        <v>10</v>
      </c>
      <c r="D216" s="206" t="s">
        <v>668</v>
      </c>
      <c r="E216" s="203">
        <v>15</v>
      </c>
      <c r="F216" s="203">
        <v>3600</v>
      </c>
      <c r="G216" s="208">
        <f t="shared" si="259"/>
        <v>240</v>
      </c>
      <c r="H216" s="576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77"/>
      <c r="M216" s="209">
        <f>RANK(K216, K$207:$K$221)</f>
        <v>8</v>
      </c>
      <c r="N216" s="527"/>
      <c r="O216" s="527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76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76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76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76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76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76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7"/>
      <c r="W221" s="208"/>
      <c r="X221" s="205"/>
      <c r="Y221" s="576"/>
      <c r="Z221" s="203"/>
      <c r="AA221" s="207"/>
      <c r="AB221" s="208"/>
      <c r="AC221" s="205"/>
      <c r="AD221" s="576"/>
      <c r="AE221" s="203"/>
      <c r="AF221" s="207"/>
      <c r="AG221" s="208"/>
      <c r="AH221" s="205"/>
      <c r="AI221" s="576"/>
      <c r="AJ221" s="203"/>
      <c r="AK221" s="207"/>
      <c r="AL221" s="208"/>
      <c r="AM221" s="205"/>
      <c r="AN221" s="576"/>
      <c r="AO221" s="203"/>
      <c r="AP221" s="207"/>
      <c r="AQ221" s="208"/>
      <c r="AR221" s="205"/>
      <c r="AS221" s="576"/>
      <c r="AT221" s="203"/>
      <c r="AU221" s="207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75">U222+1</f>
        <v>45946</v>
      </c>
      <c r="AA222" s="637"/>
      <c r="AB222" s="637"/>
      <c r="AC222" s="637"/>
      <c r="AD222" s="637"/>
      <c r="AE222" s="638">
        <f t="shared" ref="AE222" si="276">Z222+1</f>
        <v>45947</v>
      </c>
      <c r="AF222" s="639"/>
      <c r="AG222" s="639"/>
      <c r="AH222" s="639"/>
      <c r="AI222" s="639"/>
      <c r="AJ222" s="640">
        <f t="shared" ref="AJ222" si="277">AE222+1</f>
        <v>45948</v>
      </c>
      <c r="AK222" s="641"/>
      <c r="AL222" s="641"/>
      <c r="AM222" s="641"/>
      <c r="AN222" s="642"/>
      <c r="AO222" s="638">
        <f t="shared" ref="AO222" si="278">AJ222+1</f>
        <v>45949</v>
      </c>
      <c r="AP222" s="639"/>
      <c r="AQ222" s="639"/>
      <c r="AR222" s="639"/>
      <c r="AS222" s="639"/>
      <c r="AT222" s="640">
        <f t="shared" ref="AT222" si="279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80">Z222</f>
        <v>45946</v>
      </c>
      <c r="AA223" s="643"/>
      <c r="AB223" s="643"/>
      <c r="AC223" s="643"/>
      <c r="AD223" s="643"/>
      <c r="AE223" s="644">
        <f t="shared" ref="AE223" si="281">AE222</f>
        <v>45947</v>
      </c>
      <c r="AF223" s="644"/>
      <c r="AG223" s="644"/>
      <c r="AH223" s="644"/>
      <c r="AI223" s="644"/>
      <c r="AJ223" s="645">
        <f t="shared" ref="AJ223" si="282">AJ222</f>
        <v>45948</v>
      </c>
      <c r="AK223" s="646"/>
      <c r="AL223" s="646"/>
      <c r="AM223" s="646"/>
      <c r="AN223" s="647"/>
      <c r="AO223" s="644">
        <f t="shared" ref="AO223" si="283">AO222</f>
        <v>45949</v>
      </c>
      <c r="AP223" s="644"/>
      <c r="AQ223" s="644"/>
      <c r="AR223" s="644"/>
      <c r="AS223" s="644"/>
      <c r="AT223" s="645">
        <f t="shared" ref="AT223" si="284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649" t="s">
        <v>623</v>
      </c>
      <c r="C227" s="203">
        <v>1</v>
      </c>
      <c r="D227" s="206" t="s">
        <v>403</v>
      </c>
      <c r="E227" s="203">
        <v>20</v>
      </c>
      <c r="F227" s="203">
        <v>2600</v>
      </c>
      <c r="G227" s="208">
        <f t="shared" ref="G227:G235" si="285">F227/E227</f>
        <v>130</v>
      </c>
      <c r="H227" s="576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77">
        <f>IFERROR(AVERAGE(K227:K241),"-")</f>
        <v>317.35835167719472</v>
      </c>
      <c r="M227" s="209">
        <f>RANK(K227, K$227:$K$241)</f>
        <v>9</v>
      </c>
      <c r="N227" s="527"/>
      <c r="O227" s="527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76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76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76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76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76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76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76">
        <f>AVERAGE(AV227:AV241)</f>
        <v>317.37230688613948</v>
      </c>
    </row>
    <row r="228" spans="2:50" ht="14.25" hidden="1" customHeight="1" outlineLevel="1">
      <c r="B228" s="527"/>
      <c r="C228" s="203">
        <v>2</v>
      </c>
      <c r="D228" s="206" t="s">
        <v>401</v>
      </c>
      <c r="E228" s="203">
        <v>16</v>
      </c>
      <c r="F228" s="203">
        <v>3000</v>
      </c>
      <c r="G228" s="208">
        <f t="shared" si="285"/>
        <v>187.5</v>
      </c>
      <c r="H228" s="576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77"/>
      <c r="M228" s="209">
        <f>RANK(K228, K$227:$K$241)</f>
        <v>8</v>
      </c>
      <c r="N228" s="527"/>
      <c r="O228" s="527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76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76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76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76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76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76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76"/>
    </row>
    <row r="229" spans="2:50" ht="14.25" hidden="1" customHeight="1" outlineLevel="1">
      <c r="B229" s="527"/>
      <c r="C229" s="203">
        <v>3</v>
      </c>
      <c r="D229" s="206" t="s">
        <v>402</v>
      </c>
      <c r="E229" s="203">
        <v>6</v>
      </c>
      <c r="F229" s="203">
        <v>3600</v>
      </c>
      <c r="G229" s="208">
        <f t="shared" si="285"/>
        <v>600</v>
      </c>
      <c r="H229" s="576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77"/>
      <c r="M229" s="209">
        <f>RANK(K229, K$227:$K$241)</f>
        <v>2</v>
      </c>
      <c r="N229" s="527"/>
      <c r="O229" s="527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76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76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76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76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76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76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76"/>
    </row>
    <row r="230" spans="2:50" ht="14.25" hidden="1" customHeight="1" outlineLevel="1">
      <c r="B230" s="527"/>
      <c r="C230" s="203">
        <v>4</v>
      </c>
      <c r="D230" s="206" t="s">
        <v>400</v>
      </c>
      <c r="E230" s="203">
        <v>11</v>
      </c>
      <c r="F230" s="203">
        <v>3273</v>
      </c>
      <c r="G230" s="208">
        <f t="shared" si="285"/>
        <v>297.54545454545456</v>
      </c>
      <c r="H230" s="576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77"/>
      <c r="M230" s="209">
        <f>RANK(K230, K$227:$K$241)</f>
        <v>4</v>
      </c>
      <c r="N230" s="527"/>
      <c r="O230" s="527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76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76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76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76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76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76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76"/>
    </row>
    <row r="231" spans="2:50" ht="14.25" hidden="1" customHeight="1" outlineLevel="1">
      <c r="B231" s="527"/>
      <c r="C231" s="203">
        <v>5</v>
      </c>
      <c r="D231" s="206" t="s">
        <v>398</v>
      </c>
      <c r="E231" s="203">
        <v>12</v>
      </c>
      <c r="F231" s="203">
        <v>3273</v>
      </c>
      <c r="G231" s="208">
        <f t="shared" si="285"/>
        <v>272.75</v>
      </c>
      <c r="H231" s="576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77"/>
      <c r="M231" s="209">
        <f>RANK(K231, K$227:$K$241)</f>
        <v>5</v>
      </c>
      <c r="N231" s="527"/>
      <c r="O231" s="527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76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76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76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76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76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76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76"/>
    </row>
    <row r="232" spans="2:50" ht="14.25" hidden="1" customHeight="1" outlineLevel="1">
      <c r="B232" s="527"/>
      <c r="C232" s="203">
        <v>6</v>
      </c>
      <c r="D232" s="206" t="s">
        <v>399</v>
      </c>
      <c r="E232" s="203">
        <v>11</v>
      </c>
      <c r="F232" s="203">
        <v>3000</v>
      </c>
      <c r="G232" s="208">
        <f t="shared" si="285"/>
        <v>272.72727272727275</v>
      </c>
      <c r="H232" s="576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77"/>
      <c r="M232" s="209">
        <f>RANK(K232, K$227:$K$241)</f>
        <v>6</v>
      </c>
      <c r="N232" s="527"/>
      <c r="O232" s="527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76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76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76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76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76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76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76"/>
    </row>
    <row r="233" spans="2:50" ht="14.25" hidden="1" customHeight="1" outlineLevel="1">
      <c r="B233" s="527"/>
      <c r="C233" s="203">
        <v>7</v>
      </c>
      <c r="D233" s="206" t="s">
        <v>555</v>
      </c>
      <c r="E233" s="203">
        <v>6</v>
      </c>
      <c r="F233" s="203">
        <v>3600</v>
      </c>
      <c r="G233" s="208">
        <f t="shared" si="285"/>
        <v>600</v>
      </c>
      <c r="H233" s="576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77"/>
      <c r="M233" s="209">
        <f>RANK(K233, K$227:$K$241)</f>
        <v>1</v>
      </c>
      <c r="N233" s="527"/>
      <c r="O233" s="527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76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76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76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76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76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76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76"/>
    </row>
    <row r="234" spans="2:50" ht="14.25" hidden="1" customHeight="1" outlineLevel="1">
      <c r="B234" s="527"/>
      <c r="C234" s="203">
        <v>8</v>
      </c>
      <c r="D234" s="206" t="s">
        <v>642</v>
      </c>
      <c r="E234" s="203">
        <v>6</v>
      </c>
      <c r="F234" s="203">
        <v>3600</v>
      </c>
      <c r="G234" s="208">
        <f t="shared" si="285"/>
        <v>600</v>
      </c>
      <c r="H234" s="576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77"/>
      <c r="M234" s="209">
        <f>RANK(K234, K$227:$K$241)</f>
        <v>3</v>
      </c>
      <c r="N234" s="527"/>
      <c r="O234" s="527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76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76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76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76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76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76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76"/>
    </row>
    <row r="235" spans="2:50" ht="14.25" hidden="1" customHeight="1" outlineLevel="1">
      <c r="B235" s="527"/>
      <c r="C235" s="203">
        <v>9</v>
      </c>
      <c r="D235" s="206" t="s">
        <v>668</v>
      </c>
      <c r="E235" s="203">
        <v>15</v>
      </c>
      <c r="F235" s="203">
        <v>3600</v>
      </c>
      <c r="G235" s="208">
        <f t="shared" si="285"/>
        <v>240</v>
      </c>
      <c r="H235" s="576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77"/>
      <c r="M235" s="209">
        <f>RANK(K235, K$227:$K$241)</f>
        <v>7</v>
      </c>
      <c r="N235" s="527"/>
      <c r="O235" s="527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76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76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76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76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76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76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76"/>
    </row>
    <row r="236" spans="2:50" ht="14.25" hidden="1" customHeight="1" outlineLevel="1">
      <c r="B236" s="527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7"/>
      <c r="M236" s="209"/>
      <c r="N236" s="527"/>
      <c r="O236" s="527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7"/>
      <c r="W241" s="208"/>
      <c r="X241" s="205"/>
      <c r="Y241" s="576"/>
      <c r="Z241" s="203"/>
      <c r="AA241" s="207"/>
      <c r="AB241" s="208"/>
      <c r="AC241" s="205"/>
      <c r="AD241" s="576"/>
      <c r="AE241" s="203"/>
      <c r="AF241" s="207"/>
      <c r="AG241" s="208"/>
      <c r="AH241" s="205"/>
      <c r="AI241" s="576"/>
      <c r="AJ241" s="203"/>
      <c r="AK241" s="207"/>
      <c r="AL241" s="208"/>
      <c r="AM241" s="205"/>
      <c r="AN241" s="576"/>
      <c r="AO241" s="203"/>
      <c r="AP241" s="207"/>
      <c r="AQ241" s="208"/>
      <c r="AR241" s="205"/>
      <c r="AS241" s="576"/>
      <c r="AT241" s="203"/>
      <c r="AU241" s="207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301">U242+1</f>
        <v>45953</v>
      </c>
      <c r="AA242" s="637"/>
      <c r="AB242" s="637"/>
      <c r="AC242" s="637"/>
      <c r="AD242" s="637"/>
      <c r="AE242" s="638">
        <f t="shared" ref="AE242" si="302">Z242+1</f>
        <v>45954</v>
      </c>
      <c r="AF242" s="639"/>
      <c r="AG242" s="639"/>
      <c r="AH242" s="639"/>
      <c r="AI242" s="639"/>
      <c r="AJ242" s="640">
        <f t="shared" ref="AJ242" si="303">AE242+1</f>
        <v>45955</v>
      </c>
      <c r="AK242" s="641"/>
      <c r="AL242" s="641"/>
      <c r="AM242" s="641"/>
      <c r="AN242" s="642"/>
      <c r="AO242" s="638">
        <f t="shared" ref="AO242" si="304">AJ242+1</f>
        <v>45956</v>
      </c>
      <c r="AP242" s="639"/>
      <c r="AQ242" s="639"/>
      <c r="AR242" s="639"/>
      <c r="AS242" s="639"/>
      <c r="AT242" s="640">
        <f t="shared" ref="AT242" si="305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6">Z242</f>
        <v>45953</v>
      </c>
      <c r="AA243" s="643"/>
      <c r="AB243" s="643"/>
      <c r="AC243" s="643"/>
      <c r="AD243" s="643"/>
      <c r="AE243" s="644">
        <f t="shared" ref="AE243" si="307">AE242</f>
        <v>45954</v>
      </c>
      <c r="AF243" s="644"/>
      <c r="AG243" s="644"/>
      <c r="AH243" s="644"/>
      <c r="AI243" s="644"/>
      <c r="AJ243" s="645">
        <f t="shared" ref="AJ243" si="308">AJ242</f>
        <v>45955</v>
      </c>
      <c r="AK243" s="646"/>
      <c r="AL243" s="646"/>
      <c r="AM243" s="646"/>
      <c r="AN243" s="647"/>
      <c r="AO243" s="644">
        <f t="shared" ref="AO243" si="309">AO242</f>
        <v>45956</v>
      </c>
      <c r="AP243" s="644"/>
      <c r="AQ243" s="644"/>
      <c r="AR243" s="644"/>
      <c r="AS243" s="644"/>
      <c r="AT243" s="645">
        <f t="shared" ref="AT243" si="310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649" t="s">
        <v>623</v>
      </c>
      <c r="C247" s="203">
        <v>1</v>
      </c>
      <c r="D247" s="206" t="s">
        <v>403</v>
      </c>
      <c r="E247" s="203">
        <v>20</v>
      </c>
      <c r="F247" s="203">
        <v>2600</v>
      </c>
      <c r="G247" s="208">
        <f t="shared" ref="G247:G255" si="311">F247/E247</f>
        <v>130</v>
      </c>
      <c r="H247" s="576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77">
        <f>IFERROR(AVERAGE(K247:K261),"-")</f>
        <v>317.58954702028939</v>
      </c>
      <c r="M247" s="209">
        <f>RANK(K247, K$247:$K$261)</f>
        <v>9</v>
      </c>
      <c r="N247" s="527"/>
      <c r="O247" s="527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76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76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76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76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76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76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76">
        <f>AVERAGE(AV247:AV261)</f>
        <v>331.48647696947495</v>
      </c>
    </row>
    <row r="248" spans="2:50" ht="14.25" hidden="1" customHeight="1" outlineLevel="1">
      <c r="B248" s="527"/>
      <c r="C248" s="203">
        <v>2</v>
      </c>
      <c r="D248" s="206" t="s">
        <v>401</v>
      </c>
      <c r="E248" s="203">
        <v>16</v>
      </c>
      <c r="F248" s="203">
        <v>3000</v>
      </c>
      <c r="G248" s="208">
        <f t="shared" si="311"/>
        <v>187.5</v>
      </c>
      <c r="H248" s="576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77"/>
      <c r="M248" s="209">
        <f>RANK(K248, K$247:$K$261)</f>
        <v>8</v>
      </c>
      <c r="N248" s="527"/>
      <c r="O248" s="527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76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76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76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76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76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76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76"/>
    </row>
    <row r="249" spans="2:50" ht="14.25" hidden="1" customHeight="1" outlineLevel="1">
      <c r="B249" s="527"/>
      <c r="C249" s="203">
        <v>3</v>
      </c>
      <c r="D249" s="206" t="s">
        <v>402</v>
      </c>
      <c r="E249" s="203">
        <v>6</v>
      </c>
      <c r="F249" s="203">
        <v>3600</v>
      </c>
      <c r="G249" s="208">
        <f t="shared" si="311"/>
        <v>600</v>
      </c>
      <c r="H249" s="576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77"/>
      <c r="M249" s="209">
        <f>RANK(K249, K$247:$K$261)</f>
        <v>2</v>
      </c>
      <c r="N249" s="527"/>
      <c r="O249" s="527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76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76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76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76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76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76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76"/>
    </row>
    <row r="250" spans="2:50" ht="14.25" hidden="1" customHeight="1" outlineLevel="1">
      <c r="B250" s="527"/>
      <c r="C250" s="203">
        <v>4</v>
      </c>
      <c r="D250" s="206" t="s">
        <v>400</v>
      </c>
      <c r="E250" s="203">
        <v>11</v>
      </c>
      <c r="F250" s="203">
        <v>3273</v>
      </c>
      <c r="G250" s="208">
        <f t="shared" si="311"/>
        <v>297.54545454545456</v>
      </c>
      <c r="H250" s="576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77"/>
      <c r="M250" s="209">
        <f>RANK(K250, K$247:$K$261)</f>
        <v>4</v>
      </c>
      <c r="N250" s="527"/>
      <c r="O250" s="527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76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76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76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76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76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76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76"/>
    </row>
    <row r="251" spans="2:50" ht="14.25" hidden="1" customHeight="1" outlineLevel="1">
      <c r="B251" s="527"/>
      <c r="C251" s="203">
        <v>5</v>
      </c>
      <c r="D251" s="206" t="s">
        <v>398</v>
      </c>
      <c r="E251" s="203">
        <v>12</v>
      </c>
      <c r="F251" s="203">
        <v>3273</v>
      </c>
      <c r="G251" s="208">
        <f t="shared" si="311"/>
        <v>272.75</v>
      </c>
      <c r="H251" s="576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77"/>
      <c r="M251" s="209">
        <f>RANK(K251, K$247:$K$261)</f>
        <v>5</v>
      </c>
      <c r="N251" s="527"/>
      <c r="O251" s="527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76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76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76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76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76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76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76"/>
    </row>
    <row r="252" spans="2:50" ht="14.25" hidden="1" customHeight="1" outlineLevel="1">
      <c r="B252" s="527"/>
      <c r="C252" s="203">
        <v>6</v>
      </c>
      <c r="D252" s="206" t="s">
        <v>399</v>
      </c>
      <c r="E252" s="203">
        <v>11</v>
      </c>
      <c r="F252" s="203">
        <v>3000</v>
      </c>
      <c r="G252" s="208">
        <f t="shared" si="311"/>
        <v>272.72727272727275</v>
      </c>
      <c r="H252" s="576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77"/>
      <c r="M252" s="209">
        <f>RANK(K252, K$247:$K$261)</f>
        <v>6</v>
      </c>
      <c r="N252" s="527"/>
      <c r="O252" s="527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76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76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76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76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76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76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76"/>
    </row>
    <row r="253" spans="2:50" ht="14.25" hidden="1" customHeight="1" outlineLevel="1">
      <c r="B253" s="527"/>
      <c r="C253" s="203">
        <v>7</v>
      </c>
      <c r="D253" s="206" t="s">
        <v>555</v>
      </c>
      <c r="E253" s="203">
        <v>6</v>
      </c>
      <c r="F253" s="203">
        <v>3600</v>
      </c>
      <c r="G253" s="208">
        <f t="shared" si="311"/>
        <v>600</v>
      </c>
      <c r="H253" s="576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77"/>
      <c r="M253" s="209">
        <f>RANK(K253, K$247:$K$261)</f>
        <v>1</v>
      </c>
      <c r="N253" s="527"/>
      <c r="O253" s="527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76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76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76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76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76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76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76"/>
    </row>
    <row r="254" spans="2:50" ht="14.25" hidden="1" customHeight="1" outlineLevel="1">
      <c r="B254" s="527"/>
      <c r="C254" s="203">
        <v>8</v>
      </c>
      <c r="D254" s="206" t="s">
        <v>642</v>
      </c>
      <c r="E254" s="203">
        <v>6</v>
      </c>
      <c r="F254" s="203">
        <v>3600</v>
      </c>
      <c r="G254" s="208">
        <f t="shared" si="311"/>
        <v>600</v>
      </c>
      <c r="H254" s="576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77"/>
      <c r="M254" s="209">
        <f>RANK(K254, K$247:$K$261)</f>
        <v>3</v>
      </c>
      <c r="N254" s="527"/>
      <c r="O254" s="527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76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76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76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76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76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76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76"/>
    </row>
    <row r="255" spans="2:50" ht="14.25" hidden="1" customHeight="1" outlineLevel="1">
      <c r="B255" s="527"/>
      <c r="C255" s="203">
        <v>9</v>
      </c>
      <c r="D255" s="206" t="s">
        <v>668</v>
      </c>
      <c r="E255" s="203">
        <v>15</v>
      </c>
      <c r="F255" s="203">
        <v>3600</v>
      </c>
      <c r="G255" s="208">
        <f t="shared" si="311"/>
        <v>240</v>
      </c>
      <c r="H255" s="576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77"/>
      <c r="M255" s="209">
        <f>RANK(K255, K$247:$K$261)</f>
        <v>7</v>
      </c>
      <c r="N255" s="527"/>
      <c r="O255" s="527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76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76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76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76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76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76"/>
      <c r="AT255" s="207"/>
      <c r="AU255" s="207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7"/>
      <c r="Q256" s="207"/>
      <c r="R256" s="208"/>
      <c r="S256" s="205"/>
      <c r="T256" s="576"/>
      <c r="U256" s="207"/>
      <c r="V256" s="207"/>
      <c r="W256" s="208"/>
      <c r="X256" s="205"/>
      <c r="Y256" s="576"/>
      <c r="Z256" s="207"/>
      <c r="AA256" s="207"/>
      <c r="AB256" s="208"/>
      <c r="AC256" s="205"/>
      <c r="AD256" s="576"/>
      <c r="AE256" s="207"/>
      <c r="AF256" s="207"/>
      <c r="AG256" s="208"/>
      <c r="AH256" s="205"/>
      <c r="AI256" s="576"/>
      <c r="AJ256" s="207"/>
      <c r="AK256" s="207"/>
      <c r="AL256" s="208"/>
      <c r="AM256" s="205"/>
      <c r="AN256" s="576"/>
      <c r="AO256" s="207"/>
      <c r="AP256" s="207"/>
      <c r="AQ256" s="208"/>
      <c r="AR256" s="205"/>
      <c r="AS256" s="576"/>
      <c r="AT256" s="207"/>
      <c r="AU256" s="207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7"/>
      <c r="Q257" s="207"/>
      <c r="R257" s="208"/>
      <c r="S257" s="205"/>
      <c r="T257" s="576"/>
      <c r="U257" s="207"/>
      <c r="V257" s="207"/>
      <c r="W257" s="208"/>
      <c r="X257" s="205"/>
      <c r="Y257" s="576"/>
      <c r="Z257" s="207"/>
      <c r="AA257" s="207"/>
      <c r="AB257" s="208"/>
      <c r="AC257" s="205"/>
      <c r="AD257" s="576"/>
      <c r="AE257" s="207"/>
      <c r="AF257" s="207"/>
      <c r="AG257" s="208"/>
      <c r="AH257" s="205"/>
      <c r="AI257" s="576"/>
      <c r="AJ257" s="207"/>
      <c r="AK257" s="207"/>
      <c r="AL257" s="208"/>
      <c r="AM257" s="205"/>
      <c r="AN257" s="576"/>
      <c r="AO257" s="207"/>
      <c r="AP257" s="207"/>
      <c r="AQ257" s="208"/>
      <c r="AR257" s="205"/>
      <c r="AS257" s="576"/>
      <c r="AT257" s="207"/>
      <c r="AU257" s="207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7"/>
      <c r="Q258" s="207"/>
      <c r="R258" s="208"/>
      <c r="S258" s="205"/>
      <c r="T258" s="576"/>
      <c r="U258" s="207"/>
      <c r="V258" s="207"/>
      <c r="W258" s="208"/>
      <c r="X258" s="205"/>
      <c r="Y258" s="576"/>
      <c r="Z258" s="207"/>
      <c r="AA258" s="207"/>
      <c r="AB258" s="208"/>
      <c r="AC258" s="205"/>
      <c r="AD258" s="576"/>
      <c r="AE258" s="207"/>
      <c r="AF258" s="207"/>
      <c r="AG258" s="208"/>
      <c r="AH258" s="205"/>
      <c r="AI258" s="576"/>
      <c r="AJ258" s="207"/>
      <c r="AK258" s="207"/>
      <c r="AL258" s="208"/>
      <c r="AM258" s="205"/>
      <c r="AN258" s="576"/>
      <c r="AO258" s="207"/>
      <c r="AP258" s="207"/>
      <c r="AQ258" s="208"/>
      <c r="AR258" s="205"/>
      <c r="AS258" s="576"/>
      <c r="AT258" s="207"/>
      <c r="AU258" s="207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7"/>
      <c r="Q259" s="207"/>
      <c r="R259" s="208"/>
      <c r="S259" s="205"/>
      <c r="T259" s="576"/>
      <c r="U259" s="207"/>
      <c r="V259" s="207"/>
      <c r="W259" s="208"/>
      <c r="X259" s="205"/>
      <c r="Y259" s="576"/>
      <c r="Z259" s="207"/>
      <c r="AA259" s="207"/>
      <c r="AB259" s="208"/>
      <c r="AC259" s="205"/>
      <c r="AD259" s="576"/>
      <c r="AE259" s="207"/>
      <c r="AF259" s="207"/>
      <c r="AG259" s="208"/>
      <c r="AH259" s="205"/>
      <c r="AI259" s="576"/>
      <c r="AJ259" s="207"/>
      <c r="AK259" s="207"/>
      <c r="AL259" s="208"/>
      <c r="AM259" s="205"/>
      <c r="AN259" s="576"/>
      <c r="AO259" s="207"/>
      <c r="AP259" s="207"/>
      <c r="AQ259" s="208"/>
      <c r="AR259" s="205"/>
      <c r="AS259" s="576"/>
      <c r="AT259" s="207"/>
      <c r="AU259" s="207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7"/>
      <c r="Q260" s="207"/>
      <c r="R260" s="208"/>
      <c r="S260" s="205"/>
      <c r="T260" s="576"/>
      <c r="U260" s="207"/>
      <c r="V260" s="207"/>
      <c r="W260" s="208"/>
      <c r="X260" s="205"/>
      <c r="Y260" s="576"/>
      <c r="Z260" s="207"/>
      <c r="AA260" s="207"/>
      <c r="AB260" s="208"/>
      <c r="AC260" s="205"/>
      <c r="AD260" s="576"/>
      <c r="AE260" s="207"/>
      <c r="AF260" s="207"/>
      <c r="AG260" s="208"/>
      <c r="AH260" s="205"/>
      <c r="AI260" s="576"/>
      <c r="AJ260" s="207"/>
      <c r="AK260" s="207"/>
      <c r="AL260" s="208"/>
      <c r="AM260" s="205"/>
      <c r="AN260" s="576"/>
      <c r="AO260" s="207"/>
      <c r="AP260" s="207"/>
      <c r="AQ260" s="208"/>
      <c r="AR260" s="205"/>
      <c r="AS260" s="576"/>
      <c r="AT260" s="207"/>
      <c r="AU260" s="207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7"/>
      <c r="Q261" s="207"/>
      <c r="R261" s="208"/>
      <c r="S261" s="205"/>
      <c r="T261" s="576"/>
      <c r="U261" s="207"/>
      <c r="V261" s="207"/>
      <c r="W261" s="208"/>
      <c r="X261" s="205"/>
      <c r="Y261" s="576"/>
      <c r="Z261" s="207"/>
      <c r="AA261" s="207"/>
      <c r="AB261" s="208"/>
      <c r="AC261" s="205"/>
      <c r="AD261" s="576"/>
      <c r="AE261" s="207"/>
      <c r="AF261" s="207"/>
      <c r="AG261" s="208"/>
      <c r="AH261" s="205"/>
      <c r="AI261" s="576"/>
      <c r="AJ261" s="207"/>
      <c r="AK261" s="207"/>
      <c r="AL261" s="208"/>
      <c r="AM261" s="205"/>
      <c r="AN261" s="576"/>
      <c r="AO261" s="207"/>
      <c r="AP261" s="207"/>
      <c r="AQ261" s="208"/>
      <c r="AR261" s="205"/>
      <c r="AS261" s="576"/>
      <c r="AT261" s="207"/>
      <c r="AU261" s="207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7">U262+1</f>
        <v>45960</v>
      </c>
      <c r="AA262" s="637"/>
      <c r="AB262" s="637"/>
      <c r="AC262" s="637"/>
      <c r="AD262" s="637"/>
      <c r="AE262" s="638">
        <f t="shared" ref="AE262" si="328">Z262+1</f>
        <v>45961</v>
      </c>
      <c r="AF262" s="639"/>
      <c r="AG262" s="639"/>
      <c r="AH262" s="639"/>
      <c r="AI262" s="639"/>
      <c r="AJ262" s="640">
        <f t="shared" ref="AJ262" si="329">AE262+1</f>
        <v>45962</v>
      </c>
      <c r="AK262" s="641"/>
      <c r="AL262" s="641"/>
      <c r="AM262" s="641"/>
      <c r="AN262" s="642"/>
      <c r="AO262" s="638">
        <f t="shared" ref="AO262" si="330">AJ262+1</f>
        <v>45963</v>
      </c>
      <c r="AP262" s="639"/>
      <c r="AQ262" s="639"/>
      <c r="AR262" s="639"/>
      <c r="AS262" s="639"/>
      <c r="AT262" s="640">
        <f t="shared" ref="AT262" si="331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32">Z262</f>
        <v>45960</v>
      </c>
      <c r="AA263" s="643"/>
      <c r="AB263" s="643"/>
      <c r="AC263" s="643"/>
      <c r="AD263" s="643"/>
      <c r="AE263" s="644">
        <f t="shared" ref="AE263" si="333">AE262</f>
        <v>45961</v>
      </c>
      <c r="AF263" s="644"/>
      <c r="AG263" s="644"/>
      <c r="AH263" s="644"/>
      <c r="AI263" s="644"/>
      <c r="AJ263" s="645">
        <f t="shared" ref="AJ263" si="334">AJ262</f>
        <v>45962</v>
      </c>
      <c r="AK263" s="646"/>
      <c r="AL263" s="646"/>
      <c r="AM263" s="646"/>
      <c r="AN263" s="647"/>
      <c r="AO263" s="644">
        <f t="shared" ref="AO263" si="335">AO262</f>
        <v>45963</v>
      </c>
      <c r="AP263" s="644"/>
      <c r="AQ263" s="644"/>
      <c r="AR263" s="644"/>
      <c r="AS263" s="644"/>
      <c r="AT263" s="645">
        <f t="shared" ref="AT263" si="336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649" t="s">
        <v>623</v>
      </c>
      <c r="C267" s="203">
        <v>1</v>
      </c>
      <c r="D267" s="206" t="s">
        <v>403</v>
      </c>
      <c r="E267" s="203">
        <v>20</v>
      </c>
      <c r="F267" s="203">
        <v>2600</v>
      </c>
      <c r="G267" s="208">
        <f t="shared" ref="G267:G274" si="337">F267/E267</f>
        <v>130</v>
      </c>
      <c r="H267" s="576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77">
        <f>IFERROR(AVERAGE(K267:K281),"-")</f>
        <v>331.7330308071945</v>
      </c>
      <c r="M267" s="209">
        <f>RANK(K267, K$267:$K$281)</f>
        <v>8</v>
      </c>
      <c r="N267" s="527"/>
      <c r="O267" s="527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76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76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76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76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76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76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76">
        <f>AVERAGE(AV267:AV281)</f>
        <v>331.76012519181432</v>
      </c>
    </row>
    <row r="268" spans="2:50" ht="14.25" hidden="1" customHeight="1" outlineLevel="1">
      <c r="B268" s="527"/>
      <c r="C268" s="203">
        <v>2</v>
      </c>
      <c r="D268" s="206" t="s">
        <v>401</v>
      </c>
      <c r="E268" s="203">
        <v>16</v>
      </c>
      <c r="F268" s="203">
        <v>3000</v>
      </c>
      <c r="G268" s="208">
        <f t="shared" si="337"/>
        <v>187.5</v>
      </c>
      <c r="H268" s="576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77"/>
      <c r="M268" s="209">
        <f>RANK(K268, K$267:$K$281)</f>
        <v>7</v>
      </c>
      <c r="N268" s="527"/>
      <c r="O268" s="527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76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76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76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76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76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76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76"/>
    </row>
    <row r="269" spans="2:50" ht="14.25" hidden="1" customHeight="1" outlineLevel="1">
      <c r="B269" s="527"/>
      <c r="C269" s="203">
        <v>3</v>
      </c>
      <c r="D269" s="206" t="s">
        <v>402</v>
      </c>
      <c r="E269" s="203">
        <v>6</v>
      </c>
      <c r="F269" s="203">
        <v>3600</v>
      </c>
      <c r="G269" s="208">
        <f t="shared" si="337"/>
        <v>600</v>
      </c>
      <c r="H269" s="576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77"/>
      <c r="M269" s="209">
        <f>RANK(K269, K$267:$K$281)</f>
        <v>2</v>
      </c>
      <c r="N269" s="527"/>
      <c r="O269" s="527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76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76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76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76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76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76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76"/>
    </row>
    <row r="270" spans="2:50" ht="14.25" hidden="1" customHeight="1" outlineLevel="1">
      <c r="B270" s="527"/>
      <c r="C270" s="203">
        <v>4</v>
      </c>
      <c r="D270" s="206" t="s">
        <v>400</v>
      </c>
      <c r="E270" s="203">
        <v>11</v>
      </c>
      <c r="F270" s="203">
        <v>3273</v>
      </c>
      <c r="G270" s="208">
        <f t="shared" si="337"/>
        <v>297.54545454545456</v>
      </c>
      <c r="H270" s="576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77"/>
      <c r="M270" s="209">
        <f>RANK(K270, K$267:$K$281)</f>
        <v>4</v>
      </c>
      <c r="N270" s="527"/>
      <c r="O270" s="527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76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76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76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76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76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76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76"/>
    </row>
    <row r="271" spans="2:50" ht="14.25" hidden="1" customHeight="1" outlineLevel="1">
      <c r="B271" s="527"/>
      <c r="C271" s="203">
        <v>5</v>
      </c>
      <c r="D271" s="206" t="s">
        <v>398</v>
      </c>
      <c r="E271" s="203">
        <v>12</v>
      </c>
      <c r="F271" s="203">
        <v>3273</v>
      </c>
      <c r="G271" s="208">
        <f t="shared" si="337"/>
        <v>272.75</v>
      </c>
      <c r="H271" s="576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77"/>
      <c r="M271" s="209">
        <f>RANK(K271, K$267:$K$281)</f>
        <v>5</v>
      </c>
      <c r="N271" s="527"/>
      <c r="O271" s="527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76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76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76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76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76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76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76"/>
    </row>
    <row r="272" spans="2:50" ht="14.25" hidden="1" customHeight="1" outlineLevel="1">
      <c r="B272" s="527"/>
      <c r="C272" s="203">
        <v>6</v>
      </c>
      <c r="D272" s="206" t="s">
        <v>399</v>
      </c>
      <c r="E272" s="203">
        <v>11</v>
      </c>
      <c r="F272" s="203">
        <v>3000</v>
      </c>
      <c r="G272" s="208">
        <f t="shared" si="337"/>
        <v>272.72727272727275</v>
      </c>
      <c r="H272" s="576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77"/>
      <c r="M272" s="209">
        <f>RANK(K272, K$267:$K$281)</f>
        <v>6</v>
      </c>
      <c r="N272" s="527"/>
      <c r="O272" s="527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76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76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76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76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76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76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76"/>
    </row>
    <row r="273" spans="2:50" ht="14.25" hidden="1" customHeight="1" outlineLevel="1">
      <c r="B273" s="527"/>
      <c r="C273" s="203">
        <v>7</v>
      </c>
      <c r="D273" s="206" t="s">
        <v>555</v>
      </c>
      <c r="E273" s="203">
        <v>6</v>
      </c>
      <c r="F273" s="203">
        <v>3600</v>
      </c>
      <c r="G273" s="208">
        <f t="shared" si="337"/>
        <v>600</v>
      </c>
      <c r="H273" s="576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77"/>
      <c r="M273" s="209">
        <f>RANK(K273, K$267:$K$281)</f>
        <v>3</v>
      </c>
      <c r="N273" s="527"/>
      <c r="O273" s="527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76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76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76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76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76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76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76"/>
    </row>
    <row r="274" spans="2:50" ht="14.25" hidden="1" customHeight="1" outlineLevel="1">
      <c r="B274" s="527"/>
      <c r="C274" s="203">
        <v>8</v>
      </c>
      <c r="D274" s="206" t="s">
        <v>642</v>
      </c>
      <c r="E274" s="203">
        <v>6</v>
      </c>
      <c r="F274" s="203">
        <v>3600</v>
      </c>
      <c r="G274" s="208">
        <f t="shared" si="337"/>
        <v>600</v>
      </c>
      <c r="H274" s="576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77"/>
      <c r="M274" s="209">
        <f>RANK(K274, K$267:$K$281)</f>
        <v>1</v>
      </c>
      <c r="N274" s="527"/>
      <c r="O274" s="527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76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76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76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76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76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76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76"/>
    </row>
    <row r="275" spans="2:50" ht="14.25" hidden="1" customHeight="1" outlineLevel="1">
      <c r="B275" s="527"/>
      <c r="C275" s="203">
        <v>9</v>
      </c>
      <c r="D275" s="206"/>
      <c r="E275" s="203"/>
      <c r="F275" s="203"/>
      <c r="G275" s="208"/>
      <c r="H275" s="576"/>
      <c r="I275" s="209"/>
      <c r="J275" s="209"/>
      <c r="K275" s="210"/>
      <c r="L275" s="577"/>
      <c r="M275" s="209"/>
      <c r="N275" s="527"/>
      <c r="O275" s="527"/>
      <c r="P275" s="207"/>
      <c r="Q275" s="207"/>
      <c r="R275" s="208"/>
      <c r="S275" s="205"/>
      <c r="T275" s="576"/>
      <c r="U275" s="207"/>
      <c r="V275" s="207"/>
      <c r="W275" s="208"/>
      <c r="X275" s="205"/>
      <c r="Y275" s="576"/>
      <c r="Z275" s="207"/>
      <c r="AA275" s="207"/>
      <c r="AB275" s="208"/>
      <c r="AC275" s="205"/>
      <c r="AD275" s="576"/>
      <c r="AE275" s="207"/>
      <c r="AF275" s="207"/>
      <c r="AG275" s="208"/>
      <c r="AH275" s="205"/>
      <c r="AI275" s="576"/>
      <c r="AJ275" s="207"/>
      <c r="AK275" s="207"/>
      <c r="AL275" s="208"/>
      <c r="AM275" s="205"/>
      <c r="AN275" s="576"/>
      <c r="AO275" s="207"/>
      <c r="AP275" s="207"/>
      <c r="AQ275" s="208"/>
      <c r="AR275" s="205"/>
      <c r="AS275" s="576"/>
      <c r="AT275" s="207"/>
      <c r="AU275" s="207"/>
      <c r="AV275" s="208"/>
      <c r="AW275" s="205"/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7"/>
      <c r="Q276" s="207"/>
      <c r="R276" s="208"/>
      <c r="S276" s="205"/>
      <c r="T276" s="576"/>
      <c r="U276" s="207"/>
      <c r="V276" s="207"/>
      <c r="W276" s="208"/>
      <c r="X276" s="205"/>
      <c r="Y276" s="576"/>
      <c r="Z276" s="207"/>
      <c r="AA276" s="207"/>
      <c r="AB276" s="208"/>
      <c r="AC276" s="205"/>
      <c r="AD276" s="576"/>
      <c r="AE276" s="207"/>
      <c r="AF276" s="207"/>
      <c r="AG276" s="208"/>
      <c r="AH276" s="205"/>
      <c r="AI276" s="576"/>
      <c r="AJ276" s="207"/>
      <c r="AK276" s="207"/>
      <c r="AL276" s="208"/>
      <c r="AM276" s="205"/>
      <c r="AN276" s="576"/>
      <c r="AO276" s="207"/>
      <c r="AP276" s="207"/>
      <c r="AQ276" s="208"/>
      <c r="AR276" s="205"/>
      <c r="AS276" s="576"/>
      <c r="AT276" s="207"/>
      <c r="AU276" s="207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7"/>
      <c r="Q277" s="207"/>
      <c r="R277" s="208"/>
      <c r="S277" s="205"/>
      <c r="T277" s="576"/>
      <c r="U277" s="207"/>
      <c r="V277" s="207"/>
      <c r="W277" s="208"/>
      <c r="X277" s="205"/>
      <c r="Y277" s="576"/>
      <c r="Z277" s="207"/>
      <c r="AA277" s="207"/>
      <c r="AB277" s="208"/>
      <c r="AC277" s="205"/>
      <c r="AD277" s="576"/>
      <c r="AE277" s="207"/>
      <c r="AF277" s="207"/>
      <c r="AG277" s="208"/>
      <c r="AH277" s="205"/>
      <c r="AI277" s="576"/>
      <c r="AJ277" s="207"/>
      <c r="AK277" s="207"/>
      <c r="AL277" s="208"/>
      <c r="AM277" s="205"/>
      <c r="AN277" s="576"/>
      <c r="AO277" s="207"/>
      <c r="AP277" s="207"/>
      <c r="AQ277" s="208"/>
      <c r="AR277" s="205"/>
      <c r="AS277" s="576"/>
      <c r="AT277" s="207"/>
      <c r="AU277" s="207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7"/>
      <c r="Q278" s="207"/>
      <c r="R278" s="208"/>
      <c r="S278" s="205"/>
      <c r="T278" s="576"/>
      <c r="U278" s="207"/>
      <c r="V278" s="207"/>
      <c r="W278" s="208"/>
      <c r="X278" s="205"/>
      <c r="Y278" s="576"/>
      <c r="Z278" s="207"/>
      <c r="AA278" s="207"/>
      <c r="AB278" s="208"/>
      <c r="AC278" s="205"/>
      <c r="AD278" s="576"/>
      <c r="AE278" s="207"/>
      <c r="AF278" s="207"/>
      <c r="AG278" s="208"/>
      <c r="AH278" s="205"/>
      <c r="AI278" s="576"/>
      <c r="AJ278" s="207"/>
      <c r="AK278" s="207"/>
      <c r="AL278" s="208"/>
      <c r="AM278" s="205"/>
      <c r="AN278" s="576"/>
      <c r="AO278" s="207"/>
      <c r="AP278" s="207"/>
      <c r="AQ278" s="208"/>
      <c r="AR278" s="205"/>
      <c r="AS278" s="576"/>
      <c r="AT278" s="207"/>
      <c r="AU278" s="207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53">U282+1</f>
        <v>45967</v>
      </c>
      <c r="AA282" s="637"/>
      <c r="AB282" s="637"/>
      <c r="AC282" s="637"/>
      <c r="AD282" s="637"/>
      <c r="AE282" s="638">
        <f t="shared" ref="AE282" si="354">Z282+1</f>
        <v>45968</v>
      </c>
      <c r="AF282" s="639"/>
      <c r="AG282" s="639"/>
      <c r="AH282" s="639"/>
      <c r="AI282" s="639"/>
      <c r="AJ282" s="640">
        <f t="shared" ref="AJ282" si="355">AE282+1</f>
        <v>45969</v>
      </c>
      <c r="AK282" s="641"/>
      <c r="AL282" s="641"/>
      <c r="AM282" s="641"/>
      <c r="AN282" s="642"/>
      <c r="AO282" s="638">
        <f t="shared" ref="AO282" si="356">AJ282+1</f>
        <v>45970</v>
      </c>
      <c r="AP282" s="639"/>
      <c r="AQ282" s="639"/>
      <c r="AR282" s="639"/>
      <c r="AS282" s="639"/>
      <c r="AT282" s="640">
        <f t="shared" ref="AT282" si="357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8">Z282</f>
        <v>45967</v>
      </c>
      <c r="AA283" s="643"/>
      <c r="AB283" s="643"/>
      <c r="AC283" s="643"/>
      <c r="AD283" s="643"/>
      <c r="AE283" s="644">
        <f t="shared" ref="AE283" si="359">AE282</f>
        <v>45968</v>
      </c>
      <c r="AF283" s="644"/>
      <c r="AG283" s="644"/>
      <c r="AH283" s="644"/>
      <c r="AI283" s="644"/>
      <c r="AJ283" s="645">
        <f t="shared" ref="AJ283" si="360">AJ282</f>
        <v>45969</v>
      </c>
      <c r="AK283" s="646"/>
      <c r="AL283" s="646"/>
      <c r="AM283" s="646"/>
      <c r="AN283" s="647"/>
      <c r="AO283" s="644">
        <f t="shared" ref="AO283" si="361">AO282</f>
        <v>45970</v>
      </c>
      <c r="AP283" s="644"/>
      <c r="AQ283" s="644"/>
      <c r="AR283" s="644"/>
      <c r="AS283" s="644"/>
      <c r="AT283" s="645">
        <f t="shared" ref="AT283" si="362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649" t="s">
        <v>623</v>
      </c>
      <c r="C287" s="203">
        <v>1</v>
      </c>
      <c r="D287" s="206" t="s">
        <v>403</v>
      </c>
      <c r="E287" s="203">
        <v>20</v>
      </c>
      <c r="F287" s="203">
        <v>2600</v>
      </c>
      <c r="G287" s="208">
        <f t="shared" ref="G287:G294" si="363">F287/E287</f>
        <v>130</v>
      </c>
      <c r="H287" s="576">
        <f>AVERAGE(G287:G301)</f>
        <v>370.06534090909088</v>
      </c>
      <c r="I287" s="209">
        <f>AVERAGE(P287,U287,Z287,AE287,AJ287,AO287,AT287)</f>
        <v>20</v>
      </c>
      <c r="J287" s="209">
        <f>AVERAGE(Q287,V287,AA287,AF287,AK287,AP287,AU287)</f>
        <v>2304.5724780335227</v>
      </c>
      <c r="K287" s="210">
        <f>AVERAGE(R287,W287,AB287,AG287,AL287,AQ287,AV287)</f>
        <v>115.22862390167616</v>
      </c>
      <c r="L287" s="577">
        <f>IFERROR(AVERAGE(K287:K301),"-")</f>
        <v>331.61611434748352</v>
      </c>
      <c r="M287" s="209">
        <f>RANK(K287, K$287:$K$301)</f>
        <v>8</v>
      </c>
      <c r="N287" s="527"/>
      <c r="O287" s="527"/>
      <c r="P287" s="207">
        <v>20</v>
      </c>
      <c r="Q287" s="207">
        <v>2304.6058458813095</v>
      </c>
      <c r="R287" s="208">
        <f t="shared" ref="R287:R294" si="364">Q287/P287</f>
        <v>115.23029229406548</v>
      </c>
      <c r="S287" s="205">
        <f>RANK(R287, R$287:R$301)</f>
        <v>8</v>
      </c>
      <c r="T287" s="576">
        <f>AVERAGE(R287:R301)</f>
        <v>331.77769603412975</v>
      </c>
      <c r="U287" s="207">
        <v>20</v>
      </c>
      <c r="V287" s="207">
        <v>2304.6376136098784</v>
      </c>
      <c r="W287" s="208">
        <f t="shared" ref="W287:W294" si="365">V287/U287</f>
        <v>115.23188068049392</v>
      </c>
      <c r="X287" s="205">
        <f>RANK(W287, W$287:W$301)</f>
        <v>8</v>
      </c>
      <c r="Y287" s="576">
        <f>AVERAGE(W287:W301)</f>
        <v>331.81117323528076</v>
      </c>
      <c r="Z287" s="207">
        <v>20</v>
      </c>
      <c r="AA287" s="207">
        <v>2304.2687193841857</v>
      </c>
      <c r="AB287" s="208">
        <f t="shared" ref="AB287:AB294" si="366">AA287/Z287</f>
        <v>115.21343596920929</v>
      </c>
      <c r="AC287" s="205">
        <f>RANK(AB287, AB$287:AB$301)</f>
        <v>8</v>
      </c>
      <c r="AD287" s="576">
        <f>AVERAGE(AB287:AB301)</f>
        <v>331.72325893193158</v>
      </c>
      <c r="AE287" s="207">
        <v>20</v>
      </c>
      <c r="AF287" s="207">
        <v>2304.4410413476203</v>
      </c>
      <c r="AG287" s="208">
        <f t="shared" ref="AG287:AG294" si="367">AF287/AE287</f>
        <v>115.22205206738101</v>
      </c>
      <c r="AH287" s="205">
        <f>RANK(AG287, AG$287:AG$301)</f>
        <v>8</v>
      </c>
      <c r="AI287" s="576">
        <f>AVERAGE(AG287:AG301)</f>
        <v>331.8032517191503</v>
      </c>
      <c r="AJ287" s="207">
        <v>20</v>
      </c>
      <c r="AK287" s="207">
        <v>2304.5376220562894</v>
      </c>
      <c r="AL287" s="208">
        <f t="shared" ref="AL287:AL294" si="368">AK287/AJ287</f>
        <v>115.22688110281447</v>
      </c>
      <c r="AM287" s="205">
        <f>RANK(AL287, AL$287:AL$301)</f>
        <v>8</v>
      </c>
      <c r="AN287" s="576">
        <f>AVERAGE(AL287:AL301)</f>
        <v>331.5454815336592</v>
      </c>
      <c r="AO287" s="207">
        <v>20</v>
      </c>
      <c r="AP287" s="207">
        <v>2304.8327137546448</v>
      </c>
      <c r="AQ287" s="208">
        <f t="shared" ref="AQ287:AQ294" si="369">AP287/AO287</f>
        <v>115.24163568773224</v>
      </c>
      <c r="AR287" s="205">
        <f>RANK(AQ287, AQ$287:AQ$301)</f>
        <v>7</v>
      </c>
      <c r="AS287" s="576">
        <f>AVERAGE(AQ287:AQ301)</f>
        <v>344.8274591269693</v>
      </c>
      <c r="AT287" s="207">
        <v>20</v>
      </c>
      <c r="AU287" s="207">
        <v>2304.6837902007328</v>
      </c>
      <c r="AV287" s="208">
        <f t="shared" ref="AV287:AV294" si="370">AU287/AT287</f>
        <v>115.23418951003664</v>
      </c>
      <c r="AW287" s="205">
        <f>RANK(AV287, AV$287:AV$301)</f>
        <v>7</v>
      </c>
      <c r="AX287" s="576">
        <f>AVERAGE(AV287:AV301)</f>
        <v>344.79947895282749</v>
      </c>
    </row>
    <row r="288" spans="2:50" ht="14.25" hidden="1" customHeight="1" outlineLevel="1">
      <c r="B288" s="527"/>
      <c r="C288" s="203">
        <v>2</v>
      </c>
      <c r="D288" s="206" t="s">
        <v>401</v>
      </c>
      <c r="E288" s="203">
        <v>16</v>
      </c>
      <c r="F288" s="203">
        <v>3000</v>
      </c>
      <c r="G288" s="208">
        <f t="shared" si="363"/>
        <v>187.5</v>
      </c>
      <c r="H288" s="576"/>
      <c r="I288" s="209">
        <f t="shared" ref="I288:K294" si="371">AVERAGE(P288,U288,Z288,AE288,AJ288,AO288,AT288)</f>
        <v>16</v>
      </c>
      <c r="J288" s="209">
        <f t="shared" si="371"/>
        <v>2605.6076451382805</v>
      </c>
      <c r="K288" s="210">
        <f t="shared" si="371"/>
        <v>162.85047782114253</v>
      </c>
      <c r="L288" s="577"/>
      <c r="M288" s="209">
        <f>RANK(K288, K$287:$K$301)</f>
        <v>7</v>
      </c>
      <c r="N288" s="527"/>
      <c r="O288" s="527"/>
      <c r="P288" s="207">
        <v>16</v>
      </c>
      <c r="Q288" s="207">
        <v>2606.7597354886066</v>
      </c>
      <c r="R288" s="208">
        <f t="shared" si="364"/>
        <v>162.92248346803791</v>
      </c>
      <c r="S288" s="205">
        <f t="shared" ref="S288:S294" si="372">RANK(R288, R$287:R$301)</f>
        <v>7</v>
      </c>
      <c r="T288" s="576"/>
      <c r="U288" s="207">
        <v>16</v>
      </c>
      <c r="V288" s="207">
        <v>2607.3274199768662</v>
      </c>
      <c r="W288" s="208">
        <f t="shared" si="365"/>
        <v>162.95796374855414</v>
      </c>
      <c r="X288" s="205">
        <f t="shared" ref="X288:X293" si="373">RANK(W288, W$287:W$301)</f>
        <v>7</v>
      </c>
      <c r="Y288" s="576"/>
      <c r="Z288" s="207">
        <v>16</v>
      </c>
      <c r="AA288" s="207">
        <v>2605.0179211469544</v>
      </c>
      <c r="AB288" s="208">
        <f t="shared" si="366"/>
        <v>162.81362007168465</v>
      </c>
      <c r="AC288" s="205">
        <f t="shared" ref="AC288:AC294" si="374">RANK(AB288, AB$287:AB$301)</f>
        <v>7</v>
      </c>
      <c r="AD288" s="576"/>
      <c r="AE288" s="207">
        <v>16</v>
      </c>
      <c r="AF288" s="207">
        <v>2605.1960321209281</v>
      </c>
      <c r="AG288" s="208">
        <f t="shared" si="367"/>
        <v>162.824752007558</v>
      </c>
      <c r="AH288" s="205">
        <f t="shared" ref="AH288:AH294" si="375">RANK(AG288, AG$287:AG$301)</f>
        <v>7</v>
      </c>
      <c r="AI288" s="576"/>
      <c r="AJ288" s="207">
        <v>16</v>
      </c>
      <c r="AK288" s="207">
        <v>2604.7058823529487</v>
      </c>
      <c r="AL288" s="208">
        <f t="shared" si="368"/>
        <v>162.79411764705929</v>
      </c>
      <c r="AM288" s="205">
        <f t="shared" ref="AM288:AM294" si="376">RANK(AL288, AL$287:AL$301)</f>
        <v>7</v>
      </c>
      <c r="AN288" s="576"/>
      <c r="AO288" s="207">
        <v>16</v>
      </c>
      <c r="AP288" s="207">
        <v>2604.9494597420667</v>
      </c>
      <c r="AQ288" s="208">
        <f t="shared" si="369"/>
        <v>162.80934123387917</v>
      </c>
      <c r="AR288" s="205">
        <f t="shared" ref="AR288:AR294" si="377">RANK(AQ288, AQ$287:AQ$301)</f>
        <v>6</v>
      </c>
      <c r="AS288" s="576"/>
      <c r="AT288" s="207">
        <v>16</v>
      </c>
      <c r="AU288" s="207">
        <v>2605.2970651395926</v>
      </c>
      <c r="AV288" s="208">
        <f t="shared" si="370"/>
        <v>162.83106657122454</v>
      </c>
      <c r="AW288" s="205">
        <f t="shared" ref="AW288:AW294" si="378">RANK(AV288, AV$287:AV$301)</f>
        <v>6</v>
      </c>
      <c r="AX288" s="576"/>
    </row>
    <row r="289" spans="2:50" ht="14.25" hidden="1" customHeight="1" outlineLevel="1">
      <c r="B289" s="527"/>
      <c r="C289" s="203">
        <v>3</v>
      </c>
      <c r="D289" s="206" t="s">
        <v>402</v>
      </c>
      <c r="E289" s="203">
        <v>6</v>
      </c>
      <c r="F289" s="203">
        <v>3600</v>
      </c>
      <c r="G289" s="208">
        <f t="shared" si="363"/>
        <v>600</v>
      </c>
      <c r="H289" s="576"/>
      <c r="I289" s="209">
        <f t="shared" si="371"/>
        <v>6</v>
      </c>
      <c r="J289" s="209">
        <f t="shared" si="371"/>
        <v>3263.2886492098178</v>
      </c>
      <c r="K289" s="210">
        <f t="shared" si="371"/>
        <v>543.88144153496967</v>
      </c>
      <c r="L289" s="577"/>
      <c r="M289" s="209">
        <f>RANK(K289, K$287:$K$301)</f>
        <v>1</v>
      </c>
      <c r="N289" s="527"/>
      <c r="O289" s="527"/>
      <c r="P289" s="207">
        <v>6</v>
      </c>
      <c r="Q289" s="207">
        <v>3266.5549036043649</v>
      </c>
      <c r="R289" s="208">
        <f t="shared" si="364"/>
        <v>544.42581726739411</v>
      </c>
      <c r="S289" s="205">
        <f t="shared" si="372"/>
        <v>1</v>
      </c>
      <c r="T289" s="576"/>
      <c r="U289" s="207">
        <v>6</v>
      </c>
      <c r="V289" s="207">
        <v>3266.2565905096671</v>
      </c>
      <c r="W289" s="208">
        <f t="shared" si="365"/>
        <v>544.37609841827782</v>
      </c>
      <c r="X289" s="205">
        <f t="shared" si="373"/>
        <v>1</v>
      </c>
      <c r="Y289" s="576"/>
      <c r="Z289" s="207">
        <v>6</v>
      </c>
      <c r="AA289" s="207">
        <v>3265.7508289909961</v>
      </c>
      <c r="AB289" s="208">
        <f t="shared" si="366"/>
        <v>544.29180483183268</v>
      </c>
      <c r="AC289" s="205">
        <f t="shared" si="374"/>
        <v>1</v>
      </c>
      <c r="AD289" s="576"/>
      <c r="AE289" s="207">
        <v>6</v>
      </c>
      <c r="AF289" s="207">
        <v>3266.5885111371699</v>
      </c>
      <c r="AG289" s="208">
        <f t="shared" si="367"/>
        <v>544.43141852286169</v>
      </c>
      <c r="AH289" s="205">
        <f t="shared" si="375"/>
        <v>1</v>
      </c>
      <c r="AI289" s="576"/>
      <c r="AJ289" s="207">
        <v>6</v>
      </c>
      <c r="AK289" s="207">
        <v>3261.7169373549896</v>
      </c>
      <c r="AL289" s="208">
        <f t="shared" si="368"/>
        <v>543.61948955916489</v>
      </c>
      <c r="AM289" s="205">
        <f t="shared" si="376"/>
        <v>2</v>
      </c>
      <c r="AN289" s="576"/>
      <c r="AO289" s="207">
        <v>6</v>
      </c>
      <c r="AP289" s="207">
        <v>3258.1314878892749</v>
      </c>
      <c r="AQ289" s="208">
        <f t="shared" si="369"/>
        <v>543.02191464821249</v>
      </c>
      <c r="AR289" s="205">
        <f t="shared" si="377"/>
        <v>2</v>
      </c>
      <c r="AS289" s="576"/>
      <c r="AT289" s="207">
        <v>6</v>
      </c>
      <c r="AU289" s="207">
        <v>3258.0212849822606</v>
      </c>
      <c r="AV289" s="208">
        <f t="shared" si="370"/>
        <v>543.00354749704343</v>
      </c>
      <c r="AW289" s="205">
        <f t="shared" si="378"/>
        <v>2</v>
      </c>
      <c r="AX289" s="576"/>
    </row>
    <row r="290" spans="2:50" ht="14.25" hidden="1" customHeight="1" outlineLevel="1">
      <c r="B290" s="527"/>
      <c r="C290" s="203">
        <v>4</v>
      </c>
      <c r="D290" s="206" t="s">
        <v>400</v>
      </c>
      <c r="E290" s="203">
        <v>11</v>
      </c>
      <c r="F290" s="203">
        <v>3273</v>
      </c>
      <c r="G290" s="208">
        <f t="shared" si="363"/>
        <v>297.54545454545456</v>
      </c>
      <c r="H290" s="576"/>
      <c r="I290" s="209">
        <f t="shared" si="371"/>
        <v>11</v>
      </c>
      <c r="J290" s="209">
        <f t="shared" si="371"/>
        <v>2906.2331863149061</v>
      </c>
      <c r="K290" s="210">
        <f t="shared" si="371"/>
        <v>264.20301693771881</v>
      </c>
      <c r="L290" s="577"/>
      <c r="M290" s="209">
        <f>RANK(K290, K$287:$K$301)</f>
        <v>4</v>
      </c>
      <c r="N290" s="527"/>
      <c r="O290" s="527"/>
      <c r="P290" s="207">
        <v>11</v>
      </c>
      <c r="Q290" s="207">
        <v>2905.9630606860146</v>
      </c>
      <c r="R290" s="208">
        <f t="shared" si="364"/>
        <v>264.17846006236499</v>
      </c>
      <c r="S290" s="205">
        <f t="shared" si="372"/>
        <v>4</v>
      </c>
      <c r="T290" s="576"/>
      <c r="U290" s="207">
        <v>11</v>
      </c>
      <c r="V290" s="207">
        <v>2906.007860752386</v>
      </c>
      <c r="W290" s="208">
        <f t="shared" si="365"/>
        <v>264.18253279567148</v>
      </c>
      <c r="X290" s="205">
        <f t="shared" si="373"/>
        <v>4</v>
      </c>
      <c r="Y290" s="576"/>
      <c r="Z290" s="207">
        <v>11</v>
      </c>
      <c r="AA290" s="207">
        <v>2905.8992805755388</v>
      </c>
      <c r="AB290" s="208">
        <f t="shared" si="366"/>
        <v>264.17266187050353</v>
      </c>
      <c r="AC290" s="205">
        <f t="shared" si="374"/>
        <v>4</v>
      </c>
      <c r="AD290" s="576"/>
      <c r="AE290" s="207">
        <v>11</v>
      </c>
      <c r="AF290" s="207">
        <v>2906.2692702980503</v>
      </c>
      <c r="AG290" s="208">
        <f t="shared" si="367"/>
        <v>264.20629729982278</v>
      </c>
      <c r="AH290" s="205">
        <f t="shared" si="375"/>
        <v>4</v>
      </c>
      <c r="AI290" s="576"/>
      <c r="AJ290" s="207">
        <v>11</v>
      </c>
      <c r="AK290" s="207">
        <v>2906.5445026178031</v>
      </c>
      <c r="AL290" s="208">
        <f t="shared" si="368"/>
        <v>264.23131841980029</v>
      </c>
      <c r="AM290" s="205">
        <f t="shared" si="376"/>
        <v>4</v>
      </c>
      <c r="AN290" s="576"/>
      <c r="AO290" s="207">
        <v>11</v>
      </c>
      <c r="AP290" s="207">
        <v>2906.4327485380104</v>
      </c>
      <c r="AQ290" s="208">
        <f t="shared" si="369"/>
        <v>264.22115895800096</v>
      </c>
      <c r="AR290" s="205">
        <f t="shared" si="377"/>
        <v>4</v>
      </c>
      <c r="AS290" s="576"/>
      <c r="AT290" s="207">
        <v>11</v>
      </c>
      <c r="AU290" s="207">
        <v>2906.5155807365441</v>
      </c>
      <c r="AV290" s="208">
        <f t="shared" si="370"/>
        <v>264.22868915786762</v>
      </c>
      <c r="AW290" s="205">
        <f t="shared" si="378"/>
        <v>4</v>
      </c>
      <c r="AX290" s="576"/>
    </row>
    <row r="291" spans="2:50" ht="14.25" hidden="1" customHeight="1" outlineLevel="1">
      <c r="B291" s="527"/>
      <c r="C291" s="203">
        <v>5</v>
      </c>
      <c r="D291" s="206" t="s">
        <v>398</v>
      </c>
      <c r="E291" s="203">
        <v>12</v>
      </c>
      <c r="F291" s="203">
        <v>3273</v>
      </c>
      <c r="G291" s="208">
        <f t="shared" si="363"/>
        <v>272.75</v>
      </c>
      <c r="H291" s="576"/>
      <c r="I291" s="209">
        <f t="shared" si="371"/>
        <v>12</v>
      </c>
      <c r="J291" s="209">
        <f t="shared" si="371"/>
        <v>2907.6917231441371</v>
      </c>
      <c r="K291" s="210">
        <f t="shared" si="371"/>
        <v>242.30764359534473</v>
      </c>
      <c r="L291" s="577"/>
      <c r="M291" s="209">
        <f>RANK(K291, K$287:$K$301)</f>
        <v>5</v>
      </c>
      <c r="N291" s="527"/>
      <c r="O291" s="527"/>
      <c r="P291" s="207">
        <v>12</v>
      </c>
      <c r="Q291" s="207">
        <v>2907.3183279742775</v>
      </c>
      <c r="R291" s="208">
        <f t="shared" si="364"/>
        <v>242.27652733118978</v>
      </c>
      <c r="S291" s="205">
        <f t="shared" si="372"/>
        <v>5</v>
      </c>
      <c r="T291" s="576"/>
      <c r="U291" s="207">
        <v>12</v>
      </c>
      <c r="V291" s="207">
        <v>2907.3944608765801</v>
      </c>
      <c r="W291" s="208">
        <f t="shared" si="365"/>
        <v>242.28287173971501</v>
      </c>
      <c r="X291" s="205">
        <f t="shared" si="373"/>
        <v>5</v>
      </c>
      <c r="Y291" s="576"/>
      <c r="Z291" s="207">
        <v>12</v>
      </c>
      <c r="AA291" s="207">
        <v>2907.6517150395771</v>
      </c>
      <c r="AB291" s="208">
        <f t="shared" si="366"/>
        <v>242.30430958663143</v>
      </c>
      <c r="AC291" s="205">
        <f t="shared" si="374"/>
        <v>5</v>
      </c>
      <c r="AD291" s="576"/>
      <c r="AE291" s="207">
        <v>12</v>
      </c>
      <c r="AF291" s="207">
        <v>2907.8873239436634</v>
      </c>
      <c r="AG291" s="208">
        <f t="shared" si="367"/>
        <v>242.32394366197195</v>
      </c>
      <c r="AH291" s="205">
        <f t="shared" si="375"/>
        <v>5</v>
      </c>
      <c r="AI291" s="576"/>
      <c r="AJ291" s="207">
        <v>12</v>
      </c>
      <c r="AK291" s="207">
        <v>2907.6221057968587</v>
      </c>
      <c r="AL291" s="208">
        <f t="shared" si="368"/>
        <v>242.30184214973823</v>
      </c>
      <c r="AM291" s="205">
        <f t="shared" si="376"/>
        <v>5</v>
      </c>
      <c r="AN291" s="576"/>
      <c r="AO291" s="207">
        <v>12</v>
      </c>
      <c r="AP291" s="207">
        <v>2907.93893129771</v>
      </c>
      <c r="AQ291" s="208">
        <f t="shared" si="369"/>
        <v>242.32824427480918</v>
      </c>
      <c r="AR291" s="205">
        <f t="shared" si="377"/>
        <v>5</v>
      </c>
      <c r="AS291" s="576"/>
      <c r="AT291" s="207">
        <v>12</v>
      </c>
      <c r="AU291" s="207">
        <v>2908.0291970802932</v>
      </c>
      <c r="AV291" s="208">
        <f t="shared" si="370"/>
        <v>242.33576642335777</v>
      </c>
      <c r="AW291" s="205">
        <f t="shared" si="378"/>
        <v>5</v>
      </c>
      <c r="AX291" s="576"/>
    </row>
    <row r="292" spans="2:50" ht="14.25" hidden="1" customHeight="1" outlineLevel="1">
      <c r="B292" s="527"/>
      <c r="C292" s="203">
        <v>6</v>
      </c>
      <c r="D292" s="206" t="s">
        <v>399</v>
      </c>
      <c r="E292" s="203">
        <v>11</v>
      </c>
      <c r="F292" s="203">
        <v>3000</v>
      </c>
      <c r="G292" s="208">
        <f t="shared" si="363"/>
        <v>272.72727272727275</v>
      </c>
      <c r="H292" s="576"/>
      <c r="I292" s="209">
        <f t="shared" si="371"/>
        <v>11</v>
      </c>
      <c r="J292" s="209">
        <f t="shared" si="371"/>
        <v>2606.0481989700888</v>
      </c>
      <c r="K292" s="210">
        <f t="shared" si="371"/>
        <v>236.91347263364446</v>
      </c>
      <c r="L292" s="577"/>
      <c r="M292" s="209">
        <f>RANK(K292, K$287:$K$301)</f>
        <v>6</v>
      </c>
      <c r="N292" s="527"/>
      <c r="O292" s="527"/>
      <c r="P292" s="207">
        <v>11</v>
      </c>
      <c r="Q292" s="207">
        <v>2607.6427651352501</v>
      </c>
      <c r="R292" s="208">
        <f t="shared" si="364"/>
        <v>237.05843319411363</v>
      </c>
      <c r="S292" s="205">
        <f t="shared" si="372"/>
        <v>6</v>
      </c>
      <c r="T292" s="576"/>
      <c r="U292" s="207">
        <v>11</v>
      </c>
      <c r="V292" s="207">
        <v>2607.6521739130399</v>
      </c>
      <c r="W292" s="208">
        <f t="shared" si="365"/>
        <v>237.05928853754907</v>
      </c>
      <c r="X292" s="205">
        <f t="shared" si="373"/>
        <v>6</v>
      </c>
      <c r="Y292" s="576"/>
      <c r="Z292" s="207">
        <v>11</v>
      </c>
      <c r="AA292" s="207">
        <v>2605.1522248243664</v>
      </c>
      <c r="AB292" s="208">
        <f t="shared" si="366"/>
        <v>236.83202043857875</v>
      </c>
      <c r="AC292" s="205">
        <f t="shared" si="374"/>
        <v>6</v>
      </c>
      <c r="AD292" s="576"/>
      <c r="AE292" s="207">
        <v>11</v>
      </c>
      <c r="AF292" s="207">
        <v>2604.7781569965919</v>
      </c>
      <c r="AG292" s="208">
        <f t="shared" si="367"/>
        <v>236.79801427241745</v>
      </c>
      <c r="AH292" s="205">
        <f t="shared" si="375"/>
        <v>6</v>
      </c>
      <c r="AI292" s="576"/>
      <c r="AJ292" s="207">
        <v>11</v>
      </c>
      <c r="AK292" s="207">
        <v>2605.0156739811955</v>
      </c>
      <c r="AL292" s="208">
        <f t="shared" si="368"/>
        <v>236.81960672556323</v>
      </c>
      <c r="AM292" s="205">
        <f t="shared" si="376"/>
        <v>6</v>
      </c>
      <c r="AN292" s="576"/>
      <c r="AO292" s="207"/>
      <c r="AP292" s="207"/>
      <c r="AQ292" s="208"/>
      <c r="AR292" s="205"/>
      <c r="AS292" s="576"/>
      <c r="AT292" s="207"/>
      <c r="AU292" s="207"/>
      <c r="AV292" s="208"/>
      <c r="AW292" s="205"/>
      <c r="AX292" s="576"/>
    </row>
    <row r="293" spans="2:50" ht="14.25" hidden="1" customHeight="1" outlineLevel="1">
      <c r="B293" s="527"/>
      <c r="C293" s="203">
        <v>7</v>
      </c>
      <c r="D293" s="206" t="s">
        <v>555</v>
      </c>
      <c r="E293" s="203">
        <v>6</v>
      </c>
      <c r="F293" s="203">
        <v>3600</v>
      </c>
      <c r="G293" s="208">
        <f t="shared" si="363"/>
        <v>600</v>
      </c>
      <c r="H293" s="576"/>
      <c r="I293" s="209">
        <f t="shared" si="371"/>
        <v>6</v>
      </c>
      <c r="J293" s="209">
        <f t="shared" si="371"/>
        <v>3262.773616178245</v>
      </c>
      <c r="K293" s="210">
        <f t="shared" si="371"/>
        <v>543.79560269637409</v>
      </c>
      <c r="L293" s="577"/>
      <c r="M293" s="209">
        <f>RANK(K293, K$287:$K$301)</f>
        <v>2</v>
      </c>
      <c r="N293" s="527"/>
      <c r="O293" s="527"/>
      <c r="P293" s="207">
        <v>6</v>
      </c>
      <c r="Q293" s="207">
        <v>3264.7773279352223</v>
      </c>
      <c r="R293" s="208">
        <f t="shared" si="364"/>
        <v>544.12955465587038</v>
      </c>
      <c r="S293" s="205">
        <f t="shared" si="372"/>
        <v>2</v>
      </c>
      <c r="T293" s="576"/>
      <c r="U293" s="207">
        <v>6</v>
      </c>
      <c r="V293" s="207">
        <v>3264.3442622950793</v>
      </c>
      <c r="W293" s="208">
        <f t="shared" si="365"/>
        <v>544.05737704917988</v>
      </c>
      <c r="X293" s="205">
        <f t="shared" si="373"/>
        <v>3</v>
      </c>
      <c r="Y293" s="576"/>
      <c r="Z293" s="207">
        <v>6</v>
      </c>
      <c r="AA293" s="207">
        <v>3264.3902439024378</v>
      </c>
      <c r="AB293" s="208">
        <f t="shared" si="366"/>
        <v>544.06504065040633</v>
      </c>
      <c r="AC293" s="205">
        <f t="shared" si="374"/>
        <v>3</v>
      </c>
      <c r="AD293" s="576"/>
      <c r="AE293" s="207">
        <v>6</v>
      </c>
      <c r="AF293" s="207">
        <v>3265.4450261780094</v>
      </c>
      <c r="AG293" s="208">
        <f t="shared" si="367"/>
        <v>544.24083769633489</v>
      </c>
      <c r="AH293" s="205">
        <f t="shared" si="375"/>
        <v>3</v>
      </c>
      <c r="AI293" s="576"/>
      <c r="AJ293" s="207">
        <v>6</v>
      </c>
      <c r="AK293" s="207">
        <v>3262.8032345013476</v>
      </c>
      <c r="AL293" s="208">
        <f t="shared" si="368"/>
        <v>543.80053908355796</v>
      </c>
      <c r="AM293" s="205">
        <f t="shared" si="376"/>
        <v>1</v>
      </c>
      <c r="AN293" s="576"/>
      <c r="AO293" s="207">
        <v>6</v>
      </c>
      <c r="AP293" s="207">
        <v>3259.0195145168982</v>
      </c>
      <c r="AQ293" s="208">
        <f t="shared" si="369"/>
        <v>543.16991908614966</v>
      </c>
      <c r="AR293" s="205">
        <f t="shared" si="377"/>
        <v>1</v>
      </c>
      <c r="AS293" s="576"/>
      <c r="AT293" s="207">
        <v>6</v>
      </c>
      <c r="AU293" s="207">
        <v>3258.6357039187201</v>
      </c>
      <c r="AV293" s="208">
        <f t="shared" si="370"/>
        <v>543.10595065311998</v>
      </c>
      <c r="AW293" s="205">
        <f t="shared" si="378"/>
        <v>1</v>
      </c>
      <c r="AX293" s="576"/>
    </row>
    <row r="294" spans="2:50" ht="14.25" hidden="1" customHeight="1" outlineLevel="1">
      <c r="B294" s="527"/>
      <c r="C294" s="203">
        <v>8</v>
      </c>
      <c r="D294" s="206" t="s">
        <v>642</v>
      </c>
      <c r="E294" s="203">
        <v>6</v>
      </c>
      <c r="F294" s="203">
        <v>3600</v>
      </c>
      <c r="G294" s="208">
        <f t="shared" si="363"/>
        <v>600</v>
      </c>
      <c r="H294" s="576"/>
      <c r="I294" s="209">
        <f t="shared" si="371"/>
        <v>6</v>
      </c>
      <c r="J294" s="209">
        <f t="shared" si="371"/>
        <v>3262.4918139539886</v>
      </c>
      <c r="K294" s="210">
        <f t="shared" si="371"/>
        <v>543.74863565899818</v>
      </c>
      <c r="L294" s="577"/>
      <c r="M294" s="209">
        <f>RANK(K294, K$287:$K$301)</f>
        <v>3</v>
      </c>
      <c r="N294" s="527"/>
      <c r="O294" s="527"/>
      <c r="P294" s="207">
        <v>6</v>
      </c>
      <c r="Q294" s="207">
        <v>3264.0000000000114</v>
      </c>
      <c r="R294" s="208">
        <f t="shared" si="364"/>
        <v>544.00000000000193</v>
      </c>
      <c r="S294" s="205">
        <f t="shared" si="372"/>
        <v>3</v>
      </c>
      <c r="T294" s="576"/>
      <c r="U294" s="207">
        <v>6</v>
      </c>
      <c r="V294" s="207">
        <v>3266.0482374768312</v>
      </c>
      <c r="W294" s="208">
        <f t="shared" si="365"/>
        <v>544.34137291280524</v>
      </c>
      <c r="X294" s="205">
        <f>RANK(W294, W$287:W$301)</f>
        <v>2</v>
      </c>
      <c r="Y294" s="576"/>
      <c r="Z294" s="207">
        <v>6</v>
      </c>
      <c r="AA294" s="207">
        <v>3264.5590682196362</v>
      </c>
      <c r="AB294" s="208">
        <f t="shared" si="366"/>
        <v>544.09317803660599</v>
      </c>
      <c r="AC294" s="205">
        <f t="shared" si="374"/>
        <v>2</v>
      </c>
      <c r="AD294" s="576"/>
      <c r="AE294" s="207">
        <v>6</v>
      </c>
      <c r="AF294" s="207">
        <v>3266.2721893491271</v>
      </c>
      <c r="AG294" s="208">
        <f t="shared" si="367"/>
        <v>544.37869822485447</v>
      </c>
      <c r="AH294" s="205">
        <f t="shared" si="375"/>
        <v>2</v>
      </c>
      <c r="AI294" s="576"/>
      <c r="AJ294" s="207">
        <v>6</v>
      </c>
      <c r="AK294" s="207">
        <v>3261.4203454894537</v>
      </c>
      <c r="AL294" s="208">
        <f t="shared" si="368"/>
        <v>543.57005758157561</v>
      </c>
      <c r="AM294" s="205">
        <f t="shared" si="376"/>
        <v>3</v>
      </c>
      <c r="AN294" s="576"/>
      <c r="AO294" s="207">
        <v>6</v>
      </c>
      <c r="AP294" s="207">
        <v>3258.0000000000118</v>
      </c>
      <c r="AQ294" s="208">
        <f t="shared" si="369"/>
        <v>543.00000000000193</v>
      </c>
      <c r="AR294" s="205">
        <f t="shared" si="377"/>
        <v>3</v>
      </c>
      <c r="AS294" s="576"/>
      <c r="AT294" s="207">
        <v>6</v>
      </c>
      <c r="AU294" s="207">
        <v>3257.1428571428528</v>
      </c>
      <c r="AV294" s="208">
        <f t="shared" si="370"/>
        <v>542.85714285714209</v>
      </c>
      <c r="AW294" s="205">
        <f t="shared" si="378"/>
        <v>3</v>
      </c>
      <c r="AX294" s="576"/>
    </row>
    <row r="295" spans="2:50" ht="14.25" hidden="1" customHeight="1" outlineLevel="1">
      <c r="B295" s="527"/>
      <c r="C295" s="203">
        <v>9</v>
      </c>
      <c r="D295" s="206"/>
      <c r="E295" s="203"/>
      <c r="F295" s="203"/>
      <c r="G295" s="208"/>
      <c r="H295" s="576"/>
      <c r="I295" s="209"/>
      <c r="J295" s="209"/>
      <c r="K295" s="210"/>
      <c r="L295" s="577"/>
      <c r="M295" s="209"/>
      <c r="N295" s="527"/>
      <c r="O295" s="527"/>
      <c r="P295" s="207"/>
      <c r="Q295" s="207"/>
      <c r="R295" s="208"/>
      <c r="S295" s="205"/>
      <c r="T295" s="576"/>
      <c r="U295" s="207"/>
      <c r="V295" s="207"/>
      <c r="W295" s="208"/>
      <c r="X295" s="205"/>
      <c r="Y295" s="576"/>
      <c r="Z295" s="207"/>
      <c r="AA295" s="207"/>
      <c r="AB295" s="208"/>
      <c r="AC295" s="205"/>
      <c r="AD295" s="576"/>
      <c r="AE295" s="207"/>
      <c r="AF295" s="207"/>
      <c r="AG295" s="208"/>
      <c r="AH295" s="205"/>
      <c r="AI295" s="576"/>
      <c r="AJ295" s="207"/>
      <c r="AK295" s="207"/>
      <c r="AL295" s="208"/>
      <c r="AM295" s="205"/>
      <c r="AN295" s="576"/>
      <c r="AO295" s="207"/>
      <c r="AP295" s="207"/>
      <c r="AQ295" s="208"/>
      <c r="AR295" s="205"/>
      <c r="AS295" s="576"/>
      <c r="AT295" s="207"/>
      <c r="AU295" s="207"/>
      <c r="AV295" s="208"/>
      <c r="AW295" s="205"/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7"/>
      <c r="Q296" s="207"/>
      <c r="R296" s="208"/>
      <c r="S296" s="205"/>
      <c r="T296" s="576"/>
      <c r="U296" s="207"/>
      <c r="V296" s="207"/>
      <c r="W296" s="208"/>
      <c r="X296" s="205"/>
      <c r="Y296" s="576"/>
      <c r="Z296" s="207"/>
      <c r="AA296" s="207"/>
      <c r="AB296" s="208"/>
      <c r="AC296" s="205"/>
      <c r="AD296" s="576"/>
      <c r="AE296" s="207"/>
      <c r="AF296" s="207"/>
      <c r="AG296" s="208"/>
      <c r="AH296" s="205"/>
      <c r="AI296" s="576"/>
      <c r="AJ296" s="207"/>
      <c r="AK296" s="207"/>
      <c r="AL296" s="208"/>
      <c r="AM296" s="205"/>
      <c r="AN296" s="576"/>
      <c r="AO296" s="207"/>
      <c r="AP296" s="207"/>
      <c r="AQ296" s="208"/>
      <c r="AR296" s="205"/>
      <c r="AS296" s="576"/>
      <c r="AT296" s="207"/>
      <c r="AU296" s="207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7"/>
      <c r="Q297" s="207"/>
      <c r="R297" s="208"/>
      <c r="S297" s="205"/>
      <c r="T297" s="576"/>
      <c r="U297" s="207"/>
      <c r="V297" s="207"/>
      <c r="W297" s="208"/>
      <c r="X297" s="205"/>
      <c r="Y297" s="576"/>
      <c r="Z297" s="207"/>
      <c r="AA297" s="207"/>
      <c r="AB297" s="208"/>
      <c r="AC297" s="205"/>
      <c r="AD297" s="576"/>
      <c r="AE297" s="207"/>
      <c r="AF297" s="207"/>
      <c r="AG297" s="208"/>
      <c r="AH297" s="205"/>
      <c r="AI297" s="576"/>
      <c r="AJ297" s="207"/>
      <c r="AK297" s="207"/>
      <c r="AL297" s="208"/>
      <c r="AM297" s="205"/>
      <c r="AN297" s="576"/>
      <c r="AO297" s="207"/>
      <c r="AP297" s="207"/>
      <c r="AQ297" s="208"/>
      <c r="AR297" s="205"/>
      <c r="AS297" s="576"/>
      <c r="AT297" s="207"/>
      <c r="AU297" s="207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7"/>
      <c r="Q298" s="207"/>
      <c r="R298" s="208"/>
      <c r="S298" s="205"/>
      <c r="T298" s="576"/>
      <c r="U298" s="207"/>
      <c r="V298" s="207"/>
      <c r="W298" s="208"/>
      <c r="X298" s="205"/>
      <c r="Y298" s="576"/>
      <c r="Z298" s="207"/>
      <c r="AA298" s="207"/>
      <c r="AB298" s="208"/>
      <c r="AC298" s="205"/>
      <c r="AD298" s="576"/>
      <c r="AE298" s="207"/>
      <c r="AF298" s="207"/>
      <c r="AG298" s="208"/>
      <c r="AH298" s="205"/>
      <c r="AI298" s="576"/>
      <c r="AJ298" s="207"/>
      <c r="AK298" s="207"/>
      <c r="AL298" s="208"/>
      <c r="AM298" s="205"/>
      <c r="AN298" s="576"/>
      <c r="AO298" s="207"/>
      <c r="AP298" s="207"/>
      <c r="AQ298" s="208"/>
      <c r="AR298" s="205"/>
      <c r="AS298" s="576"/>
      <c r="AT298" s="207"/>
      <c r="AU298" s="207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3"/>
      <c r="Q299" s="203"/>
      <c r="R299" s="208"/>
      <c r="S299" s="205"/>
      <c r="T299" s="576"/>
      <c r="U299" s="203"/>
      <c r="V299" s="203"/>
      <c r="W299" s="208"/>
      <c r="X299" s="205"/>
      <c r="Y299" s="576"/>
      <c r="Z299" s="203"/>
      <c r="AA299" s="203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7"/>
      <c r="W301" s="208"/>
      <c r="X301" s="205"/>
      <c r="Y301" s="576"/>
      <c r="Z301" s="203"/>
      <c r="AA301" s="207"/>
      <c r="AB301" s="208"/>
      <c r="AC301" s="205"/>
      <c r="AD301" s="576"/>
      <c r="AE301" s="203"/>
      <c r="AF301" s="207"/>
      <c r="AG301" s="208"/>
      <c r="AH301" s="205"/>
      <c r="AI301" s="576"/>
      <c r="AJ301" s="203"/>
      <c r="AK301" s="207"/>
      <c r="AL301" s="208"/>
      <c r="AM301" s="205"/>
      <c r="AN301" s="576"/>
      <c r="AO301" s="203"/>
      <c r="AP301" s="207"/>
      <c r="AQ301" s="208"/>
      <c r="AR301" s="205"/>
      <c r="AS301" s="576"/>
      <c r="AT301" s="203"/>
      <c r="AU301" s="207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9">U302+1</f>
        <v>45974</v>
      </c>
      <c r="AA302" s="637"/>
      <c r="AB302" s="637"/>
      <c r="AC302" s="637"/>
      <c r="AD302" s="637"/>
      <c r="AE302" s="638">
        <f t="shared" ref="AE302" si="380">Z302+1</f>
        <v>45975</v>
      </c>
      <c r="AF302" s="639"/>
      <c r="AG302" s="639"/>
      <c r="AH302" s="639"/>
      <c r="AI302" s="639"/>
      <c r="AJ302" s="640">
        <f t="shared" ref="AJ302" si="381">AE302+1</f>
        <v>45976</v>
      </c>
      <c r="AK302" s="641"/>
      <c r="AL302" s="641"/>
      <c r="AM302" s="641"/>
      <c r="AN302" s="642"/>
      <c r="AO302" s="638">
        <f t="shared" ref="AO302" si="382">AJ302+1</f>
        <v>45977</v>
      </c>
      <c r="AP302" s="639"/>
      <c r="AQ302" s="639"/>
      <c r="AR302" s="639"/>
      <c r="AS302" s="639"/>
      <c r="AT302" s="640">
        <f t="shared" ref="AT302" si="383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84">Z302</f>
        <v>45974</v>
      </c>
      <c r="AA303" s="643"/>
      <c r="AB303" s="643"/>
      <c r="AC303" s="643"/>
      <c r="AD303" s="643"/>
      <c r="AE303" s="644">
        <f t="shared" ref="AE303" si="385">AE302</f>
        <v>45975</v>
      </c>
      <c r="AF303" s="644"/>
      <c r="AG303" s="644"/>
      <c r="AH303" s="644"/>
      <c r="AI303" s="644"/>
      <c r="AJ303" s="645">
        <f t="shared" ref="AJ303" si="386">AJ302</f>
        <v>45976</v>
      </c>
      <c r="AK303" s="646"/>
      <c r="AL303" s="646"/>
      <c r="AM303" s="646"/>
      <c r="AN303" s="647"/>
      <c r="AO303" s="644">
        <f t="shared" ref="AO303" si="387">AO302</f>
        <v>45977</v>
      </c>
      <c r="AP303" s="644"/>
      <c r="AQ303" s="644"/>
      <c r="AR303" s="644"/>
      <c r="AS303" s="644"/>
      <c r="AT303" s="645">
        <f t="shared" ref="AT303" si="388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649" t="s">
        <v>623</v>
      </c>
      <c r="C307" s="203">
        <v>1</v>
      </c>
      <c r="D307" s="206" t="s">
        <v>403</v>
      </c>
      <c r="E307" s="203">
        <v>20</v>
      </c>
      <c r="F307" s="203">
        <v>2600</v>
      </c>
      <c r="G307" s="208">
        <f t="shared" ref="G307:G315" si="389">F307/E307</f>
        <v>130</v>
      </c>
      <c r="H307" s="576">
        <f>AVERAGE(G307:G321)</f>
        <v>353.08838383838383</v>
      </c>
      <c r="I307" s="209">
        <f>AVERAGE(P307,U307,Z307,AE307,AJ307,AO307,AT307)</f>
        <v>20</v>
      </c>
      <c r="J307" s="209">
        <f>AVERAGE(Q307,V307,AA307,AF307,AK307,AP307,AU307)</f>
        <v>2303.5152387018284</v>
      </c>
      <c r="K307" s="210">
        <f>AVERAGE(R307,W307,AB307,AG307,AL307,AQ307,AV307)</f>
        <v>115.1757619350914</v>
      </c>
      <c r="L307" s="577">
        <f>IFERROR(AVERAGE(K307:K321),"-")</f>
        <v>314.67986389374289</v>
      </c>
      <c r="M307" s="209">
        <f>RANK(K307, K$307:$K$321)</f>
        <v>8</v>
      </c>
      <c r="N307" s="527"/>
      <c r="O307" s="527"/>
      <c r="P307" s="207">
        <v>20</v>
      </c>
      <c r="Q307" s="207">
        <v>2304.7447717562395</v>
      </c>
      <c r="R307" s="208">
        <f t="shared" ref="R307:R315" si="390">Q307/P307</f>
        <v>115.23723858781197</v>
      </c>
      <c r="S307" s="205">
        <f>RANK(R307, R$307:R$321)</f>
        <v>8</v>
      </c>
      <c r="T307" s="576">
        <f>AVERAGE(R307:R321)</f>
        <v>313.13591764731325</v>
      </c>
      <c r="U307" s="207">
        <v>20</v>
      </c>
      <c r="V307" s="207">
        <v>2304.6921492332349</v>
      </c>
      <c r="W307" s="208">
        <f t="shared" ref="W307:W315" si="391">V307/U307</f>
        <v>115.23460746166174</v>
      </c>
      <c r="X307" s="205">
        <f>RANK(W307, W$307:W$321)</f>
        <v>8</v>
      </c>
      <c r="Y307" s="576">
        <f>AVERAGE(W307:W321)</f>
        <v>314.07206050658647</v>
      </c>
      <c r="Z307" s="207">
        <v>20</v>
      </c>
      <c r="AA307" s="207">
        <v>2304.3030869971867</v>
      </c>
      <c r="AB307" s="208">
        <f t="shared" ref="AB307:AB315" si="392">AA307/Z307</f>
        <v>115.21515434985933</v>
      </c>
      <c r="AC307" s="205">
        <f>RANK(AB307, AB$307:AB$321)</f>
        <v>8</v>
      </c>
      <c r="AD307" s="576">
        <f>AVERAGE(AB307:AB321)</f>
        <v>314.61823121769174</v>
      </c>
      <c r="AE307" s="207">
        <v>20</v>
      </c>
      <c r="AF307" s="207">
        <v>2304.3531575720426</v>
      </c>
      <c r="AG307" s="208">
        <f t="shared" ref="AG307:AG315" si="393">AF307/AE307</f>
        <v>115.21765787860213</v>
      </c>
      <c r="AH307" s="205">
        <f>RANK(AG307, AG$307:AG$321)</f>
        <v>8</v>
      </c>
      <c r="AI307" s="576">
        <f>AVERAGE(AG307:AG321)</f>
        <v>315.12951938610507</v>
      </c>
      <c r="AJ307" s="207">
        <v>20</v>
      </c>
      <c r="AK307" s="207">
        <v>2301.9748653500901</v>
      </c>
      <c r="AL307" s="208">
        <f t="shared" ref="AL307:AL315" si="394">AK307/AJ307</f>
        <v>115.0987432675045</v>
      </c>
      <c r="AM307" s="205">
        <f>RANK(AL307, AL$307:AL$321)</f>
        <v>8</v>
      </c>
      <c r="AN307" s="576">
        <f>AVERAGE(AL307:AL321)</f>
        <v>286.82783568718179</v>
      </c>
      <c r="AO307" s="207">
        <v>20</v>
      </c>
      <c r="AP307" s="207">
        <v>2302.2568732047562</v>
      </c>
      <c r="AQ307" s="208">
        <f t="shared" ref="AQ307:AQ315" si="395">AP307/AO307</f>
        <v>115.11284366023781</v>
      </c>
      <c r="AR307" s="205">
        <f>RANK(AQ307, AQ$307:AQ$321)</f>
        <v>8</v>
      </c>
      <c r="AS307" s="576">
        <f>AVERAGE(AQ307:AQ321)</f>
        <v>286.83225952510105</v>
      </c>
      <c r="AT307" s="207">
        <v>20</v>
      </c>
      <c r="AU307" s="207">
        <v>2302.2817667992485</v>
      </c>
      <c r="AV307" s="208">
        <f t="shared" ref="AV307:AV315" si="396">AU307/AT307</f>
        <v>115.11408833996242</v>
      </c>
      <c r="AW307" s="205">
        <f>RANK(AV307, AV$307:AV$321)</f>
        <v>8</v>
      </c>
      <c r="AX307" s="576">
        <f>AVERAGE(AV307:AV321)</f>
        <v>286.83841929968685</v>
      </c>
    </row>
    <row r="308" spans="2:50" ht="14.25" hidden="1" customHeight="1" outlineLevel="1">
      <c r="B308" s="527"/>
      <c r="C308" s="203">
        <v>2</v>
      </c>
      <c r="D308" s="206" t="s">
        <v>401</v>
      </c>
      <c r="E308" s="203">
        <v>16</v>
      </c>
      <c r="F308" s="203">
        <v>3000</v>
      </c>
      <c r="G308" s="208">
        <f t="shared" si="389"/>
        <v>187.5</v>
      </c>
      <c r="H308" s="576"/>
      <c r="I308" s="209">
        <f t="shared" ref="I308:K315" si="397">AVERAGE(P308,U308,Z308,AE308,AJ308,AO308,AT308)</f>
        <v>16</v>
      </c>
      <c r="J308" s="209">
        <f t="shared" si="397"/>
        <v>2604.9314257486926</v>
      </c>
      <c r="K308" s="210">
        <f t="shared" si="397"/>
        <v>162.80821410929329</v>
      </c>
      <c r="L308" s="577"/>
      <c r="M308" s="209">
        <f>RANK(K308, K$307:$K$321)</f>
        <v>7</v>
      </c>
      <c r="N308" s="527"/>
      <c r="O308" s="527"/>
      <c r="P308" s="207">
        <v>16</v>
      </c>
      <c r="Q308" s="207">
        <v>2604.6977281478567</v>
      </c>
      <c r="R308" s="208">
        <f t="shared" si="390"/>
        <v>162.79360800924104</v>
      </c>
      <c r="S308" s="205">
        <f t="shared" ref="S308:S315" si="398">RANK(R308, R$307:R$321)</f>
        <v>7</v>
      </c>
      <c r="T308" s="576"/>
      <c r="U308" s="207">
        <v>16</v>
      </c>
      <c r="V308" s="207">
        <v>2605.1928783382764</v>
      </c>
      <c r="W308" s="208">
        <f t="shared" si="391"/>
        <v>162.82455489614227</v>
      </c>
      <c r="X308" s="205">
        <f t="shared" ref="X308:X315" si="399">RANK(W308, W$307:W$321)</f>
        <v>7</v>
      </c>
      <c r="Y308" s="576"/>
      <c r="Z308" s="207">
        <v>16</v>
      </c>
      <c r="AA308" s="207">
        <v>2604.6474990153597</v>
      </c>
      <c r="AB308" s="208">
        <f t="shared" si="392"/>
        <v>162.79046868845998</v>
      </c>
      <c r="AC308" s="205">
        <f t="shared" ref="AC308:AC315" si="400">RANK(AB308, AB$307:AB$321)</f>
        <v>7</v>
      </c>
      <c r="AD308" s="576"/>
      <c r="AE308" s="207">
        <v>16</v>
      </c>
      <c r="AF308" s="207">
        <v>2605.2851182197596</v>
      </c>
      <c r="AG308" s="208">
        <f t="shared" si="393"/>
        <v>162.83031988873498</v>
      </c>
      <c r="AH308" s="205">
        <f t="shared" ref="AH308:AH315" si="401">RANK(AG308, AG$307:AG$321)</f>
        <v>7</v>
      </c>
      <c r="AI308" s="576"/>
      <c r="AJ308" s="207">
        <v>16</v>
      </c>
      <c r="AK308" s="207">
        <v>2605.2421146157221</v>
      </c>
      <c r="AL308" s="208">
        <f t="shared" si="394"/>
        <v>162.82763216348263</v>
      </c>
      <c r="AM308" s="205">
        <f t="shared" ref="AM308:AM315" si="402">RANK(AL308, AL$307:AL$321)</f>
        <v>6</v>
      </c>
      <c r="AN308" s="576"/>
      <c r="AO308" s="207">
        <v>16</v>
      </c>
      <c r="AP308" s="207">
        <v>2604.6378879771732</v>
      </c>
      <c r="AQ308" s="208">
        <f t="shared" si="395"/>
        <v>162.78986799857333</v>
      </c>
      <c r="AR308" s="205">
        <f t="shared" ref="AR308:AR315" si="403">RANK(AQ308, AQ$307:AQ$321)</f>
        <v>6</v>
      </c>
      <c r="AS308" s="576"/>
      <c r="AT308" s="207">
        <v>16</v>
      </c>
      <c r="AU308" s="207">
        <v>2604.8167539267001</v>
      </c>
      <c r="AV308" s="208">
        <f t="shared" si="396"/>
        <v>162.80104712041876</v>
      </c>
      <c r="AW308" s="205">
        <f t="shared" ref="AW308:AW315" si="404">RANK(AV308, AV$307:AV$321)</f>
        <v>6</v>
      </c>
      <c r="AX308" s="576"/>
    </row>
    <row r="309" spans="2:50" ht="14.25" hidden="1" customHeight="1" outlineLevel="1">
      <c r="B309" s="527"/>
      <c r="C309" s="203">
        <v>3</v>
      </c>
      <c r="D309" s="206" t="s">
        <v>402</v>
      </c>
      <c r="E309" s="203">
        <v>6</v>
      </c>
      <c r="F309" s="203">
        <v>3600</v>
      </c>
      <c r="G309" s="208">
        <f t="shared" si="389"/>
        <v>600</v>
      </c>
      <c r="H309" s="576"/>
      <c r="I309" s="209">
        <f t="shared" si="397"/>
        <v>6</v>
      </c>
      <c r="J309" s="209">
        <f t="shared" si="397"/>
        <v>3256.2994190829045</v>
      </c>
      <c r="K309" s="210">
        <f t="shared" si="397"/>
        <v>542.71656984715071</v>
      </c>
      <c r="L309" s="577"/>
      <c r="M309" s="209">
        <f>RANK(K309, K$307:$K$321)</f>
        <v>2</v>
      </c>
      <c r="N309" s="527"/>
      <c r="O309" s="527"/>
      <c r="P309" s="207">
        <v>6</v>
      </c>
      <c r="Q309" s="207">
        <v>3258.109280138769</v>
      </c>
      <c r="R309" s="208">
        <f t="shared" si="390"/>
        <v>543.0182133564615</v>
      </c>
      <c r="S309" s="205">
        <f t="shared" si="398"/>
        <v>2</v>
      </c>
      <c r="T309" s="576"/>
      <c r="U309" s="207">
        <v>6</v>
      </c>
      <c r="V309" s="207">
        <v>3257.7301927194862</v>
      </c>
      <c r="W309" s="208">
        <f t="shared" si="391"/>
        <v>542.95503211991434</v>
      </c>
      <c r="X309" s="205">
        <f t="shared" si="399"/>
        <v>3</v>
      </c>
      <c r="Y309" s="576"/>
      <c r="Z309" s="207">
        <v>6</v>
      </c>
      <c r="AA309" s="207">
        <v>3255.6101922217249</v>
      </c>
      <c r="AB309" s="208">
        <f t="shared" si="392"/>
        <v>542.60169870362085</v>
      </c>
      <c r="AC309" s="205">
        <f t="shared" si="400"/>
        <v>1</v>
      </c>
      <c r="AD309" s="576"/>
      <c r="AE309" s="207">
        <v>6</v>
      </c>
      <c r="AF309" s="207">
        <v>3255.3191489361629</v>
      </c>
      <c r="AG309" s="208">
        <f t="shared" si="393"/>
        <v>542.55319148936053</v>
      </c>
      <c r="AH309" s="205">
        <f t="shared" si="401"/>
        <v>2</v>
      </c>
      <c r="AI309" s="576"/>
      <c r="AJ309" s="207">
        <v>6</v>
      </c>
      <c r="AK309" s="207">
        <v>3255.7603686636012</v>
      </c>
      <c r="AL309" s="208">
        <f t="shared" si="394"/>
        <v>542.6267281106002</v>
      </c>
      <c r="AM309" s="205">
        <f t="shared" si="402"/>
        <v>1</v>
      </c>
      <c r="AN309" s="576"/>
      <c r="AO309" s="207">
        <v>6</v>
      </c>
      <c r="AP309" s="207">
        <v>3255.852465186299</v>
      </c>
      <c r="AQ309" s="208">
        <f t="shared" si="395"/>
        <v>542.64207753104984</v>
      </c>
      <c r="AR309" s="205">
        <f t="shared" si="403"/>
        <v>1</v>
      </c>
      <c r="AS309" s="576"/>
      <c r="AT309" s="207">
        <v>6</v>
      </c>
      <c r="AU309" s="207">
        <v>3255.7142857142849</v>
      </c>
      <c r="AV309" s="208">
        <f t="shared" si="396"/>
        <v>542.61904761904748</v>
      </c>
      <c r="AW309" s="205">
        <f t="shared" si="404"/>
        <v>1</v>
      </c>
      <c r="AX309" s="576"/>
    </row>
    <row r="310" spans="2:50" ht="14.25" hidden="1" customHeight="1" outlineLevel="1">
      <c r="B310" s="527"/>
      <c r="C310" s="203">
        <v>4</v>
      </c>
      <c r="D310" s="206" t="s">
        <v>400</v>
      </c>
      <c r="E310" s="203">
        <v>11</v>
      </c>
      <c r="F310" s="203">
        <v>3273</v>
      </c>
      <c r="G310" s="208">
        <f t="shared" si="389"/>
        <v>297.54545454545456</v>
      </c>
      <c r="H310" s="576"/>
      <c r="I310" s="209">
        <f t="shared" si="397"/>
        <v>11</v>
      </c>
      <c r="J310" s="209">
        <f t="shared" si="397"/>
        <v>2907.2835010172926</v>
      </c>
      <c r="K310" s="210">
        <f t="shared" si="397"/>
        <v>264.29850009248105</v>
      </c>
      <c r="L310" s="577"/>
      <c r="M310" s="209">
        <f>RANK(K310, K$307:$K$321)</f>
        <v>5</v>
      </c>
      <c r="N310" s="527"/>
      <c r="O310" s="527"/>
      <c r="P310" s="207">
        <v>11</v>
      </c>
      <c r="Q310" s="207">
        <v>2906.8483327357499</v>
      </c>
      <c r="R310" s="208">
        <f t="shared" si="390"/>
        <v>264.25893933961362</v>
      </c>
      <c r="S310" s="205">
        <f t="shared" si="398"/>
        <v>5</v>
      </c>
      <c r="T310" s="576"/>
      <c r="U310" s="207">
        <v>11</v>
      </c>
      <c r="V310" s="207">
        <v>2906.8044175276086</v>
      </c>
      <c r="W310" s="208">
        <f t="shared" si="391"/>
        <v>264.25494704796444</v>
      </c>
      <c r="X310" s="205">
        <f t="shared" si="399"/>
        <v>5</v>
      </c>
      <c r="Y310" s="576"/>
      <c r="Z310" s="207">
        <v>11</v>
      </c>
      <c r="AA310" s="207">
        <v>2906.7174119885808</v>
      </c>
      <c r="AB310" s="208">
        <f t="shared" si="392"/>
        <v>264.24703745350735</v>
      </c>
      <c r="AC310" s="205">
        <f t="shared" si="400"/>
        <v>5</v>
      </c>
      <c r="AD310" s="576"/>
      <c r="AE310" s="207">
        <v>11</v>
      </c>
      <c r="AF310" s="207">
        <v>2907.2018890200716</v>
      </c>
      <c r="AG310" s="208">
        <f t="shared" si="393"/>
        <v>264.29108082000653</v>
      </c>
      <c r="AH310" s="205">
        <f t="shared" si="401"/>
        <v>5</v>
      </c>
      <c r="AI310" s="576"/>
      <c r="AJ310" s="207">
        <v>11</v>
      </c>
      <c r="AK310" s="207">
        <v>2907.84798740724</v>
      </c>
      <c r="AL310" s="208">
        <f t="shared" si="394"/>
        <v>264.34981703702181</v>
      </c>
      <c r="AM310" s="205">
        <f t="shared" si="402"/>
        <v>4</v>
      </c>
      <c r="AN310" s="576"/>
      <c r="AO310" s="207">
        <v>11</v>
      </c>
      <c r="AP310" s="207">
        <v>2907.8241005139926</v>
      </c>
      <c r="AQ310" s="208">
        <f t="shared" si="395"/>
        <v>264.34764550127204</v>
      </c>
      <c r="AR310" s="205">
        <f t="shared" si="403"/>
        <v>4</v>
      </c>
      <c r="AS310" s="576"/>
      <c r="AT310" s="207">
        <v>11</v>
      </c>
      <c r="AU310" s="207">
        <v>2907.7403679278027</v>
      </c>
      <c r="AV310" s="208">
        <f t="shared" si="396"/>
        <v>264.34003344798208</v>
      </c>
      <c r="AW310" s="205">
        <f t="shared" si="404"/>
        <v>4</v>
      </c>
      <c r="AX310" s="576"/>
    </row>
    <row r="311" spans="2:50" ht="14.25" hidden="1" customHeight="1" outlineLevel="1">
      <c r="B311" s="527"/>
      <c r="C311" s="203">
        <v>5</v>
      </c>
      <c r="D311" s="206" t="s">
        <v>398</v>
      </c>
      <c r="E311" s="203">
        <v>12</v>
      </c>
      <c r="F311" s="203">
        <v>3273</v>
      </c>
      <c r="G311" s="208">
        <f t="shared" si="389"/>
        <v>272.75</v>
      </c>
      <c r="H311" s="576"/>
      <c r="I311" s="209">
        <f t="shared" si="397"/>
        <v>12</v>
      </c>
      <c r="J311" s="209">
        <f t="shared" si="397"/>
        <v>2907.6225921398959</v>
      </c>
      <c r="K311" s="210">
        <f t="shared" si="397"/>
        <v>242.3018826783246</v>
      </c>
      <c r="L311" s="577"/>
      <c r="M311" s="209">
        <f>RANK(K311, K$307:$K$321)</f>
        <v>6</v>
      </c>
      <c r="N311" s="527"/>
      <c r="O311" s="527"/>
      <c r="P311" s="207">
        <v>12</v>
      </c>
      <c r="Q311" s="207">
        <v>2907.730128380224</v>
      </c>
      <c r="R311" s="208">
        <f t="shared" si="390"/>
        <v>242.31084403168532</v>
      </c>
      <c r="S311" s="205">
        <f t="shared" si="398"/>
        <v>6</v>
      </c>
      <c r="T311" s="576"/>
      <c r="U311" s="207">
        <v>12</v>
      </c>
      <c r="V311" s="207">
        <v>2907.7669902912626</v>
      </c>
      <c r="W311" s="208">
        <f t="shared" si="391"/>
        <v>242.31391585760522</v>
      </c>
      <c r="X311" s="205">
        <f t="shared" si="399"/>
        <v>6</v>
      </c>
      <c r="Y311" s="576"/>
      <c r="Z311" s="207">
        <v>12</v>
      </c>
      <c r="AA311" s="207">
        <v>2907.880804719407</v>
      </c>
      <c r="AB311" s="208">
        <f t="shared" si="392"/>
        <v>242.32340039328392</v>
      </c>
      <c r="AC311" s="205">
        <f t="shared" si="400"/>
        <v>6</v>
      </c>
      <c r="AD311" s="576"/>
      <c r="AE311" s="207">
        <v>12</v>
      </c>
      <c r="AF311" s="207">
        <v>2907.3098876818258</v>
      </c>
      <c r="AG311" s="208">
        <f t="shared" si="393"/>
        <v>242.27582397348547</v>
      </c>
      <c r="AH311" s="205">
        <f t="shared" si="401"/>
        <v>6</v>
      </c>
      <c r="AI311" s="576"/>
      <c r="AJ311" s="207">
        <v>12</v>
      </c>
      <c r="AK311" s="207">
        <v>2907.5491209927609</v>
      </c>
      <c r="AL311" s="208">
        <f t="shared" si="394"/>
        <v>242.29576008273008</v>
      </c>
      <c r="AM311" s="205">
        <f t="shared" si="402"/>
        <v>5</v>
      </c>
      <c r="AN311" s="576"/>
      <c r="AO311" s="207">
        <v>12</v>
      </c>
      <c r="AP311" s="207">
        <v>2907.6047070732625</v>
      </c>
      <c r="AQ311" s="208">
        <f t="shared" si="395"/>
        <v>242.3003922561052</v>
      </c>
      <c r="AR311" s="205">
        <f t="shared" si="403"/>
        <v>5</v>
      </c>
      <c r="AS311" s="576"/>
      <c r="AT311" s="207">
        <v>12</v>
      </c>
      <c r="AU311" s="207">
        <v>2907.5165058405278</v>
      </c>
      <c r="AV311" s="208">
        <f t="shared" si="396"/>
        <v>242.29304215337731</v>
      </c>
      <c r="AW311" s="205">
        <f t="shared" si="404"/>
        <v>5</v>
      </c>
      <c r="AX311" s="576"/>
    </row>
    <row r="312" spans="2:50" ht="14.25" hidden="1" customHeight="1" outlineLevel="1">
      <c r="B312" s="527"/>
      <c r="C312" s="203">
        <v>6</v>
      </c>
      <c r="D312" s="206" t="s">
        <v>555</v>
      </c>
      <c r="E312" s="203">
        <v>6</v>
      </c>
      <c r="F312" s="203">
        <v>3600</v>
      </c>
      <c r="G312" s="208">
        <f t="shared" si="389"/>
        <v>600</v>
      </c>
      <c r="H312" s="576"/>
      <c r="I312" s="209">
        <f t="shared" si="397"/>
        <v>6</v>
      </c>
      <c r="J312" s="209">
        <f t="shared" si="397"/>
        <v>3256.047699372004</v>
      </c>
      <c r="K312" s="210">
        <f t="shared" si="397"/>
        <v>542.67461656200055</v>
      </c>
      <c r="L312" s="577"/>
      <c r="M312" s="209">
        <f>RANK(K312, K$307:$K$321)</f>
        <v>3</v>
      </c>
      <c r="N312" s="527"/>
      <c r="O312" s="527"/>
      <c r="P312" s="207">
        <v>6</v>
      </c>
      <c r="Q312" s="207">
        <v>3258.2781456953635</v>
      </c>
      <c r="R312" s="208">
        <f t="shared" si="390"/>
        <v>543.04635761589395</v>
      </c>
      <c r="S312" s="205">
        <f t="shared" si="398"/>
        <v>1</v>
      </c>
      <c r="T312" s="576"/>
      <c r="U312" s="207">
        <v>6</v>
      </c>
      <c r="V312" s="207">
        <v>3259.0909090909113</v>
      </c>
      <c r="W312" s="208">
        <f t="shared" si="391"/>
        <v>543.18181818181858</v>
      </c>
      <c r="X312" s="205">
        <f t="shared" si="399"/>
        <v>1</v>
      </c>
      <c r="Y312" s="576"/>
      <c r="Z312" s="207">
        <v>6</v>
      </c>
      <c r="AA312" s="207">
        <v>3254.4325239977406</v>
      </c>
      <c r="AB312" s="208">
        <f t="shared" si="392"/>
        <v>542.40542066629007</v>
      </c>
      <c r="AC312" s="205">
        <f t="shared" si="400"/>
        <v>3</v>
      </c>
      <c r="AD312" s="576"/>
      <c r="AE312" s="207">
        <v>6</v>
      </c>
      <c r="AF312" s="207">
        <v>3254.4412607449876</v>
      </c>
      <c r="AG312" s="208">
        <f t="shared" si="393"/>
        <v>542.40687679083123</v>
      </c>
      <c r="AH312" s="205">
        <f t="shared" si="401"/>
        <v>3</v>
      </c>
      <c r="AI312" s="576"/>
      <c r="AJ312" s="207">
        <v>6</v>
      </c>
      <c r="AK312" s="207">
        <v>3255.104895104892</v>
      </c>
      <c r="AL312" s="208">
        <f t="shared" si="394"/>
        <v>542.51748251748199</v>
      </c>
      <c r="AM312" s="205">
        <f t="shared" si="402"/>
        <v>2</v>
      </c>
      <c r="AN312" s="576"/>
      <c r="AO312" s="207">
        <v>6</v>
      </c>
      <c r="AP312" s="207">
        <v>3255.3935860058264</v>
      </c>
      <c r="AQ312" s="208">
        <f t="shared" si="395"/>
        <v>542.56559766763769</v>
      </c>
      <c r="AR312" s="205">
        <f t="shared" si="403"/>
        <v>2</v>
      </c>
      <c r="AS312" s="576"/>
      <c r="AT312" s="207">
        <v>6</v>
      </c>
      <c r="AU312" s="207">
        <v>3255.5925749643038</v>
      </c>
      <c r="AV312" s="208">
        <f t="shared" si="396"/>
        <v>542.59876249405067</v>
      </c>
      <c r="AW312" s="205">
        <f>RANK(AV312, AV$307:AV$321)</f>
        <v>2</v>
      </c>
      <c r="AX312" s="576"/>
    </row>
    <row r="313" spans="2:50" ht="14.25" hidden="1" customHeight="1" outlineLevel="1">
      <c r="B313" s="527"/>
      <c r="C313" s="203">
        <v>7</v>
      </c>
      <c r="D313" s="206" t="s">
        <v>642</v>
      </c>
      <c r="E313" s="203">
        <v>6</v>
      </c>
      <c r="F313" s="203">
        <v>3600</v>
      </c>
      <c r="G313" s="208">
        <f t="shared" si="389"/>
        <v>600</v>
      </c>
      <c r="H313" s="576"/>
      <c r="I313" s="209">
        <f t="shared" si="397"/>
        <v>6</v>
      </c>
      <c r="J313" s="209">
        <f t="shared" si="397"/>
        <v>3256.483500781555</v>
      </c>
      <c r="K313" s="210">
        <f t="shared" si="397"/>
        <v>542.7472501302592</v>
      </c>
      <c r="L313" s="577"/>
      <c r="M313" s="209">
        <f>RANK(K313, K$307:$K$321)</f>
        <v>1</v>
      </c>
      <c r="N313" s="527"/>
      <c r="O313" s="527"/>
      <c r="P313" s="207">
        <v>6</v>
      </c>
      <c r="Q313" s="207">
        <v>3257.1428571428537</v>
      </c>
      <c r="R313" s="208">
        <f t="shared" si="390"/>
        <v>542.85714285714232</v>
      </c>
      <c r="S313" s="205">
        <f t="shared" si="398"/>
        <v>3</v>
      </c>
      <c r="T313" s="576"/>
      <c r="U313" s="207">
        <v>6</v>
      </c>
      <c r="V313" s="207">
        <v>3258.6762075134156</v>
      </c>
      <c r="W313" s="208">
        <f t="shared" si="391"/>
        <v>543.11270125223598</v>
      </c>
      <c r="X313" s="205">
        <f t="shared" si="399"/>
        <v>2</v>
      </c>
      <c r="Y313" s="576"/>
      <c r="Z313" s="207">
        <v>6</v>
      </c>
      <c r="AA313" s="207">
        <v>3254.6125461254519</v>
      </c>
      <c r="AB313" s="208">
        <f t="shared" si="392"/>
        <v>542.43542435424195</v>
      </c>
      <c r="AC313" s="205">
        <f t="shared" si="400"/>
        <v>2</v>
      </c>
      <c r="AD313" s="576"/>
      <c r="AE313" s="207">
        <v>6</v>
      </c>
      <c r="AF313" s="207">
        <v>3255.5023923444992</v>
      </c>
      <c r="AG313" s="208">
        <f t="shared" si="393"/>
        <v>542.58373205741657</v>
      </c>
      <c r="AH313" s="205">
        <f t="shared" si="401"/>
        <v>1</v>
      </c>
      <c r="AI313" s="576"/>
      <c r="AJ313" s="207"/>
      <c r="AK313" s="207"/>
      <c r="AL313" s="208"/>
      <c r="AM313" s="205"/>
      <c r="AN313" s="576"/>
      <c r="AO313" s="207"/>
      <c r="AP313" s="207"/>
      <c r="AQ313" s="208"/>
      <c r="AR313" s="205"/>
      <c r="AS313" s="576"/>
      <c r="AT313" s="207"/>
      <c r="AU313" s="207"/>
      <c r="AV313" s="208"/>
      <c r="AW313" s="205"/>
      <c r="AX313" s="576"/>
    </row>
    <row r="314" spans="2:50" ht="14.25" hidden="1" customHeight="1" outlineLevel="1">
      <c r="B314" s="527"/>
      <c r="C314" s="203">
        <v>8</v>
      </c>
      <c r="D314" s="206" t="s">
        <v>742</v>
      </c>
      <c r="E314" s="203">
        <v>20</v>
      </c>
      <c r="F314" s="203">
        <v>2600</v>
      </c>
      <c r="G314" s="208">
        <f t="shared" si="389"/>
        <v>130</v>
      </c>
      <c r="H314" s="576"/>
      <c r="I314" s="209">
        <f t="shared" si="397"/>
        <v>20</v>
      </c>
      <c r="J314" s="209">
        <f t="shared" si="397"/>
        <v>2267.3484796212942</v>
      </c>
      <c r="K314" s="210">
        <f t="shared" si="397"/>
        <v>113.3674239810647</v>
      </c>
      <c r="L314" s="577"/>
      <c r="M314" s="209">
        <f>RANK(K314, K$307:$K$321)</f>
        <v>9</v>
      </c>
      <c r="N314" s="527"/>
      <c r="O314" s="527"/>
      <c r="P314" s="207">
        <v>20</v>
      </c>
      <c r="Q314" s="207">
        <v>2191.3431413237213</v>
      </c>
      <c r="R314" s="208">
        <f t="shared" si="390"/>
        <v>109.56715706618607</v>
      </c>
      <c r="S314" s="205">
        <f>RANK(R314, R$307:R$321)</f>
        <v>9</v>
      </c>
      <c r="T314" s="576"/>
      <c r="U314" s="207">
        <v>20</v>
      </c>
      <c r="V314" s="207">
        <v>2225.4193548387098</v>
      </c>
      <c r="W314" s="208">
        <f t="shared" si="391"/>
        <v>111.27096774193549</v>
      </c>
      <c r="X314" s="205">
        <f>RANK(W314, W$307:W$321)</f>
        <v>9</v>
      </c>
      <c r="Y314" s="576"/>
      <c r="Z314" s="207">
        <v>20</v>
      </c>
      <c r="AA314" s="207">
        <v>2259.2805755395684</v>
      </c>
      <c r="AB314" s="208">
        <f t="shared" si="392"/>
        <v>112.96402877697842</v>
      </c>
      <c r="AC314" s="205">
        <f>RANK(AB314, AB$307:AB$321)</f>
        <v>9</v>
      </c>
      <c r="AD314" s="576"/>
      <c r="AE314" s="207">
        <v>20</v>
      </c>
      <c r="AF314" s="207">
        <v>2285.1789279680529</v>
      </c>
      <c r="AG314" s="208">
        <f t="shared" si="393"/>
        <v>114.25894639840264</v>
      </c>
      <c r="AH314" s="205">
        <f>RANK(AG314, AG$307:AG$321)</f>
        <v>9</v>
      </c>
      <c r="AI314" s="576"/>
      <c r="AJ314" s="207">
        <v>20</v>
      </c>
      <c r="AK314" s="207">
        <v>2303.5010156530006</v>
      </c>
      <c r="AL314" s="208">
        <f t="shared" si="394"/>
        <v>115.17505078265003</v>
      </c>
      <c r="AM314" s="205">
        <f>RANK(AL314, AL$307:AL$321)</f>
        <v>7</v>
      </c>
      <c r="AN314" s="576"/>
      <c r="AO314" s="207">
        <v>20</v>
      </c>
      <c r="AP314" s="207">
        <v>2303.4188992265449</v>
      </c>
      <c r="AQ314" s="208">
        <f t="shared" si="395"/>
        <v>115.17094496132725</v>
      </c>
      <c r="AR314" s="205">
        <f>RANK(AQ314, AQ$307:AQ$321)</f>
        <v>7</v>
      </c>
      <c r="AS314" s="576"/>
      <c r="AT314" s="207">
        <v>20</v>
      </c>
      <c r="AU314" s="207">
        <v>2303.2974427994614</v>
      </c>
      <c r="AV314" s="208">
        <f t="shared" si="396"/>
        <v>115.16487213997307</v>
      </c>
      <c r="AW314" s="205">
        <f>RANK(AV314, AV$307:AV$321)</f>
        <v>7</v>
      </c>
      <c r="AX314" s="576"/>
    </row>
    <row r="315" spans="2:50" ht="14.25" hidden="1" customHeight="1" outlineLevel="1">
      <c r="B315" s="527"/>
      <c r="C315" s="203">
        <v>9</v>
      </c>
      <c r="D315" s="206" t="s">
        <v>741</v>
      </c>
      <c r="E315" s="203">
        <v>10</v>
      </c>
      <c r="F315" s="203">
        <v>3600</v>
      </c>
      <c r="G315" s="208">
        <f t="shared" si="389"/>
        <v>360</v>
      </c>
      <c r="H315" s="576"/>
      <c r="I315" s="209">
        <f t="shared" si="397"/>
        <v>10</v>
      </c>
      <c r="J315" s="209">
        <f t="shared" si="397"/>
        <v>3060.2855570802053</v>
      </c>
      <c r="K315" s="210">
        <f t="shared" si="397"/>
        <v>306.02855570802052</v>
      </c>
      <c r="L315" s="577"/>
      <c r="M315" s="209">
        <f>RANK(K315, K$307:$K$321)</f>
        <v>4</v>
      </c>
      <c r="N315" s="527"/>
      <c r="O315" s="527"/>
      <c r="P315" s="207">
        <v>10</v>
      </c>
      <c r="Q315" s="207">
        <v>2951.3375796178348</v>
      </c>
      <c r="R315" s="208">
        <f t="shared" si="390"/>
        <v>295.13375796178349</v>
      </c>
      <c r="S315" s="205">
        <f t="shared" si="398"/>
        <v>4</v>
      </c>
      <c r="T315" s="576"/>
      <c r="U315" s="207">
        <v>10</v>
      </c>
      <c r="V315" s="207">
        <v>3014.9999999999991</v>
      </c>
      <c r="W315" s="208">
        <f t="shared" si="391"/>
        <v>301.49999999999989</v>
      </c>
      <c r="X315" s="205">
        <f t="shared" si="399"/>
        <v>4</v>
      </c>
      <c r="Y315" s="576"/>
      <c r="Z315" s="207">
        <v>10</v>
      </c>
      <c r="AA315" s="207">
        <v>3065.8144757298342</v>
      </c>
      <c r="AB315" s="208">
        <f t="shared" si="392"/>
        <v>306.58144757298339</v>
      </c>
      <c r="AC315" s="205">
        <f t="shared" si="400"/>
        <v>4</v>
      </c>
      <c r="AD315" s="576"/>
      <c r="AE315" s="207">
        <v>10</v>
      </c>
      <c r="AF315" s="207">
        <v>3097.480451781058</v>
      </c>
      <c r="AG315" s="208">
        <f t="shared" si="393"/>
        <v>309.74804517810583</v>
      </c>
      <c r="AH315" s="205">
        <f t="shared" si="401"/>
        <v>4</v>
      </c>
      <c r="AI315" s="576"/>
      <c r="AJ315" s="207">
        <v>10</v>
      </c>
      <c r="AK315" s="207">
        <v>3097.3147153598293</v>
      </c>
      <c r="AL315" s="208">
        <f t="shared" si="394"/>
        <v>309.73147153598291</v>
      </c>
      <c r="AM315" s="205">
        <f t="shared" si="402"/>
        <v>3</v>
      </c>
      <c r="AN315" s="576"/>
      <c r="AO315" s="207">
        <v>10</v>
      </c>
      <c r="AP315" s="207">
        <v>3097.287066246055</v>
      </c>
      <c r="AQ315" s="208">
        <f t="shared" si="395"/>
        <v>309.72870662460548</v>
      </c>
      <c r="AR315" s="205">
        <f t="shared" si="403"/>
        <v>3</v>
      </c>
      <c r="AS315" s="576"/>
      <c r="AT315" s="207">
        <v>10</v>
      </c>
      <c r="AU315" s="207">
        <v>3097.7646108268259</v>
      </c>
      <c r="AV315" s="208">
        <f t="shared" si="396"/>
        <v>309.7764610826826</v>
      </c>
      <c r="AW315" s="205">
        <f t="shared" si="404"/>
        <v>3</v>
      </c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7"/>
      <c r="Q316" s="207"/>
      <c r="R316" s="208"/>
      <c r="S316" s="205"/>
      <c r="T316" s="576"/>
      <c r="U316" s="207"/>
      <c r="V316" s="207"/>
      <c r="W316" s="208"/>
      <c r="X316" s="205"/>
      <c r="Y316" s="576"/>
      <c r="Z316" s="207"/>
      <c r="AA316" s="207"/>
      <c r="AB316" s="208"/>
      <c r="AC316" s="205"/>
      <c r="AD316" s="576"/>
      <c r="AE316" s="207"/>
      <c r="AF316" s="207"/>
      <c r="AG316" s="208"/>
      <c r="AH316" s="205"/>
      <c r="AI316" s="576"/>
      <c r="AJ316" s="207"/>
      <c r="AK316" s="207"/>
      <c r="AL316" s="208"/>
      <c r="AM316" s="205"/>
      <c r="AN316" s="576"/>
      <c r="AO316" s="207"/>
      <c r="AP316" s="207"/>
      <c r="AQ316" s="208"/>
      <c r="AR316" s="205"/>
      <c r="AS316" s="576"/>
      <c r="AT316" s="207"/>
      <c r="AU316" s="207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7"/>
      <c r="Q317" s="207"/>
      <c r="R317" s="208"/>
      <c r="S317" s="205"/>
      <c r="T317" s="576"/>
      <c r="U317" s="207"/>
      <c r="V317" s="207"/>
      <c r="W317" s="208"/>
      <c r="X317" s="205"/>
      <c r="Y317" s="576"/>
      <c r="Z317" s="207"/>
      <c r="AA317" s="207"/>
      <c r="AB317" s="208"/>
      <c r="AC317" s="205"/>
      <c r="AD317" s="576"/>
      <c r="AE317" s="207"/>
      <c r="AF317" s="207"/>
      <c r="AG317" s="208"/>
      <c r="AH317" s="205"/>
      <c r="AI317" s="576"/>
      <c r="AJ317" s="207"/>
      <c r="AK317" s="207"/>
      <c r="AL317" s="208"/>
      <c r="AM317" s="205"/>
      <c r="AN317" s="576"/>
      <c r="AO317" s="207"/>
      <c r="AP317" s="207"/>
      <c r="AQ317" s="208"/>
      <c r="AR317" s="205"/>
      <c r="AS317" s="576"/>
      <c r="AT317" s="207"/>
      <c r="AU317" s="207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7"/>
      <c r="Q318" s="207"/>
      <c r="R318" s="208"/>
      <c r="S318" s="205"/>
      <c r="T318" s="576"/>
      <c r="U318" s="207"/>
      <c r="V318" s="207"/>
      <c r="W318" s="208"/>
      <c r="X318" s="205"/>
      <c r="Y318" s="576"/>
      <c r="Z318" s="207"/>
      <c r="AA318" s="207"/>
      <c r="AB318" s="208"/>
      <c r="AC318" s="205"/>
      <c r="AD318" s="576"/>
      <c r="AE318" s="207"/>
      <c r="AF318" s="207"/>
      <c r="AG318" s="208"/>
      <c r="AH318" s="205"/>
      <c r="AI318" s="576"/>
      <c r="AJ318" s="207"/>
      <c r="AK318" s="207"/>
      <c r="AL318" s="208"/>
      <c r="AM318" s="205"/>
      <c r="AN318" s="576"/>
      <c r="AO318" s="207"/>
      <c r="AP318" s="207"/>
      <c r="AQ318" s="208"/>
      <c r="AR318" s="205"/>
      <c r="AS318" s="576"/>
      <c r="AT318" s="207"/>
      <c r="AU318" s="207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7"/>
      <c r="Q319" s="207"/>
      <c r="R319" s="208"/>
      <c r="S319" s="205"/>
      <c r="T319" s="576"/>
      <c r="U319" s="207"/>
      <c r="V319" s="207"/>
      <c r="W319" s="208"/>
      <c r="X319" s="205"/>
      <c r="Y319" s="576"/>
      <c r="Z319" s="207"/>
      <c r="AA319" s="207"/>
      <c r="AB319" s="208"/>
      <c r="AC319" s="205"/>
      <c r="AD319" s="576"/>
      <c r="AE319" s="207"/>
      <c r="AF319" s="207"/>
      <c r="AG319" s="208"/>
      <c r="AH319" s="205"/>
      <c r="AI319" s="576"/>
      <c r="AJ319" s="207"/>
      <c r="AK319" s="207"/>
      <c r="AL319" s="208"/>
      <c r="AM319" s="205"/>
      <c r="AN319" s="576"/>
      <c r="AO319" s="207"/>
      <c r="AP319" s="207"/>
      <c r="AQ319" s="208"/>
      <c r="AR319" s="205"/>
      <c r="AS319" s="576"/>
      <c r="AT319" s="207"/>
      <c r="AU319" s="207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405">U322+1</f>
        <v>45981</v>
      </c>
      <c r="AA322" s="637"/>
      <c r="AB322" s="637"/>
      <c r="AC322" s="637"/>
      <c r="AD322" s="637"/>
      <c r="AE322" s="638">
        <f t="shared" ref="AE322" si="406">Z322+1</f>
        <v>45982</v>
      </c>
      <c r="AF322" s="639"/>
      <c r="AG322" s="639"/>
      <c r="AH322" s="639"/>
      <c r="AI322" s="639"/>
      <c r="AJ322" s="640">
        <f t="shared" ref="AJ322" si="407">AE322+1</f>
        <v>45983</v>
      </c>
      <c r="AK322" s="641"/>
      <c r="AL322" s="641"/>
      <c r="AM322" s="641"/>
      <c r="AN322" s="642"/>
      <c r="AO322" s="638">
        <f t="shared" ref="AO322" si="408">AJ322+1</f>
        <v>45984</v>
      </c>
      <c r="AP322" s="639"/>
      <c r="AQ322" s="639"/>
      <c r="AR322" s="639"/>
      <c r="AS322" s="639"/>
      <c r="AT322" s="640">
        <f t="shared" ref="AT322" si="409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10">Z322</f>
        <v>45981</v>
      </c>
      <c r="AA323" s="643"/>
      <c r="AB323" s="643"/>
      <c r="AC323" s="643"/>
      <c r="AD323" s="643"/>
      <c r="AE323" s="644">
        <f t="shared" ref="AE323" si="411">AE322</f>
        <v>45982</v>
      </c>
      <c r="AF323" s="644"/>
      <c r="AG323" s="644"/>
      <c r="AH323" s="644"/>
      <c r="AI323" s="644"/>
      <c r="AJ323" s="645">
        <f t="shared" ref="AJ323" si="412">AJ322</f>
        <v>45983</v>
      </c>
      <c r="AK323" s="646"/>
      <c r="AL323" s="646"/>
      <c r="AM323" s="646"/>
      <c r="AN323" s="647"/>
      <c r="AO323" s="644">
        <f t="shared" ref="AO323" si="413">AO322</f>
        <v>45984</v>
      </c>
      <c r="AP323" s="644"/>
      <c r="AQ323" s="644"/>
      <c r="AR323" s="644"/>
      <c r="AS323" s="644"/>
      <c r="AT323" s="645">
        <f t="shared" ref="AT323" si="414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649" t="s">
        <v>623</v>
      </c>
      <c r="C327" s="203">
        <v>1</v>
      </c>
      <c r="D327" s="206" t="s">
        <v>403</v>
      </c>
      <c r="E327" s="203">
        <v>20</v>
      </c>
      <c r="F327" s="203">
        <v>2600</v>
      </c>
      <c r="G327" s="208">
        <f t="shared" ref="G327:G334" si="415">F327/E327</f>
        <v>130</v>
      </c>
      <c r="H327" s="576">
        <f>AVERAGE(G327:G341)</f>
        <v>322.22443181818181</v>
      </c>
      <c r="I327" s="209">
        <f>AVERAGE(P327,U327,Z327,AE327,AJ327,AO327,AT327)</f>
        <v>20</v>
      </c>
      <c r="J327" s="209">
        <f>AVERAGE(Q327,V327,AA327,AF327,AK327,AP327,AU327)</f>
        <v>2301.862746687058</v>
      </c>
      <c r="K327" s="210">
        <f>AVERAGE(R327,W327,AB327,AG327,AL327,AQ327,AV327)</f>
        <v>115.09313733435287</v>
      </c>
      <c r="L327" s="577">
        <f>IFERROR(AVERAGE(K327:K341),"-")</f>
        <v>286.86804715586084</v>
      </c>
      <c r="M327" s="209">
        <f>RANK(K327, K$327:$K$341)</f>
        <v>8</v>
      </c>
      <c r="N327" s="527"/>
      <c r="O327" s="527"/>
      <c r="P327" s="207">
        <v>20</v>
      </c>
      <c r="Q327" s="207">
        <v>2302.4856596558316</v>
      </c>
      <c r="R327" s="208">
        <f t="shared" ref="R327:R334" si="416">Q327/P327</f>
        <v>115.12428298279158</v>
      </c>
      <c r="S327" s="205">
        <f>RANK(R327, R$327:R$341)</f>
        <v>8</v>
      </c>
      <c r="T327" s="576">
        <f>AVERAGE(R327:R341)</f>
        <v>286.83054899009545</v>
      </c>
      <c r="U327" s="207">
        <v>20</v>
      </c>
      <c r="V327" s="207">
        <v>2301.240135287489</v>
      </c>
      <c r="W327" s="208">
        <f t="shared" ref="W327:W334" si="417">V327/U327</f>
        <v>115.06200676437444</v>
      </c>
      <c r="X327" s="205">
        <f>RANK(W327, W$327:W$341)</f>
        <v>8</v>
      </c>
      <c r="Y327" s="576">
        <f>AVERAGE(W327:W341)</f>
        <v>286.84078821368718</v>
      </c>
      <c r="Z327" s="207">
        <v>20</v>
      </c>
      <c r="AA327" s="207">
        <v>2301.3818181818169</v>
      </c>
      <c r="AB327" s="208">
        <f t="shared" ref="AB327:AB334" si="418">AA327/Z327</f>
        <v>115.06909090909085</v>
      </c>
      <c r="AC327" s="205">
        <f>RANK(AB327, AB$327:AB$341)</f>
        <v>8</v>
      </c>
      <c r="AD327" s="576">
        <f>AVERAGE(AB327:AB341)</f>
        <v>286.86789520368853</v>
      </c>
      <c r="AE327" s="207">
        <v>20</v>
      </c>
      <c r="AF327" s="207">
        <v>2301.622544833474</v>
      </c>
      <c r="AG327" s="208">
        <f t="shared" ref="AG327:AG334" si="419">AF327/AE327</f>
        <v>115.0811272416737</v>
      </c>
      <c r="AH327" s="205">
        <f>RANK(AG327, AG$327:AG$341)</f>
        <v>8</v>
      </c>
      <c r="AI327" s="576">
        <f>AVERAGE(AG327:AG341)</f>
        <v>286.88448204344132</v>
      </c>
      <c r="AJ327" s="207">
        <v>20</v>
      </c>
      <c r="AK327" s="207">
        <v>2302.0833333333376</v>
      </c>
      <c r="AL327" s="208">
        <f t="shared" ref="AL327:AL334" si="420">AK327/AJ327</f>
        <v>115.10416666666688</v>
      </c>
      <c r="AM327" s="205">
        <f>RANK(AL327, AL$327:AL$341)</f>
        <v>8</v>
      </c>
      <c r="AN327" s="576">
        <f>AVERAGE(AL327:AL341)</f>
        <v>286.87417006988147</v>
      </c>
      <c r="AO327" s="207">
        <v>20</v>
      </c>
      <c r="AP327" s="207">
        <v>2302.0053752325798</v>
      </c>
      <c r="AQ327" s="208">
        <f t="shared" ref="AQ327:AQ334" si="421">AP327/AO327</f>
        <v>115.100268761629</v>
      </c>
      <c r="AR327" s="205">
        <f>RANK(AQ327, AQ$327:AQ$341)</f>
        <v>8</v>
      </c>
      <c r="AS327" s="576">
        <f>AVERAGE(AQ327:AQ341)</f>
        <v>286.88053869724394</v>
      </c>
      <c r="AT327" s="207">
        <v>20</v>
      </c>
      <c r="AU327" s="207">
        <v>2302.2203602848763</v>
      </c>
      <c r="AV327" s="208">
        <f t="shared" ref="AV327:AV334" si="422">AU327/AT327</f>
        <v>115.11101801424381</v>
      </c>
      <c r="AW327" s="205">
        <f>RANK(AV327, AV$327:AV$341)</f>
        <v>8</v>
      </c>
      <c r="AX327" s="576">
        <f>AVERAGE(AV327:AV341)</f>
        <v>286.89790687298779</v>
      </c>
    </row>
    <row r="328" spans="2:50" ht="14.25" hidden="1" customHeight="1" outlineLevel="1">
      <c r="B328" s="527"/>
      <c r="C328" s="203">
        <v>2</v>
      </c>
      <c r="D328" s="206" t="s">
        <v>401</v>
      </c>
      <c r="E328" s="203">
        <v>16</v>
      </c>
      <c r="F328" s="203">
        <v>3000</v>
      </c>
      <c r="G328" s="208">
        <f t="shared" si="415"/>
        <v>187.5</v>
      </c>
      <c r="H328" s="576"/>
      <c r="I328" s="209">
        <f t="shared" ref="I328:K334" si="423">AVERAGE(P328,U328,Z328,AE328,AJ328,AO328,AT328)</f>
        <v>16</v>
      </c>
      <c r="J328" s="209">
        <f t="shared" si="423"/>
        <v>2604.7644965830614</v>
      </c>
      <c r="K328" s="210">
        <f t="shared" si="423"/>
        <v>162.79778103644134</v>
      </c>
      <c r="L328" s="577"/>
      <c r="M328" s="209">
        <f>RANK(K328, K$327:$K$341)</f>
        <v>6</v>
      </c>
      <c r="N328" s="527"/>
      <c r="O328" s="527"/>
      <c r="P328" s="207">
        <v>16</v>
      </c>
      <c r="Q328" s="207">
        <v>2605.00544069641</v>
      </c>
      <c r="R328" s="208">
        <f t="shared" si="416"/>
        <v>162.81284004352563</v>
      </c>
      <c r="S328" s="205">
        <f t="shared" ref="S328:S334" si="424">RANK(R328, R$327:R$341)</f>
        <v>6</v>
      </c>
      <c r="T328" s="576"/>
      <c r="U328" s="207">
        <v>16</v>
      </c>
      <c r="V328" s="207">
        <v>2605.2807735217602</v>
      </c>
      <c r="W328" s="208">
        <f t="shared" si="417"/>
        <v>162.83004834511001</v>
      </c>
      <c r="X328" s="205">
        <f t="shared" ref="X328:X334" si="425">RANK(W328, W$327:W$341)</f>
        <v>6</v>
      </c>
      <c r="Y328" s="576"/>
      <c r="Z328" s="207">
        <v>16</v>
      </c>
      <c r="AA328" s="207">
        <v>2605.0960407683287</v>
      </c>
      <c r="AB328" s="208">
        <f t="shared" si="418"/>
        <v>162.81850254802055</v>
      </c>
      <c r="AC328" s="205">
        <f t="shared" ref="AC328:AC334" si="426">RANK(AB328, AB$327:AB$341)</f>
        <v>6</v>
      </c>
      <c r="AD328" s="576"/>
      <c r="AE328" s="207">
        <v>16</v>
      </c>
      <c r="AF328" s="207">
        <v>2604.5637583892458</v>
      </c>
      <c r="AG328" s="208">
        <f t="shared" si="419"/>
        <v>162.78523489932786</v>
      </c>
      <c r="AH328" s="205">
        <f t="shared" ref="AH328:AH334" si="427">RANK(AG328, AG$327:AG$341)</f>
        <v>6</v>
      </c>
      <c r="AI328" s="576"/>
      <c r="AJ328" s="207">
        <v>16</v>
      </c>
      <c r="AK328" s="207">
        <v>2604.3243243243223</v>
      </c>
      <c r="AL328" s="208">
        <f t="shared" si="420"/>
        <v>162.77027027027015</v>
      </c>
      <c r="AM328" s="205">
        <f t="shared" ref="AM328:AM334" si="428">RANK(AL328, AL$327:AL$341)</f>
        <v>6</v>
      </c>
      <c r="AN328" s="576"/>
      <c r="AO328" s="207">
        <v>16</v>
      </c>
      <c r="AP328" s="207">
        <v>2604.6082949308789</v>
      </c>
      <c r="AQ328" s="208">
        <f t="shared" si="421"/>
        <v>162.78801843317993</v>
      </c>
      <c r="AR328" s="205">
        <f t="shared" ref="AR328:AR334" si="429">RANK(AQ328, AQ$327:AQ$341)</f>
        <v>6</v>
      </c>
      <c r="AS328" s="576"/>
      <c r="AT328" s="207">
        <v>16</v>
      </c>
      <c r="AU328" s="207">
        <v>2604.47284345048</v>
      </c>
      <c r="AV328" s="208">
        <f t="shared" si="422"/>
        <v>162.779552715655</v>
      </c>
      <c r="AW328" s="205">
        <f t="shared" ref="AW328:AW334" si="430">RANK(AV328, AV$327:AV$341)</f>
        <v>6</v>
      </c>
      <c r="AX328" s="576"/>
    </row>
    <row r="329" spans="2:50" ht="14.25" hidden="1" customHeight="1" outlineLevel="1">
      <c r="B329" s="527"/>
      <c r="C329" s="203">
        <v>3</v>
      </c>
      <c r="D329" s="206" t="s">
        <v>402</v>
      </c>
      <c r="E329" s="203">
        <v>6</v>
      </c>
      <c r="F329" s="203">
        <v>3600</v>
      </c>
      <c r="G329" s="208">
        <f t="shared" si="415"/>
        <v>600</v>
      </c>
      <c r="H329" s="576"/>
      <c r="I329" s="209">
        <f t="shared" si="423"/>
        <v>6</v>
      </c>
      <c r="J329" s="209">
        <f t="shared" si="423"/>
        <v>3256.6542939111682</v>
      </c>
      <c r="K329" s="210">
        <f t="shared" si="423"/>
        <v>542.77571565186133</v>
      </c>
      <c r="L329" s="577"/>
      <c r="M329" s="209">
        <f>RANK(K329, K$327:$K$341)</f>
        <v>1</v>
      </c>
      <c r="N329" s="527"/>
      <c r="O329" s="527"/>
      <c r="P329" s="207">
        <v>6</v>
      </c>
      <c r="Q329" s="207">
        <v>3255.7417245606875</v>
      </c>
      <c r="R329" s="208">
        <f t="shared" si="416"/>
        <v>542.62362076011459</v>
      </c>
      <c r="S329" s="205">
        <f t="shared" si="424"/>
        <v>1</v>
      </c>
      <c r="T329" s="576"/>
      <c r="U329" s="207">
        <v>6</v>
      </c>
      <c r="V329" s="207">
        <v>3255.9371121224631</v>
      </c>
      <c r="W329" s="208">
        <f t="shared" si="417"/>
        <v>542.65618535374381</v>
      </c>
      <c r="X329" s="205">
        <f t="shared" si="425"/>
        <v>1</v>
      </c>
      <c r="Y329" s="576"/>
      <c r="Z329" s="207">
        <v>6</v>
      </c>
      <c r="AA329" s="207">
        <v>3256.3991323210385</v>
      </c>
      <c r="AB329" s="208">
        <f t="shared" si="418"/>
        <v>542.73318872017308</v>
      </c>
      <c r="AC329" s="205">
        <f t="shared" si="426"/>
        <v>1</v>
      </c>
      <c r="AD329" s="576"/>
      <c r="AE329" s="207">
        <v>6</v>
      </c>
      <c r="AF329" s="207">
        <v>3257.2394366197227</v>
      </c>
      <c r="AG329" s="208">
        <f t="shared" si="419"/>
        <v>542.87323943662045</v>
      </c>
      <c r="AH329" s="205">
        <f t="shared" si="427"/>
        <v>1</v>
      </c>
      <c r="AI329" s="576"/>
      <c r="AJ329" s="207">
        <v>6</v>
      </c>
      <c r="AK329" s="207">
        <v>3256.5723793677225</v>
      </c>
      <c r="AL329" s="208">
        <f t="shared" si="420"/>
        <v>542.76206322795372</v>
      </c>
      <c r="AM329" s="205">
        <f t="shared" si="428"/>
        <v>2</v>
      </c>
      <c r="AN329" s="576"/>
      <c r="AO329" s="207">
        <v>6</v>
      </c>
      <c r="AP329" s="207">
        <v>3257.3443008225604</v>
      </c>
      <c r="AQ329" s="208">
        <f t="shared" si="421"/>
        <v>542.89071680376003</v>
      </c>
      <c r="AR329" s="205">
        <f t="shared" si="429"/>
        <v>1</v>
      </c>
      <c r="AS329" s="576"/>
      <c r="AT329" s="207">
        <v>6</v>
      </c>
      <c r="AU329" s="207">
        <v>3257.3459715639842</v>
      </c>
      <c r="AV329" s="208">
        <f t="shared" si="422"/>
        <v>542.890995260664</v>
      </c>
      <c r="AW329" s="205">
        <f t="shared" si="430"/>
        <v>2</v>
      </c>
      <c r="AX329" s="576"/>
    </row>
    <row r="330" spans="2:50" ht="14.25" hidden="1" customHeight="1" outlineLevel="1">
      <c r="B330" s="527"/>
      <c r="C330" s="203">
        <v>4</v>
      </c>
      <c r="D330" s="206" t="s">
        <v>400</v>
      </c>
      <c r="E330" s="203">
        <v>11</v>
      </c>
      <c r="F330" s="203">
        <v>3273</v>
      </c>
      <c r="G330" s="208">
        <f t="shared" si="415"/>
        <v>297.54545454545456</v>
      </c>
      <c r="H330" s="576"/>
      <c r="I330" s="209">
        <f t="shared" si="423"/>
        <v>11</v>
      </c>
      <c r="J330" s="209">
        <f t="shared" si="423"/>
        <v>2907.795523992133</v>
      </c>
      <c r="K330" s="210">
        <f t="shared" si="423"/>
        <v>264.34504763564848</v>
      </c>
      <c r="L330" s="577"/>
      <c r="M330" s="209">
        <f>RANK(K330, K$327:$K$341)</f>
        <v>4</v>
      </c>
      <c r="N330" s="527"/>
      <c r="O330" s="527"/>
      <c r="P330" s="207">
        <v>11</v>
      </c>
      <c r="Q330" s="207">
        <v>2907.9575134946895</v>
      </c>
      <c r="R330" s="208">
        <f t="shared" si="416"/>
        <v>264.35977395406269</v>
      </c>
      <c r="S330" s="205">
        <f t="shared" si="424"/>
        <v>4</v>
      </c>
      <c r="T330" s="576"/>
      <c r="U330" s="207">
        <v>11</v>
      </c>
      <c r="V330" s="207">
        <v>2907.6426264800857</v>
      </c>
      <c r="W330" s="208">
        <f t="shared" si="417"/>
        <v>264.33114786182597</v>
      </c>
      <c r="X330" s="205">
        <f t="shared" si="425"/>
        <v>4</v>
      </c>
      <c r="Y330" s="576"/>
      <c r="Z330" s="207">
        <v>11</v>
      </c>
      <c r="AA330" s="207">
        <v>2907.7464788732395</v>
      </c>
      <c r="AB330" s="208">
        <f t="shared" si="418"/>
        <v>264.34058898847633</v>
      </c>
      <c r="AC330" s="205">
        <f t="shared" si="426"/>
        <v>4</v>
      </c>
      <c r="AD330" s="576"/>
      <c r="AE330" s="207">
        <v>11</v>
      </c>
      <c r="AF330" s="207">
        <v>2907.9057476326807</v>
      </c>
      <c r="AG330" s="208">
        <f t="shared" si="419"/>
        <v>264.35506796660735</v>
      </c>
      <c r="AH330" s="205">
        <f t="shared" si="427"/>
        <v>4</v>
      </c>
      <c r="AI330" s="576"/>
      <c r="AJ330" s="207">
        <v>11</v>
      </c>
      <c r="AK330" s="207">
        <v>2907.8435656543593</v>
      </c>
      <c r="AL330" s="208">
        <f t="shared" si="420"/>
        <v>264.34941505948723</v>
      </c>
      <c r="AM330" s="205">
        <f t="shared" si="428"/>
        <v>4</v>
      </c>
      <c r="AN330" s="576"/>
      <c r="AO330" s="207">
        <v>11</v>
      </c>
      <c r="AP330" s="207">
        <v>2907.7579396429132</v>
      </c>
      <c r="AQ330" s="208">
        <f t="shared" si="421"/>
        <v>264.34163087662847</v>
      </c>
      <c r="AR330" s="205">
        <f t="shared" si="429"/>
        <v>4</v>
      </c>
      <c r="AS330" s="576"/>
      <c r="AT330" s="207">
        <v>11</v>
      </c>
      <c r="AU330" s="207">
        <v>2907.7147961669643</v>
      </c>
      <c r="AV330" s="208">
        <f t="shared" si="422"/>
        <v>264.3377087424513</v>
      </c>
      <c r="AW330" s="205">
        <f t="shared" si="430"/>
        <v>4</v>
      </c>
      <c r="AX330" s="576"/>
    </row>
    <row r="331" spans="2:50" ht="14.25" hidden="1" customHeight="1" outlineLevel="1">
      <c r="B331" s="527"/>
      <c r="C331" s="203">
        <v>5</v>
      </c>
      <c r="D331" s="206" t="s">
        <v>398</v>
      </c>
      <c r="E331" s="203">
        <v>12</v>
      </c>
      <c r="F331" s="203">
        <v>3273</v>
      </c>
      <c r="G331" s="208">
        <f t="shared" si="415"/>
        <v>272.75</v>
      </c>
      <c r="H331" s="576"/>
      <c r="I331" s="209">
        <f t="shared" si="423"/>
        <v>12</v>
      </c>
      <c r="J331" s="209">
        <f t="shared" si="423"/>
        <v>2907.7961498335249</v>
      </c>
      <c r="K331" s="210">
        <f t="shared" si="423"/>
        <v>242.31634581946039</v>
      </c>
      <c r="L331" s="577"/>
      <c r="M331" s="209">
        <f>RANK(K331, K$327:$K$341)</f>
        <v>5</v>
      </c>
      <c r="N331" s="527"/>
      <c r="O331" s="527"/>
      <c r="P331" s="207">
        <v>12</v>
      </c>
      <c r="Q331" s="207">
        <v>2907.8746378720039</v>
      </c>
      <c r="R331" s="208">
        <f t="shared" si="416"/>
        <v>242.32288648933365</v>
      </c>
      <c r="S331" s="205">
        <f>RANK(R331, R$327:R$341)</f>
        <v>5</v>
      </c>
      <c r="T331" s="576"/>
      <c r="U331" s="207">
        <v>12</v>
      </c>
      <c r="V331" s="207">
        <v>2907.6740192841098</v>
      </c>
      <c r="W331" s="208">
        <f t="shared" si="417"/>
        <v>242.30616827367581</v>
      </c>
      <c r="X331" s="205">
        <f>RANK(W331, W$327:W$341)</f>
        <v>5</v>
      </c>
      <c r="Y331" s="576"/>
      <c r="Z331" s="207">
        <v>12</v>
      </c>
      <c r="AA331" s="207">
        <v>2907.7316657191582</v>
      </c>
      <c r="AB331" s="208">
        <f t="shared" si="418"/>
        <v>242.31097214326317</v>
      </c>
      <c r="AC331" s="205">
        <f>RANK(AB331, AB$327:AB$341)</f>
        <v>5</v>
      </c>
      <c r="AD331" s="576"/>
      <c r="AE331" s="207">
        <v>12</v>
      </c>
      <c r="AF331" s="207">
        <v>2907.6452599388358</v>
      </c>
      <c r="AG331" s="208">
        <f t="shared" si="419"/>
        <v>242.30377166156964</v>
      </c>
      <c r="AH331" s="205">
        <f>RANK(AG331, AG$327:AG$341)</f>
        <v>5</v>
      </c>
      <c r="AI331" s="576"/>
      <c r="AJ331" s="207">
        <v>12</v>
      </c>
      <c r="AK331" s="207">
        <v>2907.7885952712104</v>
      </c>
      <c r="AL331" s="208">
        <f t="shared" si="420"/>
        <v>242.31571627260087</v>
      </c>
      <c r="AM331" s="205">
        <f>RANK(AL331, AL$327:AL$341)</f>
        <v>5</v>
      </c>
      <c r="AN331" s="576"/>
      <c r="AO331" s="207">
        <v>12</v>
      </c>
      <c r="AP331" s="207">
        <v>2908.0247693668653</v>
      </c>
      <c r="AQ331" s="208">
        <f t="shared" si="421"/>
        <v>242.33539744723876</v>
      </c>
      <c r="AR331" s="205">
        <f>RANK(AQ331, AQ$327:AQ$341)</f>
        <v>5</v>
      </c>
      <c r="AS331" s="576"/>
      <c r="AT331" s="207">
        <v>12</v>
      </c>
      <c r="AU331" s="207">
        <v>2907.8341013824897</v>
      </c>
      <c r="AV331" s="208">
        <f t="shared" si="422"/>
        <v>242.3195084485408</v>
      </c>
      <c r="AW331" s="205">
        <f>RANK(AV331, AV$327:AV$341)</f>
        <v>5</v>
      </c>
      <c r="AX331" s="576"/>
    </row>
    <row r="332" spans="2:50" ht="14.25" hidden="1" customHeight="1" outlineLevel="1">
      <c r="B332" s="527"/>
      <c r="C332" s="203">
        <v>6</v>
      </c>
      <c r="D332" s="206" t="s">
        <v>555</v>
      </c>
      <c r="E332" s="203">
        <v>6</v>
      </c>
      <c r="F332" s="203">
        <v>3600</v>
      </c>
      <c r="G332" s="208">
        <f t="shared" si="415"/>
        <v>600</v>
      </c>
      <c r="H332" s="576"/>
      <c r="I332" s="209">
        <f t="shared" si="423"/>
        <v>6</v>
      </c>
      <c r="J332" s="209">
        <f t="shared" si="423"/>
        <v>3256.2423605722042</v>
      </c>
      <c r="K332" s="210">
        <f t="shared" si="423"/>
        <v>542.70706009536741</v>
      </c>
      <c r="L332" s="577"/>
      <c r="M332" s="209">
        <f>RANK(K332, K$327:$K$341)</f>
        <v>2</v>
      </c>
      <c r="N332" s="527"/>
      <c r="O332" s="527"/>
      <c r="P332" s="207">
        <v>6</v>
      </c>
      <c r="Q332" s="207">
        <v>3255.0785340314142</v>
      </c>
      <c r="R332" s="208">
        <f t="shared" si="416"/>
        <v>542.51308900523566</v>
      </c>
      <c r="S332" s="205">
        <f t="shared" si="424"/>
        <v>2</v>
      </c>
      <c r="T332" s="576"/>
      <c r="U332" s="207">
        <v>6</v>
      </c>
      <c r="V332" s="207">
        <v>3255.6359875904886</v>
      </c>
      <c r="W332" s="208">
        <f t="shared" si="417"/>
        <v>542.60599793174811</v>
      </c>
      <c r="X332" s="205">
        <f t="shared" si="425"/>
        <v>2</v>
      </c>
      <c r="Y332" s="576"/>
      <c r="Z332" s="207">
        <v>6</v>
      </c>
      <c r="AA332" s="207">
        <v>3256.3199999999993</v>
      </c>
      <c r="AB332" s="208">
        <f t="shared" si="418"/>
        <v>542.71999999999991</v>
      </c>
      <c r="AC332" s="205">
        <f t="shared" si="426"/>
        <v>2</v>
      </c>
      <c r="AD332" s="576"/>
      <c r="AE332" s="207">
        <v>6</v>
      </c>
      <c r="AF332" s="207">
        <v>3256.3417890520677</v>
      </c>
      <c r="AG332" s="208">
        <f t="shared" si="419"/>
        <v>542.72363150867795</v>
      </c>
      <c r="AH332" s="205">
        <f t="shared" si="427"/>
        <v>2</v>
      </c>
      <c r="AI332" s="576"/>
      <c r="AJ332" s="207">
        <v>6</v>
      </c>
      <c r="AK332" s="207">
        <v>3256.6949706074433</v>
      </c>
      <c r="AL332" s="208">
        <f t="shared" si="420"/>
        <v>542.78249510124056</v>
      </c>
      <c r="AM332" s="205">
        <f t="shared" si="428"/>
        <v>1</v>
      </c>
      <c r="AN332" s="576"/>
      <c r="AO332" s="207">
        <v>6</v>
      </c>
      <c r="AP332" s="207">
        <v>3256.2287930198745</v>
      </c>
      <c r="AQ332" s="208">
        <f t="shared" si="421"/>
        <v>542.70479883664575</v>
      </c>
      <c r="AR332" s="205">
        <f t="shared" si="429"/>
        <v>2</v>
      </c>
      <c r="AS332" s="576"/>
      <c r="AT332" s="207">
        <v>6</v>
      </c>
      <c r="AU332" s="207">
        <v>3257.3964497041411</v>
      </c>
      <c r="AV332" s="208">
        <f t="shared" si="422"/>
        <v>542.89940828402348</v>
      </c>
      <c r="AW332" s="205">
        <f t="shared" si="430"/>
        <v>1</v>
      </c>
      <c r="AX332" s="576"/>
    </row>
    <row r="333" spans="2:50" ht="14.25" hidden="1" customHeight="1" outlineLevel="1">
      <c r="B333" s="527"/>
      <c r="C333" s="203">
        <v>7</v>
      </c>
      <c r="D333" s="206" t="s">
        <v>742</v>
      </c>
      <c r="E333" s="203">
        <v>20</v>
      </c>
      <c r="F333" s="203">
        <v>2600</v>
      </c>
      <c r="G333" s="208">
        <f t="shared" si="415"/>
        <v>130</v>
      </c>
      <c r="H333" s="576"/>
      <c r="I333" s="209">
        <f t="shared" si="423"/>
        <v>20</v>
      </c>
      <c r="J333" s="209">
        <f t="shared" si="423"/>
        <v>2304.0398302030112</v>
      </c>
      <c r="K333" s="210">
        <f t="shared" si="423"/>
        <v>115.20199151015058</v>
      </c>
      <c r="L333" s="577"/>
      <c r="M333" s="209">
        <f>RANK(K333, K$327:$K$341)</f>
        <v>7</v>
      </c>
      <c r="N333" s="527"/>
      <c r="O333" s="527"/>
      <c r="P333" s="207">
        <v>20</v>
      </c>
      <c r="Q333" s="207">
        <v>2303.6073825503336</v>
      </c>
      <c r="R333" s="208">
        <f t="shared" si="416"/>
        <v>115.18036912751668</v>
      </c>
      <c r="S333" s="205">
        <f t="shared" si="424"/>
        <v>7</v>
      </c>
      <c r="T333" s="576"/>
      <c r="U333" s="207">
        <v>20</v>
      </c>
      <c r="V333" s="207">
        <v>2303.8983947786219</v>
      </c>
      <c r="W333" s="208">
        <f t="shared" si="417"/>
        <v>115.19491973893109</v>
      </c>
      <c r="X333" s="205">
        <f t="shared" si="425"/>
        <v>7</v>
      </c>
      <c r="Y333" s="576"/>
      <c r="Z333" s="207">
        <v>20</v>
      </c>
      <c r="AA333" s="207">
        <v>2304.251968503936</v>
      </c>
      <c r="AB333" s="208">
        <f t="shared" si="418"/>
        <v>115.2125984251968</v>
      </c>
      <c r="AC333" s="205">
        <f t="shared" si="426"/>
        <v>7</v>
      </c>
      <c r="AD333" s="576"/>
      <c r="AE333" s="207">
        <v>20</v>
      </c>
      <c r="AF333" s="207">
        <v>2304.3717728055099</v>
      </c>
      <c r="AG333" s="208">
        <f t="shared" si="419"/>
        <v>115.2185886402755</v>
      </c>
      <c r="AH333" s="205">
        <f t="shared" si="427"/>
        <v>7</v>
      </c>
      <c r="AI333" s="576"/>
      <c r="AJ333" s="207">
        <v>20</v>
      </c>
      <c r="AK333" s="207">
        <v>2304.2756860242448</v>
      </c>
      <c r="AL333" s="208">
        <f t="shared" si="420"/>
        <v>115.21378430121224</v>
      </c>
      <c r="AM333" s="205">
        <f t="shared" si="428"/>
        <v>7</v>
      </c>
      <c r="AN333" s="576"/>
      <c r="AO333" s="207">
        <v>20</v>
      </c>
      <c r="AP333" s="207">
        <v>2304.059344735218</v>
      </c>
      <c r="AQ333" s="208">
        <f t="shared" si="421"/>
        <v>115.2029672367609</v>
      </c>
      <c r="AR333" s="205">
        <f t="shared" si="429"/>
        <v>7</v>
      </c>
      <c r="AS333" s="576"/>
      <c r="AT333" s="207">
        <v>20</v>
      </c>
      <c r="AU333" s="207">
        <v>2303.8142620232152</v>
      </c>
      <c r="AV333" s="208">
        <f t="shared" si="422"/>
        <v>115.19071310116075</v>
      </c>
      <c r="AW333" s="205">
        <f t="shared" si="430"/>
        <v>7</v>
      </c>
      <c r="AX333" s="576"/>
    </row>
    <row r="334" spans="2:50" ht="14.25" hidden="1" customHeight="1" outlineLevel="1">
      <c r="B334" s="527"/>
      <c r="C334" s="203">
        <v>8</v>
      </c>
      <c r="D334" s="206" t="s">
        <v>741</v>
      </c>
      <c r="E334" s="203">
        <v>10</v>
      </c>
      <c r="F334" s="203">
        <v>3600</v>
      </c>
      <c r="G334" s="208">
        <f t="shared" si="415"/>
        <v>360</v>
      </c>
      <c r="H334" s="576"/>
      <c r="I334" s="209">
        <f t="shared" si="423"/>
        <v>10</v>
      </c>
      <c r="J334" s="209">
        <f t="shared" si="423"/>
        <v>3097.0729816360408</v>
      </c>
      <c r="K334" s="210">
        <f t="shared" si="423"/>
        <v>309.70729816360409</v>
      </c>
      <c r="L334" s="577"/>
      <c r="M334" s="209">
        <f>RANK(K334, K$327:$K$341)</f>
        <v>3</v>
      </c>
      <c r="N334" s="527"/>
      <c r="O334" s="527"/>
      <c r="P334" s="207">
        <v>10</v>
      </c>
      <c r="Q334" s="207">
        <v>3097.0752955818289</v>
      </c>
      <c r="R334" s="208">
        <f t="shared" si="416"/>
        <v>309.7075295581829</v>
      </c>
      <c r="S334" s="205">
        <f t="shared" si="424"/>
        <v>3</v>
      </c>
      <c r="T334" s="576"/>
      <c r="U334" s="207">
        <v>10</v>
      </c>
      <c r="V334" s="207">
        <v>3097.3983144008812</v>
      </c>
      <c r="W334" s="208">
        <f t="shared" si="417"/>
        <v>309.7398314400881</v>
      </c>
      <c r="X334" s="205">
        <f t="shared" si="425"/>
        <v>3</v>
      </c>
      <c r="Y334" s="576"/>
      <c r="Z334" s="207">
        <v>10</v>
      </c>
      <c r="AA334" s="207">
        <v>3097.3821989528774</v>
      </c>
      <c r="AB334" s="208">
        <f t="shared" si="418"/>
        <v>309.73821989528773</v>
      </c>
      <c r="AC334" s="205">
        <f t="shared" si="426"/>
        <v>3</v>
      </c>
      <c r="AD334" s="576"/>
      <c r="AE334" s="207">
        <v>10</v>
      </c>
      <c r="AF334" s="207">
        <v>3097.3519499277804</v>
      </c>
      <c r="AG334" s="208">
        <f t="shared" si="419"/>
        <v>309.73519499277802</v>
      </c>
      <c r="AH334" s="205">
        <f t="shared" si="427"/>
        <v>3</v>
      </c>
      <c r="AI334" s="576"/>
      <c r="AJ334" s="207">
        <v>10</v>
      </c>
      <c r="AK334" s="207">
        <v>3096.9544965962</v>
      </c>
      <c r="AL334" s="208">
        <f t="shared" si="420"/>
        <v>309.69544965962001</v>
      </c>
      <c r="AM334" s="205">
        <f t="shared" si="428"/>
        <v>3</v>
      </c>
      <c r="AN334" s="576"/>
      <c r="AO334" s="207">
        <v>10</v>
      </c>
      <c r="AP334" s="207">
        <v>3096.8051118210847</v>
      </c>
      <c r="AQ334" s="208">
        <f t="shared" si="421"/>
        <v>309.68051118210849</v>
      </c>
      <c r="AR334" s="205">
        <f t="shared" si="429"/>
        <v>3</v>
      </c>
      <c r="AS334" s="576"/>
      <c r="AT334" s="207">
        <v>10</v>
      </c>
      <c r="AU334" s="207">
        <v>3096.5435041716328</v>
      </c>
      <c r="AV334" s="208">
        <f t="shared" si="422"/>
        <v>309.6543504171633</v>
      </c>
      <c r="AW334" s="205">
        <f t="shared" si="430"/>
        <v>3</v>
      </c>
      <c r="AX334" s="576"/>
    </row>
    <row r="335" spans="2:50" ht="14.25" hidden="1" customHeight="1" outlineLevel="1">
      <c r="B335" s="527"/>
      <c r="C335" s="203">
        <v>9</v>
      </c>
      <c r="D335" s="206"/>
      <c r="E335" s="203"/>
      <c r="F335" s="203"/>
      <c r="G335" s="208"/>
      <c r="H335" s="576"/>
      <c r="I335" s="209"/>
      <c r="J335" s="209"/>
      <c r="K335" s="210"/>
      <c r="L335" s="577"/>
      <c r="M335" s="209"/>
      <c r="N335" s="527"/>
      <c r="O335" s="527"/>
      <c r="P335" s="207"/>
      <c r="Q335" s="207"/>
      <c r="R335" s="208"/>
      <c r="S335" s="205"/>
      <c r="T335" s="576"/>
      <c r="U335" s="207"/>
      <c r="V335" s="207"/>
      <c r="W335" s="208"/>
      <c r="X335" s="205"/>
      <c r="Y335" s="576"/>
      <c r="Z335" s="207"/>
      <c r="AA335" s="207"/>
      <c r="AB335" s="208"/>
      <c r="AC335" s="205"/>
      <c r="AD335" s="576"/>
      <c r="AE335" s="207"/>
      <c r="AF335" s="207"/>
      <c r="AG335" s="208"/>
      <c r="AH335" s="205"/>
      <c r="AI335" s="576"/>
      <c r="AJ335" s="207"/>
      <c r="AK335" s="207"/>
      <c r="AL335" s="208"/>
      <c r="AM335" s="205"/>
      <c r="AN335" s="576"/>
      <c r="AO335" s="207"/>
      <c r="AP335" s="207"/>
      <c r="AQ335" s="208"/>
      <c r="AR335" s="205"/>
      <c r="AS335" s="576"/>
      <c r="AT335" s="207"/>
      <c r="AU335" s="207"/>
      <c r="AV335" s="208"/>
      <c r="AW335" s="205"/>
      <c r="AX335" s="576"/>
    </row>
    <row r="336" spans="2:50" ht="14.25" hidden="1" customHeight="1" outlineLevel="1">
      <c r="B336" s="527"/>
      <c r="C336" s="203">
        <v>10</v>
      </c>
      <c r="D336" s="206"/>
      <c r="E336" s="203"/>
      <c r="F336" s="203"/>
      <c r="G336" s="208"/>
      <c r="H336" s="576"/>
      <c r="I336" s="209"/>
      <c r="J336" s="209"/>
      <c r="K336" s="210"/>
      <c r="L336" s="577"/>
      <c r="M336" s="209"/>
      <c r="N336" s="527"/>
      <c r="O336" s="527"/>
      <c r="P336" s="207"/>
      <c r="Q336" s="207"/>
      <c r="R336" s="208"/>
      <c r="S336" s="205"/>
      <c r="T336" s="576"/>
      <c r="U336" s="207"/>
      <c r="V336" s="207"/>
      <c r="W336" s="208"/>
      <c r="X336" s="205"/>
      <c r="Y336" s="576"/>
      <c r="Z336" s="207"/>
      <c r="AA336" s="207"/>
      <c r="AB336" s="208"/>
      <c r="AC336" s="205"/>
      <c r="AD336" s="576"/>
      <c r="AE336" s="207"/>
      <c r="AF336" s="207"/>
      <c r="AG336" s="208"/>
      <c r="AH336" s="205"/>
      <c r="AI336" s="576"/>
      <c r="AJ336" s="207"/>
      <c r="AK336" s="207"/>
      <c r="AL336" s="208"/>
      <c r="AM336" s="205"/>
      <c r="AN336" s="576"/>
      <c r="AO336" s="207"/>
      <c r="AP336" s="207"/>
      <c r="AQ336" s="208"/>
      <c r="AR336" s="205"/>
      <c r="AS336" s="576"/>
      <c r="AT336" s="207"/>
      <c r="AU336" s="207"/>
      <c r="AV336" s="208"/>
      <c r="AW336" s="205"/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7"/>
      <c r="Q337" s="207"/>
      <c r="R337" s="208"/>
      <c r="S337" s="205"/>
      <c r="T337" s="576"/>
      <c r="U337" s="207"/>
      <c r="V337" s="207"/>
      <c r="W337" s="208"/>
      <c r="X337" s="205"/>
      <c r="Y337" s="576"/>
      <c r="Z337" s="207"/>
      <c r="AA337" s="207"/>
      <c r="AB337" s="208"/>
      <c r="AC337" s="205"/>
      <c r="AD337" s="576"/>
      <c r="AE337" s="207"/>
      <c r="AF337" s="207"/>
      <c r="AG337" s="208"/>
      <c r="AH337" s="205"/>
      <c r="AI337" s="576"/>
      <c r="AJ337" s="207"/>
      <c r="AK337" s="207"/>
      <c r="AL337" s="208"/>
      <c r="AM337" s="205"/>
      <c r="AN337" s="576"/>
      <c r="AO337" s="207"/>
      <c r="AP337" s="207"/>
      <c r="AQ337" s="208"/>
      <c r="AR337" s="205"/>
      <c r="AS337" s="576"/>
      <c r="AT337" s="207"/>
      <c r="AU337" s="207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7"/>
      <c r="Q338" s="207"/>
      <c r="R338" s="208"/>
      <c r="S338" s="205"/>
      <c r="T338" s="576"/>
      <c r="U338" s="207"/>
      <c r="V338" s="207"/>
      <c r="W338" s="208"/>
      <c r="X338" s="205"/>
      <c r="Y338" s="576"/>
      <c r="Z338" s="207"/>
      <c r="AA338" s="207"/>
      <c r="AB338" s="208"/>
      <c r="AC338" s="205"/>
      <c r="AD338" s="576"/>
      <c r="AE338" s="207"/>
      <c r="AF338" s="207"/>
      <c r="AG338" s="208"/>
      <c r="AH338" s="205"/>
      <c r="AI338" s="576"/>
      <c r="AJ338" s="207"/>
      <c r="AK338" s="207"/>
      <c r="AL338" s="208"/>
      <c r="AM338" s="205"/>
      <c r="AN338" s="576"/>
      <c r="AO338" s="207"/>
      <c r="AP338" s="207"/>
      <c r="AQ338" s="208"/>
      <c r="AR338" s="205"/>
      <c r="AS338" s="576"/>
      <c r="AT338" s="207"/>
      <c r="AU338" s="207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7"/>
      <c r="Q339" s="207"/>
      <c r="R339" s="208"/>
      <c r="S339" s="205"/>
      <c r="T339" s="576"/>
      <c r="U339" s="207"/>
      <c r="V339" s="207"/>
      <c r="W339" s="208"/>
      <c r="X339" s="205"/>
      <c r="Y339" s="576"/>
      <c r="Z339" s="207"/>
      <c r="AA339" s="207"/>
      <c r="AB339" s="208"/>
      <c r="AC339" s="205"/>
      <c r="AD339" s="576"/>
      <c r="AE339" s="207"/>
      <c r="AF339" s="207"/>
      <c r="AG339" s="208"/>
      <c r="AH339" s="205"/>
      <c r="AI339" s="576"/>
      <c r="AJ339" s="207"/>
      <c r="AK339" s="207"/>
      <c r="AL339" s="208"/>
      <c r="AM339" s="205"/>
      <c r="AN339" s="576"/>
      <c r="AO339" s="207"/>
      <c r="AP339" s="207"/>
      <c r="AQ339" s="208"/>
      <c r="AR339" s="205"/>
      <c r="AS339" s="576"/>
      <c r="AT339" s="207"/>
      <c r="AU339" s="207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31">U342+1</f>
        <v>45988</v>
      </c>
      <c r="AA342" s="637"/>
      <c r="AB342" s="637"/>
      <c r="AC342" s="637"/>
      <c r="AD342" s="637"/>
      <c r="AE342" s="638">
        <f t="shared" ref="AE342" si="432">Z342+1</f>
        <v>45989</v>
      </c>
      <c r="AF342" s="639"/>
      <c r="AG342" s="639"/>
      <c r="AH342" s="639"/>
      <c r="AI342" s="639"/>
      <c r="AJ342" s="640">
        <f t="shared" ref="AJ342" si="433">AE342+1</f>
        <v>45990</v>
      </c>
      <c r="AK342" s="641"/>
      <c r="AL342" s="641"/>
      <c r="AM342" s="641"/>
      <c r="AN342" s="642"/>
      <c r="AO342" s="638">
        <f t="shared" ref="AO342" si="434">AJ342+1</f>
        <v>45991</v>
      </c>
      <c r="AP342" s="639"/>
      <c r="AQ342" s="639"/>
      <c r="AR342" s="639"/>
      <c r="AS342" s="639"/>
      <c r="AT342" s="640">
        <f t="shared" ref="AT342" si="435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6">Z342</f>
        <v>45988</v>
      </c>
      <c r="AA343" s="643"/>
      <c r="AB343" s="643"/>
      <c r="AC343" s="643"/>
      <c r="AD343" s="643"/>
      <c r="AE343" s="644">
        <f t="shared" ref="AE343" si="437">AE342</f>
        <v>45989</v>
      </c>
      <c r="AF343" s="644"/>
      <c r="AG343" s="644"/>
      <c r="AH343" s="644"/>
      <c r="AI343" s="644"/>
      <c r="AJ343" s="645">
        <f t="shared" ref="AJ343" si="438">AJ342</f>
        <v>45990</v>
      </c>
      <c r="AK343" s="646"/>
      <c r="AL343" s="646"/>
      <c r="AM343" s="646"/>
      <c r="AN343" s="647"/>
      <c r="AO343" s="644">
        <f t="shared" ref="AO343" si="439">AO342</f>
        <v>45991</v>
      </c>
      <c r="AP343" s="644"/>
      <c r="AQ343" s="644"/>
      <c r="AR343" s="644"/>
      <c r="AS343" s="644"/>
      <c r="AT343" s="645">
        <f t="shared" ref="AT343" si="440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649" t="s">
        <v>623</v>
      </c>
      <c r="C347" s="203">
        <v>1</v>
      </c>
      <c r="D347" s="206" t="s">
        <v>403</v>
      </c>
      <c r="E347" s="203">
        <v>20</v>
      </c>
      <c r="F347" s="203">
        <v>2600</v>
      </c>
      <c r="G347" s="208">
        <f t="shared" ref="G347:G355" si="441">F347/E347</f>
        <v>130</v>
      </c>
      <c r="H347" s="576">
        <f>AVERAGE(G347:G361)</f>
        <v>353.08838383838383</v>
      </c>
      <c r="I347" s="209">
        <f>AVERAGE(P347,U347,Z347,AE347,AJ347,AO347,AT347)</f>
        <v>20</v>
      </c>
      <c r="J347" s="209">
        <f>AVERAGE(Q347,V347,AA347,AF347,AK347,AP347,AU347)</f>
        <v>2302.998062468283</v>
      </c>
      <c r="K347" s="210">
        <f>AVERAGE(R347,W347,AB347,AG347,AL347,AQ347,AV347)</f>
        <v>115.14990312341418</v>
      </c>
      <c r="L347" s="577">
        <f>IFERROR(AVERAGE(K347:K361),"-")</f>
        <v>313.28024473952155</v>
      </c>
      <c r="M347" s="209">
        <f>RANK(K347, K$347:$K$361)</f>
        <v>9</v>
      </c>
      <c r="N347" s="527"/>
      <c r="O347" s="527"/>
      <c r="P347" s="207">
        <v>20</v>
      </c>
      <c r="Q347" s="207">
        <v>2302.3165187269965</v>
      </c>
      <c r="R347" s="208">
        <f t="shared" ref="R347:R355" si="442">Q347/P347</f>
        <v>115.11582593634982</v>
      </c>
      <c r="S347" s="205">
        <f>RANK(R347, R$347:R$361)</f>
        <v>9</v>
      </c>
      <c r="T347" s="576">
        <f>AVERAGE(R347:R361)</f>
        <v>309.72106420661413</v>
      </c>
      <c r="U347" s="207">
        <v>20</v>
      </c>
      <c r="V347" s="207">
        <v>2302.6804123711331</v>
      </c>
      <c r="W347" s="208">
        <f t="shared" ref="W347:W355" si="443">V347/U347</f>
        <v>115.13402061855666</v>
      </c>
      <c r="X347" s="205">
        <f>RANK(W347, W$347:W$361)</f>
        <v>9</v>
      </c>
      <c r="Y347" s="576">
        <f>AVERAGE(W347:W361)</f>
        <v>311.28997533366169</v>
      </c>
      <c r="Z347" s="207">
        <v>20</v>
      </c>
      <c r="AA347" s="207">
        <v>2302.9346485819951</v>
      </c>
      <c r="AB347" s="208">
        <f t="shared" ref="AB347:AB355" si="444">AA347/Z347</f>
        <v>115.14673242909976</v>
      </c>
      <c r="AC347" s="205">
        <f>RANK(AB347, AB$347:AB$361)</f>
        <v>9</v>
      </c>
      <c r="AD347" s="576">
        <f>AVERAGE(AB347:AB361)</f>
        <v>312.35523379209582</v>
      </c>
      <c r="AE347" s="207">
        <v>20</v>
      </c>
      <c r="AF347" s="207">
        <v>2302.9239766081787</v>
      </c>
      <c r="AG347" s="208">
        <f t="shared" ref="AG347:AG355" si="445">AF347/AE347</f>
        <v>115.14619883040893</v>
      </c>
      <c r="AH347" s="205">
        <f>RANK(AG347, AG$347:AG$361)</f>
        <v>9</v>
      </c>
      <c r="AI347" s="576">
        <f>AVERAGE(AG347:AG361)</f>
        <v>313.61306814220211</v>
      </c>
      <c r="AJ347" s="207">
        <v>20</v>
      </c>
      <c r="AK347" s="207">
        <v>2303.09072781655</v>
      </c>
      <c r="AL347" s="208">
        <f t="shared" ref="AL347:AL355" si="446">AK347/AJ347</f>
        <v>115.1545363908275</v>
      </c>
      <c r="AM347" s="205">
        <f>RANK(AL347, AL$347:AL$361)</f>
        <v>9</v>
      </c>
      <c r="AN347" s="576">
        <f>AVERAGE(AL347:AL361)</f>
        <v>315.28677423610526</v>
      </c>
      <c r="AO347" s="207">
        <v>20</v>
      </c>
      <c r="AP347" s="207">
        <v>2303.3723331039278</v>
      </c>
      <c r="AQ347" s="208">
        <f t="shared" ref="AQ347:AQ355" si="447">AP347/AO347</f>
        <v>115.16861665519639</v>
      </c>
      <c r="AR347" s="205">
        <f>RANK(AQ347, AQ$347:AQ$361)</f>
        <v>9</v>
      </c>
      <c r="AS347" s="576">
        <f>AVERAGE(AQ347:AQ361)</f>
        <v>315.3403686937271</v>
      </c>
      <c r="AT347" s="207">
        <v>20</v>
      </c>
      <c r="AU347" s="207">
        <v>2303.6678200692013</v>
      </c>
      <c r="AV347" s="208">
        <f t="shared" ref="AV347:AV355" si="448">AU347/AT347</f>
        <v>115.18339100346006</v>
      </c>
      <c r="AW347" s="205">
        <f>RANK(AV347, AV$347:AV$361)</f>
        <v>9</v>
      </c>
      <c r="AX347" s="576">
        <f>AVERAGE(AV347:AV361)</f>
        <v>315.3552287722448</v>
      </c>
    </row>
    <row r="348" spans="2:50" ht="14.25" customHeight="1">
      <c r="B348" s="527"/>
      <c r="C348" s="203">
        <v>2</v>
      </c>
      <c r="D348" s="206" t="s">
        <v>401</v>
      </c>
      <c r="E348" s="203">
        <v>16</v>
      </c>
      <c r="F348" s="203">
        <v>3000</v>
      </c>
      <c r="G348" s="208">
        <f t="shared" si="441"/>
        <v>187.5</v>
      </c>
      <c r="H348" s="576"/>
      <c r="I348" s="209">
        <f t="shared" ref="I348:K355" si="449">AVERAGE(P348,U348,Z348,AE348,AJ348,AO348,AT348)</f>
        <v>16</v>
      </c>
      <c r="J348" s="209">
        <f t="shared" si="449"/>
        <v>2603.362101801843</v>
      </c>
      <c r="K348" s="210">
        <f t="shared" si="449"/>
        <v>162.71013136261519</v>
      </c>
      <c r="L348" s="577"/>
      <c r="M348" s="209">
        <f>RANK(K348, K$347:$K$361)</f>
        <v>7</v>
      </c>
      <c r="N348" s="527"/>
      <c r="O348" s="527"/>
      <c r="P348" s="207">
        <v>16</v>
      </c>
      <c r="Q348" s="207">
        <v>2604.2841037204025</v>
      </c>
      <c r="R348" s="208">
        <f t="shared" si="442"/>
        <v>162.76775648252516</v>
      </c>
      <c r="S348" s="205">
        <f t="shared" ref="S348:S355" si="450">RANK(R348, R$347:R$361)</f>
        <v>7</v>
      </c>
      <c r="T348" s="576"/>
      <c r="U348" s="207">
        <v>16</v>
      </c>
      <c r="V348" s="207">
        <v>2604.225893200156</v>
      </c>
      <c r="W348" s="208">
        <f t="shared" si="443"/>
        <v>162.76411832500975</v>
      </c>
      <c r="X348" s="205">
        <f t="shared" ref="X348:X355" si="451">RANK(W348, W$347:W$361)</f>
        <v>7</v>
      </c>
      <c r="Y348" s="576"/>
      <c r="Z348" s="207">
        <v>16</v>
      </c>
      <c r="AA348" s="207">
        <v>2604.1237113402067</v>
      </c>
      <c r="AB348" s="208">
        <f t="shared" si="444"/>
        <v>162.75773195876292</v>
      </c>
      <c r="AC348" s="205">
        <f t="shared" ref="AC348:AC355" si="452">RANK(AB348, AB$347:AB$361)</f>
        <v>7</v>
      </c>
      <c r="AD348" s="576"/>
      <c r="AE348" s="207">
        <v>16</v>
      </c>
      <c r="AF348" s="207">
        <v>2604.9395691014229</v>
      </c>
      <c r="AG348" s="208">
        <f t="shared" si="445"/>
        <v>162.80872306883893</v>
      </c>
      <c r="AH348" s="205">
        <f t="shared" ref="AH348:AH355" si="453">RANK(AG348, AG$347:AG$361)</f>
        <v>7</v>
      </c>
      <c r="AI348" s="576"/>
      <c r="AJ348" s="207">
        <v>16</v>
      </c>
      <c r="AK348" s="207">
        <v>2601.9471488178006</v>
      </c>
      <c r="AL348" s="208">
        <f t="shared" si="446"/>
        <v>162.62169680111253</v>
      </c>
      <c r="AM348" s="205">
        <f t="shared" ref="AM348:AM355" si="454">RANK(AL348, AL$347:AL$361)</f>
        <v>7</v>
      </c>
      <c r="AN348" s="576"/>
      <c r="AO348" s="207">
        <v>16</v>
      </c>
      <c r="AP348" s="207">
        <v>2602.0725388601004</v>
      </c>
      <c r="AQ348" s="208">
        <f t="shared" si="447"/>
        <v>162.62953367875627</v>
      </c>
      <c r="AR348" s="205">
        <f t="shared" ref="AR348:AR355" si="455">RANK(AQ348, AQ$347:AQ$361)</f>
        <v>7</v>
      </c>
      <c r="AS348" s="576"/>
      <c r="AT348" s="207">
        <v>16</v>
      </c>
      <c r="AU348" s="207">
        <v>2601.9417475728128</v>
      </c>
      <c r="AV348" s="208">
        <f t="shared" si="448"/>
        <v>162.6213592233008</v>
      </c>
      <c r="AW348" s="205">
        <f t="shared" ref="AW348:AW355" si="456">RANK(AV348, AV$347:AV$361)</f>
        <v>7</v>
      </c>
      <c r="AX348" s="576"/>
    </row>
    <row r="349" spans="2:50" ht="14.25" customHeight="1">
      <c r="B349" s="527"/>
      <c r="C349" s="203">
        <v>3</v>
      </c>
      <c r="D349" s="206" t="s">
        <v>402</v>
      </c>
      <c r="E349" s="203">
        <v>6</v>
      </c>
      <c r="F349" s="203">
        <v>3600</v>
      </c>
      <c r="G349" s="208">
        <f t="shared" si="441"/>
        <v>600</v>
      </c>
      <c r="H349" s="576"/>
      <c r="I349" s="209">
        <f t="shared" si="449"/>
        <v>6</v>
      </c>
      <c r="J349" s="209">
        <f t="shared" si="449"/>
        <v>3257.011262262688</v>
      </c>
      <c r="K349" s="210">
        <f t="shared" si="449"/>
        <v>542.83521037711466</v>
      </c>
      <c r="L349" s="577"/>
      <c r="M349" s="209">
        <f>RANK(K349, K$347:$K$361)</f>
        <v>2</v>
      </c>
      <c r="N349" s="527"/>
      <c r="O349" s="527"/>
      <c r="P349" s="207">
        <v>6</v>
      </c>
      <c r="Q349" s="207">
        <v>3256.7627494456751</v>
      </c>
      <c r="R349" s="208">
        <f t="shared" si="442"/>
        <v>542.79379157427923</v>
      </c>
      <c r="S349" s="205">
        <f t="shared" si="450"/>
        <v>2</v>
      </c>
      <c r="T349" s="576"/>
      <c r="U349" s="207">
        <v>6</v>
      </c>
      <c r="V349" s="207">
        <v>3256.3817980022186</v>
      </c>
      <c r="W349" s="208">
        <f t="shared" si="443"/>
        <v>542.73029966703643</v>
      </c>
      <c r="X349" s="205">
        <f t="shared" si="451"/>
        <v>2</v>
      </c>
      <c r="Y349" s="576"/>
      <c r="Z349" s="207">
        <v>6</v>
      </c>
      <c r="AA349" s="207">
        <v>3256.8536482496797</v>
      </c>
      <c r="AB349" s="208">
        <f t="shared" si="444"/>
        <v>542.80894137494658</v>
      </c>
      <c r="AC349" s="205">
        <f t="shared" si="452"/>
        <v>2</v>
      </c>
      <c r="AD349" s="576"/>
      <c r="AE349" s="207">
        <v>6</v>
      </c>
      <c r="AF349" s="207">
        <v>3257.6491435321773</v>
      </c>
      <c r="AG349" s="208">
        <f t="shared" si="445"/>
        <v>542.94152392202955</v>
      </c>
      <c r="AH349" s="205">
        <f t="shared" si="453"/>
        <v>2</v>
      </c>
      <c r="AI349" s="576"/>
      <c r="AJ349" s="207">
        <v>6</v>
      </c>
      <c r="AK349" s="207">
        <v>3256.9572279371964</v>
      </c>
      <c r="AL349" s="208">
        <f t="shared" si="446"/>
        <v>542.82620465619937</v>
      </c>
      <c r="AM349" s="205">
        <f t="shared" si="454"/>
        <v>2</v>
      </c>
      <c r="AN349" s="576"/>
      <c r="AO349" s="207">
        <v>6</v>
      </c>
      <c r="AP349" s="207">
        <v>3256.9579288025911</v>
      </c>
      <c r="AQ349" s="208">
        <f t="shared" si="447"/>
        <v>542.82632146709852</v>
      </c>
      <c r="AR349" s="205">
        <f t="shared" si="455"/>
        <v>2</v>
      </c>
      <c r="AS349" s="576"/>
      <c r="AT349" s="207">
        <v>6</v>
      </c>
      <c r="AU349" s="207">
        <v>3257.5163398692766</v>
      </c>
      <c r="AV349" s="208">
        <f t="shared" si="448"/>
        <v>542.91938997821273</v>
      </c>
      <c r="AW349" s="205">
        <f t="shared" si="456"/>
        <v>2</v>
      </c>
      <c r="AX349" s="576"/>
    </row>
    <row r="350" spans="2:50" ht="14.25" customHeight="1">
      <c r="B350" s="527"/>
      <c r="C350" s="203">
        <v>4</v>
      </c>
      <c r="D350" s="206" t="s">
        <v>400</v>
      </c>
      <c r="E350" s="203">
        <v>11</v>
      </c>
      <c r="F350" s="203">
        <v>3273</v>
      </c>
      <c r="G350" s="208">
        <f t="shared" si="441"/>
        <v>297.54545454545456</v>
      </c>
      <c r="H350" s="576"/>
      <c r="I350" s="209">
        <f t="shared" si="449"/>
        <v>11</v>
      </c>
      <c r="J350" s="209">
        <f t="shared" si="449"/>
        <v>2908.0095967285406</v>
      </c>
      <c r="K350" s="210">
        <f t="shared" si="449"/>
        <v>264.36450879350372</v>
      </c>
      <c r="L350" s="577"/>
      <c r="M350" s="209">
        <f>RANK(K350, K$347:$K$361)</f>
        <v>5</v>
      </c>
      <c r="N350" s="527"/>
      <c r="O350" s="527"/>
      <c r="P350" s="207">
        <v>11</v>
      </c>
      <c r="Q350" s="207">
        <v>2907.7391010476499</v>
      </c>
      <c r="R350" s="208">
        <f t="shared" si="442"/>
        <v>264.3399182770591</v>
      </c>
      <c r="S350" s="205">
        <f>RANK(R350, R$347:R$361)</f>
        <v>5</v>
      </c>
      <c r="T350" s="576"/>
      <c r="U350" s="207">
        <v>11</v>
      </c>
      <c r="V350" s="207">
        <v>2908.2182320441975</v>
      </c>
      <c r="W350" s="208">
        <f t="shared" si="443"/>
        <v>264.38347564038162</v>
      </c>
      <c r="X350" s="205">
        <f>RANK(W350, W$347:W$361)</f>
        <v>5</v>
      </c>
      <c r="Y350" s="576"/>
      <c r="Z350" s="207">
        <v>11</v>
      </c>
      <c r="AA350" s="207">
        <v>2908.2936918304022</v>
      </c>
      <c r="AB350" s="208">
        <f t="shared" si="444"/>
        <v>264.39033562094568</v>
      </c>
      <c r="AC350" s="205">
        <f>RANK(AB350, AB$347:AB$361)</f>
        <v>5</v>
      </c>
      <c r="AD350" s="576"/>
      <c r="AE350" s="207">
        <v>11</v>
      </c>
      <c r="AF350" s="207">
        <v>2907.8286558345626</v>
      </c>
      <c r="AG350" s="208">
        <f t="shared" si="445"/>
        <v>264.3480596213239</v>
      </c>
      <c r="AH350" s="205">
        <f>RANK(AG350, AG$347:AG$361)</f>
        <v>5</v>
      </c>
      <c r="AI350" s="576"/>
      <c r="AJ350" s="207">
        <v>11</v>
      </c>
      <c r="AK350" s="207">
        <v>2907.8624078624102</v>
      </c>
      <c r="AL350" s="208">
        <f t="shared" si="446"/>
        <v>264.35112798749185</v>
      </c>
      <c r="AM350" s="205">
        <f>RANK(AL350, AL$347:AL$361)</f>
        <v>5</v>
      </c>
      <c r="AN350" s="576"/>
      <c r="AO350" s="207">
        <v>11</v>
      </c>
      <c r="AP350" s="207">
        <v>2908.0150618612161</v>
      </c>
      <c r="AQ350" s="208">
        <f t="shared" si="447"/>
        <v>264.36500562374692</v>
      </c>
      <c r="AR350" s="205">
        <f>RANK(AQ350, AQ$347:AQ$361)</f>
        <v>5</v>
      </c>
      <c r="AS350" s="576"/>
      <c r="AT350" s="207">
        <v>11</v>
      </c>
      <c r="AU350" s="207">
        <v>2908.1100266193412</v>
      </c>
      <c r="AV350" s="208">
        <f t="shared" si="448"/>
        <v>264.3736387835765</v>
      </c>
      <c r="AW350" s="205">
        <f>RANK(AV350, AV$347:AV$361)</f>
        <v>5</v>
      </c>
      <c r="AX350" s="576"/>
    </row>
    <row r="351" spans="2:50" ht="14.25" customHeight="1">
      <c r="B351" s="527"/>
      <c r="C351" s="203">
        <v>5</v>
      </c>
      <c r="D351" s="206" t="s">
        <v>398</v>
      </c>
      <c r="E351" s="203">
        <v>12</v>
      </c>
      <c r="F351" s="203">
        <v>3273</v>
      </c>
      <c r="G351" s="208">
        <f t="shared" si="441"/>
        <v>272.75</v>
      </c>
      <c r="H351" s="576"/>
      <c r="I351" s="209">
        <f t="shared" si="449"/>
        <v>12</v>
      </c>
      <c r="J351" s="209">
        <f t="shared" si="449"/>
        <v>2907.6587674919933</v>
      </c>
      <c r="K351" s="210">
        <f t="shared" si="449"/>
        <v>242.30489729099949</v>
      </c>
      <c r="L351" s="577"/>
      <c r="M351" s="209">
        <f>RANK(K351, K$347:$K$361)</f>
        <v>6</v>
      </c>
      <c r="N351" s="527"/>
      <c r="O351" s="527"/>
      <c r="P351" s="207">
        <v>12</v>
      </c>
      <c r="Q351" s="207">
        <v>2907.9545454545455</v>
      </c>
      <c r="R351" s="208">
        <f t="shared" si="442"/>
        <v>242.32954545454547</v>
      </c>
      <c r="S351" s="205">
        <f t="shared" si="450"/>
        <v>6</v>
      </c>
      <c r="T351" s="576"/>
      <c r="U351" s="207">
        <v>12</v>
      </c>
      <c r="V351" s="207">
        <v>2907.7310924369754</v>
      </c>
      <c r="W351" s="208">
        <f t="shared" si="443"/>
        <v>242.31092436974794</v>
      </c>
      <c r="X351" s="205">
        <f t="shared" si="451"/>
        <v>6</v>
      </c>
      <c r="Y351" s="576"/>
      <c r="Z351" s="207">
        <v>12</v>
      </c>
      <c r="AA351" s="207">
        <v>2907.6253425761711</v>
      </c>
      <c r="AB351" s="208">
        <f t="shared" si="444"/>
        <v>242.3021118813476</v>
      </c>
      <c r="AC351" s="205">
        <f t="shared" si="452"/>
        <v>6</v>
      </c>
      <c r="AD351" s="576"/>
      <c r="AE351" s="207">
        <v>12</v>
      </c>
      <c r="AF351" s="207">
        <v>2907.6142131979714</v>
      </c>
      <c r="AG351" s="208">
        <f t="shared" si="445"/>
        <v>242.30118443316428</v>
      </c>
      <c r="AH351" s="205">
        <f t="shared" si="453"/>
        <v>6</v>
      </c>
      <c r="AI351" s="576"/>
      <c r="AJ351" s="207">
        <v>12</v>
      </c>
      <c r="AK351" s="207">
        <v>2907.57341576507</v>
      </c>
      <c r="AL351" s="208">
        <f t="shared" si="446"/>
        <v>242.29778464708917</v>
      </c>
      <c r="AM351" s="205">
        <f t="shared" si="454"/>
        <v>6</v>
      </c>
      <c r="AN351" s="576"/>
      <c r="AO351" s="207">
        <v>12</v>
      </c>
      <c r="AP351" s="207">
        <v>2907.5466736786743</v>
      </c>
      <c r="AQ351" s="208">
        <f t="shared" si="447"/>
        <v>242.29555613988953</v>
      </c>
      <c r="AR351" s="205">
        <f t="shared" si="455"/>
        <v>6</v>
      </c>
      <c r="AS351" s="576"/>
      <c r="AT351" s="207">
        <v>12</v>
      </c>
      <c r="AU351" s="207">
        <v>2907.5660893345489</v>
      </c>
      <c r="AV351" s="208">
        <f t="shared" si="448"/>
        <v>242.2971741112124</v>
      </c>
      <c r="AW351" s="205">
        <f t="shared" si="456"/>
        <v>6</v>
      </c>
      <c r="AX351" s="576"/>
    </row>
    <row r="352" spans="2:50" ht="14.25" customHeight="1">
      <c r="B352" s="527"/>
      <c r="C352" s="203">
        <v>6</v>
      </c>
      <c r="D352" s="206" t="s">
        <v>555</v>
      </c>
      <c r="E352" s="203">
        <v>6</v>
      </c>
      <c r="F352" s="203">
        <v>3600</v>
      </c>
      <c r="G352" s="208">
        <f t="shared" si="441"/>
        <v>600</v>
      </c>
      <c r="H352" s="576"/>
      <c r="I352" s="209">
        <f t="shared" si="449"/>
        <v>6</v>
      </c>
      <c r="J352" s="209">
        <f t="shared" si="449"/>
        <v>3257.9027555334824</v>
      </c>
      <c r="K352" s="210">
        <f t="shared" si="449"/>
        <v>542.98379258891362</v>
      </c>
      <c r="L352" s="577"/>
      <c r="M352" s="209">
        <f>RANK(K352, K$347:$K$361)</f>
        <v>1</v>
      </c>
      <c r="N352" s="527"/>
      <c r="O352" s="527"/>
      <c r="P352" s="207">
        <v>6</v>
      </c>
      <c r="Q352" s="207">
        <v>3257.4421649934502</v>
      </c>
      <c r="R352" s="208">
        <f t="shared" si="442"/>
        <v>542.90702749890841</v>
      </c>
      <c r="S352" s="205">
        <f t="shared" si="450"/>
        <v>1</v>
      </c>
      <c r="T352" s="576"/>
      <c r="U352" s="207">
        <v>6</v>
      </c>
      <c r="V352" s="207">
        <v>3257.6940744143308</v>
      </c>
      <c r="W352" s="208">
        <f t="shared" si="443"/>
        <v>542.94901240238846</v>
      </c>
      <c r="X352" s="205">
        <f t="shared" si="451"/>
        <v>1</v>
      </c>
      <c r="Y352" s="576"/>
      <c r="Z352" s="207">
        <v>6</v>
      </c>
      <c r="AA352" s="207">
        <v>3257.6802507837042</v>
      </c>
      <c r="AB352" s="208">
        <f t="shared" si="444"/>
        <v>542.9467084639507</v>
      </c>
      <c r="AC352" s="205">
        <f t="shared" si="452"/>
        <v>1</v>
      </c>
      <c r="AD352" s="576"/>
      <c r="AE352" s="207">
        <v>6</v>
      </c>
      <c r="AF352" s="207">
        <v>3258.4680252986677</v>
      </c>
      <c r="AG352" s="208">
        <f t="shared" si="445"/>
        <v>543.07800421644458</v>
      </c>
      <c r="AH352" s="205">
        <f t="shared" si="453"/>
        <v>1</v>
      </c>
      <c r="AI352" s="576"/>
      <c r="AJ352" s="207">
        <v>6</v>
      </c>
      <c r="AK352" s="207">
        <v>3257.7049180327863</v>
      </c>
      <c r="AL352" s="208">
        <f t="shared" si="446"/>
        <v>542.95081967213105</v>
      </c>
      <c r="AM352" s="205">
        <f t="shared" si="454"/>
        <v>1</v>
      </c>
      <c r="AN352" s="576"/>
      <c r="AO352" s="207">
        <v>6</v>
      </c>
      <c r="AP352" s="207">
        <v>3258.4186046511577</v>
      </c>
      <c r="AQ352" s="208">
        <f t="shared" si="447"/>
        <v>543.06976744185965</v>
      </c>
      <c r="AR352" s="205">
        <f t="shared" si="455"/>
        <v>1</v>
      </c>
      <c r="AS352" s="576"/>
      <c r="AT352" s="207">
        <v>6</v>
      </c>
      <c r="AU352" s="207">
        <v>3257.911250560277</v>
      </c>
      <c r="AV352" s="208">
        <f t="shared" si="448"/>
        <v>542.9852084267128</v>
      </c>
      <c r="AW352" s="205">
        <f t="shared" si="456"/>
        <v>1</v>
      </c>
      <c r="AX352" s="576"/>
    </row>
    <row r="353" spans="2:50" ht="14.25" customHeight="1">
      <c r="B353" s="527"/>
      <c r="C353" s="203">
        <v>7</v>
      </c>
      <c r="D353" s="206" t="s">
        <v>742</v>
      </c>
      <c r="E353" s="203">
        <v>20</v>
      </c>
      <c r="F353" s="203">
        <v>2600</v>
      </c>
      <c r="G353" s="208">
        <f t="shared" si="441"/>
        <v>130</v>
      </c>
      <c r="H353" s="576"/>
      <c r="I353" s="209">
        <f t="shared" si="449"/>
        <v>20</v>
      </c>
      <c r="J353" s="209">
        <f t="shared" si="449"/>
        <v>2304.2815663505739</v>
      </c>
      <c r="K353" s="210">
        <f t="shared" si="449"/>
        <v>115.21407831752869</v>
      </c>
      <c r="L353" s="577"/>
      <c r="M353" s="209">
        <f>RANK(K353, K$347:$K$361)</f>
        <v>8</v>
      </c>
      <c r="N353" s="527"/>
      <c r="O353" s="527"/>
      <c r="P353" s="207">
        <v>20</v>
      </c>
      <c r="Q353" s="207">
        <v>2303.7643207855954</v>
      </c>
      <c r="R353" s="208">
        <f t="shared" si="442"/>
        <v>115.18821603927977</v>
      </c>
      <c r="S353" s="205">
        <f t="shared" si="450"/>
        <v>8</v>
      </c>
      <c r="T353" s="576"/>
      <c r="U353" s="207">
        <v>20</v>
      </c>
      <c r="V353" s="207">
        <v>2304</v>
      </c>
      <c r="W353" s="208">
        <f t="shared" si="443"/>
        <v>115.2</v>
      </c>
      <c r="X353" s="205">
        <f t="shared" si="451"/>
        <v>8</v>
      </c>
      <c r="Y353" s="576"/>
      <c r="Z353" s="207">
        <v>20</v>
      </c>
      <c r="AA353" s="207">
        <v>2304.1484153568663</v>
      </c>
      <c r="AB353" s="208">
        <f t="shared" si="444"/>
        <v>115.20742076784332</v>
      </c>
      <c r="AC353" s="205">
        <f t="shared" si="452"/>
        <v>8</v>
      </c>
      <c r="AD353" s="576"/>
      <c r="AE353" s="207">
        <v>20</v>
      </c>
      <c r="AF353" s="207">
        <v>2304.6116504854367</v>
      </c>
      <c r="AG353" s="208">
        <f t="shared" si="445"/>
        <v>115.23058252427184</v>
      </c>
      <c r="AH353" s="205">
        <f t="shared" si="453"/>
        <v>8</v>
      </c>
      <c r="AI353" s="576"/>
      <c r="AJ353" s="207">
        <v>20</v>
      </c>
      <c r="AK353" s="207">
        <v>2304.48307410796</v>
      </c>
      <c r="AL353" s="208">
        <f t="shared" si="446"/>
        <v>115.224153705398</v>
      </c>
      <c r="AM353" s="205">
        <f t="shared" si="454"/>
        <v>8</v>
      </c>
      <c r="AN353" s="576"/>
      <c r="AO353" s="207">
        <v>20</v>
      </c>
      <c r="AP353" s="207">
        <v>2304.6593051440891</v>
      </c>
      <c r="AQ353" s="208">
        <f t="shared" si="447"/>
        <v>115.23296525720446</v>
      </c>
      <c r="AR353" s="205">
        <f t="shared" si="455"/>
        <v>8</v>
      </c>
      <c r="AS353" s="576"/>
      <c r="AT353" s="207">
        <v>20</v>
      </c>
      <c r="AU353" s="207">
        <v>2304.3041985740701</v>
      </c>
      <c r="AV353" s="208">
        <f t="shared" si="448"/>
        <v>115.2152099287035</v>
      </c>
      <c r="AW353" s="205">
        <f t="shared" si="456"/>
        <v>8</v>
      </c>
      <c r="AX353" s="576"/>
    </row>
    <row r="354" spans="2:50" ht="14.25" customHeight="1">
      <c r="B354" s="527"/>
      <c r="C354" s="203">
        <v>8</v>
      </c>
      <c r="D354" s="206" t="s">
        <v>741</v>
      </c>
      <c r="E354" s="203">
        <v>10</v>
      </c>
      <c r="F354" s="203">
        <v>3600</v>
      </c>
      <c r="G354" s="208">
        <f t="shared" si="441"/>
        <v>360</v>
      </c>
      <c r="H354" s="576"/>
      <c r="I354" s="209">
        <f t="shared" si="449"/>
        <v>10</v>
      </c>
      <c r="J354" s="209">
        <f t="shared" si="449"/>
        <v>3097.0811721952996</v>
      </c>
      <c r="K354" s="210">
        <f t="shared" si="449"/>
        <v>309.70811721952998</v>
      </c>
      <c r="L354" s="577"/>
      <c r="M354" s="209">
        <f>RANK(K354, K$347:$K$361)</f>
        <v>4</v>
      </c>
      <c r="N354" s="527"/>
      <c r="O354" s="527"/>
      <c r="P354" s="207">
        <v>10</v>
      </c>
      <c r="Q354" s="207">
        <v>3096.8386023294447</v>
      </c>
      <c r="R354" s="208">
        <f t="shared" si="442"/>
        <v>309.68386023294448</v>
      </c>
      <c r="S354" s="205">
        <f t="shared" si="450"/>
        <v>4</v>
      </c>
      <c r="T354" s="576"/>
      <c r="U354" s="207">
        <v>10</v>
      </c>
      <c r="V354" s="207">
        <v>3096.9957081545072</v>
      </c>
      <c r="W354" s="208">
        <f t="shared" si="443"/>
        <v>309.69957081545073</v>
      </c>
      <c r="X354" s="205">
        <f t="shared" si="451"/>
        <v>4</v>
      </c>
      <c r="Y354" s="576"/>
      <c r="Z354" s="207">
        <v>10</v>
      </c>
      <c r="AA354" s="207">
        <v>3097.0954356846491</v>
      </c>
      <c r="AB354" s="208">
        <f t="shared" si="444"/>
        <v>309.70954356846494</v>
      </c>
      <c r="AC354" s="205">
        <f t="shared" si="452"/>
        <v>4</v>
      </c>
      <c r="AD354" s="576"/>
      <c r="AE354" s="207">
        <v>10</v>
      </c>
      <c r="AF354" s="207">
        <v>3097.4025974025958</v>
      </c>
      <c r="AG354" s="208">
        <f t="shared" si="445"/>
        <v>309.7402597402596</v>
      </c>
      <c r="AH354" s="205">
        <f t="shared" si="453"/>
        <v>4</v>
      </c>
      <c r="AI354" s="576"/>
      <c r="AJ354" s="207">
        <v>10</v>
      </c>
      <c r="AK354" s="207">
        <v>3097.2188633615456</v>
      </c>
      <c r="AL354" s="208">
        <f t="shared" si="446"/>
        <v>309.72188633615457</v>
      </c>
      <c r="AM354" s="205">
        <f t="shared" si="454"/>
        <v>4</v>
      </c>
      <c r="AN354" s="576"/>
      <c r="AO354" s="207">
        <v>10</v>
      </c>
      <c r="AP354" s="207">
        <v>3096.9581749049435</v>
      </c>
      <c r="AQ354" s="208">
        <f t="shared" si="447"/>
        <v>309.69581749049433</v>
      </c>
      <c r="AR354" s="205">
        <f t="shared" si="455"/>
        <v>4</v>
      </c>
      <c r="AS354" s="576"/>
      <c r="AT354" s="207">
        <v>10</v>
      </c>
      <c r="AU354" s="207">
        <v>3097.058823529414</v>
      </c>
      <c r="AV354" s="208">
        <f t="shared" si="448"/>
        <v>309.70588235294139</v>
      </c>
      <c r="AW354" s="205">
        <f t="shared" si="456"/>
        <v>4</v>
      </c>
      <c r="AX354" s="576"/>
    </row>
    <row r="355" spans="2:50" ht="14.25" customHeight="1">
      <c r="B355" s="527"/>
      <c r="C355" s="203">
        <v>9</v>
      </c>
      <c r="D355" s="206" t="s">
        <v>778</v>
      </c>
      <c r="E355" s="203">
        <v>6</v>
      </c>
      <c r="F355" s="203">
        <v>3600</v>
      </c>
      <c r="G355" s="208">
        <f t="shared" si="441"/>
        <v>600</v>
      </c>
      <c r="H355" s="576"/>
      <c r="I355" s="209">
        <f t="shared" si="449"/>
        <v>6</v>
      </c>
      <c r="J355" s="209">
        <f t="shared" si="449"/>
        <v>3145.5093814924485</v>
      </c>
      <c r="K355" s="210">
        <f t="shared" si="449"/>
        <v>524.25156358207471</v>
      </c>
      <c r="L355" s="577"/>
      <c r="M355" s="209">
        <f>RANK(K355, K$347:$K$361)</f>
        <v>3</v>
      </c>
      <c r="N355" s="527"/>
      <c r="O355" s="527"/>
      <c r="P355" s="207">
        <v>6</v>
      </c>
      <c r="Q355" s="207">
        <v>2954.1818181818157</v>
      </c>
      <c r="R355" s="208">
        <f t="shared" si="442"/>
        <v>492.36363636363598</v>
      </c>
      <c r="S355" s="205">
        <f t="shared" si="450"/>
        <v>3</v>
      </c>
      <c r="T355" s="576"/>
      <c r="U355" s="207">
        <v>6</v>
      </c>
      <c r="V355" s="207">
        <v>3038.6301369863022</v>
      </c>
      <c r="W355" s="208">
        <f t="shared" si="443"/>
        <v>506.43835616438372</v>
      </c>
      <c r="X355" s="205">
        <f t="shared" si="451"/>
        <v>3</v>
      </c>
      <c r="Y355" s="576"/>
      <c r="Z355" s="207">
        <v>6</v>
      </c>
      <c r="AA355" s="207">
        <v>3095.5654683810044</v>
      </c>
      <c r="AB355" s="208">
        <f t="shared" si="444"/>
        <v>515.92757806350073</v>
      </c>
      <c r="AC355" s="205">
        <f t="shared" si="452"/>
        <v>3</v>
      </c>
      <c r="AD355" s="576"/>
      <c r="AE355" s="207">
        <v>6</v>
      </c>
      <c r="AF355" s="207">
        <v>3161.5384615384664</v>
      </c>
      <c r="AG355" s="208">
        <f t="shared" si="445"/>
        <v>526.9230769230777</v>
      </c>
      <c r="AH355" s="205">
        <f t="shared" si="453"/>
        <v>3</v>
      </c>
      <c r="AI355" s="576"/>
      <c r="AJ355" s="207">
        <v>6</v>
      </c>
      <c r="AK355" s="207">
        <v>3254.5965475712592</v>
      </c>
      <c r="AL355" s="208">
        <f t="shared" si="446"/>
        <v>542.4327579285432</v>
      </c>
      <c r="AM355" s="205">
        <f t="shared" si="454"/>
        <v>3</v>
      </c>
      <c r="AN355" s="576"/>
      <c r="AO355" s="207">
        <v>6</v>
      </c>
      <c r="AP355" s="207">
        <v>3256.6784069357873</v>
      </c>
      <c r="AQ355" s="208">
        <f t="shared" si="447"/>
        <v>542.77973448929788</v>
      </c>
      <c r="AR355" s="205">
        <f t="shared" si="455"/>
        <v>3</v>
      </c>
      <c r="AS355" s="576"/>
      <c r="AT355" s="207">
        <v>6</v>
      </c>
      <c r="AU355" s="207">
        <v>3257.3748308525019</v>
      </c>
      <c r="AV355" s="208">
        <f t="shared" si="448"/>
        <v>542.89580514208365</v>
      </c>
      <c r="AW355" s="205">
        <f t="shared" si="456"/>
        <v>3</v>
      </c>
      <c r="AX355" s="576"/>
    </row>
    <row r="356" spans="2:50" ht="14.25" customHeight="1">
      <c r="B356" s="527"/>
      <c r="C356" s="203">
        <v>10</v>
      </c>
      <c r="D356" s="206"/>
      <c r="E356" s="203"/>
      <c r="F356" s="203"/>
      <c r="G356" s="208"/>
      <c r="H356" s="576"/>
      <c r="I356" s="209"/>
      <c r="J356" s="209"/>
      <c r="K356" s="210"/>
      <c r="L356" s="577"/>
      <c r="M356" s="209"/>
      <c r="N356" s="527"/>
      <c r="O356" s="527"/>
      <c r="P356" s="207"/>
      <c r="Q356" s="207"/>
      <c r="R356" s="208"/>
      <c r="S356" s="205"/>
      <c r="T356" s="576"/>
      <c r="U356" s="207"/>
      <c r="V356" s="207"/>
      <c r="W356" s="208"/>
      <c r="X356" s="205"/>
      <c r="Y356" s="576"/>
      <c r="Z356" s="207"/>
      <c r="AA356" s="207"/>
      <c r="AB356" s="208"/>
      <c r="AC356" s="205"/>
      <c r="AD356" s="576"/>
      <c r="AE356" s="207"/>
      <c r="AF356" s="207"/>
      <c r="AG356" s="208"/>
      <c r="AH356" s="205"/>
      <c r="AI356" s="576"/>
      <c r="AJ356" s="207"/>
      <c r="AK356" s="207"/>
      <c r="AL356" s="208"/>
      <c r="AM356" s="205"/>
      <c r="AN356" s="576"/>
      <c r="AO356" s="207"/>
      <c r="AP356" s="207"/>
      <c r="AQ356" s="208"/>
      <c r="AR356" s="205"/>
      <c r="AS356" s="576"/>
      <c r="AT356" s="207"/>
      <c r="AU356" s="207"/>
      <c r="AV356" s="208"/>
      <c r="AW356" s="205"/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7"/>
      <c r="Q357" s="207"/>
      <c r="R357" s="208"/>
      <c r="S357" s="205"/>
      <c r="T357" s="576"/>
      <c r="U357" s="207"/>
      <c r="V357" s="207"/>
      <c r="W357" s="208"/>
      <c r="X357" s="205"/>
      <c r="Y357" s="576"/>
      <c r="Z357" s="207"/>
      <c r="AA357" s="207"/>
      <c r="AB357" s="208"/>
      <c r="AC357" s="205"/>
      <c r="AD357" s="576"/>
      <c r="AE357" s="207"/>
      <c r="AF357" s="207"/>
      <c r="AG357" s="208"/>
      <c r="AH357" s="205"/>
      <c r="AI357" s="576"/>
      <c r="AJ357" s="207"/>
      <c r="AK357" s="207"/>
      <c r="AL357" s="208"/>
      <c r="AM357" s="205"/>
      <c r="AN357" s="576"/>
      <c r="AO357" s="207"/>
      <c r="AP357" s="207"/>
      <c r="AQ357" s="208"/>
      <c r="AR357" s="205"/>
      <c r="AS357" s="576"/>
      <c r="AT357" s="207"/>
      <c r="AU357" s="207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7"/>
      <c r="Q358" s="207"/>
      <c r="R358" s="208"/>
      <c r="S358" s="205"/>
      <c r="T358" s="576"/>
      <c r="U358" s="207"/>
      <c r="V358" s="207"/>
      <c r="W358" s="208"/>
      <c r="X358" s="205"/>
      <c r="Y358" s="576"/>
      <c r="Z358" s="207"/>
      <c r="AA358" s="207"/>
      <c r="AB358" s="208"/>
      <c r="AC358" s="205"/>
      <c r="AD358" s="576"/>
      <c r="AE358" s="207"/>
      <c r="AF358" s="207"/>
      <c r="AG358" s="208"/>
      <c r="AH358" s="205"/>
      <c r="AI358" s="576"/>
      <c r="AJ358" s="207"/>
      <c r="AK358" s="207"/>
      <c r="AL358" s="208"/>
      <c r="AM358" s="205"/>
      <c r="AN358" s="576"/>
      <c r="AO358" s="207"/>
      <c r="AP358" s="207"/>
      <c r="AQ358" s="208"/>
      <c r="AR358" s="205"/>
      <c r="AS358" s="576"/>
      <c r="AT358" s="207"/>
      <c r="AU358" s="207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7"/>
      <c r="Q359" s="207"/>
      <c r="R359" s="208"/>
      <c r="S359" s="205"/>
      <c r="T359" s="576"/>
      <c r="U359" s="207"/>
      <c r="V359" s="207"/>
      <c r="W359" s="208"/>
      <c r="X359" s="205"/>
      <c r="Y359" s="576"/>
      <c r="Z359" s="207"/>
      <c r="AA359" s="207"/>
      <c r="AB359" s="208"/>
      <c r="AC359" s="205"/>
      <c r="AD359" s="576"/>
      <c r="AE359" s="207"/>
      <c r="AF359" s="207"/>
      <c r="AG359" s="208"/>
      <c r="AH359" s="205"/>
      <c r="AI359" s="576"/>
      <c r="AJ359" s="207"/>
      <c r="AK359" s="207"/>
      <c r="AL359" s="208"/>
      <c r="AM359" s="205"/>
      <c r="AN359" s="576"/>
      <c r="AO359" s="207"/>
      <c r="AP359" s="207"/>
      <c r="AQ359" s="208"/>
      <c r="AR359" s="205"/>
      <c r="AS359" s="576"/>
      <c r="AT359" s="207"/>
      <c r="AU359" s="207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7">U362+1</f>
        <v>45995</v>
      </c>
      <c r="AA362" s="637"/>
      <c r="AB362" s="637"/>
      <c r="AC362" s="637"/>
      <c r="AD362" s="637"/>
      <c r="AE362" s="638">
        <f t="shared" ref="AE362" si="458">Z362+1</f>
        <v>45996</v>
      </c>
      <c r="AF362" s="639"/>
      <c r="AG362" s="639"/>
      <c r="AH362" s="639"/>
      <c r="AI362" s="639"/>
      <c r="AJ362" s="640">
        <f t="shared" ref="AJ362" si="459">AE362+1</f>
        <v>45997</v>
      </c>
      <c r="AK362" s="641"/>
      <c r="AL362" s="641"/>
      <c r="AM362" s="641"/>
      <c r="AN362" s="642"/>
      <c r="AO362" s="638">
        <f t="shared" ref="AO362" si="460">AJ362+1</f>
        <v>45998</v>
      </c>
      <c r="AP362" s="639"/>
      <c r="AQ362" s="639"/>
      <c r="AR362" s="639"/>
      <c r="AS362" s="639"/>
      <c r="AT362" s="640">
        <f t="shared" ref="AT362" si="461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62">Z362</f>
        <v>45995</v>
      </c>
      <c r="AA363" s="643"/>
      <c r="AB363" s="643"/>
      <c r="AC363" s="643"/>
      <c r="AD363" s="643"/>
      <c r="AE363" s="644">
        <f t="shared" ref="AE363" si="463">AE362</f>
        <v>45996</v>
      </c>
      <c r="AF363" s="644"/>
      <c r="AG363" s="644"/>
      <c r="AH363" s="644"/>
      <c r="AI363" s="644"/>
      <c r="AJ363" s="645">
        <f t="shared" ref="AJ363" si="464">AJ362</f>
        <v>45997</v>
      </c>
      <c r="AK363" s="646"/>
      <c r="AL363" s="646"/>
      <c r="AM363" s="646"/>
      <c r="AN363" s="647"/>
      <c r="AO363" s="644">
        <f t="shared" ref="AO363" si="465">AO362</f>
        <v>45998</v>
      </c>
      <c r="AP363" s="644"/>
      <c r="AQ363" s="644"/>
      <c r="AR363" s="644"/>
      <c r="AS363" s="644"/>
      <c r="AT363" s="645">
        <f t="shared" ref="AT363" si="466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649" t="s">
        <v>623</v>
      </c>
      <c r="C367" s="203">
        <v>1</v>
      </c>
      <c r="D367" s="206" t="s">
        <v>403</v>
      </c>
      <c r="E367" s="203">
        <v>20</v>
      </c>
      <c r="F367" s="203">
        <v>2600</v>
      </c>
      <c r="G367" s="208">
        <f t="shared" ref="G367:G375" si="467">F367/E367</f>
        <v>130</v>
      </c>
      <c r="H367" s="576">
        <f>AVERAGE(G367:G381)</f>
        <v>353.08838383838383</v>
      </c>
      <c r="I367" s="209">
        <f>AVERAGE(P367,U367,Z367,AE367,AJ367,AO367,AT367)</f>
        <v>20</v>
      </c>
      <c r="J367" s="209">
        <f>AVERAGE(Q367,V367,AA367,AF367,AK367,AP367,AU367)</f>
        <v>2304.2742902164341</v>
      </c>
      <c r="K367" s="210">
        <f>AVERAGE(R367,W367,AB367,AG367,AL367,AQ367,AV367)</f>
        <v>115.21371451082169</v>
      </c>
      <c r="L367" s="577">
        <f>IFERROR(AVERAGE(K367:K381),"-")</f>
        <v>315.37929449760549</v>
      </c>
      <c r="M367" s="209">
        <f>RANK(K367, K$367:$K$381)</f>
        <v>8</v>
      </c>
      <c r="N367" s="527"/>
      <c r="O367" s="527"/>
      <c r="P367" s="207">
        <v>20</v>
      </c>
      <c r="Q367" s="207">
        <v>2303.9645407535058</v>
      </c>
      <c r="R367" s="208">
        <f t="shared" ref="R367:R375" si="468">Q367/P367</f>
        <v>115.1982270376753</v>
      </c>
      <c r="S367" s="205">
        <f>RANK(R367, R$367:R$381)</f>
        <v>9</v>
      </c>
      <c r="T367" s="576">
        <f>AVERAGE(R367:R381)</f>
        <v>315.35556511889206</v>
      </c>
      <c r="U367" s="207">
        <v>20</v>
      </c>
      <c r="V367" s="207">
        <v>2304.3432203389839</v>
      </c>
      <c r="W367" s="208">
        <f t="shared" ref="W367:W375" si="469">V367/U367</f>
        <v>115.21716101694919</v>
      </c>
      <c r="X367" s="205">
        <f>RANK(W367, W$367:W$381)</f>
        <v>8</v>
      </c>
      <c r="Y367" s="576">
        <f>AVERAGE(W367:W381)</f>
        <v>315.38436224346407</v>
      </c>
      <c r="Z367" s="207">
        <v>20</v>
      </c>
      <c r="AA367" s="207">
        <v>2304.3141056713525</v>
      </c>
      <c r="AB367" s="208">
        <f t="shared" ref="AB367:AB375" si="470">AA367/Z367</f>
        <v>115.21570528356763</v>
      </c>
      <c r="AC367" s="205">
        <f>RANK(AB367, AB$367:AB$381)</f>
        <v>8</v>
      </c>
      <c r="AD367" s="576">
        <f>AVERAGE(AB367:AB381)</f>
        <v>315.37502169529648</v>
      </c>
      <c r="AE367" s="207">
        <v>20</v>
      </c>
      <c r="AF367" s="207">
        <v>2304.0428061831185</v>
      </c>
      <c r="AG367" s="208">
        <f t="shared" ref="AG367:AG375" si="471">AF367/AE367</f>
        <v>115.20214030915592</v>
      </c>
      <c r="AH367" s="205">
        <f>RANK(AG367, AG$367:AG$381)</f>
        <v>8</v>
      </c>
      <c r="AI367" s="576">
        <f>AVERAGE(AG367:AG381)</f>
        <v>315.37514076752876</v>
      </c>
      <c r="AJ367" s="207">
        <v>20</v>
      </c>
      <c r="AK367" s="207">
        <v>2304.1678810842336</v>
      </c>
      <c r="AL367" s="208">
        <f t="shared" ref="AL367:AL375" si="472">AK367/AJ367</f>
        <v>115.20839405421168</v>
      </c>
      <c r="AM367" s="205">
        <f>RANK(AL367, AL$367:AL$381)</f>
        <v>8</v>
      </c>
      <c r="AN367" s="576">
        <f>AVERAGE(AL367:AL381)</f>
        <v>315.35748569695994</v>
      </c>
      <c r="AO367" s="207">
        <v>20</v>
      </c>
      <c r="AP367" s="207">
        <v>2304.4679122664506</v>
      </c>
      <c r="AQ367" s="208">
        <f t="shared" ref="AQ367:AQ375" si="473">AP367/AO367</f>
        <v>115.22339561332254</v>
      </c>
      <c r="AR367" s="205">
        <f>RANK(AQ367, AQ$367:AQ$381)</f>
        <v>8</v>
      </c>
      <c r="AS367" s="576">
        <f>AVERAGE(AQ367:AQ381)</f>
        <v>315.40141152078814</v>
      </c>
      <c r="AT367" s="207">
        <v>20</v>
      </c>
      <c r="AU367" s="207">
        <v>2304.6195652173915</v>
      </c>
      <c r="AV367" s="208">
        <f t="shared" ref="AV367:AV375" si="474">AU367/AT367</f>
        <v>115.23097826086958</v>
      </c>
      <c r="AW367" s="205">
        <f>RANK(AV367, AV$367:AV$381)</f>
        <v>9</v>
      </c>
      <c r="AX367" s="576">
        <f>AVERAGE(AV367:AV381)</f>
        <v>315.406074440309</v>
      </c>
    </row>
    <row r="368" spans="2:50" ht="14.25" customHeight="1">
      <c r="B368" s="527"/>
      <c r="C368" s="203">
        <v>2</v>
      </c>
      <c r="D368" s="206" t="s">
        <v>401</v>
      </c>
      <c r="E368" s="203">
        <v>16</v>
      </c>
      <c r="F368" s="203">
        <v>3000</v>
      </c>
      <c r="G368" s="208">
        <f t="shared" si="467"/>
        <v>187.5</v>
      </c>
      <c r="H368" s="576"/>
      <c r="I368" s="209">
        <f t="shared" ref="I368:K375" si="475">AVERAGE(P368,U368,Z368,AE368,AJ368,AO368,AT368)</f>
        <v>16</v>
      </c>
      <c r="J368" s="209">
        <f t="shared" si="475"/>
        <v>2602.6215273375906</v>
      </c>
      <c r="K368" s="210">
        <f t="shared" si="475"/>
        <v>162.66384545859941</v>
      </c>
      <c r="L368" s="577"/>
      <c r="M368" s="209">
        <f>RANK(K368, K$367:$K$381)</f>
        <v>7</v>
      </c>
      <c r="N368" s="527"/>
      <c r="O368" s="527"/>
      <c r="P368" s="207">
        <v>16</v>
      </c>
      <c r="Q368" s="207">
        <v>2601.7497147204258</v>
      </c>
      <c r="R368" s="208">
        <f t="shared" si="468"/>
        <v>162.60935717002661</v>
      </c>
      <c r="S368" s="205">
        <f t="shared" ref="S368:S375" si="476">RANK(R368, R$367:R$381)</f>
        <v>7</v>
      </c>
      <c r="T368" s="576"/>
      <c r="U368" s="207">
        <v>16</v>
      </c>
      <c r="V368" s="207">
        <v>2602.9687500000009</v>
      </c>
      <c r="W368" s="208">
        <f t="shared" si="469"/>
        <v>162.68554687500006</v>
      </c>
      <c r="X368" s="205">
        <f t="shared" ref="X368:X375" si="477">RANK(W368, W$367:W$381)</f>
        <v>7</v>
      </c>
      <c r="Y368" s="576"/>
      <c r="Z368" s="207">
        <v>16</v>
      </c>
      <c r="AA368" s="207">
        <v>2602.866779089376</v>
      </c>
      <c r="AB368" s="208">
        <f t="shared" si="470"/>
        <v>162.679173693086</v>
      </c>
      <c r="AC368" s="205">
        <f t="shared" ref="AC368:AC375" si="478">RANK(AB368, AB$367:AB$381)</f>
        <v>7</v>
      </c>
      <c r="AD368" s="576"/>
      <c r="AE368" s="207">
        <v>16</v>
      </c>
      <c r="AF368" s="207">
        <v>2602.6200873362436</v>
      </c>
      <c r="AG368" s="208">
        <f t="shared" si="471"/>
        <v>162.66375545851523</v>
      </c>
      <c r="AH368" s="205">
        <f t="shared" ref="AH368:AH375" si="479">RANK(AG368, AG$367:AG$381)</f>
        <v>7</v>
      </c>
      <c r="AI368" s="576"/>
      <c r="AJ368" s="207">
        <v>16</v>
      </c>
      <c r="AK368" s="207">
        <v>2602.6595744680876</v>
      </c>
      <c r="AL368" s="208">
        <f t="shared" si="472"/>
        <v>162.66622340425548</v>
      </c>
      <c r="AM368" s="205">
        <f t="shared" ref="AM368:AM375" si="480">RANK(AL368, AL$367:AL$381)</f>
        <v>7</v>
      </c>
      <c r="AN368" s="576"/>
      <c r="AO368" s="207">
        <v>16</v>
      </c>
      <c r="AP368" s="207">
        <v>2602.5477707006362</v>
      </c>
      <c r="AQ368" s="208">
        <f t="shared" si="473"/>
        <v>162.65923566878976</v>
      </c>
      <c r="AR368" s="205">
        <f t="shared" ref="AR368:AR375" si="481">RANK(AQ368, AQ$367:AQ$381)</f>
        <v>7</v>
      </c>
      <c r="AS368" s="576"/>
      <c r="AT368" s="207">
        <v>16</v>
      </c>
      <c r="AU368" s="207">
        <v>2602.9380150483685</v>
      </c>
      <c r="AV368" s="208">
        <f t="shared" si="474"/>
        <v>162.68362594052303</v>
      </c>
      <c r="AW368" s="205">
        <f t="shared" ref="AW368:AW375" si="482">RANK(AV368, AV$367:AV$381)</f>
        <v>7</v>
      </c>
      <c r="AX368" s="576"/>
    </row>
    <row r="369" spans="2:50" ht="14.25" customHeight="1">
      <c r="B369" s="527"/>
      <c r="C369" s="203">
        <v>3</v>
      </c>
      <c r="D369" s="206" t="s">
        <v>402</v>
      </c>
      <c r="E369" s="203">
        <v>6</v>
      </c>
      <c r="F369" s="203">
        <v>3600</v>
      </c>
      <c r="G369" s="208">
        <f t="shared" si="467"/>
        <v>600</v>
      </c>
      <c r="H369" s="576"/>
      <c r="I369" s="209">
        <f t="shared" si="475"/>
        <v>6</v>
      </c>
      <c r="J369" s="209">
        <f t="shared" si="475"/>
        <v>3258.1162681102978</v>
      </c>
      <c r="K369" s="210">
        <f t="shared" si="475"/>
        <v>543.01937801838289</v>
      </c>
      <c r="L369" s="577"/>
      <c r="M369" s="209">
        <f>RANK(K369, K$367:$K$381)</f>
        <v>2</v>
      </c>
      <c r="N369" s="527"/>
      <c r="O369" s="527"/>
      <c r="P369" s="207">
        <v>6</v>
      </c>
      <c r="Q369" s="207">
        <v>3257.0032573289918</v>
      </c>
      <c r="R369" s="208">
        <f t="shared" si="468"/>
        <v>542.8338762214986</v>
      </c>
      <c r="S369" s="205">
        <f t="shared" si="476"/>
        <v>3</v>
      </c>
      <c r="T369" s="576"/>
      <c r="U369" s="207">
        <v>6</v>
      </c>
      <c r="V369" s="207">
        <v>3257.2912159238454</v>
      </c>
      <c r="W369" s="208">
        <f t="shared" si="469"/>
        <v>542.88186932064093</v>
      </c>
      <c r="X369" s="205">
        <f t="shared" si="477"/>
        <v>3</v>
      </c>
      <c r="Y369" s="576"/>
      <c r="Z369" s="207">
        <v>6</v>
      </c>
      <c r="AA369" s="207">
        <v>3257.3012939001856</v>
      </c>
      <c r="AB369" s="208">
        <f t="shared" si="470"/>
        <v>542.88354898336422</v>
      </c>
      <c r="AC369" s="205">
        <f t="shared" si="478"/>
        <v>2</v>
      </c>
      <c r="AD369" s="576"/>
      <c r="AE369" s="207">
        <v>6</v>
      </c>
      <c r="AF369" s="207">
        <v>3258.1778265642006</v>
      </c>
      <c r="AG369" s="208">
        <f t="shared" si="471"/>
        <v>543.0296377607001</v>
      </c>
      <c r="AH369" s="205">
        <f t="shared" si="479"/>
        <v>2</v>
      </c>
      <c r="AI369" s="576"/>
      <c r="AJ369" s="207">
        <v>6</v>
      </c>
      <c r="AK369" s="207">
        <v>3258.329214038562</v>
      </c>
      <c r="AL369" s="208">
        <f t="shared" si="472"/>
        <v>543.054869006427</v>
      </c>
      <c r="AM369" s="205">
        <f t="shared" si="480"/>
        <v>2</v>
      </c>
      <c r="AN369" s="576"/>
      <c r="AO369" s="207">
        <v>6</v>
      </c>
      <c r="AP369" s="207">
        <v>3259.2145015105739</v>
      </c>
      <c r="AQ369" s="208">
        <f t="shared" si="473"/>
        <v>543.20241691842898</v>
      </c>
      <c r="AR369" s="205">
        <f t="shared" si="481"/>
        <v>1</v>
      </c>
      <c r="AS369" s="576"/>
      <c r="AT369" s="207">
        <v>6</v>
      </c>
      <c r="AU369" s="207">
        <v>3259.4965675057238</v>
      </c>
      <c r="AV369" s="208">
        <f t="shared" si="474"/>
        <v>543.24942791762066</v>
      </c>
      <c r="AW369" s="205">
        <f t="shared" si="482"/>
        <v>2</v>
      </c>
      <c r="AX369" s="576"/>
    </row>
    <row r="370" spans="2:50" ht="14.25" customHeight="1">
      <c r="B370" s="527"/>
      <c r="C370" s="203">
        <v>4</v>
      </c>
      <c r="D370" s="206" t="s">
        <v>400</v>
      </c>
      <c r="E370" s="203">
        <v>11</v>
      </c>
      <c r="F370" s="203">
        <v>3273</v>
      </c>
      <c r="G370" s="208">
        <f t="shared" si="467"/>
        <v>297.54545454545456</v>
      </c>
      <c r="H370" s="576"/>
      <c r="I370" s="209">
        <f t="shared" si="475"/>
        <v>11</v>
      </c>
      <c r="J370" s="209">
        <f t="shared" si="475"/>
        <v>2907.8955461492214</v>
      </c>
      <c r="K370" s="210">
        <f t="shared" si="475"/>
        <v>264.3541405590201</v>
      </c>
      <c r="L370" s="577"/>
      <c r="M370" s="209">
        <f>RANK(K370, K$367:$K$381)</f>
        <v>5</v>
      </c>
      <c r="N370" s="527"/>
      <c r="O370" s="527"/>
      <c r="P370" s="207">
        <v>11</v>
      </c>
      <c r="Q370" s="207">
        <v>2908.1158898686326</v>
      </c>
      <c r="R370" s="208">
        <f t="shared" si="468"/>
        <v>264.3741718062393</v>
      </c>
      <c r="S370" s="205">
        <f t="shared" si="476"/>
        <v>5</v>
      </c>
      <c r="T370" s="576"/>
      <c r="U370" s="207">
        <v>11</v>
      </c>
      <c r="V370" s="207">
        <v>2908.0464292740508</v>
      </c>
      <c r="W370" s="208">
        <f t="shared" si="469"/>
        <v>264.36785720673191</v>
      </c>
      <c r="X370" s="205">
        <f t="shared" si="477"/>
        <v>5</v>
      </c>
      <c r="Y370" s="576"/>
      <c r="Z370" s="207">
        <v>11</v>
      </c>
      <c r="AA370" s="207">
        <v>2908.1901717938422</v>
      </c>
      <c r="AB370" s="208">
        <f t="shared" si="470"/>
        <v>264.3809247085311</v>
      </c>
      <c r="AC370" s="205">
        <f t="shared" si="478"/>
        <v>5</v>
      </c>
      <c r="AD370" s="576"/>
      <c r="AE370" s="207">
        <v>11</v>
      </c>
      <c r="AF370" s="207">
        <v>2907.8699743370371</v>
      </c>
      <c r="AG370" s="208">
        <f t="shared" si="471"/>
        <v>264.35181584882156</v>
      </c>
      <c r="AH370" s="205">
        <f t="shared" si="479"/>
        <v>5</v>
      </c>
      <c r="AI370" s="576"/>
      <c r="AJ370" s="207">
        <v>11</v>
      </c>
      <c r="AK370" s="207">
        <v>2907.4974874371846</v>
      </c>
      <c r="AL370" s="208">
        <f t="shared" si="472"/>
        <v>264.31795340338044</v>
      </c>
      <c r="AM370" s="205">
        <f t="shared" si="480"/>
        <v>5</v>
      </c>
      <c r="AN370" s="576"/>
      <c r="AO370" s="207">
        <v>11</v>
      </c>
      <c r="AP370" s="207">
        <v>2907.6290543627224</v>
      </c>
      <c r="AQ370" s="208">
        <f t="shared" si="473"/>
        <v>264.32991403297478</v>
      </c>
      <c r="AR370" s="205">
        <f t="shared" si="481"/>
        <v>5</v>
      </c>
      <c r="AS370" s="576"/>
      <c r="AT370" s="207">
        <v>11</v>
      </c>
      <c r="AU370" s="207">
        <v>2907.9198159710786</v>
      </c>
      <c r="AV370" s="208">
        <f t="shared" si="474"/>
        <v>264.35634690646168</v>
      </c>
      <c r="AW370" s="205">
        <f t="shared" si="482"/>
        <v>5</v>
      </c>
      <c r="AX370" s="576"/>
    </row>
    <row r="371" spans="2:50" ht="14.25" customHeight="1">
      <c r="B371" s="527"/>
      <c r="C371" s="203">
        <v>5</v>
      </c>
      <c r="D371" s="206" t="s">
        <v>398</v>
      </c>
      <c r="E371" s="203">
        <v>12</v>
      </c>
      <c r="F371" s="203">
        <v>3273</v>
      </c>
      <c r="G371" s="208">
        <f t="shared" si="467"/>
        <v>272.75</v>
      </c>
      <c r="H371" s="576"/>
      <c r="I371" s="209">
        <f t="shared" si="475"/>
        <v>12</v>
      </c>
      <c r="J371" s="209">
        <f t="shared" si="475"/>
        <v>2907.7123922632527</v>
      </c>
      <c r="K371" s="210">
        <f t="shared" si="475"/>
        <v>242.30936602193771</v>
      </c>
      <c r="L371" s="577"/>
      <c r="M371" s="209">
        <f>RANK(K371, K$367:$K$381)</f>
        <v>6</v>
      </c>
      <c r="N371" s="527"/>
      <c r="O371" s="527"/>
      <c r="P371" s="207">
        <v>12</v>
      </c>
      <c r="Q371" s="207">
        <v>2907.5067024128671</v>
      </c>
      <c r="R371" s="208">
        <f t="shared" si="468"/>
        <v>242.29222520107226</v>
      </c>
      <c r="S371" s="205">
        <f t="shared" si="476"/>
        <v>6</v>
      </c>
      <c r="T371" s="576"/>
      <c r="U371" s="207">
        <v>12</v>
      </c>
      <c r="V371" s="207">
        <v>2907.570422535211</v>
      </c>
      <c r="W371" s="208">
        <f t="shared" si="469"/>
        <v>242.29753521126759</v>
      </c>
      <c r="X371" s="205">
        <f t="shared" si="477"/>
        <v>6</v>
      </c>
      <c r="Y371" s="576"/>
      <c r="Z371" s="207">
        <v>12</v>
      </c>
      <c r="AA371" s="207">
        <v>2907.5020610057704</v>
      </c>
      <c r="AB371" s="208">
        <f t="shared" si="470"/>
        <v>242.29183841714755</v>
      </c>
      <c r="AC371" s="205">
        <f t="shared" si="478"/>
        <v>6</v>
      </c>
      <c r="AD371" s="576"/>
      <c r="AE371" s="207">
        <v>12</v>
      </c>
      <c r="AF371" s="207">
        <v>2907.8630897317289</v>
      </c>
      <c r="AG371" s="208">
        <f t="shared" si="471"/>
        <v>242.32192414431074</v>
      </c>
      <c r="AH371" s="205">
        <f t="shared" si="479"/>
        <v>6</v>
      </c>
      <c r="AI371" s="576"/>
      <c r="AJ371" s="207">
        <v>12</v>
      </c>
      <c r="AK371" s="207">
        <v>2907.8743608473342</v>
      </c>
      <c r="AL371" s="208">
        <f t="shared" si="472"/>
        <v>242.32286340394452</v>
      </c>
      <c r="AM371" s="205">
        <f t="shared" si="480"/>
        <v>6</v>
      </c>
      <c r="AN371" s="576"/>
      <c r="AO371" s="207">
        <v>12</v>
      </c>
      <c r="AP371" s="207">
        <v>2907.8766363434652</v>
      </c>
      <c r="AQ371" s="208">
        <f t="shared" si="473"/>
        <v>242.3230530286221</v>
      </c>
      <c r="AR371" s="205">
        <f t="shared" si="481"/>
        <v>6</v>
      </c>
      <c r="AS371" s="576"/>
      <c r="AT371" s="207">
        <v>12</v>
      </c>
      <c r="AU371" s="207">
        <v>2907.7934729663907</v>
      </c>
      <c r="AV371" s="208">
        <f t="shared" si="474"/>
        <v>242.31612274719922</v>
      </c>
      <c r="AW371" s="205">
        <f t="shared" si="482"/>
        <v>6</v>
      </c>
      <c r="AX371" s="576"/>
    </row>
    <row r="372" spans="2:50" ht="14.25" customHeight="1">
      <c r="B372" s="527"/>
      <c r="C372" s="203">
        <v>6</v>
      </c>
      <c r="D372" s="206" t="s">
        <v>555</v>
      </c>
      <c r="E372" s="203">
        <v>6</v>
      </c>
      <c r="F372" s="203">
        <v>3600</v>
      </c>
      <c r="G372" s="208">
        <f t="shared" si="467"/>
        <v>600</v>
      </c>
      <c r="H372" s="576"/>
      <c r="I372" s="209">
        <f t="shared" si="475"/>
        <v>6</v>
      </c>
      <c r="J372" s="209">
        <f t="shared" si="475"/>
        <v>3259.0476909690997</v>
      </c>
      <c r="K372" s="210">
        <f t="shared" si="475"/>
        <v>543.17461516151661</v>
      </c>
      <c r="L372" s="577"/>
      <c r="M372" s="209">
        <f>RANK(K372, K$367:$K$381)</f>
        <v>1</v>
      </c>
      <c r="N372" s="527"/>
      <c r="O372" s="527"/>
      <c r="P372" s="207">
        <v>6</v>
      </c>
      <c r="Q372" s="207">
        <v>3258.6206896551757</v>
      </c>
      <c r="R372" s="208">
        <f t="shared" si="468"/>
        <v>543.10344827586266</v>
      </c>
      <c r="S372" s="205">
        <f t="shared" si="476"/>
        <v>1</v>
      </c>
      <c r="T372" s="576"/>
      <c r="U372" s="207">
        <v>6</v>
      </c>
      <c r="V372" s="207">
        <v>3258.9675359233584</v>
      </c>
      <c r="W372" s="208">
        <f t="shared" si="469"/>
        <v>543.16125598722635</v>
      </c>
      <c r="X372" s="205">
        <f t="shared" si="477"/>
        <v>1</v>
      </c>
      <c r="Y372" s="576"/>
      <c r="Z372" s="207">
        <v>6</v>
      </c>
      <c r="AA372" s="207">
        <v>3258.7773415591746</v>
      </c>
      <c r="AB372" s="208">
        <f t="shared" si="470"/>
        <v>543.12955692652906</v>
      </c>
      <c r="AC372" s="205">
        <f t="shared" si="478"/>
        <v>1</v>
      </c>
      <c r="AD372" s="576"/>
      <c r="AE372" s="207">
        <v>6</v>
      </c>
      <c r="AF372" s="207">
        <v>3259.3648736228165</v>
      </c>
      <c r="AG372" s="208">
        <f t="shared" si="471"/>
        <v>543.22747893713608</v>
      </c>
      <c r="AH372" s="205">
        <f t="shared" si="479"/>
        <v>1</v>
      </c>
      <c r="AI372" s="576"/>
      <c r="AJ372" s="207">
        <v>6</v>
      </c>
      <c r="AK372" s="207">
        <v>3258.8372093023218</v>
      </c>
      <c r="AL372" s="208">
        <f t="shared" si="472"/>
        <v>543.13953488372033</v>
      </c>
      <c r="AM372" s="205">
        <f>RANK(AL372, AL$367:AL$381)</f>
        <v>1</v>
      </c>
      <c r="AN372" s="576"/>
      <c r="AO372" s="207">
        <v>6</v>
      </c>
      <c r="AP372" s="207">
        <v>3259.0308370044008</v>
      </c>
      <c r="AQ372" s="208">
        <f t="shared" si="473"/>
        <v>543.17180616740018</v>
      </c>
      <c r="AR372" s="205">
        <f t="shared" si="481"/>
        <v>2</v>
      </c>
      <c r="AS372" s="576"/>
      <c r="AT372" s="207">
        <v>6</v>
      </c>
      <c r="AU372" s="207">
        <v>3259.7353497164513</v>
      </c>
      <c r="AV372" s="208">
        <f t="shared" si="474"/>
        <v>543.28922495274185</v>
      </c>
      <c r="AW372" s="205">
        <f t="shared" si="482"/>
        <v>1</v>
      </c>
      <c r="AX372" s="576"/>
    </row>
    <row r="373" spans="2:50" ht="14.25" customHeight="1">
      <c r="B373" s="527"/>
      <c r="C373" s="203">
        <v>7</v>
      </c>
      <c r="D373" s="206" t="s">
        <v>742</v>
      </c>
      <c r="E373" s="203">
        <v>20</v>
      </c>
      <c r="F373" s="203">
        <v>2600</v>
      </c>
      <c r="G373" s="208">
        <f t="shared" si="467"/>
        <v>130</v>
      </c>
      <c r="H373" s="576"/>
      <c r="I373" s="209">
        <f t="shared" si="475"/>
        <v>20</v>
      </c>
      <c r="J373" s="209">
        <f t="shared" si="475"/>
        <v>2304.1588976530925</v>
      </c>
      <c r="K373" s="210">
        <f t="shared" si="475"/>
        <v>115.20794488265462</v>
      </c>
      <c r="L373" s="577"/>
      <c r="M373" s="209">
        <f>RANK(K373, K$367:$K$381)</f>
        <v>9</v>
      </c>
      <c r="N373" s="527"/>
      <c r="O373" s="527"/>
      <c r="P373" s="207">
        <v>20</v>
      </c>
      <c r="Q373" s="207">
        <v>2304.0415704387974</v>
      </c>
      <c r="R373" s="208">
        <f t="shared" si="468"/>
        <v>115.20207852193987</v>
      </c>
      <c r="S373" s="205">
        <f>RANK(R373, R$367:R$381)</f>
        <v>8</v>
      </c>
      <c r="T373" s="576"/>
      <c r="U373" s="207">
        <v>20</v>
      </c>
      <c r="V373" s="207">
        <v>2304.1642897889333</v>
      </c>
      <c r="W373" s="208">
        <f t="shared" si="469"/>
        <v>115.20821448944666</v>
      </c>
      <c r="X373" s="205">
        <f>RANK(W373, W$367:W$381)</f>
        <v>9</v>
      </c>
      <c r="Y373" s="576"/>
      <c r="Z373" s="207">
        <v>20</v>
      </c>
      <c r="AA373" s="207">
        <v>2303.9565086076759</v>
      </c>
      <c r="AB373" s="208">
        <f t="shared" si="470"/>
        <v>115.1978254303838</v>
      </c>
      <c r="AC373" s="205">
        <f>RANK(AB373, AB$367:AB$381)</f>
        <v>9</v>
      </c>
      <c r="AD373" s="576"/>
      <c r="AE373" s="207">
        <v>20</v>
      </c>
      <c r="AF373" s="207">
        <v>2303.826016915024</v>
      </c>
      <c r="AG373" s="208">
        <f t="shared" si="471"/>
        <v>115.1913008457512</v>
      </c>
      <c r="AH373" s="205">
        <f>RANK(AG373, AG$367:AG$381)</f>
        <v>9</v>
      </c>
      <c r="AI373" s="576"/>
      <c r="AJ373" s="207">
        <v>20</v>
      </c>
      <c r="AK373" s="207">
        <v>2304.0000000000014</v>
      </c>
      <c r="AL373" s="208">
        <f t="shared" si="472"/>
        <v>115.20000000000007</v>
      </c>
      <c r="AM373" s="205">
        <f>RANK(AL373, AL$367:AL$381)</f>
        <v>9</v>
      </c>
      <c r="AN373" s="576"/>
      <c r="AO373" s="207">
        <v>20</v>
      </c>
      <c r="AP373" s="207">
        <v>2304.3922369765037</v>
      </c>
      <c r="AQ373" s="208">
        <f t="shared" si="473"/>
        <v>115.21961184882518</v>
      </c>
      <c r="AR373" s="205">
        <f>RANK(AQ373, AQ$367:AQ$381)</f>
        <v>9</v>
      </c>
      <c r="AS373" s="576"/>
      <c r="AT373" s="207">
        <v>20</v>
      </c>
      <c r="AU373" s="207">
        <v>2304.7316608447118</v>
      </c>
      <c r="AV373" s="208">
        <f t="shared" si="474"/>
        <v>115.23658304223559</v>
      </c>
      <c r="AW373" s="205">
        <f>RANK(AV373, AV$367:AV$381)</f>
        <v>8</v>
      </c>
      <c r="AX373" s="576"/>
    </row>
    <row r="374" spans="2:50" ht="14.25" customHeight="1">
      <c r="B374" s="527"/>
      <c r="C374" s="203">
        <v>8</v>
      </c>
      <c r="D374" s="206" t="s">
        <v>741</v>
      </c>
      <c r="E374" s="203">
        <v>10</v>
      </c>
      <c r="F374" s="203">
        <v>3600</v>
      </c>
      <c r="G374" s="208">
        <f t="shared" si="467"/>
        <v>360</v>
      </c>
      <c r="H374" s="576"/>
      <c r="I374" s="209">
        <f t="shared" si="475"/>
        <v>10</v>
      </c>
      <c r="J374" s="209">
        <f t="shared" si="475"/>
        <v>3096.0043524431717</v>
      </c>
      <c r="K374" s="210">
        <f t="shared" si="475"/>
        <v>309.60043524431711</v>
      </c>
      <c r="L374" s="577"/>
      <c r="M374" s="209">
        <f>RANK(K374, K$367:$K$381)</f>
        <v>4</v>
      </c>
      <c r="N374" s="527"/>
      <c r="O374" s="527"/>
      <c r="P374" s="207">
        <v>10</v>
      </c>
      <c r="Q374" s="207">
        <v>3096.3400236127518</v>
      </c>
      <c r="R374" s="208">
        <f t="shared" si="468"/>
        <v>309.63400236127518</v>
      </c>
      <c r="S374" s="205">
        <f t="shared" si="476"/>
        <v>4</v>
      </c>
      <c r="T374" s="576"/>
      <c r="U374" s="207">
        <v>10</v>
      </c>
      <c r="V374" s="207">
        <v>3097.0922882427317</v>
      </c>
      <c r="W374" s="208">
        <f t="shared" si="469"/>
        <v>309.70922882427317</v>
      </c>
      <c r="X374" s="205">
        <f t="shared" si="477"/>
        <v>4</v>
      </c>
      <c r="Y374" s="576"/>
      <c r="Z374" s="207">
        <v>10</v>
      </c>
      <c r="AA374" s="207">
        <v>3097.3947895791607</v>
      </c>
      <c r="AB374" s="208">
        <f t="shared" si="470"/>
        <v>309.73947895791605</v>
      </c>
      <c r="AC374" s="205">
        <f t="shared" si="478"/>
        <v>4</v>
      </c>
      <c r="AD374" s="576"/>
      <c r="AE374" s="207">
        <v>10</v>
      </c>
      <c r="AF374" s="207">
        <v>3095.5414012738902</v>
      </c>
      <c r="AG374" s="208">
        <f t="shared" si="471"/>
        <v>309.55414012738902</v>
      </c>
      <c r="AH374" s="205">
        <f t="shared" si="479"/>
        <v>4</v>
      </c>
      <c r="AI374" s="576"/>
      <c r="AJ374" s="207">
        <v>10</v>
      </c>
      <c r="AK374" s="207">
        <v>3094.7874899759381</v>
      </c>
      <c r="AL374" s="208">
        <f t="shared" si="472"/>
        <v>309.47874899759381</v>
      </c>
      <c r="AM374" s="205">
        <f t="shared" si="480"/>
        <v>4</v>
      </c>
      <c r="AN374" s="576"/>
      <c r="AO374" s="207">
        <v>10</v>
      </c>
      <c r="AP374" s="207">
        <v>3095.7925072046119</v>
      </c>
      <c r="AQ374" s="208">
        <f t="shared" si="473"/>
        <v>309.57925072046118</v>
      </c>
      <c r="AR374" s="205">
        <f t="shared" si="481"/>
        <v>4</v>
      </c>
      <c r="AS374" s="576"/>
      <c r="AT374" s="207">
        <v>10</v>
      </c>
      <c r="AU374" s="207">
        <v>3095.0819672131179</v>
      </c>
      <c r="AV374" s="208">
        <f t="shared" si="474"/>
        <v>309.50819672131178</v>
      </c>
      <c r="AW374" s="205">
        <f>RANK(AV374, AV$367:AV$381)</f>
        <v>4</v>
      </c>
      <c r="AX374" s="576"/>
    </row>
    <row r="375" spans="2:50" ht="14.25" customHeight="1">
      <c r="B375" s="527"/>
      <c r="C375" s="203">
        <v>9</v>
      </c>
      <c r="D375" s="206" t="s">
        <v>778</v>
      </c>
      <c r="E375" s="203">
        <v>6</v>
      </c>
      <c r="F375" s="203">
        <v>3600</v>
      </c>
      <c r="G375" s="208">
        <f t="shared" si="467"/>
        <v>600</v>
      </c>
      <c r="H375" s="576"/>
      <c r="I375" s="209">
        <f t="shared" si="475"/>
        <v>6</v>
      </c>
      <c r="J375" s="209">
        <f t="shared" si="475"/>
        <v>3257.221263727195</v>
      </c>
      <c r="K375" s="210">
        <f t="shared" si="475"/>
        <v>542.87021062119925</v>
      </c>
      <c r="L375" s="577"/>
      <c r="M375" s="209">
        <f>RANK(K375, K$367:$K$381)</f>
        <v>3</v>
      </c>
      <c r="N375" s="527"/>
      <c r="O375" s="527"/>
      <c r="P375" s="207">
        <v>6</v>
      </c>
      <c r="Q375" s="207">
        <v>3257.7161968466321</v>
      </c>
      <c r="R375" s="208">
        <f t="shared" si="468"/>
        <v>542.95269947443865</v>
      </c>
      <c r="S375" s="205">
        <f t="shared" si="476"/>
        <v>2</v>
      </c>
      <c r="T375" s="576"/>
      <c r="U375" s="207">
        <v>6</v>
      </c>
      <c r="V375" s="207">
        <v>3257.5835475578428</v>
      </c>
      <c r="W375" s="208">
        <f t="shared" si="469"/>
        <v>542.93059125964044</v>
      </c>
      <c r="X375" s="205">
        <f t="shared" si="477"/>
        <v>2</v>
      </c>
      <c r="Y375" s="576"/>
      <c r="Z375" s="207">
        <v>6</v>
      </c>
      <c r="AA375" s="207">
        <v>3257.1428571428619</v>
      </c>
      <c r="AB375" s="208">
        <f t="shared" si="470"/>
        <v>542.85714285714369</v>
      </c>
      <c r="AC375" s="205">
        <f t="shared" si="478"/>
        <v>3</v>
      </c>
      <c r="AD375" s="576"/>
      <c r="AE375" s="207">
        <v>6</v>
      </c>
      <c r="AF375" s="207">
        <v>3257.0044408558715</v>
      </c>
      <c r="AG375" s="208">
        <f t="shared" si="471"/>
        <v>542.83407347597858</v>
      </c>
      <c r="AH375" s="205">
        <f t="shared" si="479"/>
        <v>3</v>
      </c>
      <c r="AI375" s="576"/>
      <c r="AJ375" s="207">
        <v>6</v>
      </c>
      <c r="AK375" s="207">
        <v>3256.972704714638</v>
      </c>
      <c r="AL375" s="208">
        <f t="shared" si="472"/>
        <v>542.82878411910633</v>
      </c>
      <c r="AM375" s="205">
        <f t="shared" si="480"/>
        <v>3</v>
      </c>
      <c r="AN375" s="576"/>
      <c r="AO375" s="207">
        <v>6</v>
      </c>
      <c r="AP375" s="207">
        <v>3257.4241181296138</v>
      </c>
      <c r="AQ375" s="208">
        <f t="shared" si="473"/>
        <v>542.90401968826893</v>
      </c>
      <c r="AR375" s="205">
        <f t="shared" si="481"/>
        <v>3</v>
      </c>
      <c r="AS375" s="576"/>
      <c r="AT375" s="207">
        <v>6</v>
      </c>
      <c r="AU375" s="207">
        <v>3256.7049808429078</v>
      </c>
      <c r="AV375" s="208">
        <f t="shared" si="474"/>
        <v>542.78416347381801</v>
      </c>
      <c r="AW375" s="205">
        <f t="shared" si="482"/>
        <v>3</v>
      </c>
      <c r="AX375" s="576"/>
    </row>
    <row r="376" spans="2:50" ht="14.25" customHeight="1">
      <c r="B376" s="527"/>
      <c r="C376" s="203">
        <v>10</v>
      </c>
      <c r="D376" s="206"/>
      <c r="E376" s="203"/>
      <c r="F376" s="203"/>
      <c r="G376" s="208"/>
      <c r="H376" s="576"/>
      <c r="I376" s="209"/>
      <c r="J376" s="209"/>
      <c r="K376" s="210"/>
      <c r="L376" s="577"/>
      <c r="M376" s="209"/>
      <c r="N376" s="527"/>
      <c r="O376" s="527"/>
      <c r="P376" s="207"/>
      <c r="Q376" s="207"/>
      <c r="R376" s="208"/>
      <c r="S376" s="205"/>
      <c r="T376" s="576"/>
      <c r="U376" s="207"/>
      <c r="V376" s="207"/>
      <c r="W376" s="208"/>
      <c r="X376" s="205"/>
      <c r="Y376" s="576"/>
      <c r="Z376" s="207"/>
      <c r="AA376" s="207"/>
      <c r="AB376" s="208"/>
      <c r="AC376" s="205"/>
      <c r="AD376" s="576"/>
      <c r="AE376" s="207"/>
      <c r="AF376" s="207"/>
      <c r="AG376" s="208"/>
      <c r="AH376" s="205"/>
      <c r="AI376" s="576"/>
      <c r="AJ376" s="207"/>
      <c r="AK376" s="207"/>
      <c r="AL376" s="208"/>
      <c r="AM376" s="205"/>
      <c r="AN376" s="576"/>
      <c r="AO376" s="207"/>
      <c r="AP376" s="207"/>
      <c r="AQ376" s="208"/>
      <c r="AR376" s="205"/>
      <c r="AS376" s="576"/>
      <c r="AT376" s="207"/>
      <c r="AU376" s="207"/>
      <c r="AV376" s="208"/>
      <c r="AW376" s="205"/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7"/>
      <c r="Q377" s="207"/>
      <c r="R377" s="208"/>
      <c r="S377" s="205"/>
      <c r="T377" s="576"/>
      <c r="U377" s="207"/>
      <c r="V377" s="207"/>
      <c r="W377" s="208"/>
      <c r="X377" s="205"/>
      <c r="Y377" s="576"/>
      <c r="Z377" s="207"/>
      <c r="AA377" s="207"/>
      <c r="AB377" s="208"/>
      <c r="AC377" s="205"/>
      <c r="AD377" s="576"/>
      <c r="AE377" s="207"/>
      <c r="AF377" s="207"/>
      <c r="AG377" s="208"/>
      <c r="AH377" s="205"/>
      <c r="AI377" s="576"/>
      <c r="AJ377" s="207"/>
      <c r="AK377" s="207"/>
      <c r="AL377" s="208"/>
      <c r="AM377" s="205"/>
      <c r="AN377" s="576"/>
      <c r="AO377" s="207"/>
      <c r="AP377" s="207"/>
      <c r="AQ377" s="208"/>
      <c r="AR377" s="205"/>
      <c r="AS377" s="576"/>
      <c r="AT377" s="207"/>
      <c r="AU377" s="207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7"/>
      <c r="Q378" s="207"/>
      <c r="R378" s="208"/>
      <c r="S378" s="205"/>
      <c r="T378" s="576"/>
      <c r="U378" s="207"/>
      <c r="V378" s="207"/>
      <c r="W378" s="208"/>
      <c r="X378" s="205"/>
      <c r="Y378" s="576"/>
      <c r="Z378" s="207"/>
      <c r="AA378" s="207"/>
      <c r="AB378" s="208"/>
      <c r="AC378" s="205"/>
      <c r="AD378" s="576"/>
      <c r="AE378" s="207"/>
      <c r="AF378" s="207"/>
      <c r="AG378" s="208"/>
      <c r="AH378" s="205"/>
      <c r="AI378" s="576"/>
      <c r="AJ378" s="207"/>
      <c r="AK378" s="207"/>
      <c r="AL378" s="208"/>
      <c r="AM378" s="205"/>
      <c r="AN378" s="576"/>
      <c r="AO378" s="207"/>
      <c r="AP378" s="207"/>
      <c r="AQ378" s="208"/>
      <c r="AR378" s="205"/>
      <c r="AS378" s="576"/>
      <c r="AT378" s="207"/>
      <c r="AU378" s="207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7"/>
      <c r="Q379" s="207"/>
      <c r="R379" s="208"/>
      <c r="S379" s="205"/>
      <c r="T379" s="576"/>
      <c r="U379" s="207"/>
      <c r="V379" s="207"/>
      <c r="W379" s="208"/>
      <c r="X379" s="205"/>
      <c r="Y379" s="576"/>
      <c r="Z379" s="207"/>
      <c r="AA379" s="207"/>
      <c r="AB379" s="208"/>
      <c r="AC379" s="205"/>
      <c r="AD379" s="576"/>
      <c r="AE379" s="207"/>
      <c r="AF379" s="207"/>
      <c r="AG379" s="208"/>
      <c r="AH379" s="205"/>
      <c r="AI379" s="576"/>
      <c r="AJ379" s="207"/>
      <c r="AK379" s="207"/>
      <c r="AL379" s="208"/>
      <c r="AM379" s="205"/>
      <c r="AN379" s="576"/>
      <c r="AO379" s="207"/>
      <c r="AP379" s="207"/>
      <c r="AQ379" s="208"/>
      <c r="AR379" s="205"/>
      <c r="AS379" s="576"/>
      <c r="AT379" s="207"/>
      <c r="AU379" s="207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83">U382+1</f>
        <v>46002</v>
      </c>
      <c r="AA382" s="637"/>
      <c r="AB382" s="637"/>
      <c r="AC382" s="637"/>
      <c r="AD382" s="637"/>
      <c r="AE382" s="638">
        <f t="shared" ref="AE382" si="484">Z382+1</f>
        <v>46003</v>
      </c>
      <c r="AF382" s="639"/>
      <c r="AG382" s="639"/>
      <c r="AH382" s="639"/>
      <c r="AI382" s="639"/>
      <c r="AJ382" s="640">
        <f t="shared" ref="AJ382" si="485">AE382+1</f>
        <v>46004</v>
      </c>
      <c r="AK382" s="641"/>
      <c r="AL382" s="641"/>
      <c r="AM382" s="641"/>
      <c r="AN382" s="642"/>
      <c r="AO382" s="638">
        <f t="shared" ref="AO382" si="486">AJ382+1</f>
        <v>46005</v>
      </c>
      <c r="AP382" s="639"/>
      <c r="AQ382" s="639"/>
      <c r="AR382" s="639"/>
      <c r="AS382" s="639"/>
      <c r="AT382" s="640">
        <f t="shared" ref="AT382" si="487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8">Z382</f>
        <v>46002</v>
      </c>
      <c r="AA383" s="643"/>
      <c r="AB383" s="643"/>
      <c r="AC383" s="643"/>
      <c r="AD383" s="643"/>
      <c r="AE383" s="644">
        <f t="shared" ref="AE383" si="489">AE382</f>
        <v>46003</v>
      </c>
      <c r="AF383" s="644"/>
      <c r="AG383" s="644"/>
      <c r="AH383" s="644"/>
      <c r="AI383" s="644"/>
      <c r="AJ383" s="645">
        <f t="shared" ref="AJ383" si="490">AJ382</f>
        <v>46004</v>
      </c>
      <c r="AK383" s="646"/>
      <c r="AL383" s="646"/>
      <c r="AM383" s="646"/>
      <c r="AN383" s="647"/>
      <c r="AO383" s="644">
        <f t="shared" ref="AO383" si="491">AO382</f>
        <v>46005</v>
      </c>
      <c r="AP383" s="644"/>
      <c r="AQ383" s="644"/>
      <c r="AR383" s="644"/>
      <c r="AS383" s="644"/>
      <c r="AT383" s="645">
        <f t="shared" ref="AT383" si="492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649" t="s">
        <v>623</v>
      </c>
      <c r="C387" s="203">
        <v>1</v>
      </c>
      <c r="D387" s="206" t="s">
        <v>403</v>
      </c>
      <c r="E387" s="203">
        <v>20</v>
      </c>
      <c r="F387" s="203">
        <v>2600</v>
      </c>
      <c r="G387" s="208">
        <f t="shared" ref="G387:G395" si="493">F387/E387</f>
        <v>130</v>
      </c>
      <c r="H387" s="576">
        <f>AVERAGE(G387:G401)</f>
        <v>353.08838383838383</v>
      </c>
      <c r="I387" s="209">
        <f>AVERAGE(P387,U387,Z387,AE387,AJ387,AO387,AT387)</f>
        <v>20</v>
      </c>
      <c r="J387" s="209">
        <f>AVERAGE(Q387,V387,AA387,AF387,AK387,AP387,AU387)</f>
        <v>2304.9593981253915</v>
      </c>
      <c r="K387" s="210">
        <f>AVERAGE(R387,W387,AB387,AG387,AL387,AQ387,AV387)</f>
        <v>115.24796990626957</v>
      </c>
      <c r="L387" s="577">
        <f>IFERROR(AVERAGE(K387:K401),"-")</f>
        <v>315.37759227925409</v>
      </c>
      <c r="M387" s="209">
        <f>RANK(K387, K$387:$K$401)</f>
        <v>9</v>
      </c>
      <c r="N387" s="527"/>
      <c r="O387" s="527"/>
      <c r="P387" s="207">
        <v>20</v>
      </c>
      <c r="Q387" s="207">
        <v>2304.7027506654845</v>
      </c>
      <c r="R387" s="208">
        <f t="shared" ref="R387:R395" si="494">Q387/P387</f>
        <v>115.23513753327423</v>
      </c>
      <c r="S387" s="205">
        <f>RANK(R387, R$387:R$401)</f>
        <v>8</v>
      </c>
      <c r="T387" s="576">
        <f>AVERAGE(R387:R401)</f>
        <v>315.40223171642464</v>
      </c>
      <c r="U387" s="207">
        <v>20</v>
      </c>
      <c r="V387" s="207">
        <v>2304.5489199491717</v>
      </c>
      <c r="W387" s="208">
        <f t="shared" ref="W387:W395" si="495">V387/U387</f>
        <v>115.22744599745859</v>
      </c>
      <c r="X387" s="205">
        <f>RANK(W387, W$387:W$401)</f>
        <v>8</v>
      </c>
      <c r="Y387" s="576">
        <f>AVERAGE(W387:W401)</f>
        <v>315.36918868670546</v>
      </c>
      <c r="Z387" s="207">
        <v>20</v>
      </c>
      <c r="AA387" s="207">
        <v>2304.4982698961921</v>
      </c>
      <c r="AB387" s="208">
        <f t="shared" ref="AB387:AB395" si="496">AA387/Z387</f>
        <v>115.22491349480961</v>
      </c>
      <c r="AC387" s="205">
        <f>RANK(AB387, AB$387:AB$401)</f>
        <v>9</v>
      </c>
      <c r="AD387" s="576">
        <f>AVERAGE(AB387:AB401)</f>
        <v>315.37919291684165</v>
      </c>
      <c r="AE387" s="207">
        <v>20</v>
      </c>
      <c r="AF387" s="207">
        <v>2304.613200851667</v>
      </c>
      <c r="AG387" s="208">
        <f t="shared" ref="AG387:AG395" si="497">AF387/AE387</f>
        <v>115.23066004258335</v>
      </c>
      <c r="AH387" s="205">
        <f>RANK(AG387, AG$387:AG$401)</f>
        <v>9</v>
      </c>
      <c r="AI387" s="576">
        <f>AVERAGE(AG387:AG401)</f>
        <v>315.38000372958163</v>
      </c>
      <c r="AJ387" s="207">
        <v>20</v>
      </c>
      <c r="AK387" s="207">
        <v>2305.2341597796126</v>
      </c>
      <c r="AL387" s="208">
        <f t="shared" ref="AL387:AL395" si="498">AK387/AJ387</f>
        <v>115.26170798898063</v>
      </c>
      <c r="AM387" s="205">
        <f>RANK(AL387, AL$387:AL$401)</f>
        <v>9</v>
      </c>
      <c r="AN387" s="576">
        <f>AVERAGE(AL387:AL401)</f>
        <v>315.36813091227299</v>
      </c>
      <c r="AO387" s="207">
        <v>20</v>
      </c>
      <c r="AP387" s="207">
        <v>2305.378304466728</v>
      </c>
      <c r="AQ387" s="208">
        <f t="shared" ref="AQ387:AQ395" si="499">AP387/AO387</f>
        <v>115.26891522333639</v>
      </c>
      <c r="AR387" s="205">
        <f>RANK(AQ387, AQ$387:AQ$401)</f>
        <v>9</v>
      </c>
      <c r="AS387" s="576">
        <f>AVERAGE(AQ387:AQ401)</f>
        <v>315.36235258070803</v>
      </c>
      <c r="AT387" s="207">
        <v>20</v>
      </c>
      <c r="AU387" s="207">
        <v>2305.7401812688831</v>
      </c>
      <c r="AV387" s="208">
        <f t="shared" ref="AV387:AV395" si="500">AU387/AT387</f>
        <v>115.28700906344416</v>
      </c>
      <c r="AW387" s="205">
        <f>RANK(AV387, AV$387:AV$401)</f>
        <v>9</v>
      </c>
      <c r="AX387" s="576">
        <f>AVERAGE(AV387:AV401)</f>
        <v>315.38204541224457</v>
      </c>
    </row>
    <row r="388" spans="2:50" ht="14.25" customHeight="1">
      <c r="B388" s="527"/>
      <c r="C388" s="203">
        <v>2</v>
      </c>
      <c r="D388" s="206" t="s">
        <v>401</v>
      </c>
      <c r="E388" s="203">
        <v>16</v>
      </c>
      <c r="F388" s="203">
        <v>3000</v>
      </c>
      <c r="G388" s="208">
        <f t="shared" si="493"/>
        <v>187.5</v>
      </c>
      <c r="H388" s="576"/>
      <c r="I388" s="209">
        <f t="shared" ref="I388:K395" si="501">AVERAGE(P388,U388,Z388,AE388,AJ388,AO388,AT388)</f>
        <v>16</v>
      </c>
      <c r="J388" s="209">
        <f t="shared" si="501"/>
        <v>2603.2831958599454</v>
      </c>
      <c r="K388" s="210">
        <f t="shared" si="501"/>
        <v>162.70519974124659</v>
      </c>
      <c r="L388" s="577"/>
      <c r="M388" s="209">
        <f>RANK(K388, K$387:$K$401)</f>
        <v>7</v>
      </c>
      <c r="N388" s="527"/>
      <c r="O388" s="527"/>
      <c r="P388" s="207">
        <v>16</v>
      </c>
      <c r="Q388" s="207">
        <v>2603.2887189292546</v>
      </c>
      <c r="R388" s="208">
        <f t="shared" si="494"/>
        <v>162.70554493307841</v>
      </c>
      <c r="S388" s="205">
        <f t="shared" ref="S388:S395" si="502">RANK(R388, R$387:R$401)</f>
        <v>7</v>
      </c>
      <c r="T388" s="576"/>
      <c r="U388" s="207">
        <v>16</v>
      </c>
      <c r="V388" s="207">
        <v>2602.6927784577729</v>
      </c>
      <c r="W388" s="208">
        <f t="shared" si="495"/>
        <v>162.6682986536108</v>
      </c>
      <c r="X388" s="205">
        <f t="shared" ref="X388:X395" si="503">RANK(W388, W$387:W$401)</f>
        <v>7</v>
      </c>
      <c r="Y388" s="576"/>
      <c r="Z388" s="207">
        <v>16</v>
      </c>
      <c r="AA388" s="207">
        <v>2603.2674118658633</v>
      </c>
      <c r="AB388" s="208">
        <f t="shared" si="496"/>
        <v>162.70421324161646</v>
      </c>
      <c r="AC388" s="205">
        <f t="shared" ref="AC388:AC395" si="504">RANK(AB388, AB$387:AB$401)</f>
        <v>7</v>
      </c>
      <c r="AD388" s="576"/>
      <c r="AE388" s="207">
        <v>16</v>
      </c>
      <c r="AF388" s="207">
        <v>2603.9378238341956</v>
      </c>
      <c r="AG388" s="208">
        <f t="shared" si="497"/>
        <v>162.74611398963722</v>
      </c>
      <c r="AH388" s="205">
        <f t="shared" ref="AH388:AH395" si="505">RANK(AG388, AG$387:AG$401)</f>
        <v>7</v>
      </c>
      <c r="AI388" s="576"/>
      <c r="AJ388" s="207">
        <v>16</v>
      </c>
      <c r="AK388" s="207">
        <v>2603.2258064516091</v>
      </c>
      <c r="AL388" s="208">
        <f t="shared" si="498"/>
        <v>162.70161290322557</v>
      </c>
      <c r="AM388" s="205">
        <f t="shared" ref="AM388:AM395" si="506">RANK(AL388, AL$387:AL$401)</f>
        <v>7</v>
      </c>
      <c r="AN388" s="576"/>
      <c r="AO388" s="207">
        <v>16</v>
      </c>
      <c r="AP388" s="207">
        <v>2603.2187271397197</v>
      </c>
      <c r="AQ388" s="208">
        <f t="shared" si="499"/>
        <v>162.70117044623248</v>
      </c>
      <c r="AR388" s="205">
        <f t="shared" ref="AR388:AR395" si="507">RANK(AQ388, AQ$387:AQ$401)</f>
        <v>7</v>
      </c>
      <c r="AS388" s="576"/>
      <c r="AT388" s="207">
        <v>16</v>
      </c>
      <c r="AU388" s="207">
        <v>2603.3511043412041</v>
      </c>
      <c r="AV388" s="208">
        <f t="shared" si="500"/>
        <v>162.70944402132525</v>
      </c>
      <c r="AW388" s="205">
        <f t="shared" ref="AW388:AW395" si="508">RANK(AV388, AV$387:AV$401)</f>
        <v>7</v>
      </c>
      <c r="AX388" s="576"/>
    </row>
    <row r="389" spans="2:50" ht="14.25" customHeight="1">
      <c r="B389" s="527"/>
      <c r="C389" s="203">
        <v>3</v>
      </c>
      <c r="D389" s="206" t="s">
        <v>402</v>
      </c>
      <c r="E389" s="203">
        <v>6</v>
      </c>
      <c r="F389" s="203">
        <v>3600</v>
      </c>
      <c r="G389" s="208">
        <f t="shared" si="493"/>
        <v>600</v>
      </c>
      <c r="H389" s="576"/>
      <c r="I389" s="209">
        <f t="shared" si="501"/>
        <v>6</v>
      </c>
      <c r="J389" s="209">
        <f t="shared" si="501"/>
        <v>3257.4598531399597</v>
      </c>
      <c r="K389" s="210">
        <f t="shared" si="501"/>
        <v>542.90997552332669</v>
      </c>
      <c r="L389" s="577"/>
      <c r="M389" s="209">
        <f>RANK(K389, K$387:$K$401)</f>
        <v>2</v>
      </c>
      <c r="N389" s="527"/>
      <c r="O389" s="527"/>
      <c r="P389" s="207">
        <v>6</v>
      </c>
      <c r="Q389" s="207">
        <v>3258.6812329301611</v>
      </c>
      <c r="R389" s="208">
        <f t="shared" si="494"/>
        <v>543.11353882169351</v>
      </c>
      <c r="S389" s="205">
        <f t="shared" si="502"/>
        <v>2</v>
      </c>
      <c r="T389" s="576"/>
      <c r="U389" s="207">
        <v>6</v>
      </c>
      <c r="V389" s="207">
        <v>3257.9761378700832</v>
      </c>
      <c r="W389" s="208">
        <f t="shared" si="495"/>
        <v>542.99602297834724</v>
      </c>
      <c r="X389" s="205">
        <f t="shared" si="503"/>
        <v>2</v>
      </c>
      <c r="Y389" s="576"/>
      <c r="Z389" s="207">
        <v>6</v>
      </c>
      <c r="AA389" s="207">
        <v>3257.2194903889094</v>
      </c>
      <c r="AB389" s="208">
        <f t="shared" si="496"/>
        <v>542.8699150648182</v>
      </c>
      <c r="AC389" s="205">
        <f t="shared" si="504"/>
        <v>3</v>
      </c>
      <c r="AD389" s="576"/>
      <c r="AE389" s="207">
        <v>6</v>
      </c>
      <c r="AF389" s="207">
        <v>3257.1428571428596</v>
      </c>
      <c r="AG389" s="208">
        <f t="shared" si="497"/>
        <v>542.85714285714323</v>
      </c>
      <c r="AH389" s="205">
        <f t="shared" si="505"/>
        <v>2</v>
      </c>
      <c r="AI389" s="576"/>
      <c r="AJ389" s="207">
        <v>6</v>
      </c>
      <c r="AK389" s="207">
        <v>3256.9653029518417</v>
      </c>
      <c r="AL389" s="208">
        <f t="shared" si="498"/>
        <v>542.82755049197362</v>
      </c>
      <c r="AM389" s="205">
        <f t="shared" si="506"/>
        <v>2</v>
      </c>
      <c r="AN389" s="576"/>
      <c r="AO389" s="207">
        <v>6</v>
      </c>
      <c r="AP389" s="207">
        <v>3256.9550930996757</v>
      </c>
      <c r="AQ389" s="208">
        <f t="shared" si="499"/>
        <v>542.82584884994594</v>
      </c>
      <c r="AR389" s="205">
        <f t="shared" si="507"/>
        <v>2</v>
      </c>
      <c r="AS389" s="576"/>
      <c r="AT389" s="207">
        <v>6</v>
      </c>
      <c r="AU389" s="207">
        <v>3257.2788575961886</v>
      </c>
      <c r="AV389" s="208">
        <f t="shared" si="500"/>
        <v>542.87980959936476</v>
      </c>
      <c r="AW389" s="205">
        <f t="shared" si="508"/>
        <v>2</v>
      </c>
      <c r="AX389" s="576"/>
    </row>
    <row r="390" spans="2:50" ht="14.25" customHeight="1">
      <c r="B390" s="527"/>
      <c r="C390" s="203">
        <v>4</v>
      </c>
      <c r="D390" s="206" t="s">
        <v>400</v>
      </c>
      <c r="E390" s="203">
        <v>11</v>
      </c>
      <c r="F390" s="203">
        <v>3273</v>
      </c>
      <c r="G390" s="208">
        <f t="shared" si="493"/>
        <v>297.54545454545456</v>
      </c>
      <c r="H390" s="576"/>
      <c r="I390" s="209">
        <f t="shared" si="501"/>
        <v>11</v>
      </c>
      <c r="J390" s="209">
        <f t="shared" si="501"/>
        <v>2907.7083440728238</v>
      </c>
      <c r="K390" s="210">
        <f t="shared" si="501"/>
        <v>264.33712218843851</v>
      </c>
      <c r="L390" s="577"/>
      <c r="M390" s="209">
        <f>RANK(K390, K$387:$K$401)</f>
        <v>5</v>
      </c>
      <c r="N390" s="527"/>
      <c r="O390" s="527"/>
      <c r="P390" s="207">
        <v>11</v>
      </c>
      <c r="Q390" s="207">
        <v>2907.8575080961309</v>
      </c>
      <c r="R390" s="208">
        <f t="shared" si="494"/>
        <v>264.35068255419372</v>
      </c>
      <c r="S390" s="205">
        <f t="shared" si="502"/>
        <v>5</v>
      </c>
      <c r="T390" s="576"/>
      <c r="U390" s="207">
        <v>11</v>
      </c>
      <c r="V390" s="207">
        <v>2907.7716249761279</v>
      </c>
      <c r="W390" s="208">
        <f t="shared" si="495"/>
        <v>264.34287499782982</v>
      </c>
      <c r="X390" s="205">
        <f t="shared" si="503"/>
        <v>5</v>
      </c>
      <c r="Y390" s="576"/>
      <c r="Z390" s="207">
        <v>11</v>
      </c>
      <c r="AA390" s="207">
        <v>2907.6638586398194</v>
      </c>
      <c r="AB390" s="208">
        <f t="shared" si="496"/>
        <v>264.33307805816543</v>
      </c>
      <c r="AC390" s="205">
        <f t="shared" si="504"/>
        <v>5</v>
      </c>
      <c r="AD390" s="576"/>
      <c r="AE390" s="207">
        <v>11</v>
      </c>
      <c r="AF390" s="207">
        <v>2907.5680526473257</v>
      </c>
      <c r="AG390" s="208">
        <f t="shared" si="497"/>
        <v>264.32436842248416</v>
      </c>
      <c r="AH390" s="205">
        <f t="shared" si="505"/>
        <v>5</v>
      </c>
      <c r="AI390" s="576"/>
      <c r="AJ390" s="207">
        <v>11</v>
      </c>
      <c r="AK390" s="207">
        <v>2907.8586878154301</v>
      </c>
      <c r="AL390" s="208">
        <f t="shared" si="498"/>
        <v>264.35078980140275</v>
      </c>
      <c r="AM390" s="205">
        <f t="shared" si="506"/>
        <v>5</v>
      </c>
      <c r="AN390" s="576"/>
      <c r="AO390" s="207">
        <v>11</v>
      </c>
      <c r="AP390" s="207">
        <v>2907.6696647587905</v>
      </c>
      <c r="AQ390" s="208">
        <f t="shared" si="499"/>
        <v>264.33360588716278</v>
      </c>
      <c r="AR390" s="205">
        <f t="shared" si="507"/>
        <v>5</v>
      </c>
      <c r="AS390" s="576"/>
      <c r="AT390" s="207">
        <v>11</v>
      </c>
      <c r="AU390" s="207">
        <v>2907.5690115761386</v>
      </c>
      <c r="AV390" s="208">
        <f t="shared" si="500"/>
        <v>264.32445559783076</v>
      </c>
      <c r="AW390" s="205">
        <f>RANK(AV390, AV$387:AV$401)</f>
        <v>5</v>
      </c>
      <c r="AX390" s="576"/>
    </row>
    <row r="391" spans="2:50" ht="14.25" customHeight="1">
      <c r="B391" s="527"/>
      <c r="C391" s="203">
        <v>5</v>
      </c>
      <c r="D391" s="206" t="s">
        <v>398</v>
      </c>
      <c r="E391" s="203">
        <v>12</v>
      </c>
      <c r="F391" s="203">
        <v>3273</v>
      </c>
      <c r="G391" s="208">
        <f t="shared" si="493"/>
        <v>272.75</v>
      </c>
      <c r="H391" s="576"/>
      <c r="I391" s="209">
        <f t="shared" si="501"/>
        <v>12</v>
      </c>
      <c r="J391" s="209">
        <f t="shared" si="501"/>
        <v>2907.7872147597268</v>
      </c>
      <c r="K391" s="210">
        <f t="shared" si="501"/>
        <v>242.3156012299772</v>
      </c>
      <c r="L391" s="577"/>
      <c r="M391" s="209">
        <f>RANK(K391, K$387:$K$401)</f>
        <v>6</v>
      </c>
      <c r="N391" s="527"/>
      <c r="O391" s="527"/>
      <c r="P391" s="207">
        <v>12</v>
      </c>
      <c r="Q391" s="207">
        <v>2907.7781912914038</v>
      </c>
      <c r="R391" s="208">
        <f t="shared" si="494"/>
        <v>242.31484927428366</v>
      </c>
      <c r="S391" s="205">
        <f t="shared" si="502"/>
        <v>6</v>
      </c>
      <c r="T391" s="576"/>
      <c r="U391" s="207">
        <v>12</v>
      </c>
      <c r="V391" s="207">
        <v>2907.7114084701325</v>
      </c>
      <c r="W391" s="208">
        <f t="shared" si="495"/>
        <v>242.3092840391777</v>
      </c>
      <c r="X391" s="205">
        <f t="shared" si="503"/>
        <v>6</v>
      </c>
      <c r="Y391" s="576"/>
      <c r="Z391" s="207">
        <v>12</v>
      </c>
      <c r="AA391" s="207">
        <v>2907.8709677419347</v>
      </c>
      <c r="AB391" s="208">
        <f t="shared" si="496"/>
        <v>242.32258064516122</v>
      </c>
      <c r="AC391" s="205">
        <f t="shared" si="504"/>
        <v>6</v>
      </c>
      <c r="AD391" s="576"/>
      <c r="AE391" s="207">
        <v>12</v>
      </c>
      <c r="AF391" s="207">
        <v>2908.0421052631573</v>
      </c>
      <c r="AG391" s="208">
        <f t="shared" si="497"/>
        <v>242.33684210526312</v>
      </c>
      <c r="AH391" s="205">
        <f t="shared" si="505"/>
        <v>6</v>
      </c>
      <c r="AI391" s="576"/>
      <c r="AJ391" s="207">
        <v>12</v>
      </c>
      <c r="AK391" s="207">
        <v>2907.7393075356413</v>
      </c>
      <c r="AL391" s="208">
        <f t="shared" si="498"/>
        <v>242.31160896130345</v>
      </c>
      <c r="AM391" s="205">
        <f t="shared" si="506"/>
        <v>6</v>
      </c>
      <c r="AN391" s="576"/>
      <c r="AO391" s="207">
        <v>12</v>
      </c>
      <c r="AP391" s="207">
        <v>2907.6582122629893</v>
      </c>
      <c r="AQ391" s="208">
        <f t="shared" si="499"/>
        <v>242.30485102191577</v>
      </c>
      <c r="AR391" s="205">
        <f t="shared" si="507"/>
        <v>6</v>
      </c>
      <c r="AS391" s="576"/>
      <c r="AT391" s="207">
        <v>12</v>
      </c>
      <c r="AU391" s="207">
        <v>2907.7103107528292</v>
      </c>
      <c r="AV391" s="208">
        <f t="shared" si="500"/>
        <v>242.30919256273577</v>
      </c>
      <c r="AW391" s="205">
        <f t="shared" si="508"/>
        <v>6</v>
      </c>
      <c r="AX391" s="576"/>
    </row>
    <row r="392" spans="2:50" ht="14.25" customHeight="1">
      <c r="B392" s="527"/>
      <c r="C392" s="203">
        <v>6</v>
      </c>
      <c r="D392" s="206" t="s">
        <v>555</v>
      </c>
      <c r="E392" s="203">
        <v>6</v>
      </c>
      <c r="F392" s="203">
        <v>3600</v>
      </c>
      <c r="G392" s="208">
        <f t="shared" si="493"/>
        <v>600</v>
      </c>
      <c r="H392" s="576"/>
      <c r="I392" s="209">
        <f t="shared" si="501"/>
        <v>6</v>
      </c>
      <c r="J392" s="209">
        <f t="shared" si="501"/>
        <v>3259.0570921926524</v>
      </c>
      <c r="K392" s="210">
        <f t="shared" si="501"/>
        <v>543.17618203210884</v>
      </c>
      <c r="L392" s="577"/>
      <c r="M392" s="209">
        <f>RANK(K392, K$387:$K$401)</f>
        <v>1</v>
      </c>
      <c r="N392" s="527"/>
      <c r="O392" s="527"/>
      <c r="P392" s="207">
        <v>6</v>
      </c>
      <c r="Q392" s="207">
        <v>3259.0976698066424</v>
      </c>
      <c r="R392" s="208">
        <f t="shared" si="494"/>
        <v>543.18294496777378</v>
      </c>
      <c r="S392" s="205">
        <f t="shared" si="502"/>
        <v>1</v>
      </c>
      <c r="T392" s="576"/>
      <c r="U392" s="207">
        <v>6</v>
      </c>
      <c r="V392" s="207">
        <v>3258.9276418532017</v>
      </c>
      <c r="W392" s="208">
        <f t="shared" si="495"/>
        <v>543.15460697553362</v>
      </c>
      <c r="X392" s="205">
        <f t="shared" si="503"/>
        <v>1</v>
      </c>
      <c r="Y392" s="576"/>
      <c r="Z392" s="207">
        <v>6</v>
      </c>
      <c r="AA392" s="207">
        <v>3259.2184920198138</v>
      </c>
      <c r="AB392" s="208">
        <f t="shared" si="496"/>
        <v>543.20308200330226</v>
      </c>
      <c r="AC392" s="205">
        <f t="shared" si="504"/>
        <v>1</v>
      </c>
      <c r="AD392" s="576"/>
      <c r="AE392" s="207">
        <v>6</v>
      </c>
      <c r="AF392" s="207">
        <v>3259.9431818181793</v>
      </c>
      <c r="AG392" s="208">
        <f t="shared" si="497"/>
        <v>543.32386363636317</v>
      </c>
      <c r="AH392" s="205">
        <f t="shared" si="505"/>
        <v>1</v>
      </c>
      <c r="AI392" s="576"/>
      <c r="AJ392" s="207">
        <v>6</v>
      </c>
      <c r="AK392" s="207">
        <v>3258.9955499046346</v>
      </c>
      <c r="AL392" s="208">
        <f t="shared" si="498"/>
        <v>543.1659249841058</v>
      </c>
      <c r="AM392" s="205">
        <f t="shared" si="506"/>
        <v>1</v>
      </c>
      <c r="AN392" s="576"/>
      <c r="AO392" s="207">
        <v>6</v>
      </c>
      <c r="AP392" s="207">
        <v>3258.518168947614</v>
      </c>
      <c r="AQ392" s="208">
        <f t="shared" si="499"/>
        <v>543.08636149126903</v>
      </c>
      <c r="AR392" s="205">
        <f t="shared" si="507"/>
        <v>1</v>
      </c>
      <c r="AS392" s="576"/>
      <c r="AT392" s="207">
        <v>6</v>
      </c>
      <c r="AU392" s="207">
        <v>3258.6989409984817</v>
      </c>
      <c r="AV392" s="208">
        <f t="shared" si="500"/>
        <v>543.11649016641366</v>
      </c>
      <c r="AW392" s="205">
        <f t="shared" si="508"/>
        <v>1</v>
      </c>
      <c r="AX392" s="576"/>
    </row>
    <row r="393" spans="2:50" ht="14.25" customHeight="1">
      <c r="B393" s="527"/>
      <c r="C393" s="203">
        <v>7</v>
      </c>
      <c r="D393" s="206" t="s">
        <v>742</v>
      </c>
      <c r="E393" s="203">
        <v>20</v>
      </c>
      <c r="F393" s="203">
        <v>2600</v>
      </c>
      <c r="G393" s="208">
        <f t="shared" si="493"/>
        <v>130</v>
      </c>
      <c r="H393" s="576"/>
      <c r="I393" s="209">
        <f t="shared" si="501"/>
        <v>20</v>
      </c>
      <c r="J393" s="209">
        <f t="shared" si="501"/>
        <v>2305.5403530007857</v>
      </c>
      <c r="K393" s="210">
        <f t="shared" si="501"/>
        <v>115.27701765003928</v>
      </c>
      <c r="L393" s="577"/>
      <c r="M393" s="209">
        <f>RANK(K393, K$387:$K$401)</f>
        <v>8</v>
      </c>
      <c r="N393" s="527"/>
      <c r="O393" s="527"/>
      <c r="P393" s="207">
        <v>20</v>
      </c>
      <c r="Q393" s="207">
        <v>2304.6664095642122</v>
      </c>
      <c r="R393" s="208">
        <f t="shared" si="494"/>
        <v>115.23332047821062</v>
      </c>
      <c r="S393" s="205">
        <f t="shared" si="502"/>
        <v>9</v>
      </c>
      <c r="T393" s="576"/>
      <c r="U393" s="207">
        <v>20</v>
      </c>
      <c r="V393" s="207">
        <v>2304.5454545454545</v>
      </c>
      <c r="W393" s="208">
        <f t="shared" si="495"/>
        <v>115.22727272727272</v>
      </c>
      <c r="X393" s="205">
        <f t="shared" si="503"/>
        <v>9</v>
      </c>
      <c r="Y393" s="576"/>
      <c r="Z393" s="207">
        <v>20</v>
      </c>
      <c r="AA393" s="207">
        <v>2304.8605577689223</v>
      </c>
      <c r="AB393" s="208">
        <f t="shared" si="496"/>
        <v>115.24302788844611</v>
      </c>
      <c r="AC393" s="205">
        <f t="shared" si="504"/>
        <v>8</v>
      </c>
      <c r="AD393" s="576"/>
      <c r="AE393" s="207">
        <v>20</v>
      </c>
      <c r="AF393" s="207">
        <v>2305.4794520547939</v>
      </c>
      <c r="AG393" s="208">
        <f t="shared" si="497"/>
        <v>115.27397260273969</v>
      </c>
      <c r="AH393" s="205">
        <f t="shared" si="505"/>
        <v>8</v>
      </c>
      <c r="AI393" s="576"/>
      <c r="AJ393" s="207">
        <v>20</v>
      </c>
      <c r="AK393" s="207">
        <v>2306.2220009955195</v>
      </c>
      <c r="AL393" s="208">
        <f t="shared" si="498"/>
        <v>115.31110004977597</v>
      </c>
      <c r="AM393" s="205">
        <f t="shared" si="506"/>
        <v>8</v>
      </c>
      <c r="AN393" s="576"/>
      <c r="AO393" s="207">
        <v>20</v>
      </c>
      <c r="AP393" s="207">
        <v>2306.1979648473625</v>
      </c>
      <c r="AQ393" s="208">
        <f t="shared" si="499"/>
        <v>115.30989824236812</v>
      </c>
      <c r="AR393" s="205">
        <f t="shared" si="507"/>
        <v>8</v>
      </c>
      <c r="AS393" s="576"/>
      <c r="AT393" s="207">
        <v>20</v>
      </c>
      <c r="AU393" s="207">
        <v>2306.8106312292348</v>
      </c>
      <c r="AV393" s="208">
        <f t="shared" si="500"/>
        <v>115.34053156146175</v>
      </c>
      <c r="AW393" s="205">
        <f t="shared" si="508"/>
        <v>8</v>
      </c>
      <c r="AX393" s="576"/>
    </row>
    <row r="394" spans="2:50" ht="14.25" customHeight="1">
      <c r="B394" s="527"/>
      <c r="C394" s="203">
        <v>8</v>
      </c>
      <c r="D394" s="206" t="s">
        <v>741</v>
      </c>
      <c r="E394" s="203">
        <v>10</v>
      </c>
      <c r="F394" s="203">
        <v>3600</v>
      </c>
      <c r="G394" s="208">
        <f t="shared" si="493"/>
        <v>360</v>
      </c>
      <c r="H394" s="576"/>
      <c r="I394" s="209">
        <f t="shared" si="501"/>
        <v>10</v>
      </c>
      <c r="J394" s="209">
        <f t="shared" si="501"/>
        <v>3096.0509435743297</v>
      </c>
      <c r="K394" s="210">
        <f t="shared" si="501"/>
        <v>309.60509435743296</v>
      </c>
      <c r="L394" s="577"/>
      <c r="M394" s="209">
        <f>RANK(K394, K$387:$K$401)</f>
        <v>4</v>
      </c>
      <c r="N394" s="527"/>
      <c r="O394" s="527"/>
      <c r="P394" s="207">
        <v>10</v>
      </c>
      <c r="Q394" s="207">
        <v>3096.1002785515375</v>
      </c>
      <c r="R394" s="208">
        <f t="shared" si="494"/>
        <v>309.61002785515376</v>
      </c>
      <c r="S394" s="205">
        <f t="shared" si="502"/>
        <v>4</v>
      </c>
      <c r="T394" s="576"/>
      <c r="U394" s="207">
        <v>10</v>
      </c>
      <c r="V394" s="207">
        <v>3095.3974895397519</v>
      </c>
      <c r="W394" s="208">
        <f t="shared" si="495"/>
        <v>309.53974895397516</v>
      </c>
      <c r="X394" s="205">
        <f t="shared" si="503"/>
        <v>4</v>
      </c>
      <c r="Y394" s="576"/>
      <c r="Z394" s="207">
        <v>10</v>
      </c>
      <c r="AA394" s="207">
        <v>3095.6521739130494</v>
      </c>
      <c r="AB394" s="208">
        <f t="shared" si="496"/>
        <v>309.56521739130494</v>
      </c>
      <c r="AC394" s="205">
        <f t="shared" si="504"/>
        <v>4</v>
      </c>
      <c r="AD394" s="576"/>
      <c r="AE394" s="207">
        <v>10</v>
      </c>
      <c r="AF394" s="207">
        <v>3094.8979591836564</v>
      </c>
      <c r="AG394" s="208">
        <f t="shared" si="497"/>
        <v>309.48979591836564</v>
      </c>
      <c r="AH394" s="205">
        <f t="shared" si="505"/>
        <v>4</v>
      </c>
      <c r="AI394" s="576"/>
      <c r="AJ394" s="207">
        <v>10</v>
      </c>
      <c r="AK394" s="207">
        <v>3096.3934426229375</v>
      </c>
      <c r="AL394" s="208">
        <f t="shared" si="498"/>
        <v>309.63934426229378</v>
      </c>
      <c r="AM394" s="205">
        <f t="shared" si="506"/>
        <v>4</v>
      </c>
      <c r="AN394" s="576"/>
      <c r="AO394" s="207">
        <v>10</v>
      </c>
      <c r="AP394" s="207">
        <v>3096.5034965034883</v>
      </c>
      <c r="AQ394" s="208">
        <f t="shared" si="499"/>
        <v>309.65034965034886</v>
      </c>
      <c r="AR394" s="205">
        <f t="shared" si="507"/>
        <v>4</v>
      </c>
      <c r="AS394" s="576"/>
      <c r="AT394" s="207">
        <v>10</v>
      </c>
      <c r="AU394" s="207">
        <v>3097.4117647058874</v>
      </c>
      <c r="AV394" s="208">
        <f t="shared" si="500"/>
        <v>309.74117647058875</v>
      </c>
      <c r="AW394" s="205">
        <f t="shared" si="508"/>
        <v>4</v>
      </c>
      <c r="AX394" s="576"/>
    </row>
    <row r="395" spans="2:50" ht="14.25" customHeight="1">
      <c r="B395" s="527"/>
      <c r="C395" s="203">
        <v>9</v>
      </c>
      <c r="D395" s="206" t="s">
        <v>778</v>
      </c>
      <c r="E395" s="203">
        <v>6</v>
      </c>
      <c r="F395" s="203">
        <v>3600</v>
      </c>
      <c r="G395" s="208">
        <f t="shared" si="493"/>
        <v>600</v>
      </c>
      <c r="H395" s="576"/>
      <c r="I395" s="209">
        <f t="shared" si="501"/>
        <v>6</v>
      </c>
      <c r="J395" s="209">
        <f t="shared" si="501"/>
        <v>3256.945007306686</v>
      </c>
      <c r="K395" s="210">
        <f t="shared" si="501"/>
        <v>542.82416788444766</v>
      </c>
      <c r="L395" s="577"/>
      <c r="M395" s="209">
        <f>RANK(K395, K$387:$K$401)</f>
        <v>3</v>
      </c>
      <c r="N395" s="527"/>
      <c r="O395" s="527"/>
      <c r="P395" s="207">
        <v>6</v>
      </c>
      <c r="Q395" s="207">
        <v>3257.2442341809601</v>
      </c>
      <c r="R395" s="208">
        <f t="shared" si="494"/>
        <v>542.87403903016002</v>
      </c>
      <c r="S395" s="205">
        <f t="shared" si="502"/>
        <v>3</v>
      </c>
      <c r="T395" s="576"/>
      <c r="U395" s="207">
        <v>6</v>
      </c>
      <c r="V395" s="207">
        <v>3257.1428571428619</v>
      </c>
      <c r="W395" s="208">
        <f t="shared" si="495"/>
        <v>542.85714285714369</v>
      </c>
      <c r="X395" s="205">
        <f t="shared" si="503"/>
        <v>3</v>
      </c>
      <c r="Y395" s="576"/>
      <c r="Z395" s="207">
        <v>6</v>
      </c>
      <c r="AA395" s="207">
        <v>3257.6802507837042</v>
      </c>
      <c r="AB395" s="208">
        <f t="shared" si="496"/>
        <v>542.9467084639507</v>
      </c>
      <c r="AC395" s="205">
        <f t="shared" si="504"/>
        <v>2</v>
      </c>
      <c r="AD395" s="576"/>
      <c r="AE395" s="207">
        <v>6</v>
      </c>
      <c r="AF395" s="207">
        <v>3257.0236439499281</v>
      </c>
      <c r="AG395" s="208">
        <f t="shared" si="497"/>
        <v>542.83727399165468</v>
      </c>
      <c r="AH395" s="205">
        <f t="shared" si="505"/>
        <v>3</v>
      </c>
      <c r="AI395" s="576"/>
      <c r="AJ395" s="207">
        <v>6</v>
      </c>
      <c r="AK395" s="207">
        <v>3256.4612326043721</v>
      </c>
      <c r="AL395" s="208">
        <f t="shared" si="498"/>
        <v>542.74353876739531</v>
      </c>
      <c r="AM395" s="205">
        <f t="shared" si="506"/>
        <v>3</v>
      </c>
      <c r="AN395" s="576"/>
      <c r="AO395" s="207">
        <v>6</v>
      </c>
      <c r="AP395" s="207">
        <v>3256.6810344827572</v>
      </c>
      <c r="AQ395" s="208">
        <f t="shared" si="499"/>
        <v>542.78017241379291</v>
      </c>
      <c r="AR395" s="205">
        <f t="shared" si="507"/>
        <v>3</v>
      </c>
      <c r="AS395" s="576"/>
      <c r="AT395" s="207">
        <v>6</v>
      </c>
      <c r="AU395" s="207">
        <v>3256.3817980022163</v>
      </c>
      <c r="AV395" s="208">
        <f t="shared" si="500"/>
        <v>542.73029966703609</v>
      </c>
      <c r="AW395" s="205">
        <f t="shared" si="508"/>
        <v>3</v>
      </c>
      <c r="AX395" s="576"/>
    </row>
    <row r="396" spans="2:50" ht="14.25" customHeight="1">
      <c r="B396" s="527"/>
      <c r="C396" s="203">
        <v>10</v>
      </c>
      <c r="D396" s="206"/>
      <c r="E396" s="203"/>
      <c r="F396" s="203"/>
      <c r="G396" s="208"/>
      <c r="H396" s="576"/>
      <c r="I396" s="209"/>
      <c r="J396" s="209"/>
      <c r="K396" s="210"/>
      <c r="L396" s="577"/>
      <c r="M396" s="209"/>
      <c r="N396" s="527"/>
      <c r="O396" s="527"/>
      <c r="P396" s="207"/>
      <c r="Q396" s="207"/>
      <c r="R396" s="208"/>
      <c r="S396" s="205"/>
      <c r="T396" s="576"/>
      <c r="U396" s="207"/>
      <c r="V396" s="207"/>
      <c r="W396" s="208"/>
      <c r="X396" s="205"/>
      <c r="Y396" s="576"/>
      <c r="Z396" s="207"/>
      <c r="AA396" s="207"/>
      <c r="AB396" s="208"/>
      <c r="AC396" s="205"/>
      <c r="AD396" s="576"/>
      <c r="AE396" s="207"/>
      <c r="AF396" s="207"/>
      <c r="AG396" s="208"/>
      <c r="AH396" s="205"/>
      <c r="AI396" s="576"/>
      <c r="AJ396" s="207"/>
      <c r="AK396" s="207"/>
      <c r="AL396" s="208"/>
      <c r="AM396" s="205"/>
      <c r="AN396" s="576"/>
      <c r="AO396" s="207"/>
      <c r="AP396" s="207"/>
      <c r="AQ396" s="208"/>
      <c r="AR396" s="205"/>
      <c r="AS396" s="576"/>
      <c r="AT396" s="207"/>
      <c r="AU396" s="207"/>
      <c r="AV396" s="208"/>
      <c r="AW396" s="205"/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7"/>
      <c r="Q397" s="207"/>
      <c r="R397" s="208"/>
      <c r="S397" s="205"/>
      <c r="T397" s="576"/>
      <c r="U397" s="207"/>
      <c r="V397" s="207"/>
      <c r="W397" s="208"/>
      <c r="X397" s="205"/>
      <c r="Y397" s="576"/>
      <c r="Z397" s="207"/>
      <c r="AA397" s="207"/>
      <c r="AB397" s="208"/>
      <c r="AC397" s="205"/>
      <c r="AD397" s="576"/>
      <c r="AE397" s="207"/>
      <c r="AF397" s="207"/>
      <c r="AG397" s="208"/>
      <c r="AH397" s="205"/>
      <c r="AI397" s="576"/>
      <c r="AJ397" s="207"/>
      <c r="AK397" s="207"/>
      <c r="AL397" s="208"/>
      <c r="AM397" s="205"/>
      <c r="AN397" s="576"/>
      <c r="AO397" s="207"/>
      <c r="AP397" s="207"/>
      <c r="AQ397" s="208"/>
      <c r="AR397" s="205"/>
      <c r="AS397" s="576"/>
      <c r="AT397" s="207"/>
      <c r="AU397" s="207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7"/>
      <c r="Q398" s="207"/>
      <c r="R398" s="208"/>
      <c r="S398" s="205"/>
      <c r="T398" s="576"/>
      <c r="U398" s="207"/>
      <c r="V398" s="207"/>
      <c r="W398" s="208"/>
      <c r="X398" s="205"/>
      <c r="Y398" s="576"/>
      <c r="Z398" s="207"/>
      <c r="AA398" s="207"/>
      <c r="AB398" s="208"/>
      <c r="AC398" s="205"/>
      <c r="AD398" s="576"/>
      <c r="AE398" s="207"/>
      <c r="AF398" s="207"/>
      <c r="AG398" s="208"/>
      <c r="AH398" s="205"/>
      <c r="AI398" s="576"/>
      <c r="AJ398" s="207"/>
      <c r="AK398" s="207"/>
      <c r="AL398" s="208"/>
      <c r="AM398" s="205"/>
      <c r="AN398" s="576"/>
      <c r="AO398" s="207"/>
      <c r="AP398" s="207"/>
      <c r="AQ398" s="208"/>
      <c r="AR398" s="205"/>
      <c r="AS398" s="576"/>
      <c r="AT398" s="207"/>
      <c r="AU398" s="207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7"/>
      <c r="Q399" s="207"/>
      <c r="R399" s="208"/>
      <c r="S399" s="205"/>
      <c r="T399" s="576"/>
      <c r="U399" s="203"/>
      <c r="V399" s="203"/>
      <c r="W399" s="208"/>
      <c r="X399" s="205"/>
      <c r="Y399" s="576"/>
      <c r="Z399" s="203"/>
      <c r="AA399" s="203"/>
      <c r="AB399" s="208"/>
      <c r="AC399" s="205"/>
      <c r="AD399" s="576"/>
      <c r="AE399" s="203"/>
      <c r="AF399" s="203"/>
      <c r="AG399" s="208"/>
      <c r="AH399" s="205"/>
      <c r="AI399" s="576"/>
      <c r="AJ399" s="203"/>
      <c r="AK399" s="203"/>
      <c r="AL399" s="208"/>
      <c r="AM399" s="205"/>
      <c r="AN399" s="576"/>
      <c r="AO399" s="203"/>
      <c r="AP399" s="203"/>
      <c r="AQ399" s="208"/>
      <c r="AR399" s="205"/>
      <c r="AS399" s="576"/>
      <c r="AT399" s="203"/>
      <c r="AU399" s="203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9">U402+1</f>
        <v>46009</v>
      </c>
      <c r="AA402" s="637"/>
      <c r="AB402" s="637"/>
      <c r="AC402" s="637"/>
      <c r="AD402" s="637"/>
      <c r="AE402" s="638">
        <f t="shared" ref="AE402" si="510">Z402+1</f>
        <v>46010</v>
      </c>
      <c r="AF402" s="639"/>
      <c r="AG402" s="639"/>
      <c r="AH402" s="639"/>
      <c r="AI402" s="639"/>
      <c r="AJ402" s="640">
        <f t="shared" ref="AJ402" si="511">AE402+1</f>
        <v>46011</v>
      </c>
      <c r="AK402" s="641"/>
      <c r="AL402" s="641"/>
      <c r="AM402" s="641"/>
      <c r="AN402" s="642"/>
      <c r="AO402" s="638">
        <f t="shared" ref="AO402" si="512">AJ402+1</f>
        <v>46012</v>
      </c>
      <c r="AP402" s="639"/>
      <c r="AQ402" s="639"/>
      <c r="AR402" s="639"/>
      <c r="AS402" s="639"/>
      <c r="AT402" s="640">
        <f t="shared" ref="AT402" si="513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14">Z402</f>
        <v>46009</v>
      </c>
      <c r="AA403" s="643"/>
      <c r="AB403" s="643"/>
      <c r="AC403" s="643"/>
      <c r="AD403" s="643"/>
      <c r="AE403" s="644">
        <f t="shared" ref="AE403" si="515">AE402</f>
        <v>46010</v>
      </c>
      <c r="AF403" s="644"/>
      <c r="AG403" s="644"/>
      <c r="AH403" s="644"/>
      <c r="AI403" s="644"/>
      <c r="AJ403" s="645">
        <f t="shared" ref="AJ403" si="516">AJ402</f>
        <v>46011</v>
      </c>
      <c r="AK403" s="646"/>
      <c r="AL403" s="646"/>
      <c r="AM403" s="646"/>
      <c r="AN403" s="647"/>
      <c r="AO403" s="644">
        <f t="shared" ref="AO403" si="517">AO402</f>
        <v>46012</v>
      </c>
      <c r="AP403" s="644"/>
      <c r="AQ403" s="644"/>
      <c r="AR403" s="644"/>
      <c r="AS403" s="644"/>
      <c r="AT403" s="645">
        <f t="shared" ref="AT403" si="518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649" t="s">
        <v>623</v>
      </c>
      <c r="C407" s="203">
        <v>1</v>
      </c>
      <c r="D407" s="206" t="s">
        <v>403</v>
      </c>
      <c r="E407" s="203">
        <v>20</v>
      </c>
      <c r="F407" s="203">
        <v>2600</v>
      </c>
      <c r="G407" s="208">
        <f t="shared" ref="G407:G409" si="519">F407/E407</f>
        <v>130</v>
      </c>
      <c r="H407" s="576">
        <f>AVERAGE(G407:G421)</f>
        <v>286.66666666666669</v>
      </c>
      <c r="I407" s="209">
        <f>AVERAGE(P407,U407,Z407,AE407,AJ407,AO407,AT407)</f>
        <v>20</v>
      </c>
      <c r="J407" s="209">
        <f>AVERAGE(Q407,V407,AA407,AF407,AK407,AP407,AU407)</f>
        <v>2306.1128972667225</v>
      </c>
      <c r="K407" s="210">
        <f>AVERAGE(R407,W407,AB407,AG407,AL407,AQ407,AV407)</f>
        <v>115.3056448633361</v>
      </c>
      <c r="L407" s="577">
        <f>IFERROR(AVERAGE(K407:K421),"-")</f>
        <v>257.88829954745614</v>
      </c>
      <c r="M407" s="209">
        <f>RANK(K407, K$407:$K$421)</f>
        <v>2</v>
      </c>
      <c r="N407" s="527"/>
      <c r="O407" s="527"/>
      <c r="P407" s="207">
        <v>20</v>
      </c>
      <c r="Q407" s="207">
        <v>2305.8248110271229</v>
      </c>
      <c r="R407" s="208">
        <f t="shared" ref="R407:R409" si="520">Q407/P407</f>
        <v>115.29124055135614</v>
      </c>
      <c r="S407" s="205">
        <f>RANK(R407, R$407:R$421)</f>
        <v>3</v>
      </c>
      <c r="T407" s="576">
        <f>AVERAGE(R407:R421)</f>
        <v>257.83255359346481</v>
      </c>
      <c r="U407" s="207">
        <v>20</v>
      </c>
      <c r="V407" s="207">
        <v>2305.7851239669435</v>
      </c>
      <c r="W407" s="208">
        <f t="shared" ref="W407:W409" si="521">V407/U407</f>
        <v>115.28925619834718</v>
      </c>
      <c r="X407" s="205">
        <f>RANK(W407, W$407:W$421)</f>
        <v>3</v>
      </c>
      <c r="Y407" s="576">
        <f>AVERAGE(W407:W421)</f>
        <v>257.86044600630629</v>
      </c>
      <c r="Z407" s="207">
        <v>20</v>
      </c>
      <c r="AA407" s="207">
        <v>2306.0688630170912</v>
      </c>
      <c r="AB407" s="208">
        <f t="shared" ref="AB407:AB409" si="522">AA407/Z407</f>
        <v>115.30344315085456</v>
      </c>
      <c r="AC407" s="205">
        <f>RANK(AB407, AB$407:AB$421)</f>
        <v>2</v>
      </c>
      <c r="AD407" s="576">
        <f>AVERAGE(AB407:AB421)</f>
        <v>257.81649163229548</v>
      </c>
      <c r="AE407" s="207">
        <v>20</v>
      </c>
      <c r="AF407" s="207">
        <v>2306.0993751859469</v>
      </c>
      <c r="AG407" s="208">
        <f t="shared" ref="AG407:AG409" si="523">AF407/AE407</f>
        <v>115.30496875929734</v>
      </c>
      <c r="AH407" s="205">
        <f>RANK(AG407, AG$407:AG$421)</f>
        <v>3</v>
      </c>
      <c r="AI407" s="576">
        <f>AVERAGE(AG407:AG421)</f>
        <v>257.87954789756145</v>
      </c>
      <c r="AJ407" s="207">
        <v>20</v>
      </c>
      <c r="AK407" s="207">
        <v>2306.2963981303242</v>
      </c>
      <c r="AL407" s="208">
        <f t="shared" ref="AL407:AL409" si="524">AK407/AJ407</f>
        <v>115.31481990651621</v>
      </c>
      <c r="AM407" s="205">
        <f>RANK(AL407, AL$407:AL$421)</f>
        <v>2</v>
      </c>
      <c r="AN407" s="576">
        <f>AVERAGE(AL407:AL421)</f>
        <v>257.91818863722602</v>
      </c>
      <c r="AO407" s="207">
        <v>20</v>
      </c>
      <c r="AP407" s="207">
        <v>2306.204081632653</v>
      </c>
      <c r="AQ407" s="208">
        <f t="shared" ref="AQ407:AQ409" si="525">AP407/AO407</f>
        <v>115.31020408163265</v>
      </c>
      <c r="AR407" s="205">
        <f>RANK(AQ407, AQ$407:AQ$421)</f>
        <v>2</v>
      </c>
      <c r="AS407" s="576">
        <f>AVERAGE(AQ407:AQ421)</f>
        <v>257.94732445516019</v>
      </c>
      <c r="AT407" s="207">
        <v>20</v>
      </c>
      <c r="AU407" s="207">
        <v>2306.5116279069757</v>
      </c>
      <c r="AV407" s="208">
        <f t="shared" ref="AV407:AV409" si="526">AU407/AT407</f>
        <v>115.32558139534879</v>
      </c>
      <c r="AW407" s="205">
        <f>RANK(AV407, AV$407:AV$421)</f>
        <v>2</v>
      </c>
      <c r="AX407" s="576">
        <f>AVERAGE(AV407:AV421)</f>
        <v>257.96354461017864</v>
      </c>
    </row>
    <row r="408" spans="2:50" ht="14.25" customHeight="1">
      <c r="B408" s="527"/>
      <c r="C408" s="203">
        <v>2</v>
      </c>
      <c r="D408" s="206" t="s">
        <v>742</v>
      </c>
      <c r="E408" s="203">
        <v>20</v>
      </c>
      <c r="F408" s="203">
        <v>2600</v>
      </c>
      <c r="G408" s="208">
        <f t="shared" si="519"/>
        <v>130</v>
      </c>
      <c r="H408" s="576"/>
      <c r="I408" s="209">
        <f t="shared" ref="I408:K409" si="527">AVERAGE(P408,U408,Z408,AE408,AJ408,AO408,AT408)</f>
        <v>20</v>
      </c>
      <c r="J408" s="209">
        <f t="shared" si="527"/>
        <v>2305.8646496773499</v>
      </c>
      <c r="K408" s="210">
        <f t="shared" si="527"/>
        <v>115.29323248386747</v>
      </c>
      <c r="L408" s="577"/>
      <c r="M408" s="209">
        <f>RANK(K408, K$407:$K$421)</f>
        <v>3</v>
      </c>
      <c r="N408" s="527"/>
      <c r="O408" s="527"/>
      <c r="P408" s="207">
        <v>20</v>
      </c>
      <c r="Q408" s="207">
        <v>2305.9596433599258</v>
      </c>
      <c r="R408" s="208">
        <f t="shared" si="520"/>
        <v>115.2979821679963</v>
      </c>
      <c r="S408" s="205">
        <f t="shared" ref="S408:S409" si="528">RANK(R408, R$407:R$421)</f>
        <v>2</v>
      </c>
      <c r="T408" s="576"/>
      <c r="U408" s="207">
        <v>20</v>
      </c>
      <c r="V408" s="207">
        <v>2305.9147180192567</v>
      </c>
      <c r="W408" s="208">
        <f t="shared" si="521"/>
        <v>115.29573590096284</v>
      </c>
      <c r="X408" s="205">
        <f t="shared" ref="X408:X409" si="529">RANK(W408, W$407:W$421)</f>
        <v>2</v>
      </c>
      <c r="Y408" s="576"/>
      <c r="Z408" s="207">
        <v>20</v>
      </c>
      <c r="AA408" s="207">
        <v>2305.7777777777778</v>
      </c>
      <c r="AB408" s="208">
        <f t="shared" si="522"/>
        <v>115.28888888888889</v>
      </c>
      <c r="AC408" s="205">
        <f t="shared" ref="AC408:AC409" si="530">RANK(AB408, AB$407:AB$421)</f>
        <v>3</v>
      </c>
      <c r="AD408" s="576"/>
      <c r="AE408" s="207">
        <v>20</v>
      </c>
      <c r="AF408" s="207">
        <v>2306.1692969870869</v>
      </c>
      <c r="AG408" s="208">
        <f t="shared" si="523"/>
        <v>115.30846484935435</v>
      </c>
      <c r="AH408" s="205">
        <f t="shared" ref="AH408:AH409" si="531">RANK(AG408, AG$407:AG$421)</f>
        <v>2</v>
      </c>
      <c r="AI408" s="576"/>
      <c r="AJ408" s="207">
        <v>20</v>
      </c>
      <c r="AK408" s="207">
        <v>2306.0498220640575</v>
      </c>
      <c r="AL408" s="208">
        <f t="shared" si="524"/>
        <v>115.30249110320287</v>
      </c>
      <c r="AM408" s="205">
        <f t="shared" ref="AM408:AM409" si="532">RANK(AL408, AL$407:AL$421)</f>
        <v>3</v>
      </c>
      <c r="AN408" s="576"/>
      <c r="AO408" s="207">
        <v>20</v>
      </c>
      <c r="AP408" s="207">
        <v>2305.6647398843929</v>
      </c>
      <c r="AQ408" s="208">
        <f t="shared" si="525"/>
        <v>115.28323699421965</v>
      </c>
      <c r="AR408" s="205">
        <f t="shared" ref="AR408:AR409" si="533">RANK(AQ408, AQ$407:AQ$421)</f>
        <v>3</v>
      </c>
      <c r="AS408" s="576"/>
      <c r="AT408" s="207">
        <v>20</v>
      </c>
      <c r="AU408" s="207">
        <v>2305.516549648949</v>
      </c>
      <c r="AV408" s="208">
        <f t="shared" si="526"/>
        <v>115.27582748244745</v>
      </c>
      <c r="AW408" s="205">
        <f t="shared" ref="AW408:AW409" si="534">RANK(AV408, AV$407:AV$421)</f>
        <v>3</v>
      </c>
      <c r="AX408" s="576"/>
    </row>
    <row r="409" spans="2:50" ht="14.25" customHeight="1">
      <c r="B409" s="527"/>
      <c r="C409" s="203">
        <v>3</v>
      </c>
      <c r="D409" s="206" t="s">
        <v>778</v>
      </c>
      <c r="E409" s="203">
        <v>6</v>
      </c>
      <c r="F409" s="203">
        <v>3600</v>
      </c>
      <c r="G409" s="208">
        <f t="shared" si="519"/>
        <v>600</v>
      </c>
      <c r="H409" s="576"/>
      <c r="I409" s="209">
        <f t="shared" si="527"/>
        <v>6</v>
      </c>
      <c r="J409" s="209">
        <f t="shared" si="527"/>
        <v>3258.3961277709886</v>
      </c>
      <c r="K409" s="210">
        <f t="shared" si="527"/>
        <v>543.06602129516477</v>
      </c>
      <c r="L409" s="577"/>
      <c r="M409" s="209">
        <f>RANK(K409, K$407:$K$421)</f>
        <v>1</v>
      </c>
      <c r="N409" s="527"/>
      <c r="O409" s="527"/>
      <c r="P409" s="207">
        <v>6</v>
      </c>
      <c r="Q409" s="207">
        <v>3257.4506283662522</v>
      </c>
      <c r="R409" s="208">
        <f t="shared" si="520"/>
        <v>542.90843806104203</v>
      </c>
      <c r="S409" s="205">
        <f t="shared" si="528"/>
        <v>1</v>
      </c>
      <c r="T409" s="576"/>
      <c r="U409" s="207">
        <v>6</v>
      </c>
      <c r="V409" s="207">
        <v>3257.9780755176535</v>
      </c>
      <c r="W409" s="208">
        <f t="shared" si="521"/>
        <v>542.99634591960887</v>
      </c>
      <c r="X409" s="205">
        <f t="shared" si="529"/>
        <v>1</v>
      </c>
      <c r="Y409" s="576"/>
      <c r="Z409" s="207">
        <v>6</v>
      </c>
      <c r="AA409" s="207">
        <v>3257.1428571428573</v>
      </c>
      <c r="AB409" s="208">
        <f t="shared" si="522"/>
        <v>542.85714285714289</v>
      </c>
      <c r="AC409" s="205">
        <f t="shared" si="530"/>
        <v>1</v>
      </c>
      <c r="AD409" s="576"/>
      <c r="AE409" s="207">
        <v>6</v>
      </c>
      <c r="AF409" s="207">
        <v>3258.1512605041958</v>
      </c>
      <c r="AG409" s="208">
        <f t="shared" si="523"/>
        <v>543.02521008403266</v>
      </c>
      <c r="AH409" s="205">
        <f t="shared" si="531"/>
        <v>1</v>
      </c>
      <c r="AI409" s="576"/>
      <c r="AJ409" s="207">
        <v>6</v>
      </c>
      <c r="AK409" s="207">
        <v>3258.8235294117535</v>
      </c>
      <c r="AL409" s="208">
        <f t="shared" si="524"/>
        <v>543.13725490195895</v>
      </c>
      <c r="AM409" s="205">
        <f t="shared" si="532"/>
        <v>1</v>
      </c>
      <c r="AN409" s="576"/>
      <c r="AO409" s="207">
        <v>6</v>
      </c>
      <c r="AP409" s="207">
        <v>3259.4911937377692</v>
      </c>
      <c r="AQ409" s="208">
        <f t="shared" si="525"/>
        <v>543.2485322896282</v>
      </c>
      <c r="AR409" s="205">
        <f t="shared" si="533"/>
        <v>1</v>
      </c>
      <c r="AS409" s="576"/>
      <c r="AT409" s="207">
        <v>6</v>
      </c>
      <c r="AU409" s="207">
        <v>3259.7353497164386</v>
      </c>
      <c r="AV409" s="208">
        <f t="shared" si="526"/>
        <v>543.2892249527398</v>
      </c>
      <c r="AW409" s="205">
        <f t="shared" si="534"/>
        <v>1</v>
      </c>
      <c r="AX409" s="576"/>
    </row>
    <row r="410" spans="2:50" ht="14.25" customHeight="1">
      <c r="B410" s="527"/>
      <c r="C410" s="203">
        <v>4</v>
      </c>
      <c r="D410" s="206"/>
      <c r="E410" s="203"/>
      <c r="F410" s="203"/>
      <c r="G410" s="208"/>
      <c r="H410" s="576"/>
      <c r="I410" s="209"/>
      <c r="J410" s="209"/>
      <c r="K410" s="210"/>
      <c r="L410" s="577"/>
      <c r="M410" s="209"/>
      <c r="N410" s="527"/>
      <c r="O410" s="527"/>
      <c r="P410" s="207"/>
      <c r="Q410" s="207"/>
      <c r="R410" s="208"/>
      <c r="S410" s="205"/>
      <c r="T410" s="576"/>
      <c r="U410" s="207"/>
      <c r="V410" s="207"/>
      <c r="W410" s="208"/>
      <c r="X410" s="205"/>
      <c r="Y410" s="576"/>
      <c r="Z410" s="207"/>
      <c r="AA410" s="207"/>
      <c r="AB410" s="208"/>
      <c r="AC410" s="205"/>
      <c r="AD410" s="576"/>
      <c r="AE410" s="207"/>
      <c r="AF410" s="207"/>
      <c r="AG410" s="208"/>
      <c r="AH410" s="205"/>
      <c r="AI410" s="576"/>
      <c r="AJ410" s="207"/>
      <c r="AK410" s="207"/>
      <c r="AL410" s="208"/>
      <c r="AM410" s="205"/>
      <c r="AN410" s="576"/>
      <c r="AO410" s="207"/>
      <c r="AP410" s="207"/>
      <c r="AQ410" s="208"/>
      <c r="AR410" s="205"/>
      <c r="AS410" s="576"/>
      <c r="AT410" s="207"/>
      <c r="AU410" s="207"/>
      <c r="AV410" s="208"/>
      <c r="AW410" s="205"/>
      <c r="AX410" s="576"/>
    </row>
    <row r="411" spans="2:50" ht="14.25" customHeight="1">
      <c r="B411" s="527"/>
      <c r="C411" s="203">
        <v>5</v>
      </c>
      <c r="D411" s="206"/>
      <c r="E411" s="203"/>
      <c r="F411" s="203"/>
      <c r="G411" s="208"/>
      <c r="H411" s="576"/>
      <c r="I411" s="209"/>
      <c r="J411" s="209"/>
      <c r="K411" s="210"/>
      <c r="L411" s="577"/>
      <c r="M411" s="209"/>
      <c r="N411" s="527"/>
      <c r="O411" s="527"/>
      <c r="P411" s="207"/>
      <c r="Q411" s="207"/>
      <c r="R411" s="208"/>
      <c r="S411" s="205"/>
      <c r="T411" s="576"/>
      <c r="U411" s="207"/>
      <c r="V411" s="207"/>
      <c r="W411" s="208"/>
      <c r="X411" s="205"/>
      <c r="Y411" s="576"/>
      <c r="Z411" s="207"/>
      <c r="AA411" s="207"/>
      <c r="AB411" s="208"/>
      <c r="AC411" s="205"/>
      <c r="AD411" s="576"/>
      <c r="AE411" s="207"/>
      <c r="AF411" s="207"/>
      <c r="AG411" s="208"/>
      <c r="AH411" s="205"/>
      <c r="AI411" s="576"/>
      <c r="AJ411" s="207"/>
      <c r="AK411" s="207"/>
      <c r="AL411" s="208"/>
      <c r="AM411" s="205"/>
      <c r="AN411" s="576"/>
      <c r="AO411" s="207"/>
      <c r="AP411" s="207"/>
      <c r="AQ411" s="208"/>
      <c r="AR411" s="205"/>
      <c r="AS411" s="576"/>
      <c r="AT411" s="207"/>
      <c r="AU411" s="207"/>
      <c r="AV411" s="208"/>
      <c r="AW411" s="205"/>
      <c r="AX411" s="576"/>
    </row>
    <row r="412" spans="2:50" ht="14.25" customHeight="1">
      <c r="B412" s="527"/>
      <c r="C412" s="203">
        <v>6</v>
      </c>
      <c r="D412" s="206"/>
      <c r="E412" s="203"/>
      <c r="F412" s="203"/>
      <c r="G412" s="208"/>
      <c r="H412" s="576"/>
      <c r="I412" s="209"/>
      <c r="J412" s="209"/>
      <c r="K412" s="210"/>
      <c r="L412" s="577"/>
      <c r="M412" s="209"/>
      <c r="N412" s="527"/>
      <c r="O412" s="527"/>
      <c r="P412" s="207"/>
      <c r="Q412" s="207"/>
      <c r="R412" s="208"/>
      <c r="S412" s="205"/>
      <c r="T412" s="576"/>
      <c r="U412" s="207"/>
      <c r="V412" s="207"/>
      <c r="W412" s="208"/>
      <c r="X412" s="205"/>
      <c r="Y412" s="576"/>
      <c r="Z412" s="207"/>
      <c r="AA412" s="207"/>
      <c r="AB412" s="208"/>
      <c r="AC412" s="205"/>
      <c r="AD412" s="576"/>
      <c r="AE412" s="207"/>
      <c r="AF412" s="207"/>
      <c r="AG412" s="208"/>
      <c r="AH412" s="205"/>
      <c r="AI412" s="576"/>
      <c r="AJ412" s="207"/>
      <c r="AK412" s="207"/>
      <c r="AL412" s="208"/>
      <c r="AM412" s="205"/>
      <c r="AN412" s="576"/>
      <c r="AO412" s="207"/>
      <c r="AP412" s="207"/>
      <c r="AQ412" s="208"/>
      <c r="AR412" s="205"/>
      <c r="AS412" s="576"/>
      <c r="AT412" s="207"/>
      <c r="AU412" s="207"/>
      <c r="AV412" s="208"/>
      <c r="AW412" s="205"/>
      <c r="AX412" s="576"/>
    </row>
    <row r="413" spans="2:50" ht="14.25" customHeight="1">
      <c r="B413" s="527"/>
      <c r="C413" s="203">
        <v>7</v>
      </c>
      <c r="D413" s="206"/>
      <c r="E413" s="203"/>
      <c r="F413" s="203"/>
      <c r="G413" s="208"/>
      <c r="H413" s="576"/>
      <c r="I413" s="209"/>
      <c r="J413" s="209"/>
      <c r="K413" s="210"/>
      <c r="L413" s="577"/>
      <c r="M413" s="209"/>
      <c r="N413" s="527"/>
      <c r="O413" s="527"/>
      <c r="P413" s="207"/>
      <c r="Q413" s="207"/>
      <c r="R413" s="208"/>
      <c r="S413" s="205"/>
      <c r="T413" s="576"/>
      <c r="U413" s="207"/>
      <c r="V413" s="207"/>
      <c r="W413" s="208"/>
      <c r="X413" s="205"/>
      <c r="Y413" s="576"/>
      <c r="Z413" s="207"/>
      <c r="AA413" s="207"/>
      <c r="AB413" s="208"/>
      <c r="AC413" s="205"/>
      <c r="AD413" s="576"/>
      <c r="AE413" s="207"/>
      <c r="AF413" s="207"/>
      <c r="AG413" s="208"/>
      <c r="AH413" s="205"/>
      <c r="AI413" s="576"/>
      <c r="AJ413" s="207"/>
      <c r="AK413" s="207"/>
      <c r="AL413" s="208"/>
      <c r="AM413" s="205"/>
      <c r="AN413" s="576"/>
      <c r="AO413" s="207"/>
      <c r="AP413" s="207"/>
      <c r="AQ413" s="208"/>
      <c r="AR413" s="205"/>
      <c r="AS413" s="576"/>
      <c r="AT413" s="207"/>
      <c r="AU413" s="207"/>
      <c r="AV413" s="208"/>
      <c r="AW413" s="205"/>
      <c r="AX413" s="576"/>
    </row>
    <row r="414" spans="2:50" ht="14.25" customHeight="1">
      <c r="B414" s="527"/>
      <c r="C414" s="203">
        <v>8</v>
      </c>
      <c r="D414" s="206"/>
      <c r="E414" s="203"/>
      <c r="F414" s="203"/>
      <c r="G414" s="208"/>
      <c r="H414" s="576"/>
      <c r="I414" s="209"/>
      <c r="J414" s="209"/>
      <c r="K414" s="210"/>
      <c r="L414" s="577"/>
      <c r="M414" s="209"/>
      <c r="N414" s="527"/>
      <c r="O414" s="527"/>
      <c r="P414" s="207"/>
      <c r="Q414" s="207"/>
      <c r="R414" s="208"/>
      <c r="S414" s="205"/>
      <c r="T414" s="576"/>
      <c r="U414" s="207"/>
      <c r="V414" s="207"/>
      <c r="W414" s="208"/>
      <c r="X414" s="205"/>
      <c r="Y414" s="576"/>
      <c r="Z414" s="207"/>
      <c r="AA414" s="207"/>
      <c r="AB414" s="208"/>
      <c r="AC414" s="205"/>
      <c r="AD414" s="576"/>
      <c r="AE414" s="207"/>
      <c r="AF414" s="207"/>
      <c r="AG414" s="208"/>
      <c r="AH414" s="205"/>
      <c r="AI414" s="576"/>
      <c r="AJ414" s="207"/>
      <c r="AK414" s="207"/>
      <c r="AL414" s="208"/>
      <c r="AM414" s="205"/>
      <c r="AN414" s="576"/>
      <c r="AO414" s="207"/>
      <c r="AP414" s="207"/>
      <c r="AQ414" s="208"/>
      <c r="AR414" s="205"/>
      <c r="AS414" s="576"/>
      <c r="AT414" s="207"/>
      <c r="AU414" s="207"/>
      <c r="AV414" s="208"/>
      <c r="AW414" s="205"/>
      <c r="AX414" s="576"/>
    </row>
    <row r="415" spans="2:50" ht="14.25" customHeight="1">
      <c r="B415" s="527"/>
      <c r="C415" s="203">
        <v>9</v>
      </c>
      <c r="D415" s="206"/>
      <c r="E415" s="203"/>
      <c r="F415" s="203"/>
      <c r="G415" s="208"/>
      <c r="H415" s="576"/>
      <c r="I415" s="209"/>
      <c r="J415" s="209"/>
      <c r="K415" s="210"/>
      <c r="L415" s="577"/>
      <c r="M415" s="209"/>
      <c r="N415" s="527"/>
      <c r="O415" s="527"/>
      <c r="P415" s="207"/>
      <c r="Q415" s="207"/>
      <c r="R415" s="208"/>
      <c r="S415" s="205"/>
      <c r="T415" s="576"/>
      <c r="U415" s="207"/>
      <c r="V415" s="207"/>
      <c r="W415" s="208"/>
      <c r="X415" s="205"/>
      <c r="Y415" s="576"/>
      <c r="Z415" s="207"/>
      <c r="AA415" s="207"/>
      <c r="AB415" s="208"/>
      <c r="AC415" s="205"/>
      <c r="AD415" s="576"/>
      <c r="AE415" s="207"/>
      <c r="AF415" s="207"/>
      <c r="AG415" s="208"/>
      <c r="AH415" s="205"/>
      <c r="AI415" s="576"/>
      <c r="AJ415" s="207"/>
      <c r="AK415" s="207"/>
      <c r="AL415" s="208"/>
      <c r="AM415" s="205"/>
      <c r="AN415" s="576"/>
      <c r="AO415" s="207"/>
      <c r="AP415" s="207"/>
      <c r="AQ415" s="208"/>
      <c r="AR415" s="205"/>
      <c r="AS415" s="576"/>
      <c r="AT415" s="207"/>
      <c r="AU415" s="207"/>
      <c r="AV415" s="208"/>
      <c r="AW415" s="205"/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7"/>
      <c r="Q416" s="207"/>
      <c r="R416" s="208"/>
      <c r="S416" s="205"/>
      <c r="T416" s="576"/>
      <c r="U416" s="207"/>
      <c r="V416" s="207"/>
      <c r="W416" s="208"/>
      <c r="X416" s="205"/>
      <c r="Y416" s="576"/>
      <c r="Z416" s="207"/>
      <c r="AA416" s="207"/>
      <c r="AB416" s="208"/>
      <c r="AC416" s="205"/>
      <c r="AD416" s="576"/>
      <c r="AE416" s="207"/>
      <c r="AF416" s="207"/>
      <c r="AG416" s="208"/>
      <c r="AH416" s="205"/>
      <c r="AI416" s="576"/>
      <c r="AJ416" s="207"/>
      <c r="AK416" s="207"/>
      <c r="AL416" s="208"/>
      <c r="AM416" s="205"/>
      <c r="AN416" s="576"/>
      <c r="AO416" s="207"/>
      <c r="AP416" s="207"/>
      <c r="AQ416" s="208"/>
      <c r="AR416" s="205"/>
      <c r="AS416" s="576"/>
      <c r="AT416" s="207"/>
      <c r="AU416" s="207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7"/>
      <c r="Q417" s="207"/>
      <c r="R417" s="208"/>
      <c r="S417" s="205"/>
      <c r="T417" s="576"/>
      <c r="U417" s="207"/>
      <c r="V417" s="207"/>
      <c r="W417" s="208"/>
      <c r="X417" s="205"/>
      <c r="Y417" s="576"/>
      <c r="Z417" s="207"/>
      <c r="AA417" s="207"/>
      <c r="AB417" s="208"/>
      <c r="AC417" s="205"/>
      <c r="AD417" s="576"/>
      <c r="AE417" s="207"/>
      <c r="AF417" s="207"/>
      <c r="AG417" s="208"/>
      <c r="AH417" s="205"/>
      <c r="AI417" s="576"/>
      <c r="AJ417" s="207"/>
      <c r="AK417" s="207"/>
      <c r="AL417" s="208"/>
      <c r="AM417" s="205"/>
      <c r="AN417" s="576"/>
      <c r="AO417" s="207"/>
      <c r="AP417" s="207"/>
      <c r="AQ417" s="208"/>
      <c r="AR417" s="205"/>
      <c r="AS417" s="576"/>
      <c r="AT417" s="207"/>
      <c r="AU417" s="207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7"/>
      <c r="Q418" s="207"/>
      <c r="R418" s="208"/>
      <c r="S418" s="205"/>
      <c r="T418" s="576"/>
      <c r="U418" s="207"/>
      <c r="V418" s="207"/>
      <c r="W418" s="208"/>
      <c r="X418" s="205"/>
      <c r="Y418" s="576"/>
      <c r="Z418" s="207"/>
      <c r="AA418" s="207"/>
      <c r="AB418" s="208"/>
      <c r="AC418" s="205"/>
      <c r="AD418" s="576"/>
      <c r="AE418" s="207"/>
      <c r="AF418" s="207"/>
      <c r="AG418" s="208"/>
      <c r="AH418" s="205"/>
      <c r="AI418" s="576"/>
      <c r="AJ418" s="207"/>
      <c r="AK418" s="207"/>
      <c r="AL418" s="208"/>
      <c r="AM418" s="205"/>
      <c r="AN418" s="576"/>
      <c r="AO418" s="207"/>
      <c r="AP418" s="207"/>
      <c r="AQ418" s="208"/>
      <c r="AR418" s="205"/>
      <c r="AS418" s="576"/>
      <c r="AT418" s="207"/>
      <c r="AU418" s="207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35">U422+1</f>
        <v>46016</v>
      </c>
      <c r="AA422" s="637"/>
      <c r="AB422" s="637"/>
      <c r="AC422" s="637"/>
      <c r="AD422" s="637"/>
      <c r="AE422" s="638">
        <f t="shared" ref="AE422" si="536">Z422+1</f>
        <v>46017</v>
      </c>
      <c r="AF422" s="639"/>
      <c r="AG422" s="639"/>
      <c r="AH422" s="639"/>
      <c r="AI422" s="639"/>
      <c r="AJ422" s="640">
        <f t="shared" ref="AJ422" si="537">AE422+1</f>
        <v>46018</v>
      </c>
      <c r="AK422" s="641"/>
      <c r="AL422" s="641"/>
      <c r="AM422" s="641"/>
      <c r="AN422" s="642"/>
      <c r="AO422" s="638">
        <f t="shared" ref="AO422" si="538">AJ422+1</f>
        <v>46019</v>
      </c>
      <c r="AP422" s="639"/>
      <c r="AQ422" s="639"/>
      <c r="AR422" s="639"/>
      <c r="AS422" s="639"/>
      <c r="AT422" s="640">
        <f t="shared" ref="AT422" si="539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40">Z422</f>
        <v>46016</v>
      </c>
      <c r="AA423" s="643"/>
      <c r="AB423" s="643"/>
      <c r="AC423" s="643"/>
      <c r="AD423" s="643"/>
      <c r="AE423" s="644">
        <f t="shared" ref="AE423" si="541">AE422</f>
        <v>46017</v>
      </c>
      <c r="AF423" s="644"/>
      <c r="AG423" s="644"/>
      <c r="AH423" s="644"/>
      <c r="AI423" s="644"/>
      <c r="AJ423" s="645">
        <f t="shared" ref="AJ423" si="542">AJ422</f>
        <v>46018</v>
      </c>
      <c r="AK423" s="646"/>
      <c r="AL423" s="646"/>
      <c r="AM423" s="646"/>
      <c r="AN423" s="647"/>
      <c r="AO423" s="644">
        <f t="shared" ref="AO423" si="543">AO422</f>
        <v>46019</v>
      </c>
      <c r="AP423" s="644"/>
      <c r="AQ423" s="644"/>
      <c r="AR423" s="644"/>
      <c r="AS423" s="644"/>
      <c r="AT423" s="645">
        <f t="shared" ref="AT423" si="544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649" t="s">
        <v>623</v>
      </c>
      <c r="C427" s="203">
        <v>1</v>
      </c>
      <c r="D427" s="206" t="s">
        <v>403</v>
      </c>
      <c r="E427" s="203">
        <v>20</v>
      </c>
      <c r="F427" s="203">
        <v>2600</v>
      </c>
      <c r="G427" s="208">
        <f t="shared" ref="G427:G429" si="545">F427/E427</f>
        <v>130</v>
      </c>
      <c r="H427" s="576">
        <f>AVERAGE(G427:G441)</f>
        <v>286.66666666666669</v>
      </c>
      <c r="I427" s="209">
        <f>AVERAGE(P427,U427,Z427,AE427,AJ427,AO427,AT427)</f>
        <v>20</v>
      </c>
      <c r="J427" s="209">
        <f>AVERAGE(Q427,V427,AA427,AF427,AK427,AP427,AU427)</f>
        <v>2306.5857796970945</v>
      </c>
      <c r="K427" s="210">
        <f>AVERAGE(R427,W427,AB427,AG427,AL427,AQ427,AV427)</f>
        <v>115.3292889848547</v>
      </c>
      <c r="L427" s="577">
        <f>IFERROR(AVERAGE(K427:K441),"-")</f>
        <v>257.9857596432268</v>
      </c>
      <c r="M427" s="209">
        <f>RANK(K427, K$427:$K$441)</f>
        <v>2</v>
      </c>
      <c r="N427" s="527"/>
      <c r="O427" s="527"/>
      <c r="P427" s="207">
        <v>20</v>
      </c>
      <c r="Q427" s="207">
        <v>2306.6211604095556</v>
      </c>
      <c r="R427" s="208">
        <f t="shared" ref="R427:R429" si="546">Q427/P427</f>
        <v>115.33105802047778</v>
      </c>
      <c r="S427" s="205">
        <f>RANK(R427, R$427:R$441)</f>
        <v>2</v>
      </c>
      <c r="T427" s="576">
        <f>AVERAGE(R427:R441)</f>
        <v>258.07310302430199</v>
      </c>
      <c r="U427" s="207">
        <v>20</v>
      </c>
      <c r="V427" s="207">
        <v>2306.397896581947</v>
      </c>
      <c r="W427" s="208">
        <f t="shared" ref="W427:W429" si="547">V427/U427</f>
        <v>115.31989482909735</v>
      </c>
      <c r="X427" s="205">
        <f>RANK(W427, W$427:W$441)</f>
        <v>2</v>
      </c>
      <c r="Y427" s="576">
        <f>AVERAGE(W427:W441)</f>
        <v>258.12216833286294</v>
      </c>
      <c r="Z427" s="207">
        <v>20</v>
      </c>
      <c r="AA427" s="207">
        <v>2306.5129323776869</v>
      </c>
      <c r="AB427" s="208">
        <f t="shared" ref="AB427:AB429" si="548">AA427/Z427</f>
        <v>115.32564661888435</v>
      </c>
      <c r="AC427" s="205">
        <f>RANK(AB427, AB$427:AB$441)</f>
        <v>2</v>
      </c>
      <c r="AD427" s="576">
        <f>AVERAGE(AB427:AB441)</f>
        <v>258.05512003194866</v>
      </c>
      <c r="AE427" s="207">
        <v>20</v>
      </c>
      <c r="AF427" s="207">
        <v>2306.3968668407301</v>
      </c>
      <c r="AG427" s="208">
        <f t="shared" ref="AG427:AG429" si="549">AF427/AE427</f>
        <v>115.31984334203651</v>
      </c>
      <c r="AH427" s="205">
        <f>RANK(AG427, AG$427:AG$441)</f>
        <v>2</v>
      </c>
      <c r="AI427" s="576">
        <f>AVERAGE(AG427:AG441)</f>
        <v>257.98136411082663</v>
      </c>
      <c r="AJ427" s="207">
        <v>20</v>
      </c>
      <c r="AK427" s="207">
        <v>2306.4155385520912</v>
      </c>
      <c r="AL427" s="208">
        <f t="shared" ref="AL427:AL429" si="550">AK427/AJ427</f>
        <v>115.32077692760456</v>
      </c>
      <c r="AM427" s="205">
        <f>RANK(AL427, AL$427:AL$441)</f>
        <v>2</v>
      </c>
      <c r="AN427" s="576">
        <f>AVERAGE(AL427:AL441)</f>
        <v>257.88581193896164</v>
      </c>
      <c r="AO427" s="207">
        <v>20</v>
      </c>
      <c r="AP427" s="207">
        <v>2306.7633980809742</v>
      </c>
      <c r="AQ427" s="208">
        <f t="shared" ref="AQ427:AQ429" si="551">AP427/AO427</f>
        <v>115.33816990404871</v>
      </c>
      <c r="AR427" s="205">
        <f>RANK(AQ427, AQ$427:AQ$441)</f>
        <v>2</v>
      </c>
      <c r="AS427" s="576">
        <f>AVERAGE(AQ427:AQ441)</f>
        <v>257.92122154845907</v>
      </c>
      <c r="AT427" s="207">
        <v>20</v>
      </c>
      <c r="AU427" s="207">
        <v>2306.9926650366733</v>
      </c>
      <c r="AV427" s="208">
        <f t="shared" ref="AV427:AV429" si="552">AU427/AT427</f>
        <v>115.34963325183367</v>
      </c>
      <c r="AW427" s="205">
        <f>RANK(AV427, AV$427:AV$441)</f>
        <v>3</v>
      </c>
      <c r="AX427" s="576">
        <f>AVERAGE(AV427:AV441)</f>
        <v>257.86152851522689</v>
      </c>
    </row>
    <row r="428" spans="2:50" ht="14.25" customHeight="1">
      <c r="B428" s="527"/>
      <c r="C428" s="203">
        <v>2</v>
      </c>
      <c r="D428" s="206" t="s">
        <v>742</v>
      </c>
      <c r="E428" s="203">
        <v>20</v>
      </c>
      <c r="F428" s="203">
        <v>2600</v>
      </c>
      <c r="G428" s="208">
        <f t="shared" si="545"/>
        <v>130</v>
      </c>
      <c r="H428" s="576"/>
      <c r="I428" s="209">
        <f t="shared" ref="I428:K429" si="553">AVERAGE(P428,U428,Z428,AE428,AJ428,AO428,AT428)</f>
        <v>20</v>
      </c>
      <c r="J428" s="209">
        <f t="shared" si="553"/>
        <v>2305.8837438812325</v>
      </c>
      <c r="K428" s="210">
        <f t="shared" si="553"/>
        <v>115.29418719406162</v>
      </c>
      <c r="L428" s="577"/>
      <c r="M428" s="209">
        <f>RANK(K428, K$427:$K$441)</f>
        <v>3</v>
      </c>
      <c r="N428" s="527"/>
      <c r="O428" s="527"/>
      <c r="P428" s="207">
        <v>20</v>
      </c>
      <c r="Q428" s="207">
        <v>2305.9701492537288</v>
      </c>
      <c r="R428" s="208">
        <f t="shared" si="546"/>
        <v>115.29850746268644</v>
      </c>
      <c r="S428" s="205">
        <f t="shared" ref="S428:S429" si="554">RANK(R428, R$427:R$441)</f>
        <v>3</v>
      </c>
      <c r="T428" s="576"/>
      <c r="U428" s="207">
        <v>20</v>
      </c>
      <c r="V428" s="207">
        <v>2305.9322033898293</v>
      </c>
      <c r="W428" s="208">
        <f t="shared" si="547"/>
        <v>115.29661016949146</v>
      </c>
      <c r="X428" s="205">
        <f t="shared" ref="X428:X429" si="555">RANK(W428, W$427:W$441)</f>
        <v>3</v>
      </c>
      <c r="Y428" s="576"/>
      <c r="Z428" s="207">
        <v>20</v>
      </c>
      <c r="AA428" s="207">
        <v>2305.8971141781658</v>
      </c>
      <c r="AB428" s="208">
        <f t="shared" si="548"/>
        <v>115.29485570890829</v>
      </c>
      <c r="AC428" s="205">
        <f t="shared" ref="AC428:AC429" si="556">RANK(AB428, AB$427:AB$441)</f>
        <v>3</v>
      </c>
      <c r="AD428" s="576"/>
      <c r="AE428" s="207">
        <v>20</v>
      </c>
      <c r="AF428" s="207">
        <v>2305.3521126760588</v>
      </c>
      <c r="AG428" s="208">
        <f t="shared" si="549"/>
        <v>115.26760563380294</v>
      </c>
      <c r="AH428" s="205">
        <f t="shared" ref="AH428:AH429" si="557">RANK(AG428, AG$427:AG$441)</f>
        <v>3</v>
      </c>
      <c r="AI428" s="576"/>
      <c r="AJ428" s="207">
        <v>20</v>
      </c>
      <c r="AK428" s="207">
        <v>2304.9773755656092</v>
      </c>
      <c r="AL428" s="208">
        <f t="shared" si="550"/>
        <v>115.24886877828047</v>
      </c>
      <c r="AM428" s="205">
        <f t="shared" ref="AM428:AM429" si="558">RANK(AL428, AL$427:AL$441)</f>
        <v>3</v>
      </c>
      <c r="AN428" s="576"/>
      <c r="AO428" s="207">
        <v>20</v>
      </c>
      <c r="AP428" s="207">
        <v>2305.9506531204624</v>
      </c>
      <c r="AQ428" s="208">
        <f t="shared" si="551"/>
        <v>115.29753265602312</v>
      </c>
      <c r="AR428" s="205">
        <f t="shared" ref="AR428:AR429" si="559">RANK(AQ428, AQ$427:AQ$441)</f>
        <v>3</v>
      </c>
      <c r="AS428" s="576"/>
      <c r="AT428" s="207">
        <v>20</v>
      </c>
      <c r="AU428" s="207">
        <v>2307.1065989847739</v>
      </c>
      <c r="AV428" s="208">
        <f t="shared" si="552"/>
        <v>115.35532994923869</v>
      </c>
      <c r="AW428" s="205">
        <f t="shared" ref="AW428:AW429" si="560">RANK(AV428, AV$427:AV$441)</f>
        <v>2</v>
      </c>
      <c r="AX428" s="576"/>
    </row>
    <row r="429" spans="2:50" ht="14.25" customHeight="1">
      <c r="B429" s="527"/>
      <c r="C429" s="203">
        <v>3</v>
      </c>
      <c r="D429" s="206" t="s">
        <v>778</v>
      </c>
      <c r="E429" s="203">
        <v>6</v>
      </c>
      <c r="F429" s="203">
        <v>3600</v>
      </c>
      <c r="G429" s="208">
        <f t="shared" si="545"/>
        <v>600</v>
      </c>
      <c r="H429" s="576"/>
      <c r="I429" s="209">
        <f t="shared" si="553"/>
        <v>6</v>
      </c>
      <c r="J429" s="209">
        <f t="shared" si="553"/>
        <v>3260.0028165045851</v>
      </c>
      <c r="K429" s="210">
        <f t="shared" si="553"/>
        <v>543.33380275076411</v>
      </c>
      <c r="L429" s="577"/>
      <c r="M429" s="209">
        <f>RANK(K429, K$427:$K$441)</f>
        <v>1</v>
      </c>
      <c r="N429" s="527"/>
      <c r="O429" s="527"/>
      <c r="P429" s="207">
        <v>6</v>
      </c>
      <c r="Q429" s="207">
        <v>3261.5384615384505</v>
      </c>
      <c r="R429" s="208">
        <f t="shared" si="546"/>
        <v>543.58974358974172</v>
      </c>
      <c r="S429" s="205">
        <f t="shared" si="554"/>
        <v>1</v>
      </c>
      <c r="T429" s="576"/>
      <c r="U429" s="207">
        <v>6</v>
      </c>
      <c r="V429" s="207">
        <v>3262.5000000000005</v>
      </c>
      <c r="W429" s="208">
        <f t="shared" si="547"/>
        <v>543.75000000000011</v>
      </c>
      <c r="X429" s="205">
        <f t="shared" si="555"/>
        <v>1</v>
      </c>
      <c r="Y429" s="576"/>
      <c r="Z429" s="207">
        <v>6</v>
      </c>
      <c r="AA429" s="207">
        <v>3261.2691466083193</v>
      </c>
      <c r="AB429" s="208">
        <f t="shared" si="548"/>
        <v>543.54485776805325</v>
      </c>
      <c r="AC429" s="205">
        <f t="shared" si="556"/>
        <v>1</v>
      </c>
      <c r="AD429" s="576"/>
      <c r="AE429" s="207">
        <v>6</v>
      </c>
      <c r="AF429" s="207">
        <v>3260.1398601398423</v>
      </c>
      <c r="AG429" s="208">
        <f t="shared" si="549"/>
        <v>543.35664335664035</v>
      </c>
      <c r="AH429" s="205">
        <f t="shared" si="557"/>
        <v>1</v>
      </c>
      <c r="AI429" s="576"/>
      <c r="AJ429" s="207">
        <v>6</v>
      </c>
      <c r="AK429" s="207">
        <v>3258.5267406659996</v>
      </c>
      <c r="AL429" s="208">
        <f t="shared" si="550"/>
        <v>543.08779011099989</v>
      </c>
      <c r="AM429" s="205">
        <f t="shared" si="558"/>
        <v>1</v>
      </c>
      <c r="AN429" s="576"/>
      <c r="AO429" s="207">
        <v>6</v>
      </c>
      <c r="AP429" s="207">
        <v>3258.7677725118324</v>
      </c>
      <c r="AQ429" s="208">
        <f t="shared" si="551"/>
        <v>543.1279620853054</v>
      </c>
      <c r="AR429" s="205">
        <f t="shared" si="559"/>
        <v>1</v>
      </c>
      <c r="AS429" s="576"/>
      <c r="AT429" s="207">
        <v>6</v>
      </c>
      <c r="AU429" s="207">
        <v>3257.2777340676498</v>
      </c>
      <c r="AV429" s="208">
        <f t="shared" si="552"/>
        <v>542.87962234460826</v>
      </c>
      <c r="AW429" s="205">
        <f t="shared" si="560"/>
        <v>1</v>
      </c>
      <c r="AX429" s="576"/>
    </row>
    <row r="430" spans="2:50" ht="14.25" customHeight="1">
      <c r="B430" s="527"/>
      <c r="C430" s="203">
        <v>4</v>
      </c>
      <c r="D430" s="206"/>
      <c r="E430" s="203"/>
      <c r="F430" s="203"/>
      <c r="G430" s="208"/>
      <c r="H430" s="576"/>
      <c r="I430" s="209"/>
      <c r="J430" s="209"/>
      <c r="K430" s="210"/>
      <c r="L430" s="577"/>
      <c r="M430" s="209"/>
      <c r="N430" s="527"/>
      <c r="O430" s="527"/>
      <c r="P430" s="203"/>
      <c r="Q430" s="203"/>
      <c r="R430" s="208"/>
      <c r="S430" s="205"/>
      <c r="T430" s="576"/>
      <c r="U430" s="203"/>
      <c r="V430" s="203"/>
      <c r="W430" s="208"/>
      <c r="X430" s="205"/>
      <c r="Y430" s="576"/>
      <c r="Z430" s="203"/>
      <c r="AA430" s="203"/>
      <c r="AB430" s="208"/>
      <c r="AC430" s="205"/>
      <c r="AD430" s="576"/>
      <c r="AE430" s="203"/>
      <c r="AF430" s="203"/>
      <c r="AG430" s="208"/>
      <c r="AH430" s="205"/>
      <c r="AI430" s="576"/>
      <c r="AJ430" s="203"/>
      <c r="AK430" s="203"/>
      <c r="AL430" s="208"/>
      <c r="AM430" s="205"/>
      <c r="AN430" s="576"/>
      <c r="AO430" s="203"/>
      <c r="AP430" s="203"/>
      <c r="AQ430" s="208"/>
      <c r="AR430" s="205"/>
      <c r="AS430" s="576"/>
      <c r="AT430" s="203"/>
      <c r="AU430" s="203"/>
      <c r="AV430" s="208"/>
      <c r="AW430" s="205"/>
      <c r="AX430" s="576"/>
    </row>
    <row r="431" spans="2:50" ht="14.25" customHeight="1">
      <c r="B431" s="527"/>
      <c r="C431" s="203">
        <v>5</v>
      </c>
      <c r="D431" s="206"/>
      <c r="E431" s="203"/>
      <c r="F431" s="203"/>
      <c r="G431" s="208"/>
      <c r="H431" s="576"/>
      <c r="I431" s="209"/>
      <c r="J431" s="209"/>
      <c r="K431" s="210"/>
      <c r="L431" s="577"/>
      <c r="M431" s="209"/>
      <c r="N431" s="527"/>
      <c r="O431" s="527"/>
      <c r="P431" s="203"/>
      <c r="Q431" s="203"/>
      <c r="R431" s="208"/>
      <c r="S431" s="205"/>
      <c r="T431" s="576"/>
      <c r="U431" s="203"/>
      <c r="V431" s="203"/>
      <c r="W431" s="208"/>
      <c r="X431" s="205"/>
      <c r="Y431" s="576"/>
      <c r="Z431" s="203"/>
      <c r="AA431" s="203"/>
      <c r="AB431" s="208"/>
      <c r="AC431" s="205"/>
      <c r="AD431" s="576"/>
      <c r="AE431" s="203"/>
      <c r="AF431" s="203"/>
      <c r="AG431" s="208"/>
      <c r="AH431" s="205"/>
      <c r="AI431" s="576"/>
      <c r="AJ431" s="203"/>
      <c r="AK431" s="203"/>
      <c r="AL431" s="208"/>
      <c r="AM431" s="205"/>
      <c r="AN431" s="576"/>
      <c r="AO431" s="203"/>
      <c r="AP431" s="203"/>
      <c r="AQ431" s="208"/>
      <c r="AR431" s="205"/>
      <c r="AS431" s="576"/>
      <c r="AT431" s="203"/>
      <c r="AU431" s="203"/>
      <c r="AV431" s="208"/>
      <c r="AW431" s="205"/>
      <c r="AX431" s="576"/>
    </row>
    <row r="432" spans="2:50" ht="14.25" customHeight="1">
      <c r="B432" s="527"/>
      <c r="C432" s="203">
        <v>6</v>
      </c>
      <c r="D432" s="206"/>
      <c r="E432" s="203"/>
      <c r="F432" s="203"/>
      <c r="G432" s="208"/>
      <c r="H432" s="576"/>
      <c r="I432" s="209"/>
      <c r="J432" s="209"/>
      <c r="K432" s="210"/>
      <c r="L432" s="577"/>
      <c r="M432" s="209"/>
      <c r="N432" s="527"/>
      <c r="O432" s="527"/>
      <c r="P432" s="203"/>
      <c r="Q432" s="203"/>
      <c r="R432" s="208"/>
      <c r="S432" s="205"/>
      <c r="T432" s="576"/>
      <c r="U432" s="203"/>
      <c r="V432" s="203"/>
      <c r="W432" s="208"/>
      <c r="X432" s="205"/>
      <c r="Y432" s="576"/>
      <c r="Z432" s="203"/>
      <c r="AA432" s="203"/>
      <c r="AB432" s="208"/>
      <c r="AC432" s="205"/>
      <c r="AD432" s="576"/>
      <c r="AE432" s="203"/>
      <c r="AF432" s="203"/>
      <c r="AG432" s="208"/>
      <c r="AH432" s="205"/>
      <c r="AI432" s="576"/>
      <c r="AJ432" s="203"/>
      <c r="AK432" s="203"/>
      <c r="AL432" s="208"/>
      <c r="AM432" s="205"/>
      <c r="AN432" s="576"/>
      <c r="AO432" s="203"/>
      <c r="AP432" s="203"/>
      <c r="AQ432" s="208"/>
      <c r="AR432" s="205"/>
      <c r="AS432" s="576"/>
      <c r="AT432" s="203"/>
      <c r="AU432" s="203"/>
      <c r="AV432" s="208"/>
      <c r="AW432" s="205"/>
      <c r="AX432" s="576"/>
    </row>
    <row r="433" spans="1:50" ht="14.25" customHeight="1">
      <c r="B433" s="527"/>
      <c r="C433" s="203">
        <v>7</v>
      </c>
      <c r="D433" s="206"/>
      <c r="E433" s="203"/>
      <c r="F433" s="203"/>
      <c r="G433" s="208"/>
      <c r="H433" s="576"/>
      <c r="I433" s="209"/>
      <c r="J433" s="209"/>
      <c r="K433" s="210"/>
      <c r="L433" s="577"/>
      <c r="M433" s="209"/>
      <c r="N433" s="527"/>
      <c r="O433" s="527"/>
      <c r="P433" s="203"/>
      <c r="Q433" s="203"/>
      <c r="R433" s="208"/>
      <c r="S433" s="205"/>
      <c r="T433" s="576"/>
      <c r="U433" s="203"/>
      <c r="V433" s="203"/>
      <c r="W433" s="208"/>
      <c r="X433" s="205"/>
      <c r="Y433" s="576"/>
      <c r="Z433" s="203"/>
      <c r="AA433" s="203"/>
      <c r="AB433" s="208"/>
      <c r="AC433" s="205"/>
      <c r="AD433" s="576"/>
      <c r="AE433" s="203"/>
      <c r="AF433" s="203"/>
      <c r="AG433" s="208"/>
      <c r="AH433" s="205"/>
      <c r="AI433" s="576"/>
      <c r="AJ433" s="203"/>
      <c r="AK433" s="203"/>
      <c r="AL433" s="208"/>
      <c r="AM433" s="205"/>
      <c r="AN433" s="576"/>
      <c r="AO433" s="203"/>
      <c r="AP433" s="203"/>
      <c r="AQ433" s="208"/>
      <c r="AR433" s="205"/>
      <c r="AS433" s="576"/>
      <c r="AT433" s="203"/>
      <c r="AU433" s="203"/>
      <c r="AV433" s="208"/>
      <c r="AW433" s="205"/>
      <c r="AX433" s="576"/>
    </row>
    <row r="434" spans="1:50" ht="14.25" customHeight="1">
      <c r="B434" s="527"/>
      <c r="C434" s="203">
        <v>8</v>
      </c>
      <c r="D434" s="206"/>
      <c r="E434" s="203"/>
      <c r="F434" s="203"/>
      <c r="G434" s="208"/>
      <c r="H434" s="576"/>
      <c r="I434" s="209"/>
      <c r="J434" s="209"/>
      <c r="K434" s="210"/>
      <c r="L434" s="577"/>
      <c r="M434" s="209"/>
      <c r="N434" s="527"/>
      <c r="O434" s="527"/>
      <c r="P434" s="203"/>
      <c r="Q434" s="203"/>
      <c r="R434" s="208"/>
      <c r="S434" s="205"/>
      <c r="T434" s="576"/>
      <c r="U434" s="203"/>
      <c r="V434" s="203"/>
      <c r="W434" s="208"/>
      <c r="X434" s="205"/>
      <c r="Y434" s="576"/>
      <c r="Z434" s="203"/>
      <c r="AA434" s="203"/>
      <c r="AB434" s="208"/>
      <c r="AC434" s="205"/>
      <c r="AD434" s="576"/>
      <c r="AE434" s="203"/>
      <c r="AF434" s="203"/>
      <c r="AG434" s="208"/>
      <c r="AH434" s="205"/>
      <c r="AI434" s="576"/>
      <c r="AJ434" s="203"/>
      <c r="AK434" s="203"/>
      <c r="AL434" s="208"/>
      <c r="AM434" s="205"/>
      <c r="AN434" s="576"/>
      <c r="AO434" s="203"/>
      <c r="AP434" s="203"/>
      <c r="AQ434" s="208"/>
      <c r="AR434" s="205"/>
      <c r="AS434" s="576"/>
      <c r="AT434" s="203"/>
      <c r="AU434" s="203"/>
      <c r="AV434" s="208"/>
      <c r="AW434" s="205"/>
      <c r="AX434" s="576"/>
    </row>
    <row r="435" spans="1:50" ht="14.25" customHeight="1">
      <c r="B435" s="527"/>
      <c r="C435" s="203">
        <v>9</v>
      </c>
      <c r="D435" s="206"/>
      <c r="E435" s="203"/>
      <c r="F435" s="203"/>
      <c r="G435" s="208"/>
      <c r="H435" s="576"/>
      <c r="I435" s="209"/>
      <c r="J435" s="209"/>
      <c r="K435" s="210"/>
      <c r="L435" s="577"/>
      <c r="M435" s="209"/>
      <c r="N435" s="527"/>
      <c r="O435" s="527"/>
      <c r="P435" s="203"/>
      <c r="Q435" s="203"/>
      <c r="R435" s="208"/>
      <c r="S435" s="205"/>
      <c r="T435" s="576"/>
      <c r="U435" s="203"/>
      <c r="V435" s="203"/>
      <c r="W435" s="208"/>
      <c r="X435" s="205"/>
      <c r="Y435" s="576"/>
      <c r="Z435" s="203"/>
      <c r="AA435" s="203"/>
      <c r="AB435" s="208"/>
      <c r="AC435" s="205"/>
      <c r="AD435" s="576"/>
      <c r="AE435" s="203"/>
      <c r="AF435" s="203"/>
      <c r="AG435" s="208"/>
      <c r="AH435" s="205"/>
      <c r="AI435" s="576"/>
      <c r="AJ435" s="203"/>
      <c r="AK435" s="203"/>
      <c r="AL435" s="208"/>
      <c r="AM435" s="205"/>
      <c r="AN435" s="576"/>
      <c r="AO435" s="203"/>
      <c r="AP435" s="203"/>
      <c r="AQ435" s="208"/>
      <c r="AR435" s="205"/>
      <c r="AS435" s="576"/>
      <c r="AT435" s="203"/>
      <c r="AU435" s="203"/>
      <c r="AV435" s="208"/>
      <c r="AW435" s="205"/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3"/>
      <c r="Q436" s="203"/>
      <c r="R436" s="208"/>
      <c r="S436" s="205"/>
      <c r="T436" s="576"/>
      <c r="U436" s="203"/>
      <c r="V436" s="203"/>
      <c r="W436" s="208"/>
      <c r="X436" s="205"/>
      <c r="Y436" s="576"/>
      <c r="Z436" s="203"/>
      <c r="AA436" s="203"/>
      <c r="AB436" s="208"/>
      <c r="AC436" s="205"/>
      <c r="AD436" s="576"/>
      <c r="AE436" s="203"/>
      <c r="AF436" s="203"/>
      <c r="AG436" s="208"/>
      <c r="AH436" s="205"/>
      <c r="AI436" s="576"/>
      <c r="AJ436" s="203"/>
      <c r="AK436" s="203"/>
      <c r="AL436" s="208"/>
      <c r="AM436" s="205"/>
      <c r="AN436" s="576"/>
      <c r="AO436" s="203"/>
      <c r="AP436" s="203"/>
      <c r="AQ436" s="208"/>
      <c r="AR436" s="205"/>
      <c r="AS436" s="576"/>
      <c r="AT436" s="203"/>
      <c r="AU436" s="203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3"/>
      <c r="Q437" s="203"/>
      <c r="R437" s="208"/>
      <c r="S437" s="205"/>
      <c r="T437" s="576"/>
      <c r="U437" s="203"/>
      <c r="V437" s="203"/>
      <c r="W437" s="208"/>
      <c r="X437" s="205"/>
      <c r="Y437" s="576"/>
      <c r="Z437" s="203"/>
      <c r="AA437" s="203"/>
      <c r="AB437" s="208"/>
      <c r="AC437" s="205"/>
      <c r="AD437" s="576"/>
      <c r="AE437" s="203"/>
      <c r="AF437" s="203"/>
      <c r="AG437" s="208"/>
      <c r="AH437" s="205"/>
      <c r="AI437" s="576"/>
      <c r="AJ437" s="203"/>
      <c r="AK437" s="203"/>
      <c r="AL437" s="208"/>
      <c r="AM437" s="205"/>
      <c r="AN437" s="576"/>
      <c r="AO437" s="203"/>
      <c r="AP437" s="203"/>
      <c r="AQ437" s="208"/>
      <c r="AR437" s="205"/>
      <c r="AS437" s="576"/>
      <c r="AT437" s="203"/>
      <c r="AU437" s="203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0"/>
      <c r="D442" s="580"/>
      <c r="E442" s="580"/>
      <c r="F442" s="580"/>
      <c r="G442" s="580"/>
      <c r="H442" s="580"/>
      <c r="I442" s="580"/>
      <c r="J442" s="580"/>
      <c r="K442" s="580"/>
      <c r="L442" s="580"/>
      <c r="M442" s="656"/>
      <c r="N442" s="621" t="s">
        <v>444</v>
      </c>
      <c r="O442" s="621" t="s">
        <v>105</v>
      </c>
      <c r="P442" s="640">
        <f>AT422+1</f>
        <v>46021</v>
      </c>
      <c r="Q442" s="641"/>
      <c r="R442" s="641"/>
      <c r="S442" s="641"/>
      <c r="T442" s="642"/>
      <c r="U442" s="650">
        <f>P442+1</f>
        <v>46022</v>
      </c>
      <c r="V442" s="651"/>
      <c r="W442" s="651"/>
      <c r="X442" s="651"/>
      <c r="Y442" s="652"/>
      <c r="Z442" s="640">
        <f t="shared" ref="Z442" si="561">U442+1</f>
        <v>46023</v>
      </c>
      <c r="AA442" s="641"/>
      <c r="AB442" s="641"/>
      <c r="AC442" s="641"/>
      <c r="AD442" s="642"/>
      <c r="AE442" s="650">
        <f t="shared" ref="AE442" si="562">Z442+1</f>
        <v>46024</v>
      </c>
      <c r="AF442" s="651"/>
      <c r="AG442" s="651"/>
      <c r="AH442" s="651"/>
      <c r="AI442" s="652"/>
      <c r="AJ442" s="640">
        <f t="shared" ref="AJ442" si="563">AE442+1</f>
        <v>46025</v>
      </c>
      <c r="AK442" s="641"/>
      <c r="AL442" s="641"/>
      <c r="AM442" s="641"/>
      <c r="AN442" s="642"/>
      <c r="AO442" s="650">
        <f t="shared" ref="AO442" si="564">AJ442+1</f>
        <v>46026</v>
      </c>
      <c r="AP442" s="651"/>
      <c r="AQ442" s="651"/>
      <c r="AR442" s="651"/>
      <c r="AS442" s="652"/>
      <c r="AT442" s="640">
        <f t="shared" ref="AT442" si="565">AO442+1</f>
        <v>46027</v>
      </c>
      <c r="AU442" s="641"/>
      <c r="AV442" s="641"/>
      <c r="AW442" s="641"/>
      <c r="AX442" s="642"/>
    </row>
    <row r="443" spans="1:50" ht="14.25" customHeight="1">
      <c r="B443" s="657"/>
      <c r="C443" s="657"/>
      <c r="D443" s="657"/>
      <c r="E443" s="657"/>
      <c r="F443" s="657"/>
      <c r="G443" s="657"/>
      <c r="H443" s="657"/>
      <c r="I443" s="657"/>
      <c r="J443" s="657"/>
      <c r="K443" s="657"/>
      <c r="L443" s="657"/>
      <c r="M443" s="658"/>
      <c r="N443" s="623"/>
      <c r="O443" s="623"/>
      <c r="P443" s="645">
        <f>P442</f>
        <v>46021</v>
      </c>
      <c r="Q443" s="646"/>
      <c r="R443" s="646"/>
      <c r="S443" s="646"/>
      <c r="T443" s="647"/>
      <c r="U443" s="653">
        <f>U442</f>
        <v>46022</v>
      </c>
      <c r="V443" s="654"/>
      <c r="W443" s="654"/>
      <c r="X443" s="654"/>
      <c r="Y443" s="655"/>
      <c r="Z443" s="645">
        <f t="shared" ref="Z443" si="566">Z442</f>
        <v>46023</v>
      </c>
      <c r="AA443" s="646"/>
      <c r="AB443" s="646"/>
      <c r="AC443" s="646"/>
      <c r="AD443" s="647"/>
      <c r="AE443" s="653">
        <f t="shared" ref="AE443" si="567">AE442</f>
        <v>46024</v>
      </c>
      <c r="AF443" s="654"/>
      <c r="AG443" s="654"/>
      <c r="AH443" s="654"/>
      <c r="AI443" s="655"/>
      <c r="AJ443" s="645">
        <f t="shared" ref="AJ443" si="568">AJ442</f>
        <v>46025</v>
      </c>
      <c r="AK443" s="646"/>
      <c r="AL443" s="646"/>
      <c r="AM443" s="646"/>
      <c r="AN443" s="647"/>
      <c r="AO443" s="653">
        <f t="shared" ref="AO443" si="569">AO442</f>
        <v>46026</v>
      </c>
      <c r="AP443" s="654"/>
      <c r="AQ443" s="654"/>
      <c r="AR443" s="654"/>
      <c r="AS443" s="655"/>
      <c r="AT443" s="645">
        <f t="shared" ref="AT443" si="570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479</v>
      </c>
      <c r="C447" s="203">
        <v>1</v>
      </c>
      <c r="D447" s="206" t="s">
        <v>403</v>
      </c>
      <c r="E447" s="203">
        <v>20</v>
      </c>
      <c r="F447" s="203">
        <v>2600</v>
      </c>
      <c r="G447" s="208">
        <f t="shared" ref="G447:G449" si="571">F447/E447</f>
        <v>130</v>
      </c>
      <c r="H447" s="576">
        <f>AVERAGE(G447:G461)</f>
        <v>286.66666666666669</v>
      </c>
      <c r="I447" s="209">
        <f>AVERAGE(P447,U447,Z447,AE447,AJ447,AO447,AT447)</f>
        <v>20</v>
      </c>
      <c r="J447" s="209">
        <f>AVERAGE(Q447,V447,AA447,AF447,AK447,AP447,AU447)</f>
        <v>2307.2638943603893</v>
      </c>
      <c r="K447" s="210">
        <f>AVERAGE(R447,W447,AB447,AG447,AL447,AQ447,AV447)</f>
        <v>115.36319471801946</v>
      </c>
      <c r="L447" s="577">
        <f>IFERROR(AVERAGE(K447:K461),"-")</f>
        <v>257.88241236279907</v>
      </c>
      <c r="M447" s="209">
        <f>RANK(K447, K$447:$K$461)</f>
        <v>2</v>
      </c>
      <c r="N447" s="527"/>
      <c r="O447" s="527"/>
      <c r="P447" s="211">
        <f>IFERROR(VLOOKUP($D447,'[2]1230W2'!$A:$B,2,0),"")</f>
        <v>20</v>
      </c>
      <c r="Q447" s="211">
        <f>IFERROR(VLOOKUP($D447,'[2]1230W2'!$A:$C,3,0),"")</f>
        <v>2307.1311667056348</v>
      </c>
      <c r="R447" s="208">
        <f>IFERROR(Q447/P447,"")</f>
        <v>115.35655833528173</v>
      </c>
      <c r="S447" s="205">
        <f>RANK(R447, R$447:R$461)</f>
        <v>2</v>
      </c>
      <c r="T447" s="576">
        <f>AVERAGE(R447:R461)</f>
        <v>257.8227627194596</v>
      </c>
      <c r="U447" s="211">
        <f>IFERROR(VLOOKUP($D447,'[2]1231W3'!$A:$B,2,0),"")</f>
        <v>20</v>
      </c>
      <c r="V447" s="211">
        <f>IFERROR(VLOOKUP($D447,'[2]1231W3'!$A:$C,3,0),"")</f>
        <v>2307.3966220151437</v>
      </c>
      <c r="W447" s="208">
        <f t="shared" ref="W447:W461" si="572">IFERROR(V447/U447,"")</f>
        <v>115.36983110075718</v>
      </c>
      <c r="X447" s="205">
        <f>RANK(W447, W$447:W$461)</f>
        <v>2</v>
      </c>
      <c r="Y447" s="576">
        <f>AVERAGE(W447:W461)</f>
        <v>257.94206200613854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573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574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575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576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742</v>
      </c>
      <c r="E448" s="203">
        <v>20</v>
      </c>
      <c r="F448" s="203">
        <v>2600</v>
      </c>
      <c r="G448" s="208">
        <f t="shared" si="571"/>
        <v>130</v>
      </c>
      <c r="H448" s="576"/>
      <c r="I448" s="209">
        <f t="shared" ref="I448:K449" si="577">AVERAGE(P448,U448,Z448,AE448,AJ448,AO448,AT448)</f>
        <v>20</v>
      </c>
      <c r="J448" s="209">
        <f t="shared" si="577"/>
        <v>2307.093395690446</v>
      </c>
      <c r="K448" s="210">
        <f t="shared" si="577"/>
        <v>115.35466978452229</v>
      </c>
      <c r="L448" s="577"/>
      <c r="M448" s="209">
        <f>RANK(K448, K$447:$K$461)</f>
        <v>3</v>
      </c>
      <c r="N448" s="527"/>
      <c r="O448" s="527"/>
      <c r="P448" s="211">
        <f>IFERROR(VLOOKUP($D448,'[2]1230W2'!$A:$B,2,0),"")</f>
        <v>20</v>
      </c>
      <c r="Q448" s="211">
        <f>IFERROR(VLOOKUP($D448,'[2]1230W2'!$A:$C,3,0),"")</f>
        <v>2307.0044709388967</v>
      </c>
      <c r="R448" s="208">
        <f t="shared" ref="R448:R461" si="578">IFERROR(Q448/P448,"")</f>
        <v>115.35022354694483</v>
      </c>
      <c r="S448" s="205">
        <f t="shared" ref="S448:S449" si="579">RANK(R448, R$447:R$461)</f>
        <v>3</v>
      </c>
      <c r="T448" s="576"/>
      <c r="U448" s="211">
        <f>IFERROR(VLOOKUP($D448,'[2]1231W3'!$A:$B,2,0),"")</f>
        <v>20</v>
      </c>
      <c r="V448" s="211">
        <f>IFERROR(VLOOKUP($D448,'[2]1231W3'!$A:$C,3,0),"")</f>
        <v>2307.1823204419952</v>
      </c>
      <c r="W448" s="208">
        <f t="shared" si="572"/>
        <v>115.35911602209976</v>
      </c>
      <c r="X448" s="205">
        <f t="shared" ref="X448:X449" si="580">RANK(W448, W$447:W$461)</f>
        <v>3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573"/>
        <v/>
      </c>
      <c r="AC448" s="205" t="e">
        <f t="shared" ref="AC448:AC461" si="581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582">IFERROR(AF448/AE448,"")</f>
        <v/>
      </c>
      <c r="AH448" s="205" t="e">
        <f t="shared" ref="AH448:AH453" si="583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574"/>
        <v/>
      </c>
      <c r="AM448" s="205" t="e">
        <f t="shared" ref="AM448:AM461" si="584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575"/>
        <v/>
      </c>
      <c r="AR448" s="205" t="e">
        <f t="shared" ref="AR448:AR461" si="585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576"/>
        <v/>
      </c>
      <c r="AW448" s="205" t="e">
        <f t="shared" ref="AW448:AW461" si="586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 t="s">
        <v>778</v>
      </c>
      <c r="E449" s="203">
        <v>6</v>
      </c>
      <c r="F449" s="203">
        <v>3600</v>
      </c>
      <c r="G449" s="208">
        <f t="shared" si="571"/>
        <v>600</v>
      </c>
      <c r="H449" s="576"/>
      <c r="I449" s="209">
        <f t="shared" si="577"/>
        <v>6</v>
      </c>
      <c r="J449" s="209">
        <f t="shared" si="577"/>
        <v>3257.5762355151328</v>
      </c>
      <c r="K449" s="210">
        <f t="shared" si="577"/>
        <v>542.9293725858555</v>
      </c>
      <c r="L449" s="577"/>
      <c r="M449" s="209">
        <f>RANK(K449, K$447:$K$461)</f>
        <v>1</v>
      </c>
      <c r="N449" s="527"/>
      <c r="O449" s="527"/>
      <c r="P449" s="211">
        <f>IFERROR(VLOOKUP($D449,'[2]1230W2'!$A:$B,2,0),"")</f>
        <v>6</v>
      </c>
      <c r="Q449" s="211">
        <f>IFERROR(VLOOKUP($D449,'[2]1230W2'!$A:$C,3,0),"")</f>
        <v>3256.5690376569132</v>
      </c>
      <c r="R449" s="208">
        <f t="shared" si="578"/>
        <v>542.7615062761522</v>
      </c>
      <c r="S449" s="205">
        <f t="shared" si="579"/>
        <v>1</v>
      </c>
      <c r="T449" s="576"/>
      <c r="U449" s="211">
        <f>IFERROR(VLOOKUP($D449,'[2]1231W3'!$A:$B,2,0),"")</f>
        <v>6</v>
      </c>
      <c r="V449" s="211">
        <f>IFERROR(VLOOKUP($D449,'[2]1231W3'!$A:$C,3,0),"")</f>
        <v>3258.5834333733528</v>
      </c>
      <c r="W449" s="208">
        <f t="shared" si="572"/>
        <v>543.0972388955588</v>
      </c>
      <c r="X449" s="205">
        <f t="shared" si="580"/>
        <v>1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573"/>
        <v/>
      </c>
      <c r="AC449" s="205" t="e">
        <f t="shared" si="581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582"/>
        <v/>
      </c>
      <c r="AH449" s="205" t="e">
        <f t="shared" si="583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574"/>
        <v/>
      </c>
      <c r="AM449" s="205" t="e">
        <f t="shared" si="584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575"/>
        <v/>
      </c>
      <c r="AR449" s="205" t="e">
        <f t="shared" si="585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576"/>
        <v/>
      </c>
      <c r="AW449" s="205" t="e">
        <f t="shared" si="586"/>
        <v>#VALUE!</v>
      </c>
      <c r="AX449" s="576"/>
    </row>
    <row r="450" spans="1:50" ht="14.25" customHeight="1">
      <c r="A450" s="279"/>
      <c r="B450" s="527"/>
      <c r="C450" s="203">
        <v>4</v>
      </c>
      <c r="D450" s="206"/>
      <c r="E450" s="203"/>
      <c r="F450" s="203"/>
      <c r="G450" s="208"/>
      <c r="H450" s="576"/>
      <c r="I450" s="209"/>
      <c r="J450" s="209"/>
      <c r="K450" s="210"/>
      <c r="L450" s="577"/>
      <c r="M450" s="209"/>
      <c r="N450" s="527"/>
      <c r="O450" s="527"/>
      <c r="P450" s="211" t="str">
        <f>IFERROR(VLOOKUP($D450,'[2]1230W2'!$A:$B,2,0),"")</f>
        <v/>
      </c>
      <c r="Q450" s="211" t="str">
        <f>IFERROR(VLOOKUP($D450,'[2]1230W2'!$A:$C,3,0),"")</f>
        <v/>
      </c>
      <c r="R450" s="208" t="str">
        <f t="shared" si="578"/>
        <v/>
      </c>
      <c r="S450" s="205"/>
      <c r="T450" s="576"/>
      <c r="U450" s="211" t="str">
        <f>IFERROR(VLOOKUP($D450,'[2]1231W3'!$A:$B,2,0),"")</f>
        <v/>
      </c>
      <c r="V450" s="211" t="str">
        <f>IFERROR(VLOOKUP($D450,'[2]1231W3'!$A:$C,3,0),"")</f>
        <v/>
      </c>
      <c r="W450" s="208" t="str">
        <f t="shared" si="572"/>
        <v/>
      </c>
      <c r="X450" s="205"/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573"/>
        <v/>
      </c>
      <c r="AC450" s="205" t="e">
        <f t="shared" si="581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582"/>
        <v/>
      </c>
      <c r="AH450" s="205" t="e">
        <f t="shared" si="583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574"/>
        <v/>
      </c>
      <c r="AM450" s="205" t="e">
        <f t="shared" si="584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575"/>
        <v/>
      </c>
      <c r="AR450" s="205" t="e">
        <f t="shared" si="585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576"/>
        <v/>
      </c>
      <c r="AW450" s="205" t="e">
        <f t="shared" si="586"/>
        <v>#VALUE!</v>
      </c>
      <c r="AX450" s="576"/>
    </row>
    <row r="451" spans="1:50" ht="14.25" customHeight="1">
      <c r="A451" s="279"/>
      <c r="B451" s="527"/>
      <c r="C451" s="203">
        <v>5</v>
      </c>
      <c r="D451" s="206"/>
      <c r="E451" s="203"/>
      <c r="F451" s="203"/>
      <c r="G451" s="208"/>
      <c r="H451" s="576"/>
      <c r="I451" s="209"/>
      <c r="J451" s="209"/>
      <c r="K451" s="210"/>
      <c r="L451" s="577"/>
      <c r="M451" s="209"/>
      <c r="N451" s="527"/>
      <c r="O451" s="527"/>
      <c r="P451" s="211" t="str">
        <f>IFERROR(VLOOKUP($D451,'[2]1230W2'!$A:$B,2,0),"")</f>
        <v/>
      </c>
      <c r="Q451" s="211" t="str">
        <f>IFERROR(VLOOKUP($D451,'[2]1230W2'!$A:$C,3,0),"")</f>
        <v/>
      </c>
      <c r="R451" s="208" t="str">
        <f t="shared" si="578"/>
        <v/>
      </c>
      <c r="S451" s="205"/>
      <c r="T451" s="576"/>
      <c r="U451" s="211" t="str">
        <f>IFERROR(VLOOKUP($D451,'[2]1231W3'!$A:$B,2,0),"")</f>
        <v/>
      </c>
      <c r="V451" s="211" t="str">
        <f>IFERROR(VLOOKUP($D451,'[2]1231W3'!$A:$C,3,0),"")</f>
        <v/>
      </c>
      <c r="W451" s="208" t="str">
        <f t="shared" si="572"/>
        <v/>
      </c>
      <c r="X451" s="205"/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573"/>
        <v/>
      </c>
      <c r="AC451" s="205" t="e">
        <f t="shared" si="581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582"/>
        <v/>
      </c>
      <c r="AH451" s="205" t="e">
        <f t="shared" si="583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574"/>
        <v/>
      </c>
      <c r="AM451" s="205" t="e">
        <f t="shared" si="584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575"/>
        <v/>
      </c>
      <c r="AR451" s="205" t="e">
        <f t="shared" si="585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576"/>
        <v/>
      </c>
      <c r="AW451" s="205" t="e">
        <f t="shared" si="586"/>
        <v>#VALUE!</v>
      </c>
      <c r="AX451" s="576"/>
    </row>
    <row r="452" spans="1:50" ht="14.25" customHeight="1">
      <c r="A452" s="279"/>
      <c r="B452" s="527"/>
      <c r="C452" s="203">
        <v>6</v>
      </c>
      <c r="D452" s="206"/>
      <c r="E452" s="203"/>
      <c r="F452" s="203"/>
      <c r="G452" s="208"/>
      <c r="H452" s="576"/>
      <c r="I452" s="209"/>
      <c r="J452" s="209"/>
      <c r="K452" s="210"/>
      <c r="L452" s="577"/>
      <c r="M452" s="209"/>
      <c r="N452" s="527"/>
      <c r="O452" s="527"/>
      <c r="P452" s="211" t="str">
        <f>IFERROR(VLOOKUP($D452,'[2]1230W2'!$A:$B,2,0),"")</f>
        <v/>
      </c>
      <c r="Q452" s="211" t="str">
        <f>IFERROR(VLOOKUP($D452,'[2]1230W2'!$A:$C,3,0),"")</f>
        <v/>
      </c>
      <c r="R452" s="208" t="str">
        <f t="shared" si="578"/>
        <v/>
      </c>
      <c r="S452" s="205"/>
      <c r="T452" s="576"/>
      <c r="U452" s="211" t="str">
        <f>IFERROR(VLOOKUP($D452,'[2]1231W3'!$A:$B,2,0),"")</f>
        <v/>
      </c>
      <c r="V452" s="211" t="str">
        <f>IFERROR(VLOOKUP($D452,'[2]1231W3'!$A:$C,3,0),"")</f>
        <v/>
      </c>
      <c r="W452" s="208" t="str">
        <f t="shared" si="572"/>
        <v/>
      </c>
      <c r="X452" s="205"/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573"/>
        <v/>
      </c>
      <c r="AC452" s="205" t="e">
        <f t="shared" si="581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582"/>
        <v/>
      </c>
      <c r="AH452" s="205" t="e">
        <f t="shared" si="583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574"/>
        <v/>
      </c>
      <c r="AM452" s="205" t="e">
        <f t="shared" si="584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575"/>
        <v/>
      </c>
      <c r="AR452" s="205" t="e">
        <f t="shared" si="585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576"/>
        <v/>
      </c>
      <c r="AW452" s="205" t="e">
        <f t="shared" si="586"/>
        <v>#VALUE!</v>
      </c>
      <c r="AX452" s="576"/>
    </row>
    <row r="453" spans="1:50" ht="14.25" customHeight="1">
      <c r="A453" s="279"/>
      <c r="B453" s="527"/>
      <c r="C453" s="203">
        <v>7</v>
      </c>
      <c r="D453" s="206"/>
      <c r="E453" s="203"/>
      <c r="F453" s="203"/>
      <c r="G453" s="208"/>
      <c r="H453" s="576"/>
      <c r="I453" s="209"/>
      <c r="J453" s="209"/>
      <c r="K453" s="210"/>
      <c r="L453" s="577"/>
      <c r="M453" s="209"/>
      <c r="N453" s="527"/>
      <c r="O453" s="527"/>
      <c r="P453" s="211" t="str">
        <f>IFERROR(VLOOKUP($D453,'[2]1230W2'!$A:$B,2,0),"")</f>
        <v/>
      </c>
      <c r="Q453" s="211" t="str">
        <f>IFERROR(VLOOKUP($D453,'[2]1230W2'!$A:$C,3,0),"")</f>
        <v/>
      </c>
      <c r="R453" s="208" t="str">
        <f t="shared" si="578"/>
        <v/>
      </c>
      <c r="S453" s="205"/>
      <c r="T453" s="576"/>
      <c r="U453" s="211" t="str">
        <f>IFERROR(VLOOKUP($D453,'[2]1231W3'!$A:$B,2,0),"")</f>
        <v/>
      </c>
      <c r="V453" s="211" t="str">
        <f>IFERROR(VLOOKUP($D453,'[2]1231W3'!$A:$C,3,0),"")</f>
        <v/>
      </c>
      <c r="W453" s="208" t="str">
        <f t="shared" si="572"/>
        <v/>
      </c>
      <c r="X453" s="205"/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573"/>
        <v/>
      </c>
      <c r="AC453" s="205" t="e">
        <f t="shared" si="581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582"/>
        <v/>
      </c>
      <c r="AH453" s="205" t="e">
        <f t="shared" si="583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574"/>
        <v/>
      </c>
      <c r="AM453" s="205" t="e">
        <f t="shared" si="584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575"/>
        <v/>
      </c>
      <c r="AR453" s="205" t="e">
        <f t="shared" si="585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576"/>
        <v/>
      </c>
      <c r="AW453" s="205" t="e">
        <f t="shared" si="586"/>
        <v>#VALUE!</v>
      </c>
      <c r="AX453" s="576"/>
    </row>
    <row r="454" spans="1:50" ht="14.25" customHeight="1">
      <c r="A454" s="279"/>
      <c r="B454" s="527"/>
      <c r="C454" s="203">
        <v>8</v>
      </c>
      <c r="D454" s="206"/>
      <c r="E454" s="203"/>
      <c r="F454" s="203"/>
      <c r="G454" s="208"/>
      <c r="H454" s="576"/>
      <c r="I454" s="209"/>
      <c r="J454" s="209"/>
      <c r="K454" s="210"/>
      <c r="L454" s="577"/>
      <c r="M454" s="209"/>
      <c r="N454" s="527"/>
      <c r="O454" s="527"/>
      <c r="P454" s="211" t="str">
        <f>IFERROR(VLOOKUP($D454,'[2]1230W2'!$A:$B,2,0),"")</f>
        <v/>
      </c>
      <c r="Q454" s="211" t="str">
        <f>IFERROR(VLOOKUP($D454,'[2]1230W2'!$A:$C,3,0),"")</f>
        <v/>
      </c>
      <c r="R454" s="208" t="str">
        <f t="shared" si="578"/>
        <v/>
      </c>
      <c r="S454" s="205"/>
      <c r="T454" s="576"/>
      <c r="U454" s="211" t="str">
        <f>IFERROR(VLOOKUP($D454,'[2]1231W3'!$A:$B,2,0),"")</f>
        <v/>
      </c>
      <c r="V454" s="211" t="str">
        <f>IFERROR(VLOOKUP($D454,'[2]1231W3'!$A:$C,3,0),"")</f>
        <v/>
      </c>
      <c r="W454" s="208" t="str">
        <f t="shared" si="572"/>
        <v/>
      </c>
      <c r="X454" s="205"/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573"/>
        <v/>
      </c>
      <c r="AC454" s="205" t="e">
        <f t="shared" si="581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582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574"/>
        <v/>
      </c>
      <c r="AM454" s="205" t="e">
        <f t="shared" si="584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575"/>
        <v/>
      </c>
      <c r="AR454" s="205" t="e">
        <f t="shared" si="585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576"/>
        <v/>
      </c>
      <c r="AW454" s="205" t="e">
        <f t="shared" si="586"/>
        <v>#VALUE!</v>
      </c>
      <c r="AX454" s="576"/>
    </row>
    <row r="455" spans="1:50" ht="14.25" customHeight="1">
      <c r="A455" s="279"/>
      <c r="B455" s="527"/>
      <c r="C455" s="203">
        <v>9</v>
      </c>
      <c r="D455" s="206"/>
      <c r="E455" s="203"/>
      <c r="F455" s="203"/>
      <c r="G455" s="208"/>
      <c r="H455" s="576"/>
      <c r="I455" s="209"/>
      <c r="J455" s="209"/>
      <c r="K455" s="210"/>
      <c r="L455" s="577"/>
      <c r="M455" s="209"/>
      <c r="N455" s="527"/>
      <c r="O455" s="527"/>
      <c r="P455" s="211" t="str">
        <f>IFERROR(VLOOKUP($D455,'[2]1230W2'!$A:$B,2,0),"")</f>
        <v/>
      </c>
      <c r="Q455" s="211" t="str">
        <f>IFERROR(VLOOKUP($D455,'[2]1230W2'!$A:$C,3,0),"")</f>
        <v/>
      </c>
      <c r="R455" s="208" t="str">
        <f t="shared" si="578"/>
        <v/>
      </c>
      <c r="S455" s="205"/>
      <c r="T455" s="576"/>
      <c r="U455" s="211" t="str">
        <f>IFERROR(VLOOKUP($D455,'[2]1231W3'!$A:$B,2,0),"")</f>
        <v/>
      </c>
      <c r="V455" s="211" t="str">
        <f>IFERROR(VLOOKUP($D455,'[2]1231W3'!$A:$C,3,0),"")</f>
        <v/>
      </c>
      <c r="W455" s="208" t="str">
        <f t="shared" si="572"/>
        <v/>
      </c>
      <c r="X455" s="205"/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573"/>
        <v/>
      </c>
      <c r="AC455" s="205" t="e">
        <f t="shared" si="581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582"/>
        <v/>
      </c>
      <c r="AH455" s="205" t="e">
        <f t="shared" ref="AH455:AH461" si="587">RANK(AG455, AG$7:AG$21)</f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574"/>
        <v/>
      </c>
      <c r="AM455" s="205" t="e">
        <f t="shared" si="584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575"/>
        <v/>
      </c>
      <c r="AR455" s="205" t="e">
        <f t="shared" si="585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576"/>
        <v/>
      </c>
      <c r="AW455" s="205" t="e">
        <f t="shared" si="586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578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572"/>
        <v/>
      </c>
      <c r="X456" s="205"/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573"/>
        <v/>
      </c>
      <c r="AC456" s="205" t="e">
        <f t="shared" si="581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582"/>
        <v/>
      </c>
      <c r="AH456" s="205" t="e">
        <f t="shared" si="587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574"/>
        <v/>
      </c>
      <c r="AM456" s="205" t="e">
        <f t="shared" si="584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575"/>
        <v/>
      </c>
      <c r="AR456" s="205" t="e">
        <f t="shared" si="585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576"/>
        <v/>
      </c>
      <c r="AW456" s="205" t="e">
        <f t="shared" si="586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8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72"/>
        <v/>
      </c>
      <c r="X457" s="205"/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573"/>
        <v/>
      </c>
      <c r="AC457" s="205" t="e">
        <f t="shared" si="581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582"/>
        <v/>
      </c>
      <c r="AH457" s="205" t="e">
        <f t="shared" si="587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574"/>
        <v/>
      </c>
      <c r="AM457" s="205" t="e">
        <f t="shared" si="584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575"/>
        <v/>
      </c>
      <c r="AR457" s="205" t="e">
        <f t="shared" si="585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576"/>
        <v/>
      </c>
      <c r="AW457" s="205" t="e">
        <f t="shared" si="586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8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72"/>
        <v/>
      </c>
      <c r="X458" s="205"/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573"/>
        <v/>
      </c>
      <c r="AC458" s="205" t="e">
        <f t="shared" si="581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582"/>
        <v/>
      </c>
      <c r="AH458" s="205" t="e">
        <f t="shared" si="587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574"/>
        <v/>
      </c>
      <c r="AM458" s="205" t="e">
        <f t="shared" si="584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575"/>
        <v/>
      </c>
      <c r="AR458" s="205" t="e">
        <f t="shared" si="585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576"/>
        <v/>
      </c>
      <c r="AW458" s="205" t="e">
        <f t="shared" si="586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8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72"/>
        <v/>
      </c>
      <c r="X459" s="205"/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573"/>
        <v/>
      </c>
      <c r="AC459" s="205" t="e">
        <f t="shared" si="581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582"/>
        <v/>
      </c>
      <c r="AH459" s="205" t="e">
        <f t="shared" si="587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574"/>
        <v/>
      </c>
      <c r="AM459" s="205" t="e">
        <f t="shared" si="584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575"/>
        <v/>
      </c>
      <c r="AR459" s="205" t="e">
        <f t="shared" si="585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576"/>
        <v/>
      </c>
      <c r="AW459" s="205" t="e">
        <f t="shared" si="586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8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72"/>
        <v/>
      </c>
      <c r="X460" s="205"/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573"/>
        <v/>
      </c>
      <c r="AC460" s="205" t="e">
        <f t="shared" si="581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582"/>
        <v/>
      </c>
      <c r="AH460" s="205" t="e">
        <f t="shared" si="587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574"/>
        <v/>
      </c>
      <c r="AM460" s="205" t="e">
        <f t="shared" si="584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575"/>
        <v/>
      </c>
      <c r="AR460" s="205" t="e">
        <f t="shared" si="585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576"/>
        <v/>
      </c>
      <c r="AW460" s="205" t="e">
        <f t="shared" si="586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8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72"/>
        <v/>
      </c>
      <c r="X461" s="205"/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573"/>
        <v/>
      </c>
      <c r="AC461" s="205" t="e">
        <f t="shared" si="581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582"/>
        <v/>
      </c>
      <c r="AH461" s="205" t="e">
        <f t="shared" si="587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574"/>
        <v/>
      </c>
      <c r="AM461" s="205" t="e">
        <f t="shared" si="584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575"/>
        <v/>
      </c>
      <c r="AR461" s="205" t="e">
        <f t="shared" si="585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576"/>
        <v/>
      </c>
      <c r="AW461" s="205" t="e">
        <f t="shared" si="586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18" priority="1">
      <formula>A444&lt;0</formula>
    </cfRule>
    <cfRule type="expression" dxfId="17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461"/>
  <sheetViews>
    <sheetView zoomScaleNormal="100" workbookViewId="0">
      <pane xSplit="13" ySplit="3" topLeftCell="N426" activePane="bottomRight" state="frozen"/>
      <selection activeCell="L95" sqref="L95"/>
      <selection pane="topRight" activeCell="L95" sqref="L95"/>
      <selection pane="bottomLeft" activeCell="L95" sqref="L95"/>
      <selection pane="bottomRight" activeCell="V467" sqref="V467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836</v>
      </c>
      <c r="C1" s="198">
        <f>AVERAGE(L367,L387,L407,L427,L447)</f>
        <v>328.9549373911878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487</v>
      </c>
      <c r="C7" s="203">
        <v>1</v>
      </c>
      <c r="D7" s="206" t="s">
        <v>405</v>
      </c>
      <c r="E7" s="207">
        <v>16</v>
      </c>
      <c r="F7" s="203">
        <v>1750</v>
      </c>
      <c r="G7" s="208">
        <f>F7/E7</f>
        <v>109.375</v>
      </c>
      <c r="H7" s="576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77">
        <f>IFERROR(AVERAGE(K7:K21),"-")</f>
        <v>219.84671763913875</v>
      </c>
      <c r="M7" s="209">
        <f>RANK(K7, K$7:$K$21)</f>
        <v>2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76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76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76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76">
        <f>AVERAGE(AV7:AV21)</f>
        <v>219.83855865932685</v>
      </c>
    </row>
    <row r="8" spans="1:50" ht="14.25" hidden="1" customHeight="1" outlineLevel="1">
      <c r="B8" s="527"/>
      <c r="C8" s="203">
        <v>2</v>
      </c>
      <c r="D8" s="206" t="s">
        <v>488</v>
      </c>
      <c r="E8" s="207">
        <v>6</v>
      </c>
      <c r="F8" s="203">
        <v>2600</v>
      </c>
      <c r="G8" s="208">
        <f t="shared" ref="G8" si="6">F8/E8</f>
        <v>433.33333333333331</v>
      </c>
      <c r="H8" s="576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77"/>
      <c r="M8" s="209">
        <f>RANK(K8, K$7:$K$21)</f>
        <v>1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76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76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76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76"/>
    </row>
    <row r="9" spans="1:50" ht="14.25" hidden="1" customHeight="1" outlineLevel="1">
      <c r="B9" s="527"/>
      <c r="C9" s="203">
        <v>3</v>
      </c>
      <c r="D9" s="206"/>
      <c r="E9" s="207"/>
      <c r="F9" s="203"/>
      <c r="G9" s="208"/>
      <c r="H9" s="576"/>
      <c r="I9" s="209"/>
      <c r="J9" s="209"/>
      <c r="K9" s="210"/>
      <c r="L9" s="577"/>
      <c r="M9" s="209"/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/>
      <c r="AF9" s="207"/>
      <c r="AG9" s="208"/>
      <c r="AH9" s="205"/>
      <c r="AI9" s="576"/>
      <c r="AJ9" s="203"/>
      <c r="AK9" s="207"/>
      <c r="AL9" s="208"/>
      <c r="AM9" s="205"/>
      <c r="AN9" s="576"/>
      <c r="AO9" s="203"/>
      <c r="AP9" s="207"/>
      <c r="AQ9" s="208"/>
      <c r="AR9" s="205"/>
      <c r="AS9" s="576"/>
      <c r="AT9" s="203"/>
      <c r="AU9" s="207"/>
      <c r="AV9" s="208"/>
      <c r="AW9" s="205"/>
      <c r="AX9" s="576"/>
    </row>
    <row r="10" spans="1:50" ht="14.25" hidden="1" customHeight="1" outlineLevel="1">
      <c r="B10" s="527"/>
      <c r="C10" s="203">
        <v>4</v>
      </c>
      <c r="D10" s="206"/>
      <c r="E10" s="207"/>
      <c r="F10" s="203"/>
      <c r="G10" s="208"/>
      <c r="H10" s="576"/>
      <c r="I10" s="209"/>
      <c r="J10" s="209"/>
      <c r="K10" s="210"/>
      <c r="L10" s="577"/>
      <c r="M10" s="209"/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/>
      <c r="AF10" s="207"/>
      <c r="AG10" s="208"/>
      <c r="AH10" s="205"/>
      <c r="AI10" s="576"/>
      <c r="AJ10" s="203"/>
      <c r="AK10" s="207"/>
      <c r="AL10" s="208"/>
      <c r="AM10" s="205"/>
      <c r="AN10" s="576"/>
      <c r="AO10" s="203"/>
      <c r="AP10" s="207"/>
      <c r="AQ10" s="208"/>
      <c r="AR10" s="205"/>
      <c r="AS10" s="576"/>
      <c r="AT10" s="203"/>
      <c r="AU10" s="207"/>
      <c r="AV10" s="208"/>
      <c r="AW10" s="205"/>
      <c r="AX10" s="576"/>
    </row>
    <row r="11" spans="1:50" ht="14.25" hidden="1" customHeight="1" outlineLevel="1">
      <c r="B11" s="527"/>
      <c r="C11" s="203">
        <v>5</v>
      </c>
      <c r="D11" s="206"/>
      <c r="E11" s="207"/>
      <c r="F11" s="203"/>
      <c r="G11" s="208"/>
      <c r="H11" s="576"/>
      <c r="I11" s="209"/>
      <c r="J11" s="209"/>
      <c r="K11" s="210"/>
      <c r="L11" s="577"/>
      <c r="M11" s="209"/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/>
      <c r="AF11" s="207"/>
      <c r="AG11" s="208"/>
      <c r="AH11" s="205"/>
      <c r="AI11" s="576"/>
      <c r="AJ11" s="203"/>
      <c r="AK11" s="207"/>
      <c r="AL11" s="208"/>
      <c r="AM11" s="205"/>
      <c r="AN11" s="576"/>
      <c r="AO11" s="203"/>
      <c r="AP11" s="207"/>
      <c r="AQ11" s="208"/>
      <c r="AR11" s="205"/>
      <c r="AS11" s="576"/>
      <c r="AT11" s="203"/>
      <c r="AU11" s="207"/>
      <c r="AV11" s="208"/>
      <c r="AW11" s="205"/>
      <c r="AX11" s="576"/>
    </row>
    <row r="12" spans="1:50" ht="14.25" hidden="1" customHeight="1" outlineLevel="1">
      <c r="B12" s="527"/>
      <c r="C12" s="203">
        <v>6</v>
      </c>
      <c r="D12" s="206"/>
      <c r="E12" s="207"/>
      <c r="F12" s="203"/>
      <c r="G12" s="208"/>
      <c r="H12" s="576"/>
      <c r="I12" s="209"/>
      <c r="J12" s="209"/>
      <c r="K12" s="210"/>
      <c r="L12" s="577"/>
      <c r="M12" s="209"/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/>
      <c r="AF12" s="207"/>
      <c r="AG12" s="208"/>
      <c r="AH12" s="205"/>
      <c r="AI12" s="576"/>
      <c r="AJ12" s="203"/>
      <c r="AK12" s="207"/>
      <c r="AL12" s="208"/>
      <c r="AM12" s="205"/>
      <c r="AN12" s="576"/>
      <c r="AO12" s="203"/>
      <c r="AP12" s="207"/>
      <c r="AQ12" s="208"/>
      <c r="AR12" s="205"/>
      <c r="AS12" s="576"/>
      <c r="AT12" s="203"/>
      <c r="AU12" s="207"/>
      <c r="AV12" s="208"/>
      <c r="AW12" s="205"/>
      <c r="AX12" s="576"/>
    </row>
    <row r="13" spans="1:50" ht="14.25" hidden="1" customHeight="1" outlineLevel="1">
      <c r="B13" s="527"/>
      <c r="C13" s="203">
        <v>7</v>
      </c>
      <c r="D13" s="206"/>
      <c r="E13" s="207"/>
      <c r="F13" s="203"/>
      <c r="G13" s="208"/>
      <c r="H13" s="576"/>
      <c r="I13" s="209"/>
      <c r="J13" s="209"/>
      <c r="K13" s="210"/>
      <c r="L13" s="577"/>
      <c r="M13" s="209"/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/>
      <c r="AF13" s="207"/>
      <c r="AG13" s="208"/>
      <c r="AH13" s="205"/>
      <c r="AI13" s="576"/>
      <c r="AJ13" s="203"/>
      <c r="AK13" s="207"/>
      <c r="AL13" s="208"/>
      <c r="AM13" s="205"/>
      <c r="AN13" s="576"/>
      <c r="AO13" s="203"/>
      <c r="AP13" s="207"/>
      <c r="AQ13" s="208"/>
      <c r="AR13" s="205"/>
      <c r="AS13" s="576"/>
      <c r="AT13" s="203"/>
      <c r="AU13" s="207"/>
      <c r="AV13" s="208"/>
      <c r="AW13" s="205"/>
      <c r="AX13" s="576"/>
    </row>
    <row r="14" spans="1:50" ht="14.25" hidden="1" customHeight="1" outlineLevel="1">
      <c r="B14" s="527"/>
      <c r="C14" s="203">
        <v>8</v>
      </c>
      <c r="D14" s="206"/>
      <c r="E14" s="207"/>
      <c r="F14" s="203"/>
      <c r="G14" s="208"/>
      <c r="H14" s="576"/>
      <c r="I14" s="209"/>
      <c r="J14" s="209"/>
      <c r="K14" s="210"/>
      <c r="L14" s="577"/>
      <c r="M14" s="209"/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/>
      <c r="AF14" s="207"/>
      <c r="AG14" s="208"/>
      <c r="AH14" s="205"/>
      <c r="AI14" s="576"/>
      <c r="AJ14" s="203"/>
      <c r="AK14" s="207"/>
      <c r="AL14" s="208"/>
      <c r="AM14" s="205"/>
      <c r="AN14" s="576"/>
      <c r="AO14" s="203"/>
      <c r="AP14" s="207"/>
      <c r="AQ14" s="208"/>
      <c r="AR14" s="205"/>
      <c r="AS14" s="576"/>
      <c r="AT14" s="203"/>
      <c r="AU14" s="207"/>
      <c r="AV14" s="208"/>
      <c r="AW14" s="205"/>
      <c r="AX14" s="576"/>
    </row>
    <row r="15" spans="1:50" ht="14.25" hidden="1" customHeight="1" outlineLevel="1">
      <c r="B15" s="527"/>
      <c r="C15" s="203">
        <v>9</v>
      </c>
      <c r="D15" s="206"/>
      <c r="E15" s="207"/>
      <c r="F15" s="203"/>
      <c r="G15" s="208"/>
      <c r="H15" s="576"/>
      <c r="I15" s="209"/>
      <c r="J15" s="209"/>
      <c r="K15" s="210"/>
      <c r="L15" s="577"/>
      <c r="M15" s="209"/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/>
      <c r="AF15" s="207"/>
      <c r="AG15" s="208"/>
      <c r="AH15" s="205"/>
      <c r="AI15" s="576"/>
      <c r="AJ15" s="203"/>
      <c r="AK15" s="207"/>
      <c r="AL15" s="208"/>
      <c r="AM15" s="205"/>
      <c r="AN15" s="576"/>
      <c r="AO15" s="203"/>
      <c r="AP15" s="207"/>
      <c r="AQ15" s="208"/>
      <c r="AR15" s="205"/>
      <c r="AS15" s="576"/>
      <c r="AT15" s="203"/>
      <c r="AU15" s="207"/>
      <c r="AV15" s="208"/>
      <c r="AW15" s="205"/>
      <c r="AX15" s="576"/>
    </row>
    <row r="16" spans="1:50" ht="14.25" hidden="1" customHeight="1" outlineLevel="1">
      <c r="B16" s="527"/>
      <c r="C16" s="203">
        <v>10</v>
      </c>
      <c r="D16" s="206"/>
      <c r="E16" s="207"/>
      <c r="F16" s="203"/>
      <c r="G16" s="208"/>
      <c r="H16" s="576"/>
      <c r="I16" s="209"/>
      <c r="J16" s="209"/>
      <c r="K16" s="210"/>
      <c r="L16" s="577"/>
      <c r="M16" s="209"/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/>
      <c r="AF16" s="207"/>
      <c r="AG16" s="208"/>
      <c r="AH16" s="205"/>
      <c r="AI16" s="576"/>
      <c r="AJ16" s="203"/>
      <c r="AK16" s="207"/>
      <c r="AL16" s="208"/>
      <c r="AM16" s="205"/>
      <c r="AN16" s="576"/>
      <c r="AO16" s="203"/>
      <c r="AP16" s="207"/>
      <c r="AQ16" s="208"/>
      <c r="AR16" s="205"/>
      <c r="AS16" s="576"/>
      <c r="AT16" s="203"/>
      <c r="AU16" s="207"/>
      <c r="AV16" s="208"/>
      <c r="AW16" s="205"/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3"/>
      <c r="AV17" s="203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3"/>
      <c r="AV18" s="203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3"/>
      <c r="AV19" s="203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3"/>
      <c r="AV20" s="203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8">U22+1</f>
        <v>45876</v>
      </c>
      <c r="AA22" s="637"/>
      <c r="AB22" s="637"/>
      <c r="AC22" s="637"/>
      <c r="AD22" s="637"/>
      <c r="AE22" s="638">
        <f t="shared" ref="AE22" si="9">Z22+1</f>
        <v>45877</v>
      </c>
      <c r="AF22" s="639"/>
      <c r="AG22" s="639"/>
      <c r="AH22" s="639"/>
      <c r="AI22" s="639"/>
      <c r="AJ22" s="636">
        <f t="shared" ref="AJ22" si="10">AE22+1</f>
        <v>45878</v>
      </c>
      <c r="AK22" s="636"/>
      <c r="AL22" s="636"/>
      <c r="AM22" s="636"/>
      <c r="AN22" s="636"/>
      <c r="AO22" s="638">
        <f t="shared" ref="AO22" si="11">AJ22+1</f>
        <v>45879</v>
      </c>
      <c r="AP22" s="639"/>
      <c r="AQ22" s="639"/>
      <c r="AR22" s="639"/>
      <c r="AS22" s="639"/>
      <c r="AT22" s="636">
        <f t="shared" ref="AT22" si="12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3">Z22</f>
        <v>45876</v>
      </c>
      <c r="AA23" s="643"/>
      <c r="AB23" s="643"/>
      <c r="AC23" s="643"/>
      <c r="AD23" s="643"/>
      <c r="AE23" s="644">
        <f t="shared" ref="AE23" si="14">AE22</f>
        <v>45877</v>
      </c>
      <c r="AF23" s="644"/>
      <c r="AG23" s="644"/>
      <c r="AH23" s="644"/>
      <c r="AI23" s="644"/>
      <c r="AJ23" s="643">
        <f t="shared" ref="AJ23" si="15">AJ22</f>
        <v>45878</v>
      </c>
      <c r="AK23" s="643"/>
      <c r="AL23" s="643"/>
      <c r="AM23" s="643"/>
      <c r="AN23" s="643"/>
      <c r="AO23" s="644">
        <f t="shared" ref="AO23" si="16">AO22</f>
        <v>45879</v>
      </c>
      <c r="AP23" s="644"/>
      <c r="AQ23" s="644"/>
      <c r="AR23" s="644"/>
      <c r="AS23" s="644"/>
      <c r="AT23" s="643">
        <f t="shared" ref="AT23" si="17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487</v>
      </c>
      <c r="C27" s="203">
        <v>1</v>
      </c>
      <c r="D27" s="206" t="s">
        <v>406</v>
      </c>
      <c r="E27" s="207">
        <v>6</v>
      </c>
      <c r="F27" s="203">
        <v>2600</v>
      </c>
      <c r="G27" s="208">
        <f t="shared" ref="G27:G28" si="18">F27/E27</f>
        <v>433.33333333333331</v>
      </c>
      <c r="H27" s="576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77">
        <f>IFERROR(AVERAGE(K27:K41),"-")</f>
        <v>355.84274710920249</v>
      </c>
      <c r="M27" s="209">
        <f>RANK(K27, K$27:$K$41)</f>
        <v>2</v>
      </c>
      <c r="N27" s="527"/>
      <c r="O27" s="527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76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76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76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527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527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527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527">
        <f>AVERAGE(AV27:AV41)</f>
        <v>359.11931601123945</v>
      </c>
    </row>
    <row r="28" spans="2:50" ht="14.25" hidden="1" customHeight="1" outlineLevel="1">
      <c r="B28" s="527"/>
      <c r="C28" s="203">
        <v>2</v>
      </c>
      <c r="D28" s="206" t="s">
        <v>556</v>
      </c>
      <c r="E28" s="207">
        <v>6</v>
      </c>
      <c r="F28" s="203">
        <v>2600</v>
      </c>
      <c r="G28" s="208">
        <f t="shared" si="18"/>
        <v>433.33333333333331</v>
      </c>
      <c r="H28" s="576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77"/>
      <c r="M28" s="209">
        <f>RANK(K28, K$27:$K$41)</f>
        <v>1</v>
      </c>
      <c r="N28" s="527"/>
      <c r="O28" s="527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76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76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76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527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527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527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527"/>
    </row>
    <row r="29" spans="2:50" ht="14.25" hidden="1" customHeight="1" outlineLevel="1">
      <c r="B29" s="527"/>
      <c r="C29" s="203">
        <v>3</v>
      </c>
      <c r="D29" s="206"/>
      <c r="E29" s="207"/>
      <c r="F29" s="203"/>
      <c r="G29" s="208"/>
      <c r="H29" s="576"/>
      <c r="I29" s="209"/>
      <c r="J29" s="209"/>
      <c r="K29" s="210"/>
      <c r="L29" s="577"/>
      <c r="M29" s="209"/>
      <c r="N29" s="527"/>
      <c r="O29" s="527"/>
      <c r="P29" s="203"/>
      <c r="Q29" s="207"/>
      <c r="R29" s="208"/>
      <c r="S29" s="205"/>
      <c r="T29" s="576"/>
      <c r="U29" s="203"/>
      <c r="V29" s="207"/>
      <c r="W29" s="208"/>
      <c r="X29" s="205"/>
      <c r="Y29" s="576"/>
      <c r="Z29" s="203"/>
      <c r="AA29" s="207"/>
      <c r="AB29" s="208"/>
      <c r="AC29" s="205"/>
      <c r="AD29" s="576"/>
      <c r="AE29" s="203"/>
      <c r="AF29" s="207"/>
      <c r="AG29" s="208"/>
      <c r="AH29" s="205"/>
      <c r="AI29" s="527"/>
      <c r="AJ29" s="203"/>
      <c r="AK29" s="207"/>
      <c r="AL29" s="208"/>
      <c r="AM29" s="205"/>
      <c r="AN29" s="527"/>
      <c r="AO29" s="203"/>
      <c r="AP29" s="207"/>
      <c r="AQ29" s="208"/>
      <c r="AR29" s="205"/>
      <c r="AS29" s="527"/>
      <c r="AT29" s="203"/>
      <c r="AU29" s="207"/>
      <c r="AV29" s="208"/>
      <c r="AW29" s="205"/>
      <c r="AX29" s="527"/>
    </row>
    <row r="30" spans="2:50" ht="14.25" hidden="1" customHeight="1" outlineLevel="1">
      <c r="B30" s="527"/>
      <c r="C30" s="203">
        <v>4</v>
      </c>
      <c r="D30" s="206"/>
      <c r="E30" s="207"/>
      <c r="F30" s="203"/>
      <c r="G30" s="208"/>
      <c r="H30" s="576"/>
      <c r="I30" s="209"/>
      <c r="J30" s="209"/>
      <c r="K30" s="210"/>
      <c r="L30" s="577"/>
      <c r="M30" s="209"/>
      <c r="N30" s="527"/>
      <c r="O30" s="527"/>
      <c r="P30" s="203"/>
      <c r="Q30" s="207"/>
      <c r="R30" s="208"/>
      <c r="S30" s="205"/>
      <c r="T30" s="576"/>
      <c r="U30" s="203"/>
      <c r="V30" s="207"/>
      <c r="W30" s="208"/>
      <c r="X30" s="205"/>
      <c r="Y30" s="576"/>
      <c r="Z30" s="203"/>
      <c r="AA30" s="207"/>
      <c r="AB30" s="208"/>
      <c r="AC30" s="205"/>
      <c r="AD30" s="576"/>
      <c r="AE30" s="203"/>
      <c r="AF30" s="207"/>
      <c r="AG30" s="208"/>
      <c r="AH30" s="205"/>
      <c r="AI30" s="527"/>
      <c r="AJ30" s="203"/>
      <c r="AK30" s="207"/>
      <c r="AL30" s="208"/>
      <c r="AM30" s="205"/>
      <c r="AN30" s="527"/>
      <c r="AO30" s="203"/>
      <c r="AP30" s="207"/>
      <c r="AQ30" s="208"/>
      <c r="AR30" s="205"/>
      <c r="AS30" s="527"/>
      <c r="AT30" s="203"/>
      <c r="AU30" s="207"/>
      <c r="AV30" s="208"/>
      <c r="AW30" s="205"/>
      <c r="AX30" s="527"/>
    </row>
    <row r="31" spans="2:50" ht="14.25" hidden="1" customHeight="1" outlineLevel="1">
      <c r="B31" s="527"/>
      <c r="C31" s="203">
        <v>5</v>
      </c>
      <c r="D31" s="206"/>
      <c r="E31" s="207"/>
      <c r="F31" s="203"/>
      <c r="G31" s="208"/>
      <c r="H31" s="576"/>
      <c r="I31" s="209"/>
      <c r="J31" s="209"/>
      <c r="K31" s="210"/>
      <c r="L31" s="577"/>
      <c r="M31" s="209"/>
      <c r="N31" s="527"/>
      <c r="O31" s="527"/>
      <c r="P31" s="203"/>
      <c r="Q31" s="207"/>
      <c r="R31" s="208"/>
      <c r="S31" s="205"/>
      <c r="T31" s="576"/>
      <c r="U31" s="203"/>
      <c r="V31" s="207"/>
      <c r="W31" s="208"/>
      <c r="X31" s="205"/>
      <c r="Y31" s="576"/>
      <c r="Z31" s="203"/>
      <c r="AA31" s="207"/>
      <c r="AB31" s="208"/>
      <c r="AC31" s="205"/>
      <c r="AD31" s="576"/>
      <c r="AE31" s="203"/>
      <c r="AF31" s="207"/>
      <c r="AG31" s="208"/>
      <c r="AH31" s="205"/>
      <c r="AI31" s="527"/>
      <c r="AJ31" s="203"/>
      <c r="AK31" s="207"/>
      <c r="AL31" s="208"/>
      <c r="AM31" s="205"/>
      <c r="AN31" s="527"/>
      <c r="AO31" s="203"/>
      <c r="AP31" s="207"/>
      <c r="AQ31" s="208"/>
      <c r="AR31" s="205"/>
      <c r="AS31" s="527"/>
      <c r="AT31" s="203"/>
      <c r="AU31" s="207"/>
      <c r="AV31" s="208"/>
      <c r="AW31" s="205"/>
      <c r="AX31" s="527"/>
    </row>
    <row r="32" spans="2:50" ht="14.25" hidden="1" customHeight="1" outlineLevel="1">
      <c r="B32" s="527"/>
      <c r="C32" s="203">
        <v>6</v>
      </c>
      <c r="D32" s="206"/>
      <c r="E32" s="207"/>
      <c r="F32" s="203"/>
      <c r="G32" s="208"/>
      <c r="H32" s="576"/>
      <c r="I32" s="209"/>
      <c r="J32" s="209"/>
      <c r="K32" s="210"/>
      <c r="L32" s="577"/>
      <c r="M32" s="209"/>
      <c r="N32" s="527"/>
      <c r="O32" s="527"/>
      <c r="P32" s="203"/>
      <c r="Q32" s="207"/>
      <c r="R32" s="208"/>
      <c r="S32" s="205"/>
      <c r="T32" s="576"/>
      <c r="U32" s="203"/>
      <c r="V32" s="207"/>
      <c r="W32" s="208"/>
      <c r="X32" s="205"/>
      <c r="Y32" s="576"/>
      <c r="Z32" s="203"/>
      <c r="AA32" s="207"/>
      <c r="AB32" s="208"/>
      <c r="AC32" s="205"/>
      <c r="AD32" s="576"/>
      <c r="AE32" s="203"/>
      <c r="AF32" s="207"/>
      <c r="AG32" s="208"/>
      <c r="AH32" s="205"/>
      <c r="AI32" s="527"/>
      <c r="AJ32" s="203"/>
      <c r="AK32" s="207"/>
      <c r="AL32" s="208"/>
      <c r="AM32" s="205"/>
      <c r="AN32" s="527"/>
      <c r="AO32" s="203"/>
      <c r="AP32" s="207"/>
      <c r="AQ32" s="208"/>
      <c r="AR32" s="205"/>
      <c r="AS32" s="527"/>
      <c r="AT32" s="203"/>
      <c r="AU32" s="207"/>
      <c r="AV32" s="208"/>
      <c r="AW32" s="205"/>
      <c r="AX32" s="527"/>
    </row>
    <row r="33" spans="1:50" ht="14.25" hidden="1" customHeight="1" outlineLevel="1">
      <c r="B33" s="527"/>
      <c r="C33" s="203">
        <v>7</v>
      </c>
      <c r="D33" s="206"/>
      <c r="E33" s="207"/>
      <c r="F33" s="203"/>
      <c r="G33" s="208"/>
      <c r="H33" s="576"/>
      <c r="I33" s="209"/>
      <c r="J33" s="209"/>
      <c r="K33" s="210"/>
      <c r="L33" s="577"/>
      <c r="M33" s="209"/>
      <c r="N33" s="527"/>
      <c r="O33" s="527"/>
      <c r="P33" s="203"/>
      <c r="Q33" s="207"/>
      <c r="R33" s="208"/>
      <c r="S33" s="205"/>
      <c r="T33" s="576"/>
      <c r="U33" s="203"/>
      <c r="V33" s="207"/>
      <c r="W33" s="208"/>
      <c r="X33" s="205"/>
      <c r="Y33" s="576"/>
      <c r="Z33" s="203"/>
      <c r="AA33" s="207"/>
      <c r="AB33" s="208"/>
      <c r="AC33" s="205"/>
      <c r="AD33" s="576"/>
      <c r="AE33" s="203"/>
      <c r="AF33" s="207"/>
      <c r="AG33" s="208"/>
      <c r="AH33" s="205"/>
      <c r="AI33" s="527"/>
      <c r="AJ33" s="203"/>
      <c r="AK33" s="207"/>
      <c r="AL33" s="208"/>
      <c r="AM33" s="205"/>
      <c r="AN33" s="527"/>
      <c r="AO33" s="203"/>
      <c r="AP33" s="207"/>
      <c r="AQ33" s="208"/>
      <c r="AR33" s="205"/>
      <c r="AS33" s="527"/>
      <c r="AT33" s="203"/>
      <c r="AU33" s="207"/>
      <c r="AV33" s="208"/>
      <c r="AW33" s="205"/>
      <c r="AX33" s="527"/>
    </row>
    <row r="34" spans="1:50" ht="14.25" hidden="1" customHeight="1" outlineLevel="1">
      <c r="B34" s="527"/>
      <c r="C34" s="203">
        <v>8</v>
      </c>
      <c r="D34" s="206"/>
      <c r="E34" s="207"/>
      <c r="F34" s="203"/>
      <c r="G34" s="208"/>
      <c r="H34" s="576"/>
      <c r="I34" s="209"/>
      <c r="J34" s="209"/>
      <c r="K34" s="210"/>
      <c r="L34" s="577"/>
      <c r="M34" s="209"/>
      <c r="N34" s="527"/>
      <c r="O34" s="527"/>
      <c r="P34" s="203"/>
      <c r="Q34" s="207"/>
      <c r="R34" s="208"/>
      <c r="S34" s="205"/>
      <c r="T34" s="576"/>
      <c r="U34" s="203"/>
      <c r="V34" s="207"/>
      <c r="W34" s="208"/>
      <c r="X34" s="205"/>
      <c r="Y34" s="576"/>
      <c r="Z34" s="203"/>
      <c r="AA34" s="207"/>
      <c r="AB34" s="208"/>
      <c r="AC34" s="205"/>
      <c r="AD34" s="576"/>
      <c r="AE34" s="203"/>
      <c r="AF34" s="207"/>
      <c r="AG34" s="208"/>
      <c r="AH34" s="205"/>
      <c r="AI34" s="527"/>
      <c r="AJ34" s="203"/>
      <c r="AK34" s="207"/>
      <c r="AL34" s="208"/>
      <c r="AM34" s="205"/>
      <c r="AN34" s="527"/>
      <c r="AO34" s="203"/>
      <c r="AP34" s="207"/>
      <c r="AQ34" s="208"/>
      <c r="AR34" s="205"/>
      <c r="AS34" s="527"/>
      <c r="AT34" s="203"/>
      <c r="AU34" s="207"/>
      <c r="AV34" s="208"/>
      <c r="AW34" s="205"/>
      <c r="AX34" s="527"/>
    </row>
    <row r="35" spans="1:50" ht="14.25" hidden="1" customHeight="1" outlineLevel="1">
      <c r="B35" s="527"/>
      <c r="C35" s="203">
        <v>9</v>
      </c>
      <c r="D35" s="206"/>
      <c r="E35" s="207"/>
      <c r="F35" s="203"/>
      <c r="G35" s="208"/>
      <c r="H35" s="576"/>
      <c r="I35" s="209"/>
      <c r="J35" s="209"/>
      <c r="K35" s="210"/>
      <c r="L35" s="577"/>
      <c r="M35" s="209"/>
      <c r="N35" s="527"/>
      <c r="O35" s="527"/>
      <c r="P35" s="203"/>
      <c r="Q35" s="207"/>
      <c r="R35" s="208"/>
      <c r="S35" s="205"/>
      <c r="T35" s="576"/>
      <c r="U35" s="203"/>
      <c r="V35" s="207"/>
      <c r="W35" s="208"/>
      <c r="X35" s="205"/>
      <c r="Y35" s="576"/>
      <c r="Z35" s="203"/>
      <c r="AA35" s="207"/>
      <c r="AB35" s="208"/>
      <c r="AC35" s="205"/>
      <c r="AD35" s="576"/>
      <c r="AE35" s="203"/>
      <c r="AF35" s="207"/>
      <c r="AG35" s="208"/>
      <c r="AH35" s="205"/>
      <c r="AI35" s="527"/>
      <c r="AJ35" s="203"/>
      <c r="AK35" s="207"/>
      <c r="AL35" s="208"/>
      <c r="AM35" s="205"/>
      <c r="AN35" s="527"/>
      <c r="AO35" s="203"/>
      <c r="AP35" s="207"/>
      <c r="AQ35" s="208"/>
      <c r="AR35" s="205"/>
      <c r="AS35" s="527"/>
      <c r="AT35" s="203"/>
      <c r="AU35" s="207"/>
      <c r="AV35" s="208"/>
      <c r="AW35" s="205"/>
      <c r="AX35" s="527"/>
    </row>
    <row r="36" spans="1:50" ht="14.25" hidden="1" customHeight="1" outlineLevel="1">
      <c r="B36" s="527"/>
      <c r="C36" s="203">
        <v>10</v>
      </c>
      <c r="D36" s="206"/>
      <c r="E36" s="207"/>
      <c r="F36" s="203"/>
      <c r="G36" s="208"/>
      <c r="H36" s="576"/>
      <c r="I36" s="209"/>
      <c r="J36" s="209"/>
      <c r="K36" s="210"/>
      <c r="L36" s="577"/>
      <c r="M36" s="209"/>
      <c r="N36" s="527"/>
      <c r="O36" s="527"/>
      <c r="P36" s="203"/>
      <c r="Q36" s="207"/>
      <c r="R36" s="208"/>
      <c r="S36" s="205"/>
      <c r="T36" s="576"/>
      <c r="U36" s="203"/>
      <c r="V36" s="207"/>
      <c r="W36" s="208"/>
      <c r="X36" s="205"/>
      <c r="Y36" s="576"/>
      <c r="Z36" s="203"/>
      <c r="AA36" s="207"/>
      <c r="AB36" s="208"/>
      <c r="AC36" s="205"/>
      <c r="AD36" s="576"/>
      <c r="AE36" s="203"/>
      <c r="AF36" s="207"/>
      <c r="AG36" s="208"/>
      <c r="AH36" s="205"/>
      <c r="AI36" s="527"/>
      <c r="AJ36" s="203"/>
      <c r="AK36" s="207"/>
      <c r="AL36" s="208"/>
      <c r="AM36" s="205"/>
      <c r="AN36" s="527"/>
      <c r="AO36" s="203"/>
      <c r="AP36" s="207"/>
      <c r="AQ36" s="208"/>
      <c r="AR36" s="205"/>
      <c r="AS36" s="527"/>
      <c r="AT36" s="203"/>
      <c r="AU36" s="207"/>
      <c r="AV36" s="208"/>
      <c r="AW36" s="205"/>
      <c r="AX36" s="527"/>
    </row>
    <row r="37" spans="1:50" ht="14.25" hidden="1" customHeight="1" outlineLevel="1">
      <c r="B37" s="527"/>
      <c r="C37" s="203">
        <v>11</v>
      </c>
      <c r="D37" s="206"/>
      <c r="E37" s="207"/>
      <c r="F37" s="203"/>
      <c r="G37" s="208"/>
      <c r="H37" s="576"/>
      <c r="I37" s="209"/>
      <c r="J37" s="209"/>
      <c r="K37" s="210"/>
      <c r="L37" s="577"/>
      <c r="M37" s="209"/>
      <c r="N37" s="527"/>
      <c r="O37" s="527"/>
      <c r="P37" s="203"/>
      <c r="Q37" s="207"/>
      <c r="R37" s="208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27"/>
      <c r="AJ37" s="203"/>
      <c r="AK37" s="207"/>
      <c r="AL37" s="208"/>
      <c r="AM37" s="205"/>
      <c r="AN37" s="527"/>
      <c r="AO37" s="203"/>
      <c r="AP37" s="207"/>
      <c r="AQ37" s="208"/>
      <c r="AR37" s="205"/>
      <c r="AS37" s="527"/>
      <c r="AT37" s="203"/>
      <c r="AU37" s="207"/>
      <c r="AV37" s="208"/>
      <c r="AW37" s="205"/>
      <c r="AX37" s="527"/>
    </row>
    <row r="38" spans="1:50" ht="14.25" hidden="1" customHeight="1" outlineLevel="1">
      <c r="B38" s="527"/>
      <c r="C38" s="203">
        <v>12</v>
      </c>
      <c r="D38" s="206"/>
      <c r="E38" s="203"/>
      <c r="F38" s="203"/>
      <c r="G38" s="203"/>
      <c r="H38" s="576"/>
      <c r="I38" s="209"/>
      <c r="J38" s="209"/>
      <c r="K38" s="210"/>
      <c r="L38" s="577"/>
      <c r="M38" s="209"/>
      <c r="N38" s="527"/>
      <c r="O38" s="527"/>
      <c r="P38" s="203"/>
      <c r="Q38" s="207"/>
      <c r="R38" s="208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27"/>
      <c r="AJ38" s="203"/>
      <c r="AK38" s="207"/>
      <c r="AL38" s="208"/>
      <c r="AM38" s="205"/>
      <c r="AN38" s="527"/>
      <c r="AO38" s="203"/>
      <c r="AP38" s="207"/>
      <c r="AQ38" s="208"/>
      <c r="AR38" s="205"/>
      <c r="AS38" s="527"/>
      <c r="AT38" s="203"/>
      <c r="AU38" s="207"/>
      <c r="AV38" s="208"/>
      <c r="AW38" s="205"/>
      <c r="AX38" s="527"/>
    </row>
    <row r="39" spans="1:50" ht="14.25" hidden="1" customHeight="1" outlineLevel="1">
      <c r="B39" s="527"/>
      <c r="C39" s="203">
        <v>13</v>
      </c>
      <c r="D39" s="206"/>
      <c r="E39" s="203"/>
      <c r="F39" s="203"/>
      <c r="G39" s="203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8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27"/>
      <c r="AJ39" s="203"/>
      <c r="AK39" s="207"/>
      <c r="AL39" s="208"/>
      <c r="AM39" s="205"/>
      <c r="AN39" s="527"/>
      <c r="AO39" s="203"/>
      <c r="AP39" s="207"/>
      <c r="AQ39" s="208"/>
      <c r="AR39" s="205"/>
      <c r="AS39" s="527"/>
      <c r="AT39" s="203"/>
      <c r="AU39" s="207"/>
      <c r="AV39" s="208"/>
      <c r="AW39" s="205"/>
      <c r="AX39" s="527"/>
    </row>
    <row r="40" spans="1:50" ht="14.25" hidden="1" customHeight="1" outlineLevel="1">
      <c r="B40" s="527"/>
      <c r="C40" s="203">
        <v>14</v>
      </c>
      <c r="D40" s="206"/>
      <c r="E40" s="203"/>
      <c r="F40" s="203"/>
      <c r="G40" s="203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8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27"/>
      <c r="AJ40" s="203"/>
      <c r="AK40" s="207"/>
      <c r="AL40" s="208"/>
      <c r="AM40" s="205"/>
      <c r="AN40" s="527"/>
      <c r="AO40" s="203"/>
      <c r="AP40" s="207"/>
      <c r="AQ40" s="208"/>
      <c r="AR40" s="205"/>
      <c r="AS40" s="527"/>
      <c r="AT40" s="203"/>
      <c r="AU40" s="207"/>
      <c r="AV40" s="208"/>
      <c r="AW40" s="205"/>
      <c r="AX40" s="527"/>
    </row>
    <row r="41" spans="1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27"/>
      <c r="AJ41" s="203"/>
      <c r="AK41" s="207"/>
      <c r="AL41" s="208"/>
      <c r="AM41" s="205"/>
      <c r="AN41" s="527"/>
      <c r="AO41" s="203"/>
      <c r="AP41" s="207"/>
      <c r="AQ41" s="208"/>
      <c r="AR41" s="205"/>
      <c r="AS41" s="527"/>
      <c r="AT41" s="203"/>
      <c r="AU41" s="207"/>
      <c r="AV41" s="208"/>
      <c r="AW41" s="205"/>
      <c r="AX41" s="527"/>
    </row>
    <row r="42" spans="1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4">U42+1</f>
        <v>45883</v>
      </c>
      <c r="AA42" s="637"/>
      <c r="AB42" s="637"/>
      <c r="AC42" s="637"/>
      <c r="AD42" s="637"/>
      <c r="AE42" s="638">
        <f t="shared" ref="AE42" si="35">Z42+1</f>
        <v>45884</v>
      </c>
      <c r="AF42" s="639"/>
      <c r="AG42" s="639"/>
      <c r="AH42" s="639"/>
      <c r="AI42" s="639"/>
      <c r="AJ42" s="640">
        <f t="shared" ref="AJ42" si="36">AE42+1</f>
        <v>45885</v>
      </c>
      <c r="AK42" s="641"/>
      <c r="AL42" s="641"/>
      <c r="AM42" s="641"/>
      <c r="AN42" s="642"/>
      <c r="AO42" s="638">
        <f t="shared" ref="AO42" si="37">AJ42+1</f>
        <v>45886</v>
      </c>
      <c r="AP42" s="639"/>
      <c r="AQ42" s="639"/>
      <c r="AR42" s="639"/>
      <c r="AS42" s="639"/>
      <c r="AT42" s="640">
        <f t="shared" ref="AT42" si="38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39">Z42</f>
        <v>45883</v>
      </c>
      <c r="AA43" s="643"/>
      <c r="AB43" s="643"/>
      <c r="AC43" s="643"/>
      <c r="AD43" s="643"/>
      <c r="AE43" s="644">
        <f t="shared" ref="AE43" si="40">AE42</f>
        <v>45884</v>
      </c>
      <c r="AF43" s="644"/>
      <c r="AG43" s="644"/>
      <c r="AH43" s="644"/>
      <c r="AI43" s="644"/>
      <c r="AJ43" s="645">
        <f t="shared" ref="AJ43" si="41">AJ42</f>
        <v>45885</v>
      </c>
      <c r="AK43" s="646"/>
      <c r="AL43" s="646"/>
      <c r="AM43" s="646"/>
      <c r="AN43" s="647"/>
      <c r="AO43" s="644">
        <f t="shared" ref="AO43" si="42">AO42</f>
        <v>45886</v>
      </c>
      <c r="AP43" s="644"/>
      <c r="AQ43" s="644"/>
      <c r="AR43" s="644"/>
      <c r="AS43" s="644"/>
      <c r="AT43" s="645">
        <f t="shared" ref="AT43" si="43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79"/>
      <c r="B47" s="527" t="s">
        <v>487</v>
      </c>
      <c r="C47" s="203">
        <v>1</v>
      </c>
      <c r="D47" s="206" t="s">
        <v>406</v>
      </c>
      <c r="E47" s="203">
        <v>6</v>
      </c>
      <c r="F47" s="203">
        <v>2600</v>
      </c>
      <c r="G47" s="208">
        <f t="shared" ref="G47:G48" si="44">F47/E47</f>
        <v>433.33333333333331</v>
      </c>
      <c r="H47" s="576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77">
        <f>IFERROR(AVERAGE(K47:K61),"-")</f>
        <v>359.15619911162401</v>
      </c>
      <c r="M47" s="209">
        <f>RANK(K47, K$47:$K$61)</f>
        <v>2</v>
      </c>
      <c r="N47" s="527"/>
      <c r="O47" s="527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76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76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76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76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76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76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76">
        <f>AVERAGE(AV47:AV61)</f>
        <v>359.4777757690016</v>
      </c>
    </row>
    <row r="48" spans="1:50" ht="14.25" hidden="1" customHeight="1" outlineLevel="1">
      <c r="A48" s="279"/>
      <c r="B48" s="527"/>
      <c r="C48" s="203">
        <v>2</v>
      </c>
      <c r="D48" s="206" t="s">
        <v>556</v>
      </c>
      <c r="E48" s="203">
        <v>6</v>
      </c>
      <c r="F48" s="203">
        <v>2600</v>
      </c>
      <c r="G48" s="208">
        <f t="shared" si="44"/>
        <v>433.33333333333331</v>
      </c>
      <c r="H48" s="576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77"/>
      <c r="M48" s="209">
        <f>RANK(K48, K$47:$K$61)</f>
        <v>1</v>
      </c>
      <c r="N48" s="527"/>
      <c r="O48" s="527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76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76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76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76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76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76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76"/>
    </row>
    <row r="49" spans="1:50" ht="14.25" hidden="1" customHeight="1" outlineLevel="1">
      <c r="A49" s="279"/>
      <c r="B49" s="527"/>
      <c r="C49" s="203">
        <v>3</v>
      </c>
      <c r="D49" s="206"/>
      <c r="E49" s="203"/>
      <c r="F49" s="203"/>
      <c r="G49" s="203"/>
      <c r="H49" s="576"/>
      <c r="I49" s="209"/>
      <c r="J49" s="209"/>
      <c r="K49" s="210"/>
      <c r="L49" s="577"/>
      <c r="M49" s="209"/>
      <c r="N49" s="527"/>
      <c r="O49" s="527"/>
      <c r="P49" s="203"/>
      <c r="Q49" s="207"/>
      <c r="R49" s="208"/>
      <c r="S49" s="205"/>
      <c r="T49" s="576"/>
      <c r="U49" s="203"/>
      <c r="V49" s="207"/>
      <c r="W49" s="208"/>
      <c r="X49" s="205"/>
      <c r="Y49" s="576"/>
      <c r="Z49" s="203"/>
      <c r="AA49" s="207"/>
      <c r="AB49" s="208"/>
      <c r="AC49" s="205"/>
      <c r="AD49" s="576"/>
      <c r="AE49" s="203"/>
      <c r="AF49" s="207"/>
      <c r="AG49" s="208"/>
      <c r="AH49" s="205"/>
      <c r="AI49" s="576"/>
      <c r="AJ49" s="203"/>
      <c r="AK49" s="207"/>
      <c r="AL49" s="208"/>
      <c r="AM49" s="205"/>
      <c r="AN49" s="576"/>
      <c r="AO49" s="203"/>
      <c r="AP49" s="207"/>
      <c r="AQ49" s="208"/>
      <c r="AR49" s="205"/>
      <c r="AS49" s="576"/>
      <c r="AT49" s="203"/>
      <c r="AU49" s="207"/>
      <c r="AV49" s="208"/>
      <c r="AW49" s="205"/>
      <c r="AX49" s="576"/>
    </row>
    <row r="50" spans="1:50" ht="14.25" hidden="1" customHeight="1" outlineLevel="1">
      <c r="B50" s="527"/>
      <c r="C50" s="203">
        <v>4</v>
      </c>
      <c r="D50" s="206"/>
      <c r="E50" s="203"/>
      <c r="F50" s="203"/>
      <c r="G50" s="203"/>
      <c r="H50" s="576"/>
      <c r="I50" s="209"/>
      <c r="J50" s="209"/>
      <c r="K50" s="210"/>
      <c r="L50" s="577"/>
      <c r="M50" s="209"/>
      <c r="N50" s="527"/>
      <c r="O50" s="527"/>
      <c r="P50" s="203"/>
      <c r="Q50" s="207"/>
      <c r="R50" s="208"/>
      <c r="S50" s="205"/>
      <c r="T50" s="576"/>
      <c r="U50" s="203"/>
      <c r="V50" s="207"/>
      <c r="W50" s="208"/>
      <c r="X50" s="205"/>
      <c r="Y50" s="576"/>
      <c r="Z50" s="203"/>
      <c r="AA50" s="207"/>
      <c r="AB50" s="208"/>
      <c r="AC50" s="205"/>
      <c r="AD50" s="576"/>
      <c r="AE50" s="203"/>
      <c r="AF50" s="207"/>
      <c r="AG50" s="208"/>
      <c r="AH50" s="205"/>
      <c r="AI50" s="576"/>
      <c r="AJ50" s="203"/>
      <c r="AK50" s="207"/>
      <c r="AL50" s="208"/>
      <c r="AM50" s="205"/>
      <c r="AN50" s="576"/>
      <c r="AO50" s="203"/>
      <c r="AP50" s="207"/>
      <c r="AQ50" s="208"/>
      <c r="AR50" s="205"/>
      <c r="AS50" s="576"/>
      <c r="AT50" s="203"/>
      <c r="AU50" s="207"/>
      <c r="AV50" s="208"/>
      <c r="AW50" s="205"/>
      <c r="AX50" s="576"/>
    </row>
    <row r="51" spans="1:50" ht="14.25" hidden="1" customHeight="1" outlineLevel="1">
      <c r="B51" s="527"/>
      <c r="C51" s="203">
        <v>5</v>
      </c>
      <c r="D51" s="206"/>
      <c r="E51" s="203"/>
      <c r="F51" s="203"/>
      <c r="G51" s="203"/>
      <c r="H51" s="576"/>
      <c r="I51" s="209"/>
      <c r="J51" s="209"/>
      <c r="K51" s="210"/>
      <c r="L51" s="577"/>
      <c r="M51" s="209"/>
      <c r="N51" s="527"/>
      <c r="O51" s="527"/>
      <c r="P51" s="203"/>
      <c r="Q51" s="207"/>
      <c r="R51" s="208"/>
      <c r="S51" s="205"/>
      <c r="T51" s="576"/>
      <c r="U51" s="203"/>
      <c r="V51" s="207"/>
      <c r="W51" s="208"/>
      <c r="X51" s="205"/>
      <c r="Y51" s="576"/>
      <c r="Z51" s="203"/>
      <c r="AA51" s="207"/>
      <c r="AB51" s="208"/>
      <c r="AC51" s="205"/>
      <c r="AD51" s="576"/>
      <c r="AE51" s="203"/>
      <c r="AF51" s="207"/>
      <c r="AG51" s="208"/>
      <c r="AH51" s="205"/>
      <c r="AI51" s="576"/>
      <c r="AJ51" s="203"/>
      <c r="AK51" s="207"/>
      <c r="AL51" s="208"/>
      <c r="AM51" s="205"/>
      <c r="AN51" s="576"/>
      <c r="AO51" s="203"/>
      <c r="AP51" s="207"/>
      <c r="AQ51" s="208"/>
      <c r="AR51" s="205"/>
      <c r="AS51" s="576"/>
      <c r="AT51" s="203"/>
      <c r="AU51" s="207"/>
      <c r="AV51" s="208"/>
      <c r="AW51" s="205"/>
      <c r="AX51" s="576"/>
    </row>
    <row r="52" spans="1:50" ht="14.25" hidden="1" customHeight="1" outlineLevel="1">
      <c r="B52" s="527"/>
      <c r="C52" s="203">
        <v>6</v>
      </c>
      <c r="D52" s="206"/>
      <c r="E52" s="203"/>
      <c r="F52" s="203"/>
      <c r="G52" s="203"/>
      <c r="H52" s="576"/>
      <c r="I52" s="209"/>
      <c r="J52" s="209"/>
      <c r="K52" s="210"/>
      <c r="L52" s="577"/>
      <c r="M52" s="209"/>
      <c r="N52" s="527"/>
      <c r="O52" s="527"/>
      <c r="P52" s="203"/>
      <c r="Q52" s="207"/>
      <c r="R52" s="208"/>
      <c r="S52" s="205"/>
      <c r="T52" s="576"/>
      <c r="U52" s="203"/>
      <c r="V52" s="207"/>
      <c r="W52" s="208"/>
      <c r="X52" s="205"/>
      <c r="Y52" s="576"/>
      <c r="Z52" s="203"/>
      <c r="AA52" s="207"/>
      <c r="AB52" s="208"/>
      <c r="AC52" s="205"/>
      <c r="AD52" s="576"/>
      <c r="AE52" s="203"/>
      <c r="AF52" s="207"/>
      <c r="AG52" s="208"/>
      <c r="AH52" s="205"/>
      <c r="AI52" s="576"/>
      <c r="AJ52" s="203"/>
      <c r="AK52" s="207"/>
      <c r="AL52" s="208"/>
      <c r="AM52" s="205"/>
      <c r="AN52" s="576"/>
      <c r="AO52" s="203"/>
      <c r="AP52" s="207"/>
      <c r="AQ52" s="208"/>
      <c r="AR52" s="205"/>
      <c r="AS52" s="576"/>
      <c r="AT52" s="203"/>
      <c r="AU52" s="207"/>
      <c r="AV52" s="208"/>
      <c r="AW52" s="205"/>
      <c r="AX52" s="576"/>
    </row>
    <row r="53" spans="1:50" ht="14.25" hidden="1" customHeight="1" outlineLevel="1">
      <c r="B53" s="527"/>
      <c r="C53" s="203">
        <v>7</v>
      </c>
      <c r="D53" s="206"/>
      <c r="E53" s="203"/>
      <c r="F53" s="203"/>
      <c r="G53" s="203"/>
      <c r="H53" s="576"/>
      <c r="I53" s="209"/>
      <c r="J53" s="209"/>
      <c r="K53" s="210"/>
      <c r="L53" s="577"/>
      <c r="M53" s="209"/>
      <c r="N53" s="527"/>
      <c r="O53" s="527"/>
      <c r="P53" s="203"/>
      <c r="Q53" s="207"/>
      <c r="R53" s="208"/>
      <c r="S53" s="205"/>
      <c r="T53" s="576"/>
      <c r="U53" s="203"/>
      <c r="V53" s="207"/>
      <c r="W53" s="208"/>
      <c r="X53" s="205"/>
      <c r="Y53" s="576"/>
      <c r="Z53" s="203"/>
      <c r="AA53" s="207"/>
      <c r="AB53" s="208"/>
      <c r="AC53" s="205"/>
      <c r="AD53" s="576"/>
      <c r="AE53" s="203"/>
      <c r="AF53" s="207"/>
      <c r="AG53" s="208"/>
      <c r="AH53" s="205"/>
      <c r="AI53" s="576"/>
      <c r="AJ53" s="203"/>
      <c r="AK53" s="207"/>
      <c r="AL53" s="208"/>
      <c r="AM53" s="205"/>
      <c r="AN53" s="576"/>
      <c r="AO53" s="203"/>
      <c r="AP53" s="207"/>
      <c r="AQ53" s="208"/>
      <c r="AR53" s="205"/>
      <c r="AS53" s="576"/>
      <c r="AT53" s="203"/>
      <c r="AU53" s="207"/>
      <c r="AV53" s="208"/>
      <c r="AW53" s="205"/>
      <c r="AX53" s="576"/>
    </row>
    <row r="54" spans="1:50" ht="14.25" hidden="1" customHeight="1" outlineLevel="1">
      <c r="B54" s="527"/>
      <c r="C54" s="203">
        <v>8</v>
      </c>
      <c r="D54" s="206"/>
      <c r="E54" s="203"/>
      <c r="F54" s="203"/>
      <c r="G54" s="203"/>
      <c r="H54" s="576"/>
      <c r="I54" s="209"/>
      <c r="J54" s="209"/>
      <c r="K54" s="210"/>
      <c r="L54" s="577"/>
      <c r="M54" s="209"/>
      <c r="N54" s="527"/>
      <c r="O54" s="527"/>
      <c r="P54" s="203"/>
      <c r="Q54" s="207"/>
      <c r="R54" s="208"/>
      <c r="S54" s="205"/>
      <c r="T54" s="576"/>
      <c r="U54" s="203"/>
      <c r="V54" s="207"/>
      <c r="W54" s="208"/>
      <c r="X54" s="205"/>
      <c r="Y54" s="576"/>
      <c r="Z54" s="203"/>
      <c r="AA54" s="207"/>
      <c r="AB54" s="208"/>
      <c r="AC54" s="205"/>
      <c r="AD54" s="576"/>
      <c r="AE54" s="203"/>
      <c r="AF54" s="207"/>
      <c r="AG54" s="208"/>
      <c r="AH54" s="205"/>
      <c r="AI54" s="576"/>
      <c r="AJ54" s="203"/>
      <c r="AK54" s="207"/>
      <c r="AL54" s="208"/>
      <c r="AM54" s="205"/>
      <c r="AN54" s="576"/>
      <c r="AO54" s="203"/>
      <c r="AP54" s="207"/>
      <c r="AQ54" s="208"/>
      <c r="AR54" s="205"/>
      <c r="AS54" s="576"/>
      <c r="AT54" s="203"/>
      <c r="AU54" s="207"/>
      <c r="AV54" s="208"/>
      <c r="AW54" s="205"/>
      <c r="AX54" s="576"/>
    </row>
    <row r="55" spans="1:50" ht="14.25" hidden="1" customHeight="1" outlineLevel="1">
      <c r="B55" s="527"/>
      <c r="C55" s="203">
        <v>9</v>
      </c>
      <c r="D55" s="206"/>
      <c r="E55" s="203"/>
      <c r="F55" s="203"/>
      <c r="G55" s="203"/>
      <c r="H55" s="576"/>
      <c r="I55" s="209"/>
      <c r="J55" s="209"/>
      <c r="K55" s="210"/>
      <c r="L55" s="577"/>
      <c r="M55" s="209"/>
      <c r="N55" s="527"/>
      <c r="O55" s="527"/>
      <c r="P55" s="203"/>
      <c r="Q55" s="207"/>
      <c r="R55" s="208"/>
      <c r="S55" s="205"/>
      <c r="T55" s="576"/>
      <c r="U55" s="203"/>
      <c r="V55" s="207"/>
      <c r="W55" s="208"/>
      <c r="X55" s="205"/>
      <c r="Y55" s="576"/>
      <c r="Z55" s="203"/>
      <c r="AA55" s="207"/>
      <c r="AB55" s="208"/>
      <c r="AC55" s="205"/>
      <c r="AD55" s="576"/>
      <c r="AE55" s="203"/>
      <c r="AF55" s="207"/>
      <c r="AG55" s="208"/>
      <c r="AH55" s="205"/>
      <c r="AI55" s="576"/>
      <c r="AJ55" s="203"/>
      <c r="AK55" s="207"/>
      <c r="AL55" s="208"/>
      <c r="AM55" s="205"/>
      <c r="AN55" s="576"/>
      <c r="AO55" s="203"/>
      <c r="AP55" s="207"/>
      <c r="AQ55" s="208"/>
      <c r="AR55" s="205"/>
      <c r="AS55" s="576"/>
      <c r="AT55" s="203"/>
      <c r="AU55" s="207"/>
      <c r="AV55" s="208"/>
      <c r="AW55" s="205"/>
      <c r="AX55" s="576"/>
    </row>
    <row r="56" spans="1:50" ht="14.25" hidden="1" customHeight="1" outlineLevel="1">
      <c r="B56" s="527"/>
      <c r="C56" s="203">
        <v>10</v>
      </c>
      <c r="D56" s="206"/>
      <c r="E56" s="203"/>
      <c r="F56" s="203"/>
      <c r="G56" s="203"/>
      <c r="H56" s="576"/>
      <c r="I56" s="209"/>
      <c r="J56" s="209"/>
      <c r="K56" s="210"/>
      <c r="L56" s="577"/>
      <c r="M56" s="209"/>
      <c r="N56" s="527"/>
      <c r="O56" s="527"/>
      <c r="P56" s="203"/>
      <c r="Q56" s="207"/>
      <c r="R56" s="208"/>
      <c r="S56" s="205"/>
      <c r="T56" s="576"/>
      <c r="U56" s="203"/>
      <c r="V56" s="207"/>
      <c r="W56" s="208"/>
      <c r="X56" s="205"/>
      <c r="Y56" s="576"/>
      <c r="Z56" s="203"/>
      <c r="AA56" s="207"/>
      <c r="AB56" s="208"/>
      <c r="AC56" s="205"/>
      <c r="AD56" s="576"/>
      <c r="AE56" s="203"/>
      <c r="AF56" s="207"/>
      <c r="AG56" s="208"/>
      <c r="AH56" s="205"/>
      <c r="AI56" s="576"/>
      <c r="AJ56" s="203"/>
      <c r="AK56" s="207"/>
      <c r="AL56" s="208"/>
      <c r="AM56" s="205"/>
      <c r="AN56" s="576"/>
      <c r="AO56" s="203"/>
      <c r="AP56" s="207"/>
      <c r="AQ56" s="208"/>
      <c r="AR56" s="205"/>
      <c r="AS56" s="576"/>
      <c r="AT56" s="203"/>
      <c r="AU56" s="207"/>
      <c r="AV56" s="208"/>
      <c r="AW56" s="205"/>
      <c r="AX56" s="576"/>
    </row>
    <row r="57" spans="1:50" ht="14.25" hidden="1" customHeight="1" outlineLevel="1"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7"/>
      <c r="R57" s="208"/>
      <c r="S57" s="205"/>
      <c r="T57" s="576"/>
      <c r="U57" s="203"/>
      <c r="V57" s="207"/>
      <c r="W57" s="208"/>
      <c r="X57" s="205"/>
      <c r="Y57" s="576"/>
      <c r="Z57" s="203"/>
      <c r="AA57" s="207"/>
      <c r="AB57" s="208"/>
      <c r="AC57" s="205"/>
      <c r="AD57" s="576"/>
      <c r="AE57" s="203"/>
      <c r="AF57" s="207"/>
      <c r="AG57" s="208"/>
      <c r="AH57" s="205"/>
      <c r="AI57" s="576"/>
      <c r="AJ57" s="203"/>
      <c r="AK57" s="207"/>
      <c r="AL57" s="208"/>
      <c r="AM57" s="205"/>
      <c r="AN57" s="576"/>
      <c r="AO57" s="203"/>
      <c r="AP57" s="207"/>
      <c r="AQ57" s="208"/>
      <c r="AR57" s="205"/>
      <c r="AS57" s="576"/>
      <c r="AT57" s="203"/>
      <c r="AU57" s="207"/>
      <c r="AV57" s="208"/>
      <c r="AW57" s="205"/>
      <c r="AX57" s="576"/>
    </row>
    <row r="58" spans="1:50" ht="14.25" hidden="1" customHeight="1" outlineLevel="1"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0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0">U62+1</f>
        <v>45890</v>
      </c>
      <c r="AA62" s="637"/>
      <c r="AB62" s="637"/>
      <c r="AC62" s="637"/>
      <c r="AD62" s="637"/>
      <c r="AE62" s="638">
        <f t="shared" ref="AE62" si="61">Z62+1</f>
        <v>45891</v>
      </c>
      <c r="AF62" s="639"/>
      <c r="AG62" s="639"/>
      <c r="AH62" s="639"/>
      <c r="AI62" s="639"/>
      <c r="AJ62" s="640">
        <f t="shared" ref="AJ62" si="62">AE62+1</f>
        <v>45892</v>
      </c>
      <c r="AK62" s="641"/>
      <c r="AL62" s="641"/>
      <c r="AM62" s="641"/>
      <c r="AN62" s="642"/>
      <c r="AO62" s="638">
        <f t="shared" ref="AO62" si="63">AJ62+1</f>
        <v>45893</v>
      </c>
      <c r="AP62" s="639"/>
      <c r="AQ62" s="639"/>
      <c r="AR62" s="639"/>
      <c r="AS62" s="639"/>
      <c r="AT62" s="640">
        <f t="shared" ref="AT62" si="64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5">Z62</f>
        <v>45890</v>
      </c>
      <c r="AA63" s="643"/>
      <c r="AB63" s="643"/>
      <c r="AC63" s="643"/>
      <c r="AD63" s="643"/>
      <c r="AE63" s="644">
        <f t="shared" ref="AE63" si="66">AE62</f>
        <v>45891</v>
      </c>
      <c r="AF63" s="644"/>
      <c r="AG63" s="644"/>
      <c r="AH63" s="644"/>
      <c r="AI63" s="644"/>
      <c r="AJ63" s="645">
        <f t="shared" ref="AJ63" si="67">AJ62</f>
        <v>45892</v>
      </c>
      <c r="AK63" s="646"/>
      <c r="AL63" s="646"/>
      <c r="AM63" s="646"/>
      <c r="AN63" s="647"/>
      <c r="AO63" s="644">
        <f t="shared" ref="AO63" si="68">AO62</f>
        <v>45893</v>
      </c>
      <c r="AP63" s="644"/>
      <c r="AQ63" s="644"/>
      <c r="AR63" s="644"/>
      <c r="AS63" s="644"/>
      <c r="AT63" s="645">
        <f t="shared" ref="AT63" si="69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487</v>
      </c>
      <c r="C67" s="203">
        <v>1</v>
      </c>
      <c r="D67" s="206" t="s">
        <v>406</v>
      </c>
      <c r="E67" s="203">
        <v>6</v>
      </c>
      <c r="F67" s="203">
        <v>2600</v>
      </c>
      <c r="G67" s="208">
        <f t="shared" ref="G67:G68" si="70">F67/E67</f>
        <v>433.33333333333331</v>
      </c>
      <c r="H67" s="576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77">
        <f>IFERROR(AVERAGE(K67:K81),"-")</f>
        <v>360.21810143425512</v>
      </c>
      <c r="M67" s="209">
        <f>RANK(K67, K$67:$K$81)</f>
        <v>2</v>
      </c>
      <c r="N67" s="527"/>
      <c r="O67" s="527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76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76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76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76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76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76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76">
        <f>AVERAGE(AV67:AV81)</f>
        <v>361.31928866902672</v>
      </c>
    </row>
    <row r="68" spans="2:50" ht="14.25" hidden="1" customHeight="1" outlineLevel="1">
      <c r="B68" s="527"/>
      <c r="C68" s="203">
        <v>2</v>
      </c>
      <c r="D68" s="206" t="s">
        <v>556</v>
      </c>
      <c r="E68" s="203">
        <v>6</v>
      </c>
      <c r="F68" s="203">
        <v>2600</v>
      </c>
      <c r="G68" s="208">
        <f t="shared" si="70"/>
        <v>433.33333333333331</v>
      </c>
      <c r="H68" s="576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77"/>
      <c r="M68" s="209">
        <f>RANK(K68, K$67:$K$81)</f>
        <v>1</v>
      </c>
      <c r="N68" s="527"/>
      <c r="O68" s="527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76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76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76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76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76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76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76"/>
    </row>
    <row r="69" spans="2:50" ht="14.25" hidden="1" customHeight="1" outlineLevel="1">
      <c r="B69" s="527"/>
      <c r="C69" s="203">
        <v>3</v>
      </c>
      <c r="D69" s="206"/>
      <c r="E69" s="203"/>
      <c r="F69" s="203"/>
      <c r="G69" s="208"/>
      <c r="H69" s="576"/>
      <c r="I69" s="209"/>
      <c r="J69" s="209"/>
      <c r="K69" s="210"/>
      <c r="L69" s="577"/>
      <c r="M69" s="209"/>
      <c r="N69" s="527"/>
      <c r="O69" s="527"/>
      <c r="P69" s="203"/>
      <c r="Q69" s="207"/>
      <c r="R69" s="208"/>
      <c r="S69" s="205"/>
      <c r="T69" s="576"/>
      <c r="U69" s="203"/>
      <c r="V69" s="207"/>
      <c r="W69" s="208"/>
      <c r="X69" s="205"/>
      <c r="Y69" s="576"/>
      <c r="Z69" s="203"/>
      <c r="AA69" s="207"/>
      <c r="AB69" s="208"/>
      <c r="AC69" s="205"/>
      <c r="AD69" s="576"/>
      <c r="AE69" s="203"/>
      <c r="AF69" s="207"/>
      <c r="AG69" s="208"/>
      <c r="AH69" s="205"/>
      <c r="AI69" s="576"/>
      <c r="AJ69" s="203"/>
      <c r="AK69" s="207"/>
      <c r="AL69" s="208"/>
      <c r="AM69" s="205"/>
      <c r="AN69" s="576"/>
      <c r="AO69" s="203"/>
      <c r="AP69" s="207"/>
      <c r="AQ69" s="208"/>
      <c r="AR69" s="205"/>
      <c r="AS69" s="576"/>
      <c r="AT69" s="203"/>
      <c r="AU69" s="207"/>
      <c r="AV69" s="208"/>
      <c r="AW69" s="205"/>
      <c r="AX69" s="576"/>
    </row>
    <row r="70" spans="2:50" ht="14.25" hidden="1" customHeight="1" outlineLevel="1">
      <c r="B70" s="527"/>
      <c r="C70" s="203">
        <v>4</v>
      </c>
      <c r="D70" s="206"/>
      <c r="E70" s="203"/>
      <c r="F70" s="203"/>
      <c r="G70" s="208"/>
      <c r="H70" s="576"/>
      <c r="I70" s="209"/>
      <c r="J70" s="209"/>
      <c r="K70" s="210"/>
      <c r="L70" s="577"/>
      <c r="M70" s="209"/>
      <c r="N70" s="527"/>
      <c r="O70" s="527"/>
      <c r="P70" s="203"/>
      <c r="Q70" s="207"/>
      <c r="R70" s="208"/>
      <c r="S70" s="205"/>
      <c r="T70" s="576"/>
      <c r="U70" s="203"/>
      <c r="V70" s="207"/>
      <c r="W70" s="208"/>
      <c r="X70" s="205"/>
      <c r="Y70" s="576"/>
      <c r="Z70" s="203"/>
      <c r="AA70" s="207"/>
      <c r="AB70" s="208"/>
      <c r="AC70" s="205"/>
      <c r="AD70" s="576"/>
      <c r="AE70" s="203"/>
      <c r="AF70" s="207"/>
      <c r="AG70" s="208"/>
      <c r="AH70" s="205"/>
      <c r="AI70" s="576"/>
      <c r="AJ70" s="203"/>
      <c r="AK70" s="207"/>
      <c r="AL70" s="208"/>
      <c r="AM70" s="205"/>
      <c r="AN70" s="576"/>
      <c r="AO70" s="203"/>
      <c r="AP70" s="207"/>
      <c r="AQ70" s="208"/>
      <c r="AR70" s="205"/>
      <c r="AS70" s="576"/>
      <c r="AT70" s="203"/>
      <c r="AU70" s="207"/>
      <c r="AV70" s="208"/>
      <c r="AW70" s="205"/>
      <c r="AX70" s="576"/>
    </row>
    <row r="71" spans="2:50" ht="14.25" hidden="1" customHeight="1" outlineLevel="1">
      <c r="B71" s="527"/>
      <c r="C71" s="203">
        <v>5</v>
      </c>
      <c r="D71" s="206"/>
      <c r="E71" s="203"/>
      <c r="F71" s="203"/>
      <c r="G71" s="208"/>
      <c r="H71" s="576"/>
      <c r="I71" s="209"/>
      <c r="J71" s="209"/>
      <c r="K71" s="210"/>
      <c r="L71" s="577"/>
      <c r="M71" s="209"/>
      <c r="N71" s="527"/>
      <c r="O71" s="527"/>
      <c r="P71" s="203"/>
      <c r="Q71" s="207"/>
      <c r="R71" s="208"/>
      <c r="S71" s="205"/>
      <c r="T71" s="576"/>
      <c r="U71" s="203"/>
      <c r="V71" s="207"/>
      <c r="W71" s="208"/>
      <c r="X71" s="205"/>
      <c r="Y71" s="576"/>
      <c r="Z71" s="203"/>
      <c r="AA71" s="207"/>
      <c r="AB71" s="208"/>
      <c r="AC71" s="205"/>
      <c r="AD71" s="576"/>
      <c r="AE71" s="203"/>
      <c r="AF71" s="207"/>
      <c r="AG71" s="208"/>
      <c r="AH71" s="205"/>
      <c r="AI71" s="576"/>
      <c r="AJ71" s="203"/>
      <c r="AK71" s="207"/>
      <c r="AL71" s="208"/>
      <c r="AM71" s="205"/>
      <c r="AN71" s="576"/>
      <c r="AO71" s="203"/>
      <c r="AP71" s="207"/>
      <c r="AQ71" s="208"/>
      <c r="AR71" s="205"/>
      <c r="AS71" s="576"/>
      <c r="AT71" s="203"/>
      <c r="AU71" s="207"/>
      <c r="AV71" s="208"/>
      <c r="AW71" s="205"/>
      <c r="AX71" s="576"/>
    </row>
    <row r="72" spans="2:50" ht="14.25" hidden="1" customHeight="1" outlineLevel="1">
      <c r="B72" s="527"/>
      <c r="C72" s="203">
        <v>6</v>
      </c>
      <c r="D72" s="206"/>
      <c r="E72" s="203"/>
      <c r="F72" s="203"/>
      <c r="G72" s="208"/>
      <c r="H72" s="576"/>
      <c r="I72" s="209"/>
      <c r="J72" s="209"/>
      <c r="K72" s="210"/>
      <c r="L72" s="577"/>
      <c r="M72" s="209"/>
      <c r="N72" s="527"/>
      <c r="O72" s="527"/>
      <c r="P72" s="203"/>
      <c r="Q72" s="207"/>
      <c r="R72" s="208"/>
      <c r="S72" s="205"/>
      <c r="T72" s="576"/>
      <c r="U72" s="203"/>
      <c r="V72" s="207"/>
      <c r="W72" s="208"/>
      <c r="X72" s="205"/>
      <c r="Y72" s="576"/>
      <c r="Z72" s="203"/>
      <c r="AA72" s="207"/>
      <c r="AB72" s="208"/>
      <c r="AC72" s="205"/>
      <c r="AD72" s="576"/>
      <c r="AE72" s="203"/>
      <c r="AF72" s="207"/>
      <c r="AG72" s="208"/>
      <c r="AH72" s="205"/>
      <c r="AI72" s="576"/>
      <c r="AJ72" s="203"/>
      <c r="AK72" s="207"/>
      <c r="AL72" s="208"/>
      <c r="AM72" s="205"/>
      <c r="AN72" s="576"/>
      <c r="AO72" s="203"/>
      <c r="AP72" s="207"/>
      <c r="AQ72" s="208"/>
      <c r="AR72" s="205"/>
      <c r="AS72" s="576"/>
      <c r="AT72" s="203"/>
      <c r="AU72" s="207"/>
      <c r="AV72" s="208"/>
      <c r="AW72" s="205"/>
      <c r="AX72" s="576"/>
    </row>
    <row r="73" spans="2:50" ht="14.25" hidden="1" customHeight="1" outlineLevel="1">
      <c r="B73" s="527"/>
      <c r="C73" s="203">
        <v>7</v>
      </c>
      <c r="D73" s="206"/>
      <c r="E73" s="203"/>
      <c r="F73" s="203"/>
      <c r="G73" s="208"/>
      <c r="H73" s="576"/>
      <c r="I73" s="209"/>
      <c r="J73" s="209"/>
      <c r="K73" s="210"/>
      <c r="L73" s="577"/>
      <c r="M73" s="209"/>
      <c r="N73" s="527"/>
      <c r="O73" s="527"/>
      <c r="P73" s="203"/>
      <c r="Q73" s="207"/>
      <c r="R73" s="208"/>
      <c r="S73" s="205"/>
      <c r="T73" s="576"/>
      <c r="U73" s="203"/>
      <c r="V73" s="207"/>
      <c r="W73" s="208"/>
      <c r="X73" s="205"/>
      <c r="Y73" s="576"/>
      <c r="Z73" s="203"/>
      <c r="AA73" s="207"/>
      <c r="AB73" s="208"/>
      <c r="AC73" s="205"/>
      <c r="AD73" s="576"/>
      <c r="AE73" s="203"/>
      <c r="AF73" s="207"/>
      <c r="AG73" s="208"/>
      <c r="AH73" s="205"/>
      <c r="AI73" s="576"/>
      <c r="AJ73" s="203"/>
      <c r="AK73" s="207"/>
      <c r="AL73" s="208"/>
      <c r="AM73" s="205"/>
      <c r="AN73" s="576"/>
      <c r="AO73" s="203"/>
      <c r="AP73" s="207"/>
      <c r="AQ73" s="208"/>
      <c r="AR73" s="205"/>
      <c r="AS73" s="576"/>
      <c r="AT73" s="203"/>
      <c r="AU73" s="207"/>
      <c r="AV73" s="208"/>
      <c r="AW73" s="205"/>
      <c r="AX73" s="576"/>
    </row>
    <row r="74" spans="2:50" ht="14.25" hidden="1" customHeight="1" outlineLevel="1">
      <c r="B74" s="527"/>
      <c r="C74" s="203">
        <v>8</v>
      </c>
      <c r="D74" s="206"/>
      <c r="E74" s="203"/>
      <c r="F74" s="203"/>
      <c r="G74" s="208"/>
      <c r="H74" s="576"/>
      <c r="I74" s="209"/>
      <c r="J74" s="209"/>
      <c r="K74" s="210"/>
      <c r="L74" s="577"/>
      <c r="M74" s="209"/>
      <c r="N74" s="527"/>
      <c r="O74" s="527"/>
      <c r="P74" s="203"/>
      <c r="Q74" s="207"/>
      <c r="R74" s="208"/>
      <c r="S74" s="205"/>
      <c r="T74" s="576"/>
      <c r="U74" s="203"/>
      <c r="V74" s="207"/>
      <c r="W74" s="208"/>
      <c r="X74" s="205"/>
      <c r="Y74" s="576"/>
      <c r="Z74" s="203"/>
      <c r="AA74" s="207"/>
      <c r="AB74" s="208"/>
      <c r="AC74" s="205"/>
      <c r="AD74" s="576"/>
      <c r="AE74" s="203"/>
      <c r="AF74" s="207"/>
      <c r="AG74" s="208"/>
      <c r="AH74" s="205"/>
      <c r="AI74" s="576"/>
      <c r="AJ74" s="203"/>
      <c r="AK74" s="207"/>
      <c r="AL74" s="208"/>
      <c r="AM74" s="205"/>
      <c r="AN74" s="576"/>
      <c r="AO74" s="203"/>
      <c r="AP74" s="207"/>
      <c r="AQ74" s="208"/>
      <c r="AR74" s="205"/>
      <c r="AS74" s="576"/>
      <c r="AT74" s="203"/>
      <c r="AU74" s="207"/>
      <c r="AV74" s="208"/>
      <c r="AW74" s="205"/>
      <c r="AX74" s="576"/>
    </row>
    <row r="75" spans="2:50" ht="14.25" hidden="1" customHeight="1" outlineLevel="1">
      <c r="B75" s="527"/>
      <c r="C75" s="203">
        <v>9</v>
      </c>
      <c r="D75" s="206"/>
      <c r="E75" s="203"/>
      <c r="F75" s="203"/>
      <c r="G75" s="208"/>
      <c r="H75" s="576"/>
      <c r="I75" s="209"/>
      <c r="J75" s="209"/>
      <c r="K75" s="210"/>
      <c r="L75" s="577"/>
      <c r="M75" s="209"/>
      <c r="N75" s="527"/>
      <c r="O75" s="527"/>
      <c r="P75" s="203"/>
      <c r="Q75" s="207"/>
      <c r="R75" s="208"/>
      <c r="S75" s="205"/>
      <c r="T75" s="576"/>
      <c r="U75" s="203"/>
      <c r="V75" s="207"/>
      <c r="W75" s="208"/>
      <c r="X75" s="205"/>
      <c r="Y75" s="576"/>
      <c r="Z75" s="203"/>
      <c r="AA75" s="207"/>
      <c r="AB75" s="208"/>
      <c r="AC75" s="205"/>
      <c r="AD75" s="576"/>
      <c r="AE75" s="203"/>
      <c r="AF75" s="207"/>
      <c r="AG75" s="208"/>
      <c r="AH75" s="205"/>
      <c r="AI75" s="576"/>
      <c r="AJ75" s="203"/>
      <c r="AK75" s="207"/>
      <c r="AL75" s="208"/>
      <c r="AM75" s="205"/>
      <c r="AN75" s="576"/>
      <c r="AO75" s="203"/>
      <c r="AP75" s="207"/>
      <c r="AQ75" s="208"/>
      <c r="AR75" s="205"/>
      <c r="AS75" s="576"/>
      <c r="AT75" s="203"/>
      <c r="AU75" s="207"/>
      <c r="AV75" s="208"/>
      <c r="AW75" s="205"/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6">U82+1</f>
        <v>45897</v>
      </c>
      <c r="AA82" s="637"/>
      <c r="AB82" s="637"/>
      <c r="AC82" s="637"/>
      <c r="AD82" s="637"/>
      <c r="AE82" s="638">
        <f t="shared" ref="AE82" si="87">Z82+1</f>
        <v>45898</v>
      </c>
      <c r="AF82" s="639"/>
      <c r="AG82" s="639"/>
      <c r="AH82" s="639"/>
      <c r="AI82" s="639"/>
      <c r="AJ82" s="640">
        <f t="shared" ref="AJ82" si="88">AE82+1</f>
        <v>45899</v>
      </c>
      <c r="AK82" s="641"/>
      <c r="AL82" s="641"/>
      <c r="AM82" s="641"/>
      <c r="AN82" s="642"/>
      <c r="AO82" s="638">
        <f t="shared" ref="AO82" si="89">AJ82+1</f>
        <v>45900</v>
      </c>
      <c r="AP82" s="639"/>
      <c r="AQ82" s="639"/>
      <c r="AR82" s="639"/>
      <c r="AS82" s="639"/>
      <c r="AT82" s="640">
        <f t="shared" ref="AT82" si="90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1">Z82</f>
        <v>45897</v>
      </c>
      <c r="AA83" s="643"/>
      <c r="AB83" s="643"/>
      <c r="AC83" s="643"/>
      <c r="AD83" s="643"/>
      <c r="AE83" s="644">
        <f t="shared" ref="AE83" si="92">AE82</f>
        <v>45898</v>
      </c>
      <c r="AF83" s="644"/>
      <c r="AG83" s="644"/>
      <c r="AH83" s="644"/>
      <c r="AI83" s="644"/>
      <c r="AJ83" s="645">
        <f t="shared" ref="AJ83" si="93">AJ82</f>
        <v>45899</v>
      </c>
      <c r="AK83" s="646"/>
      <c r="AL83" s="646"/>
      <c r="AM83" s="646"/>
      <c r="AN83" s="647"/>
      <c r="AO83" s="644">
        <f t="shared" ref="AO83" si="94">AO82</f>
        <v>45900</v>
      </c>
      <c r="AP83" s="644"/>
      <c r="AQ83" s="644"/>
      <c r="AR83" s="644"/>
      <c r="AS83" s="644"/>
      <c r="AT83" s="645">
        <f t="shared" ref="AT83" si="95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487</v>
      </c>
      <c r="C87" s="203">
        <v>1</v>
      </c>
      <c r="D87" s="206" t="s">
        <v>406</v>
      </c>
      <c r="E87" s="203">
        <v>6</v>
      </c>
      <c r="F87" s="203">
        <v>2600</v>
      </c>
      <c r="G87" s="208">
        <f t="shared" ref="G87:G88" si="96">F87/E87</f>
        <v>433.33333333333331</v>
      </c>
      <c r="H87" s="576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77">
        <f>IFERROR(AVERAGE(K87:K101),"-")</f>
        <v>366.45033352073926</v>
      </c>
      <c r="M87" s="209">
        <f>RANK(K87, K$87:$K$101)</f>
        <v>2</v>
      </c>
      <c r="N87" s="527"/>
      <c r="O87" s="527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76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76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76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76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76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76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76">
        <f>AVERAGE(AV87:AV101)</f>
        <v>370.11729630919137</v>
      </c>
    </row>
    <row r="88" spans="2:50" ht="14.25" hidden="1" customHeight="1" outlineLevel="1">
      <c r="B88" s="527"/>
      <c r="C88" s="203">
        <v>2</v>
      </c>
      <c r="D88" s="206" t="s">
        <v>556</v>
      </c>
      <c r="E88" s="203">
        <v>6</v>
      </c>
      <c r="F88" s="203">
        <v>2600</v>
      </c>
      <c r="G88" s="208">
        <f t="shared" si="96"/>
        <v>433.33333333333331</v>
      </c>
      <c r="H88" s="576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77"/>
      <c r="M88" s="209">
        <f>RANK(K88, K$87:$K$101)</f>
        <v>1</v>
      </c>
      <c r="N88" s="527"/>
      <c r="O88" s="527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76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76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76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76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76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76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76"/>
    </row>
    <row r="89" spans="2:50" ht="14.25" hidden="1" customHeight="1" outlineLevel="1">
      <c r="B89" s="527"/>
      <c r="C89" s="203">
        <v>3</v>
      </c>
      <c r="D89" s="206"/>
      <c r="E89" s="203"/>
      <c r="F89" s="203"/>
      <c r="G89" s="208"/>
      <c r="H89" s="576"/>
      <c r="I89" s="209"/>
      <c r="J89" s="209"/>
      <c r="K89" s="210"/>
      <c r="L89" s="577"/>
      <c r="M89" s="209"/>
      <c r="N89" s="527"/>
      <c r="O89" s="527"/>
      <c r="P89" s="203"/>
      <c r="Q89" s="203"/>
      <c r="R89" s="208"/>
      <c r="S89" s="205"/>
      <c r="T89" s="576"/>
      <c r="U89" s="203"/>
      <c r="V89" s="203"/>
      <c r="W89" s="208"/>
      <c r="X89" s="205"/>
      <c r="Y89" s="576"/>
      <c r="Z89" s="203"/>
      <c r="AA89" s="203"/>
      <c r="AB89" s="208"/>
      <c r="AC89" s="205"/>
      <c r="AD89" s="576"/>
      <c r="AE89" s="203"/>
      <c r="AF89" s="203"/>
      <c r="AG89" s="208"/>
      <c r="AH89" s="205"/>
      <c r="AI89" s="576"/>
      <c r="AJ89" s="203"/>
      <c r="AK89" s="203"/>
      <c r="AL89" s="208"/>
      <c r="AM89" s="205"/>
      <c r="AN89" s="576"/>
      <c r="AO89" s="203"/>
      <c r="AP89" s="203"/>
      <c r="AQ89" s="208"/>
      <c r="AR89" s="205"/>
      <c r="AS89" s="576"/>
      <c r="AT89" s="203"/>
      <c r="AU89" s="203"/>
      <c r="AV89" s="208"/>
      <c r="AW89" s="205"/>
      <c r="AX89" s="576"/>
    </row>
    <row r="90" spans="2:50" ht="14.25" hidden="1" customHeight="1" outlineLevel="1">
      <c r="B90" s="527"/>
      <c r="C90" s="203">
        <v>4</v>
      </c>
      <c r="D90" s="206"/>
      <c r="E90" s="203"/>
      <c r="F90" s="203"/>
      <c r="G90" s="208"/>
      <c r="H90" s="576"/>
      <c r="I90" s="209"/>
      <c r="J90" s="209"/>
      <c r="K90" s="210"/>
      <c r="L90" s="577"/>
      <c r="M90" s="209"/>
      <c r="N90" s="527"/>
      <c r="O90" s="527"/>
      <c r="P90" s="203"/>
      <c r="Q90" s="203"/>
      <c r="R90" s="208"/>
      <c r="S90" s="205"/>
      <c r="T90" s="576"/>
      <c r="U90" s="203"/>
      <c r="V90" s="203"/>
      <c r="W90" s="208"/>
      <c r="X90" s="205"/>
      <c r="Y90" s="576"/>
      <c r="Z90" s="203"/>
      <c r="AA90" s="203"/>
      <c r="AB90" s="208"/>
      <c r="AC90" s="205"/>
      <c r="AD90" s="576"/>
      <c r="AE90" s="203"/>
      <c r="AF90" s="203"/>
      <c r="AG90" s="208"/>
      <c r="AH90" s="205"/>
      <c r="AI90" s="576"/>
      <c r="AJ90" s="203"/>
      <c r="AK90" s="203"/>
      <c r="AL90" s="208"/>
      <c r="AM90" s="205"/>
      <c r="AN90" s="576"/>
      <c r="AO90" s="203"/>
      <c r="AP90" s="203"/>
      <c r="AQ90" s="208"/>
      <c r="AR90" s="205"/>
      <c r="AS90" s="576"/>
      <c r="AT90" s="203"/>
      <c r="AU90" s="203"/>
      <c r="AV90" s="208"/>
      <c r="AW90" s="205"/>
      <c r="AX90" s="576"/>
    </row>
    <row r="91" spans="2:50" ht="14.25" hidden="1" customHeight="1" outlineLevel="1">
      <c r="B91" s="527"/>
      <c r="C91" s="203">
        <v>5</v>
      </c>
      <c r="D91" s="206"/>
      <c r="E91" s="203"/>
      <c r="F91" s="203"/>
      <c r="G91" s="208"/>
      <c r="H91" s="576"/>
      <c r="I91" s="209"/>
      <c r="J91" s="209"/>
      <c r="K91" s="210"/>
      <c r="L91" s="577"/>
      <c r="M91" s="209"/>
      <c r="N91" s="527"/>
      <c r="O91" s="527"/>
      <c r="P91" s="203"/>
      <c r="Q91" s="203"/>
      <c r="R91" s="208"/>
      <c r="S91" s="205"/>
      <c r="T91" s="576"/>
      <c r="U91" s="203"/>
      <c r="V91" s="203"/>
      <c r="W91" s="208"/>
      <c r="X91" s="205"/>
      <c r="Y91" s="576"/>
      <c r="Z91" s="203"/>
      <c r="AA91" s="203"/>
      <c r="AB91" s="208"/>
      <c r="AC91" s="205"/>
      <c r="AD91" s="576"/>
      <c r="AE91" s="203"/>
      <c r="AF91" s="203"/>
      <c r="AG91" s="208"/>
      <c r="AH91" s="205"/>
      <c r="AI91" s="576"/>
      <c r="AJ91" s="203"/>
      <c r="AK91" s="203"/>
      <c r="AL91" s="208"/>
      <c r="AM91" s="205"/>
      <c r="AN91" s="576"/>
      <c r="AO91" s="203"/>
      <c r="AP91" s="203"/>
      <c r="AQ91" s="208"/>
      <c r="AR91" s="205"/>
      <c r="AS91" s="576"/>
      <c r="AT91" s="203"/>
      <c r="AU91" s="203"/>
      <c r="AV91" s="208"/>
      <c r="AW91" s="205"/>
      <c r="AX91" s="576"/>
    </row>
    <row r="92" spans="2:50" ht="14.25" hidden="1" customHeight="1" outlineLevel="1">
      <c r="B92" s="527"/>
      <c r="C92" s="203">
        <v>6</v>
      </c>
      <c r="D92" s="206"/>
      <c r="E92" s="203"/>
      <c r="F92" s="203"/>
      <c r="G92" s="208"/>
      <c r="H92" s="576"/>
      <c r="I92" s="209"/>
      <c r="J92" s="209"/>
      <c r="K92" s="210"/>
      <c r="L92" s="577"/>
      <c r="M92" s="209"/>
      <c r="N92" s="527"/>
      <c r="O92" s="527"/>
      <c r="P92" s="203"/>
      <c r="Q92" s="203"/>
      <c r="R92" s="208"/>
      <c r="S92" s="205"/>
      <c r="T92" s="576"/>
      <c r="U92" s="203"/>
      <c r="V92" s="203"/>
      <c r="W92" s="208"/>
      <c r="X92" s="205"/>
      <c r="Y92" s="576"/>
      <c r="Z92" s="203"/>
      <c r="AA92" s="203"/>
      <c r="AB92" s="208"/>
      <c r="AC92" s="205"/>
      <c r="AD92" s="576"/>
      <c r="AE92" s="203"/>
      <c r="AF92" s="203"/>
      <c r="AG92" s="208"/>
      <c r="AH92" s="205"/>
      <c r="AI92" s="576"/>
      <c r="AJ92" s="203"/>
      <c r="AK92" s="203"/>
      <c r="AL92" s="208"/>
      <c r="AM92" s="205"/>
      <c r="AN92" s="576"/>
      <c r="AO92" s="203"/>
      <c r="AP92" s="203"/>
      <c r="AQ92" s="208"/>
      <c r="AR92" s="205"/>
      <c r="AS92" s="576"/>
      <c r="AT92" s="203"/>
      <c r="AU92" s="203"/>
      <c r="AV92" s="208"/>
      <c r="AW92" s="205"/>
      <c r="AX92" s="576"/>
    </row>
    <row r="93" spans="2:50" ht="14.25" hidden="1" customHeight="1" outlineLevel="1">
      <c r="B93" s="527"/>
      <c r="C93" s="203">
        <v>7</v>
      </c>
      <c r="D93" s="206"/>
      <c r="E93" s="203"/>
      <c r="F93" s="203"/>
      <c r="G93" s="208"/>
      <c r="H93" s="576"/>
      <c r="I93" s="209"/>
      <c r="J93" s="209"/>
      <c r="K93" s="210"/>
      <c r="L93" s="577"/>
      <c r="M93" s="209"/>
      <c r="N93" s="527"/>
      <c r="O93" s="527"/>
      <c r="P93" s="203"/>
      <c r="Q93" s="203"/>
      <c r="R93" s="208"/>
      <c r="S93" s="205"/>
      <c r="T93" s="576"/>
      <c r="U93" s="203"/>
      <c r="V93" s="203"/>
      <c r="W93" s="208"/>
      <c r="X93" s="205"/>
      <c r="Y93" s="576"/>
      <c r="Z93" s="203"/>
      <c r="AA93" s="203"/>
      <c r="AB93" s="208"/>
      <c r="AC93" s="205"/>
      <c r="AD93" s="576"/>
      <c r="AE93" s="203"/>
      <c r="AF93" s="203"/>
      <c r="AG93" s="208"/>
      <c r="AH93" s="205"/>
      <c r="AI93" s="576"/>
      <c r="AJ93" s="203"/>
      <c r="AK93" s="203"/>
      <c r="AL93" s="208"/>
      <c r="AM93" s="205"/>
      <c r="AN93" s="576"/>
      <c r="AO93" s="203"/>
      <c r="AP93" s="203"/>
      <c r="AQ93" s="208"/>
      <c r="AR93" s="205"/>
      <c r="AS93" s="576"/>
      <c r="AT93" s="203"/>
      <c r="AU93" s="203"/>
      <c r="AV93" s="208"/>
      <c r="AW93" s="205"/>
      <c r="AX93" s="576"/>
    </row>
    <row r="94" spans="2:50" ht="14.25" hidden="1" customHeight="1" outlineLevel="1">
      <c r="B94" s="527"/>
      <c r="C94" s="203">
        <v>8</v>
      </c>
      <c r="D94" s="206"/>
      <c r="E94" s="203"/>
      <c r="F94" s="203"/>
      <c r="G94" s="208"/>
      <c r="H94" s="576"/>
      <c r="I94" s="209"/>
      <c r="J94" s="209"/>
      <c r="K94" s="210"/>
      <c r="L94" s="577"/>
      <c r="M94" s="209"/>
      <c r="N94" s="527"/>
      <c r="O94" s="527"/>
      <c r="P94" s="203"/>
      <c r="Q94" s="203"/>
      <c r="R94" s="208"/>
      <c r="S94" s="205"/>
      <c r="T94" s="576"/>
      <c r="U94" s="203"/>
      <c r="V94" s="203"/>
      <c r="W94" s="208"/>
      <c r="X94" s="205"/>
      <c r="Y94" s="576"/>
      <c r="Z94" s="203"/>
      <c r="AA94" s="203"/>
      <c r="AB94" s="208"/>
      <c r="AC94" s="205"/>
      <c r="AD94" s="576"/>
      <c r="AE94" s="203"/>
      <c r="AF94" s="203"/>
      <c r="AG94" s="208"/>
      <c r="AH94" s="205"/>
      <c r="AI94" s="576"/>
      <c r="AJ94" s="203"/>
      <c r="AK94" s="203"/>
      <c r="AL94" s="208"/>
      <c r="AM94" s="205"/>
      <c r="AN94" s="576"/>
      <c r="AO94" s="203"/>
      <c r="AP94" s="203"/>
      <c r="AQ94" s="208"/>
      <c r="AR94" s="205"/>
      <c r="AS94" s="576"/>
      <c r="AT94" s="203"/>
      <c r="AU94" s="203"/>
      <c r="AV94" s="208"/>
      <c r="AW94" s="205"/>
      <c r="AX94" s="576"/>
    </row>
    <row r="95" spans="2:50" ht="14.25" hidden="1" customHeight="1" outlineLevel="1">
      <c r="B95" s="527"/>
      <c r="C95" s="203">
        <v>9</v>
      </c>
      <c r="D95" s="206"/>
      <c r="E95" s="203"/>
      <c r="F95" s="203"/>
      <c r="G95" s="208"/>
      <c r="H95" s="576"/>
      <c r="I95" s="209"/>
      <c r="J95" s="209"/>
      <c r="K95" s="210"/>
      <c r="L95" s="577"/>
      <c r="M95" s="209"/>
      <c r="N95" s="527"/>
      <c r="O95" s="527"/>
      <c r="P95" s="203"/>
      <c r="Q95" s="203"/>
      <c r="R95" s="208"/>
      <c r="S95" s="205"/>
      <c r="T95" s="576"/>
      <c r="U95" s="203"/>
      <c r="V95" s="203"/>
      <c r="W95" s="208"/>
      <c r="X95" s="205"/>
      <c r="Y95" s="576"/>
      <c r="Z95" s="203"/>
      <c r="AA95" s="203"/>
      <c r="AB95" s="208"/>
      <c r="AC95" s="205"/>
      <c r="AD95" s="576"/>
      <c r="AE95" s="203"/>
      <c r="AF95" s="203"/>
      <c r="AG95" s="208"/>
      <c r="AH95" s="205"/>
      <c r="AI95" s="576"/>
      <c r="AJ95" s="203"/>
      <c r="AK95" s="203"/>
      <c r="AL95" s="208"/>
      <c r="AM95" s="205"/>
      <c r="AN95" s="576"/>
      <c r="AO95" s="203"/>
      <c r="AP95" s="203"/>
      <c r="AQ95" s="208"/>
      <c r="AR95" s="205"/>
      <c r="AS95" s="576"/>
      <c r="AT95" s="203"/>
      <c r="AU95" s="203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2">U102+1</f>
        <v>45904</v>
      </c>
      <c r="AA102" s="637"/>
      <c r="AB102" s="637"/>
      <c r="AC102" s="637"/>
      <c r="AD102" s="637"/>
      <c r="AE102" s="638">
        <f t="shared" ref="AE102" si="113">Z102+1</f>
        <v>45905</v>
      </c>
      <c r="AF102" s="639"/>
      <c r="AG102" s="639"/>
      <c r="AH102" s="639"/>
      <c r="AI102" s="639"/>
      <c r="AJ102" s="640">
        <f t="shared" ref="AJ102" si="114">AE102+1</f>
        <v>45906</v>
      </c>
      <c r="AK102" s="641"/>
      <c r="AL102" s="641"/>
      <c r="AM102" s="641"/>
      <c r="AN102" s="642"/>
      <c r="AO102" s="638">
        <f t="shared" ref="AO102" si="115">AJ102+1</f>
        <v>45907</v>
      </c>
      <c r="AP102" s="639"/>
      <c r="AQ102" s="639"/>
      <c r="AR102" s="639"/>
      <c r="AS102" s="639"/>
      <c r="AT102" s="640">
        <f t="shared" ref="AT102" si="116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7">Z102</f>
        <v>45904</v>
      </c>
      <c r="AA103" s="643"/>
      <c r="AB103" s="643"/>
      <c r="AC103" s="643"/>
      <c r="AD103" s="643"/>
      <c r="AE103" s="644">
        <f t="shared" ref="AE103" si="118">AE102</f>
        <v>45905</v>
      </c>
      <c r="AF103" s="644"/>
      <c r="AG103" s="644"/>
      <c r="AH103" s="644"/>
      <c r="AI103" s="644"/>
      <c r="AJ103" s="645">
        <f t="shared" ref="AJ103" si="119">AJ102</f>
        <v>45906</v>
      </c>
      <c r="AK103" s="646"/>
      <c r="AL103" s="646"/>
      <c r="AM103" s="646"/>
      <c r="AN103" s="647"/>
      <c r="AO103" s="644">
        <f t="shared" ref="AO103" si="120">AO102</f>
        <v>45907</v>
      </c>
      <c r="AP103" s="644"/>
      <c r="AQ103" s="644"/>
      <c r="AR103" s="644"/>
      <c r="AS103" s="644"/>
      <c r="AT103" s="645">
        <f t="shared" ref="AT103" si="121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487</v>
      </c>
      <c r="C107" s="203">
        <v>1</v>
      </c>
      <c r="D107" s="206" t="s">
        <v>406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76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77">
        <f>IFERROR(AVERAGE(K107:K121),"-")</f>
        <v>371.28416415883078</v>
      </c>
      <c r="M107" s="209">
        <f>RANK(K107, K$107:$K$121)</f>
        <v>2</v>
      </c>
      <c r="N107" s="527"/>
      <c r="O107" s="527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76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76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76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76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76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76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76">
        <f>AVERAGE(AV107:AV121)</f>
        <v>372.57607030052873</v>
      </c>
    </row>
    <row r="108" spans="2:50" ht="14.25" hidden="1" customHeight="1" outlineLevel="1">
      <c r="B108" s="527"/>
      <c r="C108" s="203">
        <v>2</v>
      </c>
      <c r="D108" s="206" t="s">
        <v>556</v>
      </c>
      <c r="E108" s="203">
        <v>6</v>
      </c>
      <c r="F108" s="203">
        <v>2600</v>
      </c>
      <c r="G108" s="208">
        <f t="shared" si="122"/>
        <v>433.33333333333331</v>
      </c>
      <c r="H108" s="576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77"/>
      <c r="M108" s="209">
        <f>RANK(K108, K$107:$K$121)</f>
        <v>1</v>
      </c>
      <c r="N108" s="527"/>
      <c r="O108" s="527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76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76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76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76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76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76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76"/>
    </row>
    <row r="109" spans="2:50" ht="14.25" hidden="1" customHeight="1" outlineLevel="1">
      <c r="B109" s="527"/>
      <c r="C109" s="203">
        <v>3</v>
      </c>
      <c r="D109" s="206"/>
      <c r="E109" s="203"/>
      <c r="F109" s="203"/>
      <c r="G109" s="208"/>
      <c r="H109" s="576"/>
      <c r="I109" s="209"/>
      <c r="J109" s="209"/>
      <c r="K109" s="210"/>
      <c r="L109" s="577"/>
      <c r="M109" s="209"/>
      <c r="N109" s="527"/>
      <c r="O109" s="527"/>
      <c r="P109" s="203"/>
      <c r="Q109" s="203"/>
      <c r="R109" s="208"/>
      <c r="S109" s="205"/>
      <c r="T109" s="576"/>
      <c r="U109" s="203"/>
      <c r="V109" s="203"/>
      <c r="W109" s="208"/>
      <c r="X109" s="205"/>
      <c r="Y109" s="576"/>
      <c r="Z109" s="203"/>
      <c r="AA109" s="203"/>
      <c r="AB109" s="208"/>
      <c r="AC109" s="205"/>
      <c r="AD109" s="576"/>
      <c r="AE109" s="203"/>
      <c r="AF109" s="203"/>
      <c r="AG109" s="208"/>
      <c r="AH109" s="205"/>
      <c r="AI109" s="576"/>
      <c r="AJ109" s="203"/>
      <c r="AK109" s="203"/>
      <c r="AL109" s="208"/>
      <c r="AM109" s="205"/>
      <c r="AN109" s="576"/>
      <c r="AO109" s="203"/>
      <c r="AP109" s="203"/>
      <c r="AQ109" s="208"/>
      <c r="AR109" s="205"/>
      <c r="AS109" s="576"/>
      <c r="AT109" s="203"/>
      <c r="AU109" s="203"/>
      <c r="AV109" s="208"/>
      <c r="AW109" s="205"/>
      <c r="AX109" s="576"/>
    </row>
    <row r="110" spans="2:50" ht="14.25" hidden="1" customHeight="1" outlineLevel="1">
      <c r="B110" s="527"/>
      <c r="C110" s="203">
        <v>4</v>
      </c>
      <c r="D110" s="206"/>
      <c r="E110" s="203"/>
      <c r="F110" s="203"/>
      <c r="G110" s="208"/>
      <c r="H110" s="576"/>
      <c r="I110" s="209"/>
      <c r="J110" s="209"/>
      <c r="K110" s="210"/>
      <c r="L110" s="577"/>
      <c r="M110" s="209"/>
      <c r="N110" s="527"/>
      <c r="O110" s="527"/>
      <c r="P110" s="203"/>
      <c r="Q110" s="203"/>
      <c r="R110" s="208"/>
      <c r="S110" s="205"/>
      <c r="T110" s="576"/>
      <c r="U110" s="203"/>
      <c r="V110" s="203"/>
      <c r="W110" s="208"/>
      <c r="X110" s="205"/>
      <c r="Y110" s="576"/>
      <c r="Z110" s="203"/>
      <c r="AA110" s="203"/>
      <c r="AB110" s="208"/>
      <c r="AC110" s="205"/>
      <c r="AD110" s="576"/>
      <c r="AE110" s="203"/>
      <c r="AF110" s="203"/>
      <c r="AG110" s="208"/>
      <c r="AH110" s="205"/>
      <c r="AI110" s="576"/>
      <c r="AJ110" s="203"/>
      <c r="AK110" s="203"/>
      <c r="AL110" s="208"/>
      <c r="AM110" s="205"/>
      <c r="AN110" s="576"/>
      <c r="AO110" s="203"/>
      <c r="AP110" s="203"/>
      <c r="AQ110" s="208"/>
      <c r="AR110" s="205"/>
      <c r="AS110" s="576"/>
      <c r="AT110" s="203"/>
      <c r="AU110" s="203"/>
      <c r="AV110" s="208"/>
      <c r="AW110" s="205"/>
      <c r="AX110" s="576"/>
    </row>
    <row r="111" spans="2:50" ht="14.25" hidden="1" customHeight="1" outlineLevel="1">
      <c r="B111" s="527"/>
      <c r="C111" s="203">
        <v>5</v>
      </c>
      <c r="D111" s="206"/>
      <c r="E111" s="203"/>
      <c r="F111" s="203"/>
      <c r="G111" s="208"/>
      <c r="H111" s="576"/>
      <c r="I111" s="209"/>
      <c r="J111" s="209"/>
      <c r="K111" s="210"/>
      <c r="L111" s="577"/>
      <c r="M111" s="209"/>
      <c r="N111" s="527"/>
      <c r="O111" s="527"/>
      <c r="P111" s="203"/>
      <c r="Q111" s="203"/>
      <c r="R111" s="208"/>
      <c r="S111" s="205"/>
      <c r="T111" s="576"/>
      <c r="U111" s="203"/>
      <c r="V111" s="203"/>
      <c r="W111" s="208"/>
      <c r="X111" s="205"/>
      <c r="Y111" s="576"/>
      <c r="Z111" s="203"/>
      <c r="AA111" s="203"/>
      <c r="AB111" s="208"/>
      <c r="AC111" s="205"/>
      <c r="AD111" s="576"/>
      <c r="AE111" s="203"/>
      <c r="AF111" s="203"/>
      <c r="AG111" s="208"/>
      <c r="AH111" s="205"/>
      <c r="AI111" s="576"/>
      <c r="AJ111" s="203"/>
      <c r="AK111" s="203"/>
      <c r="AL111" s="208"/>
      <c r="AM111" s="205"/>
      <c r="AN111" s="576"/>
      <c r="AO111" s="203"/>
      <c r="AP111" s="203"/>
      <c r="AQ111" s="208"/>
      <c r="AR111" s="205"/>
      <c r="AS111" s="576"/>
      <c r="AT111" s="203"/>
      <c r="AU111" s="203"/>
      <c r="AV111" s="208"/>
      <c r="AW111" s="205"/>
      <c r="AX111" s="576"/>
    </row>
    <row r="112" spans="2:50" ht="14.25" hidden="1" customHeight="1" outlineLevel="1">
      <c r="B112" s="527"/>
      <c r="C112" s="203">
        <v>6</v>
      </c>
      <c r="D112" s="206"/>
      <c r="E112" s="203"/>
      <c r="F112" s="203"/>
      <c r="G112" s="208"/>
      <c r="H112" s="576"/>
      <c r="I112" s="209"/>
      <c r="J112" s="209"/>
      <c r="K112" s="210"/>
      <c r="L112" s="577"/>
      <c r="M112" s="209"/>
      <c r="N112" s="527"/>
      <c r="O112" s="527"/>
      <c r="P112" s="203"/>
      <c r="Q112" s="203"/>
      <c r="R112" s="208"/>
      <c r="S112" s="205"/>
      <c r="T112" s="576"/>
      <c r="U112" s="203"/>
      <c r="V112" s="203"/>
      <c r="W112" s="208"/>
      <c r="X112" s="205"/>
      <c r="Y112" s="576"/>
      <c r="Z112" s="203"/>
      <c r="AA112" s="203"/>
      <c r="AB112" s="208"/>
      <c r="AC112" s="205"/>
      <c r="AD112" s="576"/>
      <c r="AE112" s="203"/>
      <c r="AF112" s="203"/>
      <c r="AG112" s="208"/>
      <c r="AH112" s="205"/>
      <c r="AI112" s="576"/>
      <c r="AJ112" s="203"/>
      <c r="AK112" s="203"/>
      <c r="AL112" s="208"/>
      <c r="AM112" s="205"/>
      <c r="AN112" s="576"/>
      <c r="AO112" s="203"/>
      <c r="AP112" s="203"/>
      <c r="AQ112" s="208"/>
      <c r="AR112" s="205"/>
      <c r="AS112" s="576"/>
      <c r="AT112" s="203"/>
      <c r="AU112" s="203"/>
      <c r="AV112" s="208"/>
      <c r="AW112" s="205"/>
      <c r="AX112" s="576"/>
    </row>
    <row r="113" spans="2:50" ht="14.25" hidden="1" customHeight="1" outlineLevel="1">
      <c r="B113" s="527"/>
      <c r="C113" s="203">
        <v>7</v>
      </c>
      <c r="D113" s="206"/>
      <c r="E113" s="203"/>
      <c r="F113" s="203"/>
      <c r="G113" s="208"/>
      <c r="H113" s="576"/>
      <c r="I113" s="209"/>
      <c r="J113" s="209"/>
      <c r="K113" s="210"/>
      <c r="L113" s="577"/>
      <c r="M113" s="209"/>
      <c r="N113" s="527"/>
      <c r="O113" s="527"/>
      <c r="P113" s="203"/>
      <c r="Q113" s="203"/>
      <c r="R113" s="208"/>
      <c r="S113" s="205"/>
      <c r="T113" s="576"/>
      <c r="U113" s="203"/>
      <c r="V113" s="203"/>
      <c r="W113" s="208"/>
      <c r="X113" s="205"/>
      <c r="Y113" s="576"/>
      <c r="Z113" s="203"/>
      <c r="AA113" s="203"/>
      <c r="AB113" s="208"/>
      <c r="AC113" s="205"/>
      <c r="AD113" s="576"/>
      <c r="AE113" s="203"/>
      <c r="AF113" s="203"/>
      <c r="AG113" s="208"/>
      <c r="AH113" s="205"/>
      <c r="AI113" s="576"/>
      <c r="AJ113" s="203"/>
      <c r="AK113" s="203"/>
      <c r="AL113" s="208"/>
      <c r="AM113" s="205"/>
      <c r="AN113" s="576"/>
      <c r="AO113" s="203"/>
      <c r="AP113" s="203"/>
      <c r="AQ113" s="208"/>
      <c r="AR113" s="205"/>
      <c r="AS113" s="576"/>
      <c r="AT113" s="203"/>
      <c r="AU113" s="203"/>
      <c r="AV113" s="208"/>
      <c r="AW113" s="205"/>
      <c r="AX113" s="576"/>
    </row>
    <row r="114" spans="2:50" ht="14.25" hidden="1" customHeight="1" outlineLevel="1">
      <c r="B114" s="527"/>
      <c r="C114" s="203">
        <v>8</v>
      </c>
      <c r="D114" s="206"/>
      <c r="E114" s="203"/>
      <c r="F114" s="203"/>
      <c r="G114" s="208"/>
      <c r="H114" s="576"/>
      <c r="I114" s="209"/>
      <c r="J114" s="209"/>
      <c r="K114" s="210"/>
      <c r="L114" s="577"/>
      <c r="M114" s="209"/>
      <c r="N114" s="527"/>
      <c r="O114" s="527"/>
      <c r="P114" s="203"/>
      <c r="Q114" s="203"/>
      <c r="R114" s="208"/>
      <c r="S114" s="205"/>
      <c r="T114" s="576"/>
      <c r="U114" s="203"/>
      <c r="V114" s="203"/>
      <c r="W114" s="208"/>
      <c r="X114" s="205"/>
      <c r="Y114" s="576"/>
      <c r="Z114" s="203"/>
      <c r="AA114" s="203"/>
      <c r="AB114" s="208"/>
      <c r="AC114" s="205"/>
      <c r="AD114" s="576"/>
      <c r="AE114" s="203"/>
      <c r="AF114" s="203"/>
      <c r="AG114" s="208"/>
      <c r="AH114" s="205"/>
      <c r="AI114" s="576"/>
      <c r="AJ114" s="203"/>
      <c r="AK114" s="203"/>
      <c r="AL114" s="208"/>
      <c r="AM114" s="205"/>
      <c r="AN114" s="576"/>
      <c r="AO114" s="203"/>
      <c r="AP114" s="203"/>
      <c r="AQ114" s="208"/>
      <c r="AR114" s="205"/>
      <c r="AS114" s="576"/>
      <c r="AT114" s="203"/>
      <c r="AU114" s="203"/>
      <c r="AV114" s="208"/>
      <c r="AW114" s="205"/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3"/>
      <c r="Q115" s="203"/>
      <c r="R115" s="208"/>
      <c r="S115" s="205"/>
      <c r="T115" s="576"/>
      <c r="U115" s="203"/>
      <c r="V115" s="203"/>
      <c r="W115" s="208"/>
      <c r="X115" s="205"/>
      <c r="Y115" s="576"/>
      <c r="Z115" s="203"/>
      <c r="AA115" s="203"/>
      <c r="AB115" s="208"/>
      <c r="AC115" s="205"/>
      <c r="AD115" s="576"/>
      <c r="AE115" s="203"/>
      <c r="AF115" s="203"/>
      <c r="AG115" s="208"/>
      <c r="AH115" s="205"/>
      <c r="AI115" s="576"/>
      <c r="AJ115" s="203"/>
      <c r="AK115" s="203"/>
      <c r="AL115" s="208"/>
      <c r="AM115" s="205"/>
      <c r="AN115" s="576"/>
      <c r="AO115" s="203"/>
      <c r="AP115" s="203"/>
      <c r="AQ115" s="208"/>
      <c r="AR115" s="205"/>
      <c r="AS115" s="576"/>
      <c r="AT115" s="203"/>
      <c r="AU115" s="203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7"/>
      <c r="W121" s="208"/>
      <c r="X121" s="205"/>
      <c r="Y121" s="576"/>
      <c r="Z121" s="203"/>
      <c r="AA121" s="207"/>
      <c r="AB121" s="208"/>
      <c r="AC121" s="205"/>
      <c r="AD121" s="576"/>
      <c r="AE121" s="203"/>
      <c r="AF121" s="207"/>
      <c r="AG121" s="208"/>
      <c r="AH121" s="205"/>
      <c r="AI121" s="576"/>
      <c r="AJ121" s="203"/>
      <c r="AK121" s="207"/>
      <c r="AL121" s="208"/>
      <c r="AM121" s="205"/>
      <c r="AN121" s="576"/>
      <c r="AO121" s="203"/>
      <c r="AP121" s="207"/>
      <c r="AQ121" s="208"/>
      <c r="AR121" s="205"/>
      <c r="AS121" s="576"/>
      <c r="AT121" s="203"/>
      <c r="AU121" s="207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8">U122+1</f>
        <v>45911</v>
      </c>
      <c r="AA122" s="637"/>
      <c r="AB122" s="637"/>
      <c r="AC122" s="637"/>
      <c r="AD122" s="637"/>
      <c r="AE122" s="638">
        <f t="shared" ref="AE122" si="139">Z122+1</f>
        <v>45912</v>
      </c>
      <c r="AF122" s="639"/>
      <c r="AG122" s="639"/>
      <c r="AH122" s="639"/>
      <c r="AI122" s="639"/>
      <c r="AJ122" s="640">
        <f t="shared" ref="AJ122" si="140">AE122+1</f>
        <v>45913</v>
      </c>
      <c r="AK122" s="641"/>
      <c r="AL122" s="641"/>
      <c r="AM122" s="641"/>
      <c r="AN122" s="642"/>
      <c r="AO122" s="638">
        <f t="shared" ref="AO122" si="141">AJ122+1</f>
        <v>45914</v>
      </c>
      <c r="AP122" s="639"/>
      <c r="AQ122" s="639"/>
      <c r="AR122" s="639"/>
      <c r="AS122" s="639"/>
      <c r="AT122" s="640">
        <f t="shared" ref="AT122" si="142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3">Z122</f>
        <v>45911</v>
      </c>
      <c r="AA123" s="643"/>
      <c r="AB123" s="643"/>
      <c r="AC123" s="643"/>
      <c r="AD123" s="643"/>
      <c r="AE123" s="644">
        <f t="shared" ref="AE123" si="144">AE122</f>
        <v>45912</v>
      </c>
      <c r="AF123" s="644"/>
      <c r="AG123" s="644"/>
      <c r="AH123" s="644"/>
      <c r="AI123" s="644"/>
      <c r="AJ123" s="645">
        <f t="shared" ref="AJ123" si="145">AJ122</f>
        <v>45913</v>
      </c>
      <c r="AK123" s="646"/>
      <c r="AL123" s="646"/>
      <c r="AM123" s="646"/>
      <c r="AN123" s="647"/>
      <c r="AO123" s="644">
        <f t="shared" ref="AO123" si="146">AO122</f>
        <v>45914</v>
      </c>
      <c r="AP123" s="644"/>
      <c r="AQ123" s="644"/>
      <c r="AR123" s="644"/>
      <c r="AS123" s="644"/>
      <c r="AT123" s="645">
        <f t="shared" ref="AT123" si="147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487</v>
      </c>
      <c r="C127" s="203">
        <v>1</v>
      </c>
      <c r="D127" s="206" t="s">
        <v>406</v>
      </c>
      <c r="E127" s="203">
        <v>6</v>
      </c>
      <c r="F127" s="203">
        <v>3273</v>
      </c>
      <c r="G127" s="208">
        <f t="shared" ref="G127:G128" si="148">F127/E127</f>
        <v>545.5</v>
      </c>
      <c r="H127" s="576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77">
        <f>IFERROR(AVERAGE(K127:K141),"-")</f>
        <v>463.59488180108804</v>
      </c>
      <c r="M127" s="209">
        <f>RANK(K127, K$127:$K$141)</f>
        <v>2</v>
      </c>
      <c r="N127" s="527"/>
      <c r="O127" s="527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76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76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76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76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76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76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76">
        <f>AVERAGE(AV127:AV141)</f>
        <v>466.09447242653323</v>
      </c>
    </row>
    <row r="128" spans="2:50" ht="14.25" hidden="1" customHeight="1" outlineLevel="1">
      <c r="B128" s="527"/>
      <c r="C128" s="203">
        <v>2</v>
      </c>
      <c r="D128" s="206" t="s">
        <v>556</v>
      </c>
      <c r="E128" s="203">
        <v>6</v>
      </c>
      <c r="F128" s="203">
        <v>3273</v>
      </c>
      <c r="G128" s="208">
        <f t="shared" si="148"/>
        <v>545.5</v>
      </c>
      <c r="H128" s="576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77"/>
      <c r="M128" s="209">
        <f>RANK(K128, K$127:$K$141)</f>
        <v>1</v>
      </c>
      <c r="N128" s="527"/>
      <c r="O128" s="527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76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76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76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76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76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76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76"/>
    </row>
    <row r="129" spans="2:50" ht="14.25" hidden="1" customHeight="1" outlineLevel="1">
      <c r="B129" s="527"/>
      <c r="C129" s="203">
        <v>3</v>
      </c>
      <c r="D129" s="206"/>
      <c r="E129" s="203"/>
      <c r="F129" s="203"/>
      <c r="G129" s="208"/>
      <c r="H129" s="576"/>
      <c r="I129" s="209"/>
      <c r="J129" s="209"/>
      <c r="K129" s="210"/>
      <c r="L129" s="577"/>
      <c r="M129" s="209"/>
      <c r="N129" s="527"/>
      <c r="O129" s="527"/>
      <c r="P129" s="203"/>
      <c r="Q129" s="203"/>
      <c r="R129" s="208"/>
      <c r="S129" s="205"/>
      <c r="T129" s="576"/>
      <c r="U129" s="203"/>
      <c r="V129" s="203"/>
      <c r="W129" s="208"/>
      <c r="X129" s="205"/>
      <c r="Y129" s="576"/>
      <c r="Z129" s="203"/>
      <c r="AA129" s="203"/>
      <c r="AB129" s="208"/>
      <c r="AC129" s="205"/>
      <c r="AD129" s="576"/>
      <c r="AE129" s="203"/>
      <c r="AF129" s="203"/>
      <c r="AG129" s="208"/>
      <c r="AH129" s="205"/>
      <c r="AI129" s="576"/>
      <c r="AJ129" s="203"/>
      <c r="AK129" s="203"/>
      <c r="AL129" s="208"/>
      <c r="AM129" s="205"/>
      <c r="AN129" s="576"/>
      <c r="AO129" s="203"/>
      <c r="AP129" s="203"/>
      <c r="AQ129" s="208"/>
      <c r="AR129" s="205"/>
      <c r="AS129" s="576"/>
      <c r="AT129" s="203"/>
      <c r="AU129" s="203"/>
      <c r="AV129" s="208"/>
      <c r="AW129" s="205"/>
      <c r="AX129" s="576"/>
    </row>
    <row r="130" spans="2:50" ht="14.25" hidden="1" customHeight="1" outlineLevel="1">
      <c r="B130" s="527"/>
      <c r="C130" s="203">
        <v>4</v>
      </c>
      <c r="D130" s="206"/>
      <c r="E130" s="203"/>
      <c r="F130" s="203"/>
      <c r="G130" s="208"/>
      <c r="H130" s="576"/>
      <c r="I130" s="209"/>
      <c r="J130" s="209"/>
      <c r="K130" s="210"/>
      <c r="L130" s="577"/>
      <c r="M130" s="209"/>
      <c r="N130" s="527"/>
      <c r="O130" s="527"/>
      <c r="P130" s="203"/>
      <c r="Q130" s="203"/>
      <c r="R130" s="208"/>
      <c r="S130" s="205"/>
      <c r="T130" s="576"/>
      <c r="U130" s="203"/>
      <c r="V130" s="203"/>
      <c r="W130" s="208"/>
      <c r="X130" s="205"/>
      <c r="Y130" s="576"/>
      <c r="Z130" s="203"/>
      <c r="AA130" s="203"/>
      <c r="AB130" s="208"/>
      <c r="AC130" s="205"/>
      <c r="AD130" s="576"/>
      <c r="AE130" s="203"/>
      <c r="AF130" s="203"/>
      <c r="AG130" s="208"/>
      <c r="AH130" s="205"/>
      <c r="AI130" s="576"/>
      <c r="AJ130" s="203"/>
      <c r="AK130" s="203"/>
      <c r="AL130" s="208"/>
      <c r="AM130" s="205"/>
      <c r="AN130" s="576"/>
      <c r="AO130" s="203"/>
      <c r="AP130" s="203"/>
      <c r="AQ130" s="208"/>
      <c r="AR130" s="205"/>
      <c r="AS130" s="576"/>
      <c r="AT130" s="203"/>
      <c r="AU130" s="203"/>
      <c r="AV130" s="208"/>
      <c r="AW130" s="205"/>
      <c r="AX130" s="576"/>
    </row>
    <row r="131" spans="2:50" ht="14.25" hidden="1" customHeight="1" outlineLevel="1">
      <c r="B131" s="527"/>
      <c r="C131" s="203">
        <v>5</v>
      </c>
      <c r="D131" s="206"/>
      <c r="E131" s="203"/>
      <c r="F131" s="203"/>
      <c r="G131" s="208"/>
      <c r="H131" s="576"/>
      <c r="I131" s="209"/>
      <c r="J131" s="209"/>
      <c r="K131" s="210"/>
      <c r="L131" s="577"/>
      <c r="M131" s="209"/>
      <c r="N131" s="527"/>
      <c r="O131" s="527"/>
      <c r="P131" s="203"/>
      <c r="Q131" s="203"/>
      <c r="R131" s="208"/>
      <c r="S131" s="205"/>
      <c r="T131" s="576"/>
      <c r="U131" s="203"/>
      <c r="V131" s="203"/>
      <c r="W131" s="208"/>
      <c r="X131" s="205"/>
      <c r="Y131" s="576"/>
      <c r="Z131" s="203"/>
      <c r="AA131" s="203"/>
      <c r="AB131" s="208"/>
      <c r="AC131" s="205"/>
      <c r="AD131" s="576"/>
      <c r="AE131" s="203"/>
      <c r="AF131" s="203"/>
      <c r="AG131" s="208"/>
      <c r="AH131" s="205"/>
      <c r="AI131" s="576"/>
      <c r="AJ131" s="203"/>
      <c r="AK131" s="203"/>
      <c r="AL131" s="208"/>
      <c r="AM131" s="205"/>
      <c r="AN131" s="576"/>
      <c r="AO131" s="203"/>
      <c r="AP131" s="203"/>
      <c r="AQ131" s="208"/>
      <c r="AR131" s="205"/>
      <c r="AS131" s="576"/>
      <c r="AT131" s="203"/>
      <c r="AU131" s="203"/>
      <c r="AV131" s="208"/>
      <c r="AW131" s="205"/>
      <c r="AX131" s="576"/>
    </row>
    <row r="132" spans="2:50" ht="14.25" hidden="1" customHeight="1" outlineLevel="1">
      <c r="B132" s="527"/>
      <c r="C132" s="203">
        <v>6</v>
      </c>
      <c r="D132" s="206"/>
      <c r="E132" s="203"/>
      <c r="F132" s="203"/>
      <c r="G132" s="208"/>
      <c r="H132" s="576"/>
      <c r="I132" s="209"/>
      <c r="J132" s="209"/>
      <c r="K132" s="210"/>
      <c r="L132" s="577"/>
      <c r="M132" s="209"/>
      <c r="N132" s="527"/>
      <c r="O132" s="527"/>
      <c r="P132" s="203"/>
      <c r="Q132" s="203"/>
      <c r="R132" s="208"/>
      <c r="S132" s="205"/>
      <c r="T132" s="576"/>
      <c r="U132" s="203"/>
      <c r="V132" s="203"/>
      <c r="W132" s="208"/>
      <c r="X132" s="205"/>
      <c r="Y132" s="576"/>
      <c r="Z132" s="203"/>
      <c r="AA132" s="203"/>
      <c r="AB132" s="208"/>
      <c r="AC132" s="205"/>
      <c r="AD132" s="576"/>
      <c r="AE132" s="203"/>
      <c r="AF132" s="203"/>
      <c r="AG132" s="208"/>
      <c r="AH132" s="205"/>
      <c r="AI132" s="576"/>
      <c r="AJ132" s="203"/>
      <c r="AK132" s="203"/>
      <c r="AL132" s="208"/>
      <c r="AM132" s="205"/>
      <c r="AN132" s="576"/>
      <c r="AO132" s="203"/>
      <c r="AP132" s="203"/>
      <c r="AQ132" s="208"/>
      <c r="AR132" s="205"/>
      <c r="AS132" s="576"/>
      <c r="AT132" s="203"/>
      <c r="AU132" s="203"/>
      <c r="AV132" s="208"/>
      <c r="AW132" s="205"/>
      <c r="AX132" s="576"/>
    </row>
    <row r="133" spans="2:50" ht="14.25" hidden="1" customHeight="1" outlineLevel="1">
      <c r="B133" s="527"/>
      <c r="C133" s="203">
        <v>7</v>
      </c>
      <c r="D133" s="206"/>
      <c r="E133" s="203"/>
      <c r="F133" s="203"/>
      <c r="G133" s="208"/>
      <c r="H133" s="576"/>
      <c r="I133" s="209"/>
      <c r="J133" s="209"/>
      <c r="K133" s="210"/>
      <c r="L133" s="577"/>
      <c r="M133" s="209"/>
      <c r="N133" s="527"/>
      <c r="O133" s="527"/>
      <c r="P133" s="203"/>
      <c r="Q133" s="203"/>
      <c r="R133" s="208"/>
      <c r="S133" s="205"/>
      <c r="T133" s="576"/>
      <c r="U133" s="203"/>
      <c r="V133" s="203"/>
      <c r="W133" s="208"/>
      <c r="X133" s="205"/>
      <c r="Y133" s="576"/>
      <c r="Z133" s="203"/>
      <c r="AA133" s="203"/>
      <c r="AB133" s="208"/>
      <c r="AC133" s="205"/>
      <c r="AD133" s="576"/>
      <c r="AE133" s="203"/>
      <c r="AF133" s="203"/>
      <c r="AG133" s="208"/>
      <c r="AH133" s="205"/>
      <c r="AI133" s="576"/>
      <c r="AJ133" s="203"/>
      <c r="AK133" s="203"/>
      <c r="AL133" s="208"/>
      <c r="AM133" s="205"/>
      <c r="AN133" s="576"/>
      <c r="AO133" s="203"/>
      <c r="AP133" s="203"/>
      <c r="AQ133" s="208"/>
      <c r="AR133" s="205"/>
      <c r="AS133" s="576"/>
      <c r="AT133" s="203"/>
      <c r="AU133" s="203"/>
      <c r="AV133" s="208"/>
      <c r="AW133" s="205"/>
      <c r="AX133" s="576"/>
    </row>
    <row r="134" spans="2:50" ht="14.25" hidden="1" customHeight="1" outlineLevel="1">
      <c r="B134" s="527"/>
      <c r="C134" s="203">
        <v>8</v>
      </c>
      <c r="D134" s="206"/>
      <c r="E134" s="203"/>
      <c r="F134" s="203"/>
      <c r="G134" s="208"/>
      <c r="H134" s="576"/>
      <c r="I134" s="209"/>
      <c r="J134" s="209"/>
      <c r="K134" s="210"/>
      <c r="L134" s="577"/>
      <c r="M134" s="209"/>
      <c r="N134" s="527"/>
      <c r="O134" s="527"/>
      <c r="P134" s="203"/>
      <c r="Q134" s="203"/>
      <c r="R134" s="208"/>
      <c r="S134" s="205"/>
      <c r="T134" s="576"/>
      <c r="U134" s="203"/>
      <c r="V134" s="203"/>
      <c r="W134" s="208"/>
      <c r="X134" s="205"/>
      <c r="Y134" s="576"/>
      <c r="Z134" s="203"/>
      <c r="AA134" s="203"/>
      <c r="AB134" s="208"/>
      <c r="AC134" s="205"/>
      <c r="AD134" s="576"/>
      <c r="AE134" s="203"/>
      <c r="AF134" s="203"/>
      <c r="AG134" s="208"/>
      <c r="AH134" s="205"/>
      <c r="AI134" s="576"/>
      <c r="AJ134" s="203"/>
      <c r="AK134" s="203"/>
      <c r="AL134" s="208"/>
      <c r="AM134" s="205"/>
      <c r="AN134" s="576"/>
      <c r="AO134" s="203"/>
      <c r="AP134" s="203"/>
      <c r="AQ134" s="208"/>
      <c r="AR134" s="205"/>
      <c r="AS134" s="576"/>
      <c r="AT134" s="203"/>
      <c r="AU134" s="203"/>
      <c r="AV134" s="208"/>
      <c r="AW134" s="205"/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4">U142+1</f>
        <v>45918</v>
      </c>
      <c r="AA142" s="637"/>
      <c r="AB142" s="637"/>
      <c r="AC142" s="637"/>
      <c r="AD142" s="637"/>
      <c r="AE142" s="638">
        <f t="shared" ref="AE142" si="165">Z142+1</f>
        <v>45919</v>
      </c>
      <c r="AF142" s="639"/>
      <c r="AG142" s="639"/>
      <c r="AH142" s="639"/>
      <c r="AI142" s="639"/>
      <c r="AJ142" s="640">
        <f t="shared" ref="AJ142" si="166">AE142+1</f>
        <v>45920</v>
      </c>
      <c r="AK142" s="641"/>
      <c r="AL142" s="641"/>
      <c r="AM142" s="641"/>
      <c r="AN142" s="642"/>
      <c r="AO142" s="638">
        <f t="shared" ref="AO142" si="167">AJ142+1</f>
        <v>45921</v>
      </c>
      <c r="AP142" s="639"/>
      <c r="AQ142" s="639"/>
      <c r="AR142" s="639"/>
      <c r="AS142" s="639"/>
      <c r="AT142" s="640">
        <f t="shared" ref="AT142" si="168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69">Z142</f>
        <v>45918</v>
      </c>
      <c r="AA143" s="643"/>
      <c r="AB143" s="643"/>
      <c r="AC143" s="643"/>
      <c r="AD143" s="643"/>
      <c r="AE143" s="644">
        <f t="shared" ref="AE143" si="170">AE142</f>
        <v>45919</v>
      </c>
      <c r="AF143" s="644"/>
      <c r="AG143" s="644"/>
      <c r="AH143" s="644"/>
      <c r="AI143" s="644"/>
      <c r="AJ143" s="645">
        <f t="shared" ref="AJ143" si="171">AJ142</f>
        <v>45920</v>
      </c>
      <c r="AK143" s="646"/>
      <c r="AL143" s="646"/>
      <c r="AM143" s="646"/>
      <c r="AN143" s="647"/>
      <c r="AO143" s="644">
        <f t="shared" ref="AO143" si="172">AO142</f>
        <v>45921</v>
      </c>
      <c r="AP143" s="644"/>
      <c r="AQ143" s="644"/>
      <c r="AR143" s="644"/>
      <c r="AS143" s="644"/>
      <c r="AT143" s="645">
        <f t="shared" ref="AT143" si="173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487</v>
      </c>
      <c r="C147" s="203">
        <v>1</v>
      </c>
      <c r="D147" s="206" t="s">
        <v>406</v>
      </c>
      <c r="E147" s="203">
        <v>6</v>
      </c>
      <c r="F147" s="203">
        <v>3273</v>
      </c>
      <c r="G147" s="208">
        <f t="shared" ref="G147:G148" si="174">F147/E147</f>
        <v>545.5</v>
      </c>
      <c r="H147" s="576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77">
        <f>IFERROR(AVERAGE(K147:K161),"-")</f>
        <v>465.48030128347148</v>
      </c>
      <c r="M147" s="209">
        <f>RANK(K147, K$147:$K$161)</f>
        <v>2</v>
      </c>
      <c r="N147" s="527"/>
      <c r="O147" s="527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76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76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76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76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76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76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76">
        <f>AVERAGE(AV147:AV161)</f>
        <v>463.27433628318551</v>
      </c>
    </row>
    <row r="148" spans="2:50" ht="14.25" hidden="1" customHeight="1" outlineLevel="1">
      <c r="B148" s="527"/>
      <c r="C148" s="203">
        <v>2</v>
      </c>
      <c r="D148" s="206" t="s">
        <v>556</v>
      </c>
      <c r="E148" s="203">
        <v>6</v>
      </c>
      <c r="F148" s="203">
        <v>3273</v>
      </c>
      <c r="G148" s="208">
        <f t="shared" si="174"/>
        <v>545.5</v>
      </c>
      <c r="H148" s="576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77"/>
      <c r="M148" s="209">
        <f>RANK(K148, K$147:$K$161)</f>
        <v>1</v>
      </c>
      <c r="N148" s="527"/>
      <c r="O148" s="527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76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76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76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76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76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76"/>
      <c r="AT148" s="207"/>
      <c r="AU148" s="207"/>
      <c r="AV148" s="208"/>
      <c r="AW148" s="205"/>
      <c r="AX148" s="576"/>
    </row>
    <row r="149" spans="2:50" ht="14.25" hidden="1" customHeight="1" outlineLevel="1">
      <c r="B149" s="527"/>
      <c r="C149" s="203">
        <v>3</v>
      </c>
      <c r="D149" s="206"/>
      <c r="E149" s="203"/>
      <c r="F149" s="203"/>
      <c r="G149" s="208"/>
      <c r="H149" s="576"/>
      <c r="I149" s="209"/>
      <c r="J149" s="209"/>
      <c r="K149" s="210"/>
      <c r="L149" s="577"/>
      <c r="M149" s="209"/>
      <c r="N149" s="527"/>
      <c r="O149" s="527"/>
      <c r="P149" s="203"/>
      <c r="Q149" s="203"/>
      <c r="R149" s="208"/>
      <c r="S149" s="205"/>
      <c r="T149" s="576"/>
      <c r="U149" s="203"/>
      <c r="V149" s="203"/>
      <c r="W149" s="208"/>
      <c r="X149" s="205"/>
      <c r="Y149" s="576"/>
      <c r="Z149" s="203"/>
      <c r="AA149" s="203"/>
      <c r="AB149" s="208"/>
      <c r="AC149" s="205"/>
      <c r="AD149" s="576"/>
      <c r="AE149" s="203"/>
      <c r="AF149" s="203"/>
      <c r="AG149" s="208"/>
      <c r="AH149" s="205"/>
      <c r="AI149" s="576"/>
      <c r="AJ149" s="203"/>
      <c r="AK149" s="203"/>
      <c r="AL149" s="208"/>
      <c r="AM149" s="205"/>
      <c r="AN149" s="576"/>
      <c r="AO149" s="203"/>
      <c r="AP149" s="203"/>
      <c r="AQ149" s="208"/>
      <c r="AR149" s="205"/>
      <c r="AS149" s="576"/>
      <c r="AT149" s="203"/>
      <c r="AU149" s="203"/>
      <c r="AV149" s="208"/>
      <c r="AW149" s="205"/>
      <c r="AX149" s="576"/>
    </row>
    <row r="150" spans="2:50" ht="14.25" hidden="1" customHeight="1" outlineLevel="1">
      <c r="B150" s="527"/>
      <c r="C150" s="203">
        <v>4</v>
      </c>
      <c r="D150" s="206"/>
      <c r="E150" s="203"/>
      <c r="F150" s="203"/>
      <c r="G150" s="208"/>
      <c r="H150" s="576"/>
      <c r="I150" s="209"/>
      <c r="J150" s="209"/>
      <c r="K150" s="210"/>
      <c r="L150" s="577"/>
      <c r="M150" s="209"/>
      <c r="N150" s="527"/>
      <c r="O150" s="527"/>
      <c r="P150" s="203"/>
      <c r="Q150" s="203"/>
      <c r="R150" s="208"/>
      <c r="S150" s="205"/>
      <c r="T150" s="576"/>
      <c r="U150" s="203"/>
      <c r="V150" s="203"/>
      <c r="W150" s="208"/>
      <c r="X150" s="205"/>
      <c r="Y150" s="576"/>
      <c r="Z150" s="203"/>
      <c r="AA150" s="203"/>
      <c r="AB150" s="208"/>
      <c r="AC150" s="205"/>
      <c r="AD150" s="576"/>
      <c r="AE150" s="203"/>
      <c r="AF150" s="203"/>
      <c r="AG150" s="208"/>
      <c r="AH150" s="205"/>
      <c r="AI150" s="576"/>
      <c r="AJ150" s="203"/>
      <c r="AK150" s="203"/>
      <c r="AL150" s="208"/>
      <c r="AM150" s="205"/>
      <c r="AN150" s="576"/>
      <c r="AO150" s="203"/>
      <c r="AP150" s="203"/>
      <c r="AQ150" s="208"/>
      <c r="AR150" s="205"/>
      <c r="AS150" s="576"/>
      <c r="AT150" s="203"/>
      <c r="AU150" s="203"/>
      <c r="AV150" s="208"/>
      <c r="AW150" s="205"/>
      <c r="AX150" s="576"/>
    </row>
    <row r="151" spans="2:50" ht="14.25" hidden="1" customHeight="1" outlineLevel="1">
      <c r="B151" s="527"/>
      <c r="C151" s="203">
        <v>5</v>
      </c>
      <c r="D151" s="206"/>
      <c r="E151" s="203"/>
      <c r="F151" s="203"/>
      <c r="G151" s="208"/>
      <c r="H151" s="576"/>
      <c r="I151" s="209"/>
      <c r="J151" s="209"/>
      <c r="K151" s="210"/>
      <c r="L151" s="577"/>
      <c r="M151" s="209"/>
      <c r="N151" s="527"/>
      <c r="O151" s="527"/>
      <c r="P151" s="203"/>
      <c r="Q151" s="203"/>
      <c r="R151" s="208"/>
      <c r="S151" s="205"/>
      <c r="T151" s="576"/>
      <c r="U151" s="203"/>
      <c r="V151" s="203"/>
      <c r="W151" s="208"/>
      <c r="X151" s="205"/>
      <c r="Y151" s="576"/>
      <c r="Z151" s="203"/>
      <c r="AA151" s="203"/>
      <c r="AB151" s="208"/>
      <c r="AC151" s="205"/>
      <c r="AD151" s="576"/>
      <c r="AE151" s="203"/>
      <c r="AF151" s="203"/>
      <c r="AG151" s="208"/>
      <c r="AH151" s="205"/>
      <c r="AI151" s="576"/>
      <c r="AJ151" s="203"/>
      <c r="AK151" s="203"/>
      <c r="AL151" s="208"/>
      <c r="AM151" s="205"/>
      <c r="AN151" s="576"/>
      <c r="AO151" s="203"/>
      <c r="AP151" s="203"/>
      <c r="AQ151" s="208"/>
      <c r="AR151" s="205"/>
      <c r="AS151" s="576"/>
      <c r="AT151" s="203"/>
      <c r="AU151" s="203"/>
      <c r="AV151" s="208"/>
      <c r="AW151" s="205"/>
      <c r="AX151" s="576"/>
    </row>
    <row r="152" spans="2:50" ht="14.25" hidden="1" customHeight="1" outlineLevel="1">
      <c r="B152" s="527"/>
      <c r="C152" s="203">
        <v>6</v>
      </c>
      <c r="D152" s="206"/>
      <c r="E152" s="203"/>
      <c r="F152" s="203"/>
      <c r="G152" s="208"/>
      <c r="H152" s="576"/>
      <c r="I152" s="209"/>
      <c r="J152" s="209"/>
      <c r="K152" s="210"/>
      <c r="L152" s="577"/>
      <c r="M152" s="209"/>
      <c r="N152" s="527"/>
      <c r="O152" s="527"/>
      <c r="P152" s="203"/>
      <c r="Q152" s="203"/>
      <c r="R152" s="208"/>
      <c r="S152" s="205"/>
      <c r="T152" s="576"/>
      <c r="U152" s="203"/>
      <c r="V152" s="203"/>
      <c r="W152" s="208"/>
      <c r="X152" s="205"/>
      <c r="Y152" s="576"/>
      <c r="Z152" s="203"/>
      <c r="AA152" s="203"/>
      <c r="AB152" s="208"/>
      <c r="AC152" s="205"/>
      <c r="AD152" s="576"/>
      <c r="AE152" s="203"/>
      <c r="AF152" s="203"/>
      <c r="AG152" s="208"/>
      <c r="AH152" s="205"/>
      <c r="AI152" s="576"/>
      <c r="AJ152" s="203"/>
      <c r="AK152" s="203"/>
      <c r="AL152" s="208"/>
      <c r="AM152" s="205"/>
      <c r="AN152" s="576"/>
      <c r="AO152" s="203"/>
      <c r="AP152" s="203"/>
      <c r="AQ152" s="208"/>
      <c r="AR152" s="205"/>
      <c r="AS152" s="576"/>
      <c r="AT152" s="203"/>
      <c r="AU152" s="203"/>
      <c r="AV152" s="208"/>
      <c r="AW152" s="205"/>
      <c r="AX152" s="576"/>
    </row>
    <row r="153" spans="2:50" ht="14.25" hidden="1" customHeight="1" outlineLevel="1">
      <c r="B153" s="527"/>
      <c r="C153" s="203">
        <v>7</v>
      </c>
      <c r="D153" s="206"/>
      <c r="E153" s="203"/>
      <c r="F153" s="203"/>
      <c r="G153" s="208"/>
      <c r="H153" s="576"/>
      <c r="I153" s="209"/>
      <c r="J153" s="209"/>
      <c r="K153" s="210"/>
      <c r="L153" s="577"/>
      <c r="M153" s="209"/>
      <c r="N153" s="527"/>
      <c r="O153" s="527"/>
      <c r="P153" s="203"/>
      <c r="Q153" s="203"/>
      <c r="R153" s="208"/>
      <c r="S153" s="205"/>
      <c r="T153" s="576"/>
      <c r="U153" s="203"/>
      <c r="V153" s="203"/>
      <c r="W153" s="208"/>
      <c r="X153" s="205"/>
      <c r="Y153" s="576"/>
      <c r="Z153" s="203"/>
      <c r="AA153" s="203"/>
      <c r="AB153" s="208"/>
      <c r="AC153" s="205"/>
      <c r="AD153" s="576"/>
      <c r="AE153" s="203"/>
      <c r="AF153" s="203"/>
      <c r="AG153" s="208"/>
      <c r="AH153" s="205"/>
      <c r="AI153" s="576"/>
      <c r="AJ153" s="203"/>
      <c r="AK153" s="203"/>
      <c r="AL153" s="208"/>
      <c r="AM153" s="205"/>
      <c r="AN153" s="576"/>
      <c r="AO153" s="203"/>
      <c r="AP153" s="203"/>
      <c r="AQ153" s="208"/>
      <c r="AR153" s="205"/>
      <c r="AS153" s="576"/>
      <c r="AT153" s="203"/>
      <c r="AU153" s="203"/>
      <c r="AV153" s="208"/>
      <c r="AW153" s="205"/>
      <c r="AX153" s="576"/>
    </row>
    <row r="154" spans="2:50" ht="14.25" hidden="1" customHeight="1" outlineLevel="1">
      <c r="B154" s="527"/>
      <c r="C154" s="203">
        <v>8</v>
      </c>
      <c r="D154" s="206"/>
      <c r="E154" s="203"/>
      <c r="F154" s="203"/>
      <c r="G154" s="208"/>
      <c r="H154" s="576"/>
      <c r="I154" s="209"/>
      <c r="J154" s="209"/>
      <c r="K154" s="210"/>
      <c r="L154" s="577"/>
      <c r="M154" s="209"/>
      <c r="N154" s="527"/>
      <c r="O154" s="527"/>
      <c r="P154" s="203"/>
      <c r="Q154" s="203"/>
      <c r="R154" s="208"/>
      <c r="S154" s="205"/>
      <c r="T154" s="576"/>
      <c r="U154" s="203"/>
      <c r="V154" s="203"/>
      <c r="W154" s="208"/>
      <c r="X154" s="205"/>
      <c r="Y154" s="576"/>
      <c r="Z154" s="203"/>
      <c r="AA154" s="203"/>
      <c r="AB154" s="208"/>
      <c r="AC154" s="205"/>
      <c r="AD154" s="576"/>
      <c r="AE154" s="203"/>
      <c r="AF154" s="203"/>
      <c r="AG154" s="208"/>
      <c r="AH154" s="205"/>
      <c r="AI154" s="576"/>
      <c r="AJ154" s="203"/>
      <c r="AK154" s="203"/>
      <c r="AL154" s="208"/>
      <c r="AM154" s="205"/>
      <c r="AN154" s="576"/>
      <c r="AO154" s="203"/>
      <c r="AP154" s="203"/>
      <c r="AQ154" s="208"/>
      <c r="AR154" s="205"/>
      <c r="AS154" s="576"/>
      <c r="AT154" s="203"/>
      <c r="AU154" s="203"/>
      <c r="AV154" s="208"/>
      <c r="AW154" s="205"/>
      <c r="AX154" s="576"/>
    </row>
    <row r="155" spans="2:50" ht="14.25" hidden="1" customHeight="1" outlineLevel="1">
      <c r="B155" s="527"/>
      <c r="C155" s="203">
        <v>9</v>
      </c>
      <c r="D155" s="206"/>
      <c r="E155" s="203"/>
      <c r="F155" s="203"/>
      <c r="G155" s="208"/>
      <c r="H155" s="576"/>
      <c r="I155" s="209"/>
      <c r="J155" s="209"/>
      <c r="K155" s="210"/>
      <c r="L155" s="577"/>
      <c r="M155" s="209"/>
      <c r="N155" s="527"/>
      <c r="O155" s="527"/>
      <c r="P155" s="203"/>
      <c r="Q155" s="203"/>
      <c r="R155" s="208"/>
      <c r="S155" s="205"/>
      <c r="T155" s="576"/>
      <c r="U155" s="203"/>
      <c r="V155" s="203"/>
      <c r="W155" s="208"/>
      <c r="X155" s="205"/>
      <c r="Y155" s="576"/>
      <c r="Z155" s="203"/>
      <c r="AA155" s="203"/>
      <c r="AB155" s="208"/>
      <c r="AC155" s="205"/>
      <c r="AD155" s="576"/>
      <c r="AE155" s="203"/>
      <c r="AF155" s="203"/>
      <c r="AG155" s="208"/>
      <c r="AH155" s="205"/>
      <c r="AI155" s="576"/>
      <c r="AJ155" s="203"/>
      <c r="AK155" s="203"/>
      <c r="AL155" s="208"/>
      <c r="AM155" s="205"/>
      <c r="AN155" s="576"/>
      <c r="AO155" s="203"/>
      <c r="AP155" s="203"/>
      <c r="AQ155" s="208"/>
      <c r="AR155" s="205"/>
      <c r="AS155" s="576"/>
      <c r="AT155" s="203"/>
      <c r="AU155" s="203"/>
      <c r="AV155" s="208"/>
      <c r="AW155" s="205"/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3"/>
      <c r="Q156" s="203"/>
      <c r="R156" s="208"/>
      <c r="S156" s="205"/>
      <c r="T156" s="576"/>
      <c r="U156" s="203"/>
      <c r="V156" s="203"/>
      <c r="W156" s="208"/>
      <c r="X156" s="205"/>
      <c r="Y156" s="576"/>
      <c r="Z156" s="203"/>
      <c r="AA156" s="203"/>
      <c r="AB156" s="208"/>
      <c r="AC156" s="205"/>
      <c r="AD156" s="576"/>
      <c r="AE156" s="203"/>
      <c r="AF156" s="203"/>
      <c r="AG156" s="208"/>
      <c r="AH156" s="205"/>
      <c r="AI156" s="576"/>
      <c r="AJ156" s="203"/>
      <c r="AK156" s="203"/>
      <c r="AL156" s="208"/>
      <c r="AM156" s="205"/>
      <c r="AN156" s="576"/>
      <c r="AO156" s="203"/>
      <c r="AP156" s="203"/>
      <c r="AQ156" s="208"/>
      <c r="AR156" s="205"/>
      <c r="AS156" s="576"/>
      <c r="AT156" s="203"/>
      <c r="AU156" s="203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89">U162+1</f>
        <v>45925</v>
      </c>
      <c r="AA162" s="637"/>
      <c r="AB162" s="637"/>
      <c r="AC162" s="637"/>
      <c r="AD162" s="637"/>
      <c r="AE162" s="638">
        <f t="shared" ref="AE162" si="190">Z162+1</f>
        <v>45926</v>
      </c>
      <c r="AF162" s="639"/>
      <c r="AG162" s="639"/>
      <c r="AH162" s="639"/>
      <c r="AI162" s="639"/>
      <c r="AJ162" s="640">
        <f t="shared" ref="AJ162" si="191">AE162+1</f>
        <v>45927</v>
      </c>
      <c r="AK162" s="641"/>
      <c r="AL162" s="641"/>
      <c r="AM162" s="641"/>
      <c r="AN162" s="642"/>
      <c r="AO162" s="638">
        <f t="shared" ref="AO162" si="192">AJ162+1</f>
        <v>45928</v>
      </c>
      <c r="AP162" s="639"/>
      <c r="AQ162" s="639"/>
      <c r="AR162" s="639"/>
      <c r="AS162" s="639"/>
      <c r="AT162" s="640">
        <f t="shared" ref="AT162" si="193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194">Z162</f>
        <v>45925</v>
      </c>
      <c r="AA163" s="643"/>
      <c r="AB163" s="643"/>
      <c r="AC163" s="643"/>
      <c r="AD163" s="643"/>
      <c r="AE163" s="644">
        <f t="shared" ref="AE163" si="195">AE162</f>
        <v>45926</v>
      </c>
      <c r="AF163" s="644"/>
      <c r="AG163" s="644"/>
      <c r="AH163" s="644"/>
      <c r="AI163" s="644"/>
      <c r="AJ163" s="645">
        <f t="shared" ref="AJ163" si="196">AJ162</f>
        <v>45927</v>
      </c>
      <c r="AK163" s="646"/>
      <c r="AL163" s="646"/>
      <c r="AM163" s="646"/>
      <c r="AN163" s="647"/>
      <c r="AO163" s="644">
        <f t="shared" ref="AO163" si="197">AO162</f>
        <v>45928</v>
      </c>
      <c r="AP163" s="644"/>
      <c r="AQ163" s="644"/>
      <c r="AR163" s="644"/>
      <c r="AS163" s="644"/>
      <c r="AT163" s="645">
        <f t="shared" ref="AT163" si="198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487</v>
      </c>
      <c r="C167" s="203">
        <v>1</v>
      </c>
      <c r="D167" s="206" t="s">
        <v>406</v>
      </c>
      <c r="E167" s="203">
        <v>6</v>
      </c>
      <c r="F167" s="203">
        <v>3273</v>
      </c>
      <c r="G167" s="208">
        <f t="shared" ref="G167" si="199">F167/E167</f>
        <v>545.5</v>
      </c>
      <c r="H167" s="576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77">
        <f>IFERROR(AVERAGE(K167:K181),"-")</f>
        <v>463.32697145292633</v>
      </c>
      <c r="M167" s="209">
        <f>RANK(K167, K$167:$K$181)</f>
        <v>1</v>
      </c>
      <c r="N167" s="527"/>
      <c r="O167" s="527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76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76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76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76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76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76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76">
        <f>AVERAGE(AV167:AV181)</f>
        <v>464.71337579617625</v>
      </c>
    </row>
    <row r="168" spans="2:50" ht="14.25" hidden="1" customHeight="1" outlineLevel="1">
      <c r="B168" s="527"/>
      <c r="C168" s="203">
        <v>2</v>
      </c>
      <c r="D168" s="206"/>
      <c r="E168" s="203"/>
      <c r="F168" s="203"/>
      <c r="G168" s="208"/>
      <c r="H168" s="576"/>
      <c r="I168" s="209"/>
      <c r="J168" s="209"/>
      <c r="K168" s="210"/>
      <c r="L168" s="577"/>
      <c r="M168" s="209"/>
      <c r="N168" s="527"/>
      <c r="O168" s="527"/>
      <c r="P168" s="203"/>
      <c r="Q168" s="203"/>
      <c r="R168" s="208"/>
      <c r="S168" s="205"/>
      <c r="T168" s="576"/>
      <c r="U168" s="203"/>
      <c r="V168" s="203"/>
      <c r="W168" s="208"/>
      <c r="X168" s="205"/>
      <c r="Y168" s="576"/>
      <c r="Z168" s="203"/>
      <c r="AA168" s="203"/>
      <c r="AB168" s="208"/>
      <c r="AC168" s="205"/>
      <c r="AD168" s="576"/>
      <c r="AE168" s="203"/>
      <c r="AF168" s="203"/>
      <c r="AG168" s="208"/>
      <c r="AH168" s="205"/>
      <c r="AI168" s="576"/>
      <c r="AJ168" s="203"/>
      <c r="AK168" s="203"/>
      <c r="AL168" s="208"/>
      <c r="AM168" s="205"/>
      <c r="AN168" s="576"/>
      <c r="AO168" s="203"/>
      <c r="AP168" s="203"/>
      <c r="AQ168" s="208"/>
      <c r="AR168" s="205"/>
      <c r="AS168" s="576"/>
      <c r="AT168" s="203"/>
      <c r="AU168" s="203"/>
      <c r="AV168" s="208"/>
      <c r="AW168" s="205"/>
      <c r="AX168" s="576"/>
    </row>
    <row r="169" spans="2:50" ht="14.25" hidden="1" customHeight="1" outlineLevel="1">
      <c r="B169" s="527"/>
      <c r="C169" s="203">
        <v>3</v>
      </c>
      <c r="D169" s="206"/>
      <c r="E169" s="203"/>
      <c r="F169" s="203"/>
      <c r="G169" s="208"/>
      <c r="H169" s="576"/>
      <c r="I169" s="209"/>
      <c r="J169" s="209"/>
      <c r="K169" s="210"/>
      <c r="L169" s="577"/>
      <c r="M169" s="209"/>
      <c r="N169" s="527"/>
      <c r="O169" s="527"/>
      <c r="P169" s="203"/>
      <c r="Q169" s="203"/>
      <c r="R169" s="208"/>
      <c r="S169" s="205"/>
      <c r="T169" s="576"/>
      <c r="U169" s="203"/>
      <c r="V169" s="203"/>
      <c r="W169" s="208"/>
      <c r="X169" s="205"/>
      <c r="Y169" s="576"/>
      <c r="Z169" s="203"/>
      <c r="AA169" s="203"/>
      <c r="AB169" s="208"/>
      <c r="AC169" s="205"/>
      <c r="AD169" s="576"/>
      <c r="AE169" s="203"/>
      <c r="AF169" s="203"/>
      <c r="AG169" s="208"/>
      <c r="AH169" s="205"/>
      <c r="AI169" s="576"/>
      <c r="AJ169" s="203"/>
      <c r="AK169" s="203"/>
      <c r="AL169" s="208"/>
      <c r="AM169" s="205"/>
      <c r="AN169" s="576"/>
      <c r="AO169" s="203"/>
      <c r="AP169" s="203"/>
      <c r="AQ169" s="208"/>
      <c r="AR169" s="205"/>
      <c r="AS169" s="576"/>
      <c r="AT169" s="203"/>
      <c r="AU169" s="203"/>
      <c r="AV169" s="208"/>
      <c r="AW169" s="205"/>
      <c r="AX169" s="576"/>
    </row>
    <row r="170" spans="2:50" ht="14.25" hidden="1" customHeight="1" outlineLevel="1">
      <c r="B170" s="527"/>
      <c r="C170" s="203">
        <v>4</v>
      </c>
      <c r="D170" s="206"/>
      <c r="E170" s="203"/>
      <c r="F170" s="203"/>
      <c r="G170" s="208"/>
      <c r="H170" s="576"/>
      <c r="I170" s="209"/>
      <c r="J170" s="209"/>
      <c r="K170" s="210"/>
      <c r="L170" s="577"/>
      <c r="M170" s="209"/>
      <c r="N170" s="527"/>
      <c r="O170" s="527"/>
      <c r="P170" s="203"/>
      <c r="Q170" s="203"/>
      <c r="R170" s="208"/>
      <c r="S170" s="205"/>
      <c r="T170" s="576"/>
      <c r="U170" s="203"/>
      <c r="V170" s="203"/>
      <c r="W170" s="208"/>
      <c r="X170" s="205"/>
      <c r="Y170" s="576"/>
      <c r="Z170" s="203"/>
      <c r="AA170" s="203"/>
      <c r="AB170" s="208"/>
      <c r="AC170" s="205"/>
      <c r="AD170" s="576"/>
      <c r="AE170" s="203"/>
      <c r="AF170" s="203"/>
      <c r="AG170" s="208"/>
      <c r="AH170" s="205"/>
      <c r="AI170" s="576"/>
      <c r="AJ170" s="203"/>
      <c r="AK170" s="203"/>
      <c r="AL170" s="208"/>
      <c r="AM170" s="205"/>
      <c r="AN170" s="576"/>
      <c r="AO170" s="203"/>
      <c r="AP170" s="203"/>
      <c r="AQ170" s="208"/>
      <c r="AR170" s="205"/>
      <c r="AS170" s="576"/>
      <c r="AT170" s="203"/>
      <c r="AU170" s="203"/>
      <c r="AV170" s="208"/>
      <c r="AW170" s="205"/>
      <c r="AX170" s="576"/>
    </row>
    <row r="171" spans="2:50" ht="14.25" hidden="1" customHeight="1" outlineLevel="1">
      <c r="B171" s="527"/>
      <c r="C171" s="203">
        <v>5</v>
      </c>
      <c r="D171" s="206"/>
      <c r="E171" s="203"/>
      <c r="F171" s="203"/>
      <c r="G171" s="208"/>
      <c r="H171" s="576"/>
      <c r="I171" s="209"/>
      <c r="J171" s="209"/>
      <c r="K171" s="210"/>
      <c r="L171" s="577"/>
      <c r="M171" s="209"/>
      <c r="N171" s="527"/>
      <c r="O171" s="527"/>
      <c r="P171" s="203"/>
      <c r="Q171" s="203"/>
      <c r="R171" s="208"/>
      <c r="S171" s="205"/>
      <c r="T171" s="576"/>
      <c r="U171" s="203"/>
      <c r="V171" s="203"/>
      <c r="W171" s="208"/>
      <c r="X171" s="205"/>
      <c r="Y171" s="576"/>
      <c r="Z171" s="203"/>
      <c r="AA171" s="203"/>
      <c r="AB171" s="208"/>
      <c r="AC171" s="205"/>
      <c r="AD171" s="576"/>
      <c r="AE171" s="203"/>
      <c r="AF171" s="203"/>
      <c r="AG171" s="208"/>
      <c r="AH171" s="205"/>
      <c r="AI171" s="576"/>
      <c r="AJ171" s="203"/>
      <c r="AK171" s="203"/>
      <c r="AL171" s="208"/>
      <c r="AM171" s="205"/>
      <c r="AN171" s="576"/>
      <c r="AO171" s="203"/>
      <c r="AP171" s="203"/>
      <c r="AQ171" s="208"/>
      <c r="AR171" s="205"/>
      <c r="AS171" s="576"/>
      <c r="AT171" s="203"/>
      <c r="AU171" s="203"/>
      <c r="AV171" s="208"/>
      <c r="AW171" s="205"/>
      <c r="AX171" s="576"/>
    </row>
    <row r="172" spans="2:50" ht="14.25" hidden="1" customHeight="1" outlineLevel="1">
      <c r="B172" s="527"/>
      <c r="C172" s="203">
        <v>6</v>
      </c>
      <c r="D172" s="206"/>
      <c r="E172" s="203"/>
      <c r="F172" s="203"/>
      <c r="G172" s="208"/>
      <c r="H172" s="576"/>
      <c r="I172" s="209"/>
      <c r="J172" s="209"/>
      <c r="K172" s="210"/>
      <c r="L172" s="577"/>
      <c r="M172" s="209"/>
      <c r="N172" s="527"/>
      <c r="O172" s="527"/>
      <c r="P172" s="203"/>
      <c r="Q172" s="203"/>
      <c r="R172" s="208"/>
      <c r="S172" s="205"/>
      <c r="T172" s="576"/>
      <c r="U172" s="203"/>
      <c r="V172" s="203"/>
      <c r="W172" s="208"/>
      <c r="X172" s="205"/>
      <c r="Y172" s="576"/>
      <c r="Z172" s="203"/>
      <c r="AA172" s="203"/>
      <c r="AB172" s="208"/>
      <c r="AC172" s="205"/>
      <c r="AD172" s="576"/>
      <c r="AE172" s="203"/>
      <c r="AF172" s="203"/>
      <c r="AG172" s="208"/>
      <c r="AH172" s="205"/>
      <c r="AI172" s="576"/>
      <c r="AJ172" s="203"/>
      <c r="AK172" s="203"/>
      <c r="AL172" s="208"/>
      <c r="AM172" s="205"/>
      <c r="AN172" s="576"/>
      <c r="AO172" s="203"/>
      <c r="AP172" s="203"/>
      <c r="AQ172" s="208"/>
      <c r="AR172" s="205"/>
      <c r="AS172" s="576"/>
      <c r="AT172" s="203"/>
      <c r="AU172" s="203"/>
      <c r="AV172" s="208"/>
      <c r="AW172" s="205"/>
      <c r="AX172" s="576"/>
    </row>
    <row r="173" spans="2:50" ht="14.25" hidden="1" customHeight="1" outlineLevel="1">
      <c r="B173" s="527"/>
      <c r="C173" s="203">
        <v>7</v>
      </c>
      <c r="D173" s="206"/>
      <c r="E173" s="203"/>
      <c r="F173" s="203"/>
      <c r="G173" s="208"/>
      <c r="H173" s="576"/>
      <c r="I173" s="209"/>
      <c r="J173" s="209"/>
      <c r="K173" s="210"/>
      <c r="L173" s="577"/>
      <c r="M173" s="209"/>
      <c r="N173" s="527"/>
      <c r="O173" s="527"/>
      <c r="P173" s="203"/>
      <c r="Q173" s="203"/>
      <c r="R173" s="208"/>
      <c r="S173" s="205"/>
      <c r="T173" s="576"/>
      <c r="U173" s="203"/>
      <c r="V173" s="203"/>
      <c r="W173" s="208"/>
      <c r="X173" s="205"/>
      <c r="Y173" s="576"/>
      <c r="Z173" s="203"/>
      <c r="AA173" s="203"/>
      <c r="AB173" s="208"/>
      <c r="AC173" s="205"/>
      <c r="AD173" s="576"/>
      <c r="AE173" s="203"/>
      <c r="AF173" s="203"/>
      <c r="AG173" s="208"/>
      <c r="AH173" s="205"/>
      <c r="AI173" s="576"/>
      <c r="AJ173" s="203"/>
      <c r="AK173" s="203"/>
      <c r="AL173" s="208"/>
      <c r="AM173" s="205"/>
      <c r="AN173" s="576"/>
      <c r="AO173" s="203"/>
      <c r="AP173" s="203"/>
      <c r="AQ173" s="208"/>
      <c r="AR173" s="205"/>
      <c r="AS173" s="576"/>
      <c r="AT173" s="203"/>
      <c r="AU173" s="203"/>
      <c r="AV173" s="208"/>
      <c r="AW173" s="205"/>
      <c r="AX173" s="576"/>
    </row>
    <row r="174" spans="2:50" ht="14.25" hidden="1" customHeight="1" outlineLevel="1">
      <c r="B174" s="527"/>
      <c r="C174" s="203">
        <v>8</v>
      </c>
      <c r="D174" s="206"/>
      <c r="E174" s="203"/>
      <c r="F174" s="203"/>
      <c r="G174" s="208"/>
      <c r="H174" s="576"/>
      <c r="I174" s="209"/>
      <c r="J174" s="209"/>
      <c r="K174" s="210"/>
      <c r="L174" s="577"/>
      <c r="M174" s="209"/>
      <c r="N174" s="527"/>
      <c r="O174" s="527"/>
      <c r="P174" s="203"/>
      <c r="Q174" s="203"/>
      <c r="R174" s="208"/>
      <c r="S174" s="205"/>
      <c r="T174" s="576"/>
      <c r="U174" s="203"/>
      <c r="V174" s="203"/>
      <c r="W174" s="208"/>
      <c r="X174" s="205"/>
      <c r="Y174" s="576"/>
      <c r="Z174" s="203"/>
      <c r="AA174" s="203"/>
      <c r="AB174" s="208"/>
      <c r="AC174" s="205"/>
      <c r="AD174" s="576"/>
      <c r="AE174" s="203"/>
      <c r="AF174" s="203"/>
      <c r="AG174" s="208"/>
      <c r="AH174" s="205"/>
      <c r="AI174" s="576"/>
      <c r="AJ174" s="203"/>
      <c r="AK174" s="203"/>
      <c r="AL174" s="208"/>
      <c r="AM174" s="205"/>
      <c r="AN174" s="576"/>
      <c r="AO174" s="203"/>
      <c r="AP174" s="203"/>
      <c r="AQ174" s="208"/>
      <c r="AR174" s="205"/>
      <c r="AS174" s="576"/>
      <c r="AT174" s="203"/>
      <c r="AU174" s="203"/>
      <c r="AV174" s="208"/>
      <c r="AW174" s="205"/>
      <c r="AX174" s="576"/>
    </row>
    <row r="175" spans="2:50" ht="14.25" hidden="1" customHeight="1" outlineLevel="1">
      <c r="B175" s="527"/>
      <c r="C175" s="203">
        <v>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27"/>
      <c r="O175" s="527"/>
      <c r="P175" s="203"/>
      <c r="Q175" s="203"/>
      <c r="R175" s="208"/>
      <c r="S175" s="205"/>
      <c r="T175" s="576"/>
      <c r="U175" s="203"/>
      <c r="V175" s="203"/>
      <c r="W175" s="208"/>
      <c r="X175" s="205"/>
      <c r="Y175" s="576"/>
      <c r="Z175" s="203"/>
      <c r="AA175" s="203"/>
      <c r="AB175" s="208"/>
      <c r="AC175" s="205"/>
      <c r="AD175" s="576"/>
      <c r="AE175" s="203"/>
      <c r="AF175" s="203"/>
      <c r="AG175" s="208"/>
      <c r="AH175" s="205"/>
      <c r="AI175" s="576"/>
      <c r="AJ175" s="203"/>
      <c r="AK175" s="203"/>
      <c r="AL175" s="208"/>
      <c r="AM175" s="205"/>
      <c r="AN175" s="576"/>
      <c r="AO175" s="203"/>
      <c r="AP175" s="203"/>
      <c r="AQ175" s="208"/>
      <c r="AR175" s="205"/>
      <c r="AS175" s="576"/>
      <c r="AT175" s="203"/>
      <c r="AU175" s="203"/>
      <c r="AV175" s="208"/>
      <c r="AW175" s="205"/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3"/>
      <c r="W181" s="208"/>
      <c r="X181" s="205"/>
      <c r="Y181" s="576"/>
      <c r="Z181" s="203"/>
      <c r="AA181" s="203"/>
      <c r="AB181" s="208"/>
      <c r="AC181" s="205"/>
      <c r="AD181" s="576"/>
      <c r="AE181" s="203"/>
      <c r="AF181" s="203"/>
      <c r="AG181" s="208"/>
      <c r="AH181" s="205"/>
      <c r="AI181" s="576"/>
      <c r="AJ181" s="203"/>
      <c r="AK181" s="203"/>
      <c r="AL181" s="208"/>
      <c r="AM181" s="205"/>
      <c r="AN181" s="576"/>
      <c r="AO181" s="203"/>
      <c r="AP181" s="203"/>
      <c r="AQ181" s="208"/>
      <c r="AR181" s="205"/>
      <c r="AS181" s="576"/>
      <c r="AT181" s="203"/>
      <c r="AU181" s="203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07">U182+1</f>
        <v>45932</v>
      </c>
      <c r="AA182" s="637"/>
      <c r="AB182" s="637"/>
      <c r="AC182" s="637"/>
      <c r="AD182" s="637"/>
      <c r="AE182" s="638">
        <f t="shared" ref="AE182" si="208">Z182+1</f>
        <v>45933</v>
      </c>
      <c r="AF182" s="639"/>
      <c r="AG182" s="639"/>
      <c r="AH182" s="639"/>
      <c r="AI182" s="639"/>
      <c r="AJ182" s="640">
        <f t="shared" ref="AJ182" si="209">AE182+1</f>
        <v>45934</v>
      </c>
      <c r="AK182" s="641"/>
      <c r="AL182" s="641"/>
      <c r="AM182" s="641"/>
      <c r="AN182" s="642"/>
      <c r="AO182" s="638">
        <f t="shared" ref="AO182" si="210">AJ182+1</f>
        <v>45935</v>
      </c>
      <c r="AP182" s="639"/>
      <c r="AQ182" s="639"/>
      <c r="AR182" s="639"/>
      <c r="AS182" s="639"/>
      <c r="AT182" s="640">
        <f t="shared" ref="AT182" si="211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12">Z182</f>
        <v>45932</v>
      </c>
      <c r="AA183" s="643"/>
      <c r="AB183" s="643"/>
      <c r="AC183" s="643"/>
      <c r="AD183" s="643"/>
      <c r="AE183" s="644">
        <f t="shared" ref="AE183" si="213">AE182</f>
        <v>45933</v>
      </c>
      <c r="AF183" s="644"/>
      <c r="AG183" s="644"/>
      <c r="AH183" s="644"/>
      <c r="AI183" s="644"/>
      <c r="AJ183" s="645">
        <f t="shared" ref="AJ183" si="214">AJ182</f>
        <v>45934</v>
      </c>
      <c r="AK183" s="646"/>
      <c r="AL183" s="646"/>
      <c r="AM183" s="646"/>
      <c r="AN183" s="647"/>
      <c r="AO183" s="644">
        <f t="shared" ref="AO183" si="215">AO182</f>
        <v>45935</v>
      </c>
      <c r="AP183" s="644"/>
      <c r="AQ183" s="644"/>
      <c r="AR183" s="644"/>
      <c r="AS183" s="644"/>
      <c r="AT183" s="645">
        <f t="shared" ref="AT183" si="216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487</v>
      </c>
      <c r="C187" s="203">
        <v>1</v>
      </c>
      <c r="D187" s="206" t="s">
        <v>406</v>
      </c>
      <c r="E187" s="203">
        <v>6</v>
      </c>
      <c r="F187" s="203">
        <v>3273</v>
      </c>
      <c r="G187" s="208">
        <f t="shared" ref="G187" si="217">F187/E187</f>
        <v>545.5</v>
      </c>
      <c r="H187" s="576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77">
        <f>IFERROR(AVERAGE(K187:K201),"-")</f>
        <v>468.428961809496</v>
      </c>
      <c r="M187" s="209">
        <f>RANK(K187, K$187:$K$201)</f>
        <v>1</v>
      </c>
      <c r="N187" s="527"/>
      <c r="O187" s="527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76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76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76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76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76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76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76">
        <f>AVERAGE(AV187:AV201)</f>
        <v>473.20441988950301</v>
      </c>
    </row>
    <row r="188" spans="2:50" ht="14.25" hidden="1" customHeight="1" outlineLevel="1">
      <c r="B188" s="527"/>
      <c r="C188" s="203">
        <v>2</v>
      </c>
      <c r="D188" s="206"/>
      <c r="E188" s="203"/>
      <c r="F188" s="203"/>
      <c r="G188" s="208"/>
      <c r="H188" s="576"/>
      <c r="I188" s="209"/>
      <c r="J188" s="209"/>
      <c r="K188" s="210"/>
      <c r="L188" s="577"/>
      <c r="M188" s="209"/>
      <c r="N188" s="527"/>
      <c r="O188" s="527"/>
      <c r="P188" s="203"/>
      <c r="Q188" s="203"/>
      <c r="R188" s="208"/>
      <c r="S188" s="205"/>
      <c r="T188" s="576"/>
      <c r="U188" s="203"/>
      <c r="V188" s="203"/>
      <c r="W188" s="208"/>
      <c r="X188" s="205"/>
      <c r="Y188" s="576"/>
      <c r="Z188" s="203"/>
      <c r="AA188" s="203"/>
      <c r="AB188" s="208"/>
      <c r="AC188" s="205"/>
      <c r="AD188" s="576"/>
      <c r="AE188" s="203"/>
      <c r="AF188" s="203"/>
      <c r="AG188" s="208"/>
      <c r="AH188" s="205"/>
      <c r="AI188" s="576"/>
      <c r="AJ188" s="203"/>
      <c r="AK188" s="203"/>
      <c r="AL188" s="208"/>
      <c r="AM188" s="205"/>
      <c r="AN188" s="576"/>
      <c r="AO188" s="203"/>
      <c r="AP188" s="203"/>
      <c r="AQ188" s="208"/>
      <c r="AR188" s="205"/>
      <c r="AS188" s="576"/>
      <c r="AT188" s="203"/>
      <c r="AU188" s="203"/>
      <c r="AV188" s="208"/>
      <c r="AW188" s="205"/>
      <c r="AX188" s="576"/>
    </row>
    <row r="189" spans="2:50" ht="14.25" hidden="1" customHeight="1" outlineLevel="1">
      <c r="B189" s="527"/>
      <c r="C189" s="203">
        <v>3</v>
      </c>
      <c r="D189" s="206"/>
      <c r="E189" s="203"/>
      <c r="F189" s="203"/>
      <c r="G189" s="208"/>
      <c r="H189" s="576"/>
      <c r="I189" s="209"/>
      <c r="J189" s="209"/>
      <c r="K189" s="210"/>
      <c r="L189" s="577"/>
      <c r="M189" s="209"/>
      <c r="N189" s="527"/>
      <c r="O189" s="527"/>
      <c r="P189" s="203"/>
      <c r="Q189" s="203"/>
      <c r="R189" s="208"/>
      <c r="S189" s="205"/>
      <c r="T189" s="576"/>
      <c r="U189" s="203"/>
      <c r="V189" s="203"/>
      <c r="W189" s="208"/>
      <c r="X189" s="205"/>
      <c r="Y189" s="576"/>
      <c r="Z189" s="203"/>
      <c r="AA189" s="203"/>
      <c r="AB189" s="208"/>
      <c r="AC189" s="205"/>
      <c r="AD189" s="576"/>
      <c r="AE189" s="203"/>
      <c r="AF189" s="203"/>
      <c r="AG189" s="208"/>
      <c r="AH189" s="205"/>
      <c r="AI189" s="576"/>
      <c r="AJ189" s="203"/>
      <c r="AK189" s="203"/>
      <c r="AL189" s="208"/>
      <c r="AM189" s="205"/>
      <c r="AN189" s="576"/>
      <c r="AO189" s="203"/>
      <c r="AP189" s="203"/>
      <c r="AQ189" s="208"/>
      <c r="AR189" s="205"/>
      <c r="AS189" s="576"/>
      <c r="AT189" s="203"/>
      <c r="AU189" s="203"/>
      <c r="AV189" s="208"/>
      <c r="AW189" s="205"/>
      <c r="AX189" s="576"/>
    </row>
    <row r="190" spans="2:50" ht="14.25" hidden="1" customHeight="1" outlineLevel="1">
      <c r="B190" s="527"/>
      <c r="C190" s="203">
        <v>4</v>
      </c>
      <c r="D190" s="206"/>
      <c r="E190" s="203"/>
      <c r="F190" s="203"/>
      <c r="G190" s="208"/>
      <c r="H190" s="576"/>
      <c r="I190" s="209"/>
      <c r="J190" s="209"/>
      <c r="K190" s="210"/>
      <c r="L190" s="577"/>
      <c r="M190" s="209"/>
      <c r="N190" s="527"/>
      <c r="O190" s="527"/>
      <c r="P190" s="203"/>
      <c r="Q190" s="203"/>
      <c r="R190" s="208"/>
      <c r="S190" s="205"/>
      <c r="T190" s="576"/>
      <c r="U190" s="203"/>
      <c r="V190" s="203"/>
      <c r="W190" s="208"/>
      <c r="X190" s="205"/>
      <c r="Y190" s="576"/>
      <c r="Z190" s="203"/>
      <c r="AA190" s="203"/>
      <c r="AB190" s="208"/>
      <c r="AC190" s="205"/>
      <c r="AD190" s="576"/>
      <c r="AE190" s="203"/>
      <c r="AF190" s="203"/>
      <c r="AG190" s="208"/>
      <c r="AH190" s="205"/>
      <c r="AI190" s="576"/>
      <c r="AJ190" s="203"/>
      <c r="AK190" s="203"/>
      <c r="AL190" s="208"/>
      <c r="AM190" s="205"/>
      <c r="AN190" s="576"/>
      <c r="AO190" s="203"/>
      <c r="AP190" s="203"/>
      <c r="AQ190" s="208"/>
      <c r="AR190" s="205"/>
      <c r="AS190" s="576"/>
      <c r="AT190" s="203"/>
      <c r="AU190" s="203"/>
      <c r="AV190" s="208"/>
      <c r="AW190" s="205"/>
      <c r="AX190" s="576"/>
    </row>
    <row r="191" spans="2:50" ht="14.25" hidden="1" customHeight="1" outlineLevel="1">
      <c r="B191" s="527"/>
      <c r="C191" s="203">
        <v>5</v>
      </c>
      <c r="D191" s="206"/>
      <c r="E191" s="203"/>
      <c r="F191" s="203"/>
      <c r="G191" s="208"/>
      <c r="H191" s="576"/>
      <c r="I191" s="209"/>
      <c r="J191" s="209"/>
      <c r="K191" s="210"/>
      <c r="L191" s="577"/>
      <c r="M191" s="209"/>
      <c r="N191" s="527"/>
      <c r="O191" s="527"/>
      <c r="P191" s="203"/>
      <c r="Q191" s="203"/>
      <c r="R191" s="208"/>
      <c r="S191" s="205"/>
      <c r="T191" s="576"/>
      <c r="U191" s="203"/>
      <c r="V191" s="203"/>
      <c r="W191" s="208"/>
      <c r="X191" s="205"/>
      <c r="Y191" s="576"/>
      <c r="Z191" s="203"/>
      <c r="AA191" s="203"/>
      <c r="AB191" s="208"/>
      <c r="AC191" s="205"/>
      <c r="AD191" s="576"/>
      <c r="AE191" s="203"/>
      <c r="AF191" s="203"/>
      <c r="AG191" s="208"/>
      <c r="AH191" s="205"/>
      <c r="AI191" s="576"/>
      <c r="AJ191" s="203"/>
      <c r="AK191" s="203"/>
      <c r="AL191" s="208"/>
      <c r="AM191" s="205"/>
      <c r="AN191" s="576"/>
      <c r="AO191" s="203"/>
      <c r="AP191" s="203"/>
      <c r="AQ191" s="208"/>
      <c r="AR191" s="205"/>
      <c r="AS191" s="576"/>
      <c r="AT191" s="203"/>
      <c r="AU191" s="203"/>
      <c r="AV191" s="208"/>
      <c r="AW191" s="205"/>
      <c r="AX191" s="576"/>
    </row>
    <row r="192" spans="2:50" ht="14.25" hidden="1" customHeight="1" outlineLevel="1">
      <c r="B192" s="527"/>
      <c r="C192" s="203">
        <v>6</v>
      </c>
      <c r="D192" s="206"/>
      <c r="E192" s="203"/>
      <c r="F192" s="203"/>
      <c r="G192" s="208"/>
      <c r="H192" s="576"/>
      <c r="I192" s="209"/>
      <c r="J192" s="209"/>
      <c r="K192" s="210"/>
      <c r="L192" s="577"/>
      <c r="M192" s="209"/>
      <c r="N192" s="527"/>
      <c r="O192" s="527"/>
      <c r="P192" s="203"/>
      <c r="Q192" s="203"/>
      <c r="R192" s="208"/>
      <c r="S192" s="205"/>
      <c r="T192" s="576"/>
      <c r="U192" s="203"/>
      <c r="V192" s="203"/>
      <c r="W192" s="208"/>
      <c r="X192" s="205"/>
      <c r="Y192" s="576"/>
      <c r="Z192" s="203"/>
      <c r="AA192" s="203"/>
      <c r="AB192" s="208"/>
      <c r="AC192" s="205"/>
      <c r="AD192" s="576"/>
      <c r="AE192" s="203"/>
      <c r="AF192" s="203"/>
      <c r="AG192" s="208"/>
      <c r="AH192" s="205"/>
      <c r="AI192" s="576"/>
      <c r="AJ192" s="203"/>
      <c r="AK192" s="203"/>
      <c r="AL192" s="208"/>
      <c r="AM192" s="205"/>
      <c r="AN192" s="576"/>
      <c r="AO192" s="203"/>
      <c r="AP192" s="203"/>
      <c r="AQ192" s="208"/>
      <c r="AR192" s="205"/>
      <c r="AS192" s="576"/>
      <c r="AT192" s="203"/>
      <c r="AU192" s="203"/>
      <c r="AV192" s="208"/>
      <c r="AW192" s="205"/>
      <c r="AX192" s="576"/>
    </row>
    <row r="193" spans="2:50" ht="14.25" hidden="1" customHeight="1" outlineLevel="1">
      <c r="B193" s="527"/>
      <c r="C193" s="203">
        <v>7</v>
      </c>
      <c r="D193" s="206"/>
      <c r="E193" s="203"/>
      <c r="F193" s="203"/>
      <c r="G193" s="208"/>
      <c r="H193" s="576"/>
      <c r="I193" s="209"/>
      <c r="J193" s="209"/>
      <c r="K193" s="210"/>
      <c r="L193" s="577"/>
      <c r="M193" s="209"/>
      <c r="N193" s="527"/>
      <c r="O193" s="527"/>
      <c r="P193" s="203"/>
      <c r="Q193" s="203"/>
      <c r="R193" s="208"/>
      <c r="S193" s="205"/>
      <c r="T193" s="576"/>
      <c r="U193" s="203"/>
      <c r="V193" s="203"/>
      <c r="W193" s="208"/>
      <c r="X193" s="205"/>
      <c r="Y193" s="576"/>
      <c r="Z193" s="203"/>
      <c r="AA193" s="203"/>
      <c r="AB193" s="208"/>
      <c r="AC193" s="205"/>
      <c r="AD193" s="576"/>
      <c r="AE193" s="203"/>
      <c r="AF193" s="203"/>
      <c r="AG193" s="208"/>
      <c r="AH193" s="205"/>
      <c r="AI193" s="576"/>
      <c r="AJ193" s="203"/>
      <c r="AK193" s="203"/>
      <c r="AL193" s="208"/>
      <c r="AM193" s="205"/>
      <c r="AN193" s="576"/>
      <c r="AO193" s="203"/>
      <c r="AP193" s="203"/>
      <c r="AQ193" s="208"/>
      <c r="AR193" s="205"/>
      <c r="AS193" s="576"/>
      <c r="AT193" s="203"/>
      <c r="AU193" s="203"/>
      <c r="AV193" s="208"/>
      <c r="AW193" s="205"/>
      <c r="AX193" s="576"/>
    </row>
    <row r="194" spans="2:50" ht="14.25" hidden="1" customHeight="1" outlineLevel="1">
      <c r="B194" s="527"/>
      <c r="C194" s="203">
        <v>8</v>
      </c>
      <c r="D194" s="206"/>
      <c r="E194" s="203"/>
      <c r="F194" s="203"/>
      <c r="G194" s="208"/>
      <c r="H194" s="576"/>
      <c r="I194" s="209"/>
      <c r="J194" s="209"/>
      <c r="K194" s="210"/>
      <c r="L194" s="577"/>
      <c r="M194" s="209"/>
      <c r="N194" s="527"/>
      <c r="O194" s="527"/>
      <c r="P194" s="203"/>
      <c r="Q194" s="203"/>
      <c r="R194" s="208"/>
      <c r="S194" s="205"/>
      <c r="T194" s="576"/>
      <c r="U194" s="203"/>
      <c r="V194" s="203"/>
      <c r="W194" s="208"/>
      <c r="X194" s="205"/>
      <c r="Y194" s="576"/>
      <c r="Z194" s="203"/>
      <c r="AA194" s="203"/>
      <c r="AB194" s="208"/>
      <c r="AC194" s="205"/>
      <c r="AD194" s="576"/>
      <c r="AE194" s="203"/>
      <c r="AF194" s="203"/>
      <c r="AG194" s="208"/>
      <c r="AH194" s="205"/>
      <c r="AI194" s="576"/>
      <c r="AJ194" s="203"/>
      <c r="AK194" s="203"/>
      <c r="AL194" s="208"/>
      <c r="AM194" s="205"/>
      <c r="AN194" s="576"/>
      <c r="AO194" s="203"/>
      <c r="AP194" s="203"/>
      <c r="AQ194" s="208"/>
      <c r="AR194" s="205"/>
      <c r="AS194" s="576"/>
      <c r="AT194" s="203"/>
      <c r="AU194" s="203"/>
      <c r="AV194" s="208"/>
      <c r="AW194" s="205"/>
      <c r="AX194" s="576"/>
    </row>
    <row r="195" spans="2:50" ht="14.25" hidden="1" customHeight="1" outlineLevel="1">
      <c r="B195" s="527"/>
      <c r="C195" s="203">
        <v>9</v>
      </c>
      <c r="D195" s="206"/>
      <c r="E195" s="203"/>
      <c r="F195" s="203"/>
      <c r="G195" s="208"/>
      <c r="H195" s="576"/>
      <c r="I195" s="209"/>
      <c r="J195" s="209"/>
      <c r="K195" s="210"/>
      <c r="L195" s="577"/>
      <c r="M195" s="209"/>
      <c r="N195" s="527"/>
      <c r="O195" s="527"/>
      <c r="P195" s="203"/>
      <c r="Q195" s="203"/>
      <c r="R195" s="208"/>
      <c r="S195" s="205"/>
      <c r="T195" s="576"/>
      <c r="U195" s="203"/>
      <c r="V195" s="203"/>
      <c r="W195" s="208"/>
      <c r="X195" s="205"/>
      <c r="Y195" s="576"/>
      <c r="Z195" s="203"/>
      <c r="AA195" s="203"/>
      <c r="AB195" s="208"/>
      <c r="AC195" s="205"/>
      <c r="AD195" s="576"/>
      <c r="AE195" s="203"/>
      <c r="AF195" s="203"/>
      <c r="AG195" s="208"/>
      <c r="AH195" s="205"/>
      <c r="AI195" s="576"/>
      <c r="AJ195" s="203"/>
      <c r="AK195" s="203"/>
      <c r="AL195" s="208"/>
      <c r="AM195" s="205"/>
      <c r="AN195" s="576"/>
      <c r="AO195" s="203"/>
      <c r="AP195" s="203"/>
      <c r="AQ195" s="208"/>
      <c r="AR195" s="205"/>
      <c r="AS195" s="576"/>
      <c r="AT195" s="203"/>
      <c r="AU195" s="203"/>
      <c r="AV195" s="208"/>
      <c r="AW195" s="205"/>
      <c r="AX195" s="576"/>
    </row>
    <row r="196" spans="2:50" ht="14.25" hidden="1" customHeight="1" outlineLevel="1">
      <c r="B196" s="527"/>
      <c r="C196" s="203">
        <v>10</v>
      </c>
      <c r="D196" s="206"/>
      <c r="E196" s="203"/>
      <c r="F196" s="203"/>
      <c r="G196" s="208"/>
      <c r="H196" s="576"/>
      <c r="I196" s="209"/>
      <c r="J196" s="209"/>
      <c r="K196" s="210"/>
      <c r="L196" s="577"/>
      <c r="M196" s="209"/>
      <c r="N196" s="527"/>
      <c r="O196" s="527"/>
      <c r="P196" s="203"/>
      <c r="Q196" s="203"/>
      <c r="R196" s="208"/>
      <c r="S196" s="205"/>
      <c r="T196" s="576"/>
      <c r="U196" s="203"/>
      <c r="V196" s="203"/>
      <c r="W196" s="208"/>
      <c r="X196" s="205"/>
      <c r="Y196" s="576"/>
      <c r="Z196" s="203"/>
      <c r="AA196" s="203"/>
      <c r="AB196" s="208"/>
      <c r="AC196" s="205"/>
      <c r="AD196" s="576"/>
      <c r="AE196" s="203"/>
      <c r="AF196" s="203"/>
      <c r="AG196" s="208"/>
      <c r="AH196" s="205"/>
      <c r="AI196" s="576"/>
      <c r="AJ196" s="203"/>
      <c r="AK196" s="203"/>
      <c r="AL196" s="208"/>
      <c r="AM196" s="205"/>
      <c r="AN196" s="576"/>
      <c r="AO196" s="203"/>
      <c r="AP196" s="203"/>
      <c r="AQ196" s="208"/>
      <c r="AR196" s="205"/>
      <c r="AS196" s="576"/>
      <c r="AT196" s="203"/>
      <c r="AU196" s="203"/>
      <c r="AV196" s="208"/>
      <c r="AW196" s="205"/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3"/>
      <c r="Q197" s="203"/>
      <c r="R197" s="208"/>
      <c r="S197" s="205"/>
      <c r="T197" s="576"/>
      <c r="U197" s="203"/>
      <c r="V197" s="203"/>
      <c r="W197" s="208"/>
      <c r="X197" s="205"/>
      <c r="Y197" s="576"/>
      <c r="Z197" s="203"/>
      <c r="AA197" s="203"/>
      <c r="AB197" s="208"/>
      <c r="AC197" s="205"/>
      <c r="AD197" s="576"/>
      <c r="AE197" s="203"/>
      <c r="AF197" s="203"/>
      <c r="AG197" s="208"/>
      <c r="AH197" s="205"/>
      <c r="AI197" s="576"/>
      <c r="AJ197" s="203"/>
      <c r="AK197" s="203"/>
      <c r="AL197" s="208"/>
      <c r="AM197" s="205"/>
      <c r="AN197" s="576"/>
      <c r="AO197" s="203"/>
      <c r="AP197" s="203"/>
      <c r="AQ197" s="208"/>
      <c r="AR197" s="205"/>
      <c r="AS197" s="576"/>
      <c r="AT197" s="203"/>
      <c r="AU197" s="203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3"/>
      <c r="Q198" s="203"/>
      <c r="R198" s="208"/>
      <c r="S198" s="205"/>
      <c r="T198" s="576"/>
      <c r="U198" s="203"/>
      <c r="V198" s="203"/>
      <c r="W198" s="208"/>
      <c r="X198" s="205"/>
      <c r="Y198" s="576"/>
      <c r="Z198" s="203"/>
      <c r="AA198" s="203"/>
      <c r="AB198" s="208"/>
      <c r="AC198" s="205"/>
      <c r="AD198" s="576"/>
      <c r="AE198" s="203"/>
      <c r="AF198" s="203"/>
      <c r="AG198" s="208"/>
      <c r="AH198" s="205"/>
      <c r="AI198" s="576"/>
      <c r="AJ198" s="203"/>
      <c r="AK198" s="203"/>
      <c r="AL198" s="208"/>
      <c r="AM198" s="205"/>
      <c r="AN198" s="576"/>
      <c r="AO198" s="203"/>
      <c r="AP198" s="203"/>
      <c r="AQ198" s="208"/>
      <c r="AR198" s="205"/>
      <c r="AS198" s="576"/>
      <c r="AT198" s="203"/>
      <c r="AU198" s="203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3"/>
      <c r="W201" s="208"/>
      <c r="X201" s="205"/>
      <c r="Y201" s="576"/>
      <c r="Z201" s="203"/>
      <c r="AA201" s="203"/>
      <c r="AB201" s="208"/>
      <c r="AC201" s="205"/>
      <c r="AD201" s="576"/>
      <c r="AE201" s="203"/>
      <c r="AF201" s="203"/>
      <c r="AG201" s="208"/>
      <c r="AH201" s="205"/>
      <c r="AI201" s="576"/>
      <c r="AJ201" s="203"/>
      <c r="AK201" s="203"/>
      <c r="AL201" s="208"/>
      <c r="AM201" s="205"/>
      <c r="AN201" s="576"/>
      <c r="AO201" s="203"/>
      <c r="AP201" s="203"/>
      <c r="AQ201" s="208"/>
      <c r="AR201" s="205"/>
      <c r="AS201" s="576"/>
      <c r="AT201" s="203"/>
      <c r="AU201" s="203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25">U202+1</f>
        <v>45939</v>
      </c>
      <c r="AA202" s="637"/>
      <c r="AB202" s="637"/>
      <c r="AC202" s="637"/>
      <c r="AD202" s="637"/>
      <c r="AE202" s="638">
        <f t="shared" ref="AE202" si="226">Z202+1</f>
        <v>45940</v>
      </c>
      <c r="AF202" s="639"/>
      <c r="AG202" s="639"/>
      <c r="AH202" s="639"/>
      <c r="AI202" s="639"/>
      <c r="AJ202" s="640">
        <f t="shared" ref="AJ202" si="227">AE202+1</f>
        <v>45941</v>
      </c>
      <c r="AK202" s="641"/>
      <c r="AL202" s="641"/>
      <c r="AM202" s="641"/>
      <c r="AN202" s="642"/>
      <c r="AO202" s="638">
        <f t="shared" ref="AO202" si="228">AJ202+1</f>
        <v>45942</v>
      </c>
      <c r="AP202" s="639"/>
      <c r="AQ202" s="639"/>
      <c r="AR202" s="639"/>
      <c r="AS202" s="639"/>
      <c r="AT202" s="640">
        <f t="shared" ref="AT202" si="229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30">Z202</f>
        <v>45939</v>
      </c>
      <c r="AA203" s="643"/>
      <c r="AB203" s="643"/>
      <c r="AC203" s="643"/>
      <c r="AD203" s="643"/>
      <c r="AE203" s="644">
        <f t="shared" ref="AE203" si="231">AE202</f>
        <v>45940</v>
      </c>
      <c r="AF203" s="644"/>
      <c r="AG203" s="644"/>
      <c r="AH203" s="644"/>
      <c r="AI203" s="644"/>
      <c r="AJ203" s="645">
        <f t="shared" ref="AJ203" si="232">AJ202</f>
        <v>45941</v>
      </c>
      <c r="AK203" s="646"/>
      <c r="AL203" s="646"/>
      <c r="AM203" s="646"/>
      <c r="AN203" s="647"/>
      <c r="AO203" s="644">
        <f t="shared" ref="AO203" si="233">AO202</f>
        <v>45942</v>
      </c>
      <c r="AP203" s="644"/>
      <c r="AQ203" s="644"/>
      <c r="AR203" s="644"/>
      <c r="AS203" s="644"/>
      <c r="AT203" s="645">
        <f t="shared" ref="AT203" si="234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487</v>
      </c>
      <c r="C207" s="203">
        <v>1</v>
      </c>
      <c r="D207" s="206" t="s">
        <v>406</v>
      </c>
      <c r="E207" s="203">
        <v>6</v>
      </c>
      <c r="F207" s="203">
        <v>3273</v>
      </c>
      <c r="G207" s="208">
        <f t="shared" ref="G207" si="235">F207/E207</f>
        <v>545.5</v>
      </c>
      <c r="H207" s="576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77">
        <f>IFERROR(AVERAGE(K207:K221),"-")</f>
        <v>476.97959586909462</v>
      </c>
      <c r="M207" s="209">
        <f>RANK(K207, K$207:$K$221)</f>
        <v>1</v>
      </c>
      <c r="N207" s="527"/>
      <c r="O207" s="527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76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76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76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76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76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76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76">
        <f>AVERAGE(AV207:AV221)</f>
        <v>477.92792792792721</v>
      </c>
    </row>
    <row r="208" spans="2:50" ht="14.25" hidden="1" customHeight="1" outlineLevel="1">
      <c r="B208" s="527"/>
      <c r="C208" s="203">
        <v>2</v>
      </c>
      <c r="D208" s="206"/>
      <c r="E208" s="203"/>
      <c r="F208" s="203"/>
      <c r="G208" s="208"/>
      <c r="H208" s="576"/>
      <c r="I208" s="209"/>
      <c r="J208" s="209"/>
      <c r="K208" s="210"/>
      <c r="L208" s="577"/>
      <c r="M208" s="209"/>
      <c r="N208" s="527"/>
      <c r="O208" s="527"/>
      <c r="P208" s="203"/>
      <c r="Q208" s="203"/>
      <c r="R208" s="208"/>
      <c r="S208" s="205"/>
      <c r="T208" s="576"/>
      <c r="U208" s="203"/>
      <c r="V208" s="203"/>
      <c r="W208" s="208"/>
      <c r="X208" s="205"/>
      <c r="Y208" s="576"/>
      <c r="Z208" s="203"/>
      <c r="AA208" s="203"/>
      <c r="AB208" s="208"/>
      <c r="AC208" s="205"/>
      <c r="AD208" s="576"/>
      <c r="AE208" s="203"/>
      <c r="AF208" s="203"/>
      <c r="AG208" s="208"/>
      <c r="AH208" s="205"/>
      <c r="AI208" s="576"/>
      <c r="AJ208" s="203"/>
      <c r="AK208" s="203"/>
      <c r="AL208" s="208"/>
      <c r="AM208" s="205"/>
      <c r="AN208" s="576"/>
      <c r="AO208" s="203"/>
      <c r="AP208" s="203"/>
      <c r="AQ208" s="208"/>
      <c r="AR208" s="205"/>
      <c r="AS208" s="576"/>
      <c r="AT208" s="203"/>
      <c r="AU208" s="203"/>
      <c r="AV208" s="208"/>
      <c r="AW208" s="205"/>
      <c r="AX208" s="576"/>
    </row>
    <row r="209" spans="2:50" ht="14.25" hidden="1" customHeight="1" outlineLevel="1">
      <c r="B209" s="527"/>
      <c r="C209" s="203">
        <v>3</v>
      </c>
      <c r="D209" s="206"/>
      <c r="E209" s="203"/>
      <c r="F209" s="203"/>
      <c r="G209" s="208"/>
      <c r="H209" s="576"/>
      <c r="I209" s="209"/>
      <c r="J209" s="209"/>
      <c r="K209" s="210"/>
      <c r="L209" s="577"/>
      <c r="M209" s="209"/>
      <c r="N209" s="527"/>
      <c r="O209" s="527"/>
      <c r="P209" s="203"/>
      <c r="Q209" s="203"/>
      <c r="R209" s="208"/>
      <c r="S209" s="205"/>
      <c r="T209" s="576"/>
      <c r="U209" s="203"/>
      <c r="V209" s="203"/>
      <c r="W209" s="208"/>
      <c r="X209" s="205"/>
      <c r="Y209" s="576"/>
      <c r="Z209" s="203"/>
      <c r="AA209" s="203"/>
      <c r="AB209" s="208"/>
      <c r="AC209" s="205"/>
      <c r="AD209" s="576"/>
      <c r="AE209" s="203"/>
      <c r="AF209" s="203"/>
      <c r="AG209" s="208"/>
      <c r="AH209" s="205"/>
      <c r="AI209" s="576"/>
      <c r="AJ209" s="203"/>
      <c r="AK209" s="203"/>
      <c r="AL209" s="208"/>
      <c r="AM209" s="205"/>
      <c r="AN209" s="576"/>
      <c r="AO209" s="203"/>
      <c r="AP209" s="203"/>
      <c r="AQ209" s="208"/>
      <c r="AR209" s="205"/>
      <c r="AS209" s="576"/>
      <c r="AT209" s="203"/>
      <c r="AU209" s="203"/>
      <c r="AV209" s="208"/>
      <c r="AW209" s="205"/>
      <c r="AX209" s="576"/>
    </row>
    <row r="210" spans="2:50" ht="14.25" hidden="1" customHeight="1" outlineLevel="1">
      <c r="B210" s="527"/>
      <c r="C210" s="203">
        <v>4</v>
      </c>
      <c r="D210" s="206"/>
      <c r="E210" s="203"/>
      <c r="F210" s="203"/>
      <c r="G210" s="208"/>
      <c r="H210" s="576"/>
      <c r="I210" s="209"/>
      <c r="J210" s="209"/>
      <c r="K210" s="210"/>
      <c r="L210" s="577"/>
      <c r="M210" s="209"/>
      <c r="N210" s="527"/>
      <c r="O210" s="527"/>
      <c r="P210" s="203"/>
      <c r="Q210" s="203"/>
      <c r="R210" s="208"/>
      <c r="S210" s="205"/>
      <c r="T210" s="576"/>
      <c r="U210" s="203"/>
      <c r="V210" s="203"/>
      <c r="W210" s="208"/>
      <c r="X210" s="205"/>
      <c r="Y210" s="576"/>
      <c r="Z210" s="203"/>
      <c r="AA210" s="203"/>
      <c r="AB210" s="208"/>
      <c r="AC210" s="205"/>
      <c r="AD210" s="576"/>
      <c r="AE210" s="203"/>
      <c r="AF210" s="203"/>
      <c r="AG210" s="208"/>
      <c r="AH210" s="205"/>
      <c r="AI210" s="576"/>
      <c r="AJ210" s="203"/>
      <c r="AK210" s="203"/>
      <c r="AL210" s="208"/>
      <c r="AM210" s="205"/>
      <c r="AN210" s="576"/>
      <c r="AO210" s="203"/>
      <c r="AP210" s="203"/>
      <c r="AQ210" s="208"/>
      <c r="AR210" s="205"/>
      <c r="AS210" s="576"/>
      <c r="AT210" s="203"/>
      <c r="AU210" s="203"/>
      <c r="AV210" s="208"/>
      <c r="AW210" s="205"/>
      <c r="AX210" s="576"/>
    </row>
    <row r="211" spans="2:50" ht="14.25" hidden="1" customHeight="1" outlineLevel="1">
      <c r="B211" s="527"/>
      <c r="C211" s="203">
        <v>5</v>
      </c>
      <c r="D211" s="206"/>
      <c r="E211" s="203"/>
      <c r="F211" s="203"/>
      <c r="G211" s="208"/>
      <c r="H211" s="576"/>
      <c r="I211" s="209"/>
      <c r="J211" s="209"/>
      <c r="K211" s="210"/>
      <c r="L211" s="577"/>
      <c r="M211" s="209"/>
      <c r="N211" s="527"/>
      <c r="O211" s="527"/>
      <c r="P211" s="203"/>
      <c r="Q211" s="203"/>
      <c r="R211" s="208"/>
      <c r="S211" s="205"/>
      <c r="T211" s="576"/>
      <c r="U211" s="203"/>
      <c r="V211" s="203"/>
      <c r="W211" s="208"/>
      <c r="X211" s="205"/>
      <c r="Y211" s="576"/>
      <c r="Z211" s="203"/>
      <c r="AA211" s="203"/>
      <c r="AB211" s="208"/>
      <c r="AC211" s="205"/>
      <c r="AD211" s="576"/>
      <c r="AE211" s="203"/>
      <c r="AF211" s="203"/>
      <c r="AG211" s="208"/>
      <c r="AH211" s="205"/>
      <c r="AI211" s="576"/>
      <c r="AJ211" s="203"/>
      <c r="AK211" s="203"/>
      <c r="AL211" s="208"/>
      <c r="AM211" s="205"/>
      <c r="AN211" s="576"/>
      <c r="AO211" s="203"/>
      <c r="AP211" s="203"/>
      <c r="AQ211" s="208"/>
      <c r="AR211" s="205"/>
      <c r="AS211" s="576"/>
      <c r="AT211" s="203"/>
      <c r="AU211" s="203"/>
      <c r="AV211" s="208"/>
      <c r="AW211" s="205"/>
      <c r="AX211" s="576"/>
    </row>
    <row r="212" spans="2:50" ht="14.25" hidden="1" customHeight="1" outlineLevel="1">
      <c r="B212" s="527"/>
      <c r="C212" s="203">
        <v>6</v>
      </c>
      <c r="D212" s="206"/>
      <c r="E212" s="203"/>
      <c r="F212" s="203"/>
      <c r="G212" s="208"/>
      <c r="H212" s="576"/>
      <c r="I212" s="209"/>
      <c r="J212" s="209"/>
      <c r="K212" s="210"/>
      <c r="L212" s="577"/>
      <c r="M212" s="209"/>
      <c r="N212" s="527"/>
      <c r="O212" s="527"/>
      <c r="P212" s="203"/>
      <c r="Q212" s="203"/>
      <c r="R212" s="208"/>
      <c r="S212" s="205"/>
      <c r="T212" s="576"/>
      <c r="U212" s="203"/>
      <c r="V212" s="203"/>
      <c r="W212" s="208"/>
      <c r="X212" s="205"/>
      <c r="Y212" s="576"/>
      <c r="Z212" s="203"/>
      <c r="AA212" s="203"/>
      <c r="AB212" s="208"/>
      <c r="AC212" s="205"/>
      <c r="AD212" s="576"/>
      <c r="AE212" s="203"/>
      <c r="AF212" s="203"/>
      <c r="AG212" s="208"/>
      <c r="AH212" s="205"/>
      <c r="AI212" s="576"/>
      <c r="AJ212" s="203"/>
      <c r="AK212" s="203"/>
      <c r="AL212" s="208"/>
      <c r="AM212" s="205"/>
      <c r="AN212" s="576"/>
      <c r="AO212" s="203"/>
      <c r="AP212" s="203"/>
      <c r="AQ212" s="208"/>
      <c r="AR212" s="205"/>
      <c r="AS212" s="576"/>
      <c r="AT212" s="203"/>
      <c r="AU212" s="203"/>
      <c r="AV212" s="208"/>
      <c r="AW212" s="205"/>
      <c r="AX212" s="576"/>
    </row>
    <row r="213" spans="2:50" ht="14.25" hidden="1" customHeight="1" outlineLevel="1">
      <c r="B213" s="527"/>
      <c r="C213" s="203">
        <v>7</v>
      </c>
      <c r="D213" s="206"/>
      <c r="E213" s="203"/>
      <c r="F213" s="203"/>
      <c r="G213" s="208"/>
      <c r="H213" s="576"/>
      <c r="I213" s="209"/>
      <c r="J213" s="209"/>
      <c r="K213" s="210"/>
      <c r="L213" s="577"/>
      <c r="M213" s="209"/>
      <c r="N213" s="527"/>
      <c r="O213" s="527"/>
      <c r="P213" s="203"/>
      <c r="Q213" s="203"/>
      <c r="R213" s="208"/>
      <c r="S213" s="205"/>
      <c r="T213" s="576"/>
      <c r="U213" s="203"/>
      <c r="V213" s="203"/>
      <c r="W213" s="208"/>
      <c r="X213" s="205"/>
      <c r="Y213" s="576"/>
      <c r="Z213" s="203"/>
      <c r="AA213" s="203"/>
      <c r="AB213" s="208"/>
      <c r="AC213" s="205"/>
      <c r="AD213" s="576"/>
      <c r="AE213" s="203"/>
      <c r="AF213" s="203"/>
      <c r="AG213" s="208"/>
      <c r="AH213" s="205"/>
      <c r="AI213" s="576"/>
      <c r="AJ213" s="203"/>
      <c r="AK213" s="203"/>
      <c r="AL213" s="208"/>
      <c r="AM213" s="205"/>
      <c r="AN213" s="576"/>
      <c r="AO213" s="203"/>
      <c r="AP213" s="203"/>
      <c r="AQ213" s="208"/>
      <c r="AR213" s="205"/>
      <c r="AS213" s="576"/>
      <c r="AT213" s="203"/>
      <c r="AU213" s="203"/>
      <c r="AV213" s="208"/>
      <c r="AW213" s="205"/>
      <c r="AX213" s="576"/>
    </row>
    <row r="214" spans="2:50" ht="14.25" hidden="1" customHeight="1" outlineLevel="1">
      <c r="B214" s="527"/>
      <c r="C214" s="203">
        <v>8</v>
      </c>
      <c r="D214" s="206"/>
      <c r="E214" s="203"/>
      <c r="F214" s="203"/>
      <c r="G214" s="208"/>
      <c r="H214" s="576"/>
      <c r="I214" s="209"/>
      <c r="J214" s="209"/>
      <c r="K214" s="210"/>
      <c r="L214" s="577"/>
      <c r="M214" s="209"/>
      <c r="N214" s="527"/>
      <c r="O214" s="527"/>
      <c r="P214" s="203"/>
      <c r="Q214" s="203"/>
      <c r="R214" s="208"/>
      <c r="S214" s="205"/>
      <c r="T214" s="576"/>
      <c r="U214" s="203"/>
      <c r="V214" s="203"/>
      <c r="W214" s="208"/>
      <c r="X214" s="205"/>
      <c r="Y214" s="576"/>
      <c r="Z214" s="203"/>
      <c r="AA214" s="203"/>
      <c r="AB214" s="208"/>
      <c r="AC214" s="205"/>
      <c r="AD214" s="576"/>
      <c r="AE214" s="203"/>
      <c r="AF214" s="203"/>
      <c r="AG214" s="208"/>
      <c r="AH214" s="205"/>
      <c r="AI214" s="576"/>
      <c r="AJ214" s="203"/>
      <c r="AK214" s="203"/>
      <c r="AL214" s="208"/>
      <c r="AM214" s="205"/>
      <c r="AN214" s="576"/>
      <c r="AO214" s="203"/>
      <c r="AP214" s="203"/>
      <c r="AQ214" s="208"/>
      <c r="AR214" s="205"/>
      <c r="AS214" s="576"/>
      <c r="AT214" s="203"/>
      <c r="AU214" s="203"/>
      <c r="AV214" s="208"/>
      <c r="AW214" s="205"/>
      <c r="AX214" s="576"/>
    </row>
    <row r="215" spans="2:50" ht="14.25" hidden="1" customHeight="1" outlineLevel="1">
      <c r="B215" s="527"/>
      <c r="C215" s="203">
        <v>9</v>
      </c>
      <c r="D215" s="206"/>
      <c r="E215" s="203"/>
      <c r="F215" s="203"/>
      <c r="G215" s="208"/>
      <c r="H215" s="576"/>
      <c r="I215" s="209"/>
      <c r="J215" s="209"/>
      <c r="K215" s="210"/>
      <c r="L215" s="577"/>
      <c r="M215" s="209"/>
      <c r="N215" s="527"/>
      <c r="O215" s="527"/>
      <c r="P215" s="203"/>
      <c r="Q215" s="203"/>
      <c r="R215" s="208"/>
      <c r="S215" s="205"/>
      <c r="T215" s="576"/>
      <c r="U215" s="203"/>
      <c r="V215" s="203"/>
      <c r="W215" s="208"/>
      <c r="X215" s="205"/>
      <c r="Y215" s="576"/>
      <c r="Z215" s="203"/>
      <c r="AA215" s="203"/>
      <c r="AB215" s="208"/>
      <c r="AC215" s="205"/>
      <c r="AD215" s="576"/>
      <c r="AE215" s="203"/>
      <c r="AF215" s="203"/>
      <c r="AG215" s="208"/>
      <c r="AH215" s="205"/>
      <c r="AI215" s="576"/>
      <c r="AJ215" s="203"/>
      <c r="AK215" s="203"/>
      <c r="AL215" s="208"/>
      <c r="AM215" s="205"/>
      <c r="AN215" s="576"/>
      <c r="AO215" s="203"/>
      <c r="AP215" s="203"/>
      <c r="AQ215" s="208"/>
      <c r="AR215" s="205"/>
      <c r="AS215" s="576"/>
      <c r="AT215" s="203"/>
      <c r="AU215" s="203"/>
      <c r="AV215" s="208"/>
      <c r="AW215" s="205"/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3"/>
      <c r="W221" s="208"/>
      <c r="X221" s="205"/>
      <c r="Y221" s="576"/>
      <c r="Z221" s="203"/>
      <c r="AA221" s="203"/>
      <c r="AB221" s="208"/>
      <c r="AC221" s="205"/>
      <c r="AD221" s="576"/>
      <c r="AE221" s="203"/>
      <c r="AF221" s="203"/>
      <c r="AG221" s="208"/>
      <c r="AH221" s="205"/>
      <c r="AI221" s="576"/>
      <c r="AJ221" s="203"/>
      <c r="AK221" s="203"/>
      <c r="AL221" s="208"/>
      <c r="AM221" s="205"/>
      <c r="AN221" s="576"/>
      <c r="AO221" s="203"/>
      <c r="AP221" s="203"/>
      <c r="AQ221" s="208"/>
      <c r="AR221" s="205"/>
      <c r="AS221" s="576"/>
      <c r="AT221" s="203"/>
      <c r="AU221" s="203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43">U222+1</f>
        <v>45946</v>
      </c>
      <c r="AA222" s="637"/>
      <c r="AB222" s="637"/>
      <c r="AC222" s="637"/>
      <c r="AD222" s="637"/>
      <c r="AE222" s="638">
        <f t="shared" ref="AE222" si="244">Z222+1</f>
        <v>45947</v>
      </c>
      <c r="AF222" s="639"/>
      <c r="AG222" s="639"/>
      <c r="AH222" s="639"/>
      <c r="AI222" s="639"/>
      <c r="AJ222" s="640">
        <f t="shared" ref="AJ222" si="245">AE222+1</f>
        <v>45948</v>
      </c>
      <c r="AK222" s="641"/>
      <c r="AL222" s="641"/>
      <c r="AM222" s="641"/>
      <c r="AN222" s="642"/>
      <c r="AO222" s="638">
        <f t="shared" ref="AO222" si="246">AJ222+1</f>
        <v>45949</v>
      </c>
      <c r="AP222" s="639"/>
      <c r="AQ222" s="639"/>
      <c r="AR222" s="639"/>
      <c r="AS222" s="639"/>
      <c r="AT222" s="640">
        <f t="shared" ref="AT222" si="247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48">Z222</f>
        <v>45946</v>
      </c>
      <c r="AA223" s="643"/>
      <c r="AB223" s="643"/>
      <c r="AC223" s="643"/>
      <c r="AD223" s="643"/>
      <c r="AE223" s="644">
        <f t="shared" ref="AE223" si="249">AE222</f>
        <v>45947</v>
      </c>
      <c r="AF223" s="644"/>
      <c r="AG223" s="644"/>
      <c r="AH223" s="644"/>
      <c r="AI223" s="644"/>
      <c r="AJ223" s="645">
        <f t="shared" ref="AJ223" si="250">AJ222</f>
        <v>45948</v>
      </c>
      <c r="AK223" s="646"/>
      <c r="AL223" s="646"/>
      <c r="AM223" s="646"/>
      <c r="AN223" s="647"/>
      <c r="AO223" s="644">
        <f t="shared" ref="AO223" si="251">AO222</f>
        <v>45949</v>
      </c>
      <c r="AP223" s="644"/>
      <c r="AQ223" s="644"/>
      <c r="AR223" s="644"/>
      <c r="AS223" s="644"/>
      <c r="AT223" s="645">
        <f t="shared" ref="AT223" si="252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487</v>
      </c>
      <c r="C227" s="203">
        <v>1</v>
      </c>
      <c r="D227" s="206" t="s">
        <v>406</v>
      </c>
      <c r="E227" s="203">
        <v>6</v>
      </c>
      <c r="F227" s="203">
        <v>3273</v>
      </c>
      <c r="G227" s="208">
        <f t="shared" ref="G227" si="253">F227/E227</f>
        <v>545.5</v>
      </c>
      <c r="H227" s="576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77">
        <f>IFERROR(AVERAGE(K227:K241),"-")</f>
        <v>478.02766134159293</v>
      </c>
      <c r="M227" s="209">
        <f>RANK(K227, K$227:$K$241)</f>
        <v>1</v>
      </c>
      <c r="N227" s="527"/>
      <c r="O227" s="527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76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76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76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76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76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76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76">
        <f>AVERAGE(AV227:AV241)</f>
        <v>477.91563275434163</v>
      </c>
    </row>
    <row r="228" spans="2:50" ht="14.25" hidden="1" customHeight="1" outlineLevel="1">
      <c r="B228" s="527"/>
      <c r="C228" s="203">
        <v>2</v>
      </c>
      <c r="D228" s="206"/>
      <c r="E228" s="203"/>
      <c r="F228" s="203"/>
      <c r="G228" s="208"/>
      <c r="H228" s="576"/>
      <c r="I228" s="209"/>
      <c r="J228" s="209"/>
      <c r="K228" s="210"/>
      <c r="L228" s="577"/>
      <c r="M228" s="209"/>
      <c r="N228" s="527"/>
      <c r="O228" s="527"/>
      <c r="P228" s="203"/>
      <c r="Q228" s="203"/>
      <c r="R228" s="208"/>
      <c r="S228" s="205"/>
      <c r="T228" s="576"/>
      <c r="U228" s="203"/>
      <c r="V228" s="203"/>
      <c r="W228" s="208"/>
      <c r="X228" s="205"/>
      <c r="Y228" s="576"/>
      <c r="Z228" s="203"/>
      <c r="AA228" s="203"/>
      <c r="AB228" s="208"/>
      <c r="AC228" s="205"/>
      <c r="AD228" s="576"/>
      <c r="AE228" s="203"/>
      <c r="AF228" s="203"/>
      <c r="AG228" s="208"/>
      <c r="AH228" s="205"/>
      <c r="AI228" s="576"/>
      <c r="AJ228" s="203"/>
      <c r="AK228" s="203"/>
      <c r="AL228" s="208"/>
      <c r="AM228" s="205"/>
      <c r="AN228" s="576"/>
      <c r="AO228" s="203"/>
      <c r="AP228" s="203"/>
      <c r="AQ228" s="208"/>
      <c r="AR228" s="205"/>
      <c r="AS228" s="576"/>
      <c r="AT228" s="203"/>
      <c r="AU228" s="203"/>
      <c r="AV228" s="208"/>
      <c r="AW228" s="205"/>
      <c r="AX228" s="576"/>
    </row>
    <row r="229" spans="2:50" ht="14.25" hidden="1" customHeight="1" outlineLevel="1">
      <c r="B229" s="527"/>
      <c r="C229" s="203">
        <v>3</v>
      </c>
      <c r="D229" s="206"/>
      <c r="E229" s="203"/>
      <c r="F229" s="203"/>
      <c r="G229" s="208"/>
      <c r="H229" s="576"/>
      <c r="I229" s="209"/>
      <c r="J229" s="209"/>
      <c r="K229" s="210"/>
      <c r="L229" s="577"/>
      <c r="M229" s="209"/>
      <c r="N229" s="527"/>
      <c r="O229" s="527"/>
      <c r="P229" s="203"/>
      <c r="Q229" s="203"/>
      <c r="R229" s="208"/>
      <c r="S229" s="205"/>
      <c r="T229" s="576"/>
      <c r="U229" s="203"/>
      <c r="V229" s="203"/>
      <c r="W229" s="208"/>
      <c r="X229" s="205"/>
      <c r="Y229" s="576"/>
      <c r="Z229" s="203"/>
      <c r="AA229" s="203"/>
      <c r="AB229" s="208"/>
      <c r="AC229" s="205"/>
      <c r="AD229" s="576"/>
      <c r="AE229" s="203"/>
      <c r="AF229" s="203"/>
      <c r="AG229" s="208"/>
      <c r="AH229" s="205"/>
      <c r="AI229" s="576"/>
      <c r="AJ229" s="203"/>
      <c r="AK229" s="203"/>
      <c r="AL229" s="208"/>
      <c r="AM229" s="205"/>
      <c r="AN229" s="576"/>
      <c r="AO229" s="203"/>
      <c r="AP229" s="203"/>
      <c r="AQ229" s="208"/>
      <c r="AR229" s="205"/>
      <c r="AS229" s="576"/>
      <c r="AT229" s="203"/>
      <c r="AU229" s="203"/>
      <c r="AV229" s="208"/>
      <c r="AW229" s="205"/>
      <c r="AX229" s="576"/>
    </row>
    <row r="230" spans="2:50" ht="14.25" hidden="1" customHeight="1" outlineLevel="1">
      <c r="B230" s="527"/>
      <c r="C230" s="203">
        <v>4</v>
      </c>
      <c r="D230" s="206"/>
      <c r="E230" s="203"/>
      <c r="F230" s="203"/>
      <c r="G230" s="208"/>
      <c r="H230" s="576"/>
      <c r="I230" s="209"/>
      <c r="J230" s="209"/>
      <c r="K230" s="210"/>
      <c r="L230" s="577"/>
      <c r="M230" s="209"/>
      <c r="N230" s="527"/>
      <c r="O230" s="527"/>
      <c r="P230" s="203"/>
      <c r="Q230" s="203"/>
      <c r="R230" s="208"/>
      <c r="S230" s="205"/>
      <c r="T230" s="576"/>
      <c r="U230" s="203"/>
      <c r="V230" s="203"/>
      <c r="W230" s="208"/>
      <c r="X230" s="205"/>
      <c r="Y230" s="576"/>
      <c r="Z230" s="203"/>
      <c r="AA230" s="203"/>
      <c r="AB230" s="208"/>
      <c r="AC230" s="205"/>
      <c r="AD230" s="576"/>
      <c r="AE230" s="203"/>
      <c r="AF230" s="203"/>
      <c r="AG230" s="208"/>
      <c r="AH230" s="205"/>
      <c r="AI230" s="576"/>
      <c r="AJ230" s="203"/>
      <c r="AK230" s="203"/>
      <c r="AL230" s="208"/>
      <c r="AM230" s="205"/>
      <c r="AN230" s="576"/>
      <c r="AO230" s="203"/>
      <c r="AP230" s="203"/>
      <c r="AQ230" s="208"/>
      <c r="AR230" s="205"/>
      <c r="AS230" s="576"/>
      <c r="AT230" s="203"/>
      <c r="AU230" s="203"/>
      <c r="AV230" s="208"/>
      <c r="AW230" s="205"/>
      <c r="AX230" s="576"/>
    </row>
    <row r="231" spans="2:50" ht="14.25" hidden="1" customHeight="1" outlineLevel="1">
      <c r="B231" s="527"/>
      <c r="C231" s="203">
        <v>5</v>
      </c>
      <c r="D231" s="206"/>
      <c r="E231" s="203"/>
      <c r="F231" s="203"/>
      <c r="G231" s="208"/>
      <c r="H231" s="576"/>
      <c r="I231" s="209"/>
      <c r="J231" s="209"/>
      <c r="K231" s="210"/>
      <c r="L231" s="577"/>
      <c r="M231" s="209"/>
      <c r="N231" s="527"/>
      <c r="O231" s="527"/>
      <c r="P231" s="203"/>
      <c r="Q231" s="203"/>
      <c r="R231" s="208"/>
      <c r="S231" s="205"/>
      <c r="T231" s="576"/>
      <c r="U231" s="203"/>
      <c r="V231" s="203"/>
      <c r="W231" s="208"/>
      <c r="X231" s="205"/>
      <c r="Y231" s="576"/>
      <c r="Z231" s="203"/>
      <c r="AA231" s="203"/>
      <c r="AB231" s="208"/>
      <c r="AC231" s="205"/>
      <c r="AD231" s="576"/>
      <c r="AE231" s="203"/>
      <c r="AF231" s="203"/>
      <c r="AG231" s="208"/>
      <c r="AH231" s="205"/>
      <c r="AI231" s="576"/>
      <c r="AJ231" s="203"/>
      <c r="AK231" s="203"/>
      <c r="AL231" s="208"/>
      <c r="AM231" s="205"/>
      <c r="AN231" s="576"/>
      <c r="AO231" s="203"/>
      <c r="AP231" s="203"/>
      <c r="AQ231" s="208"/>
      <c r="AR231" s="205"/>
      <c r="AS231" s="576"/>
      <c r="AT231" s="203"/>
      <c r="AU231" s="203"/>
      <c r="AV231" s="208"/>
      <c r="AW231" s="205"/>
      <c r="AX231" s="576"/>
    </row>
    <row r="232" spans="2:50" ht="14.25" hidden="1" customHeight="1" outlineLevel="1">
      <c r="B232" s="527"/>
      <c r="C232" s="203">
        <v>6</v>
      </c>
      <c r="D232" s="206"/>
      <c r="E232" s="203"/>
      <c r="F232" s="203"/>
      <c r="G232" s="208"/>
      <c r="H232" s="576"/>
      <c r="I232" s="209"/>
      <c r="J232" s="209"/>
      <c r="K232" s="210"/>
      <c r="L232" s="577"/>
      <c r="M232" s="209"/>
      <c r="N232" s="527"/>
      <c r="O232" s="527"/>
      <c r="P232" s="203"/>
      <c r="Q232" s="203"/>
      <c r="R232" s="208"/>
      <c r="S232" s="205"/>
      <c r="T232" s="576"/>
      <c r="U232" s="203"/>
      <c r="V232" s="203"/>
      <c r="W232" s="208"/>
      <c r="X232" s="205"/>
      <c r="Y232" s="576"/>
      <c r="Z232" s="203"/>
      <c r="AA232" s="203"/>
      <c r="AB232" s="208"/>
      <c r="AC232" s="205"/>
      <c r="AD232" s="576"/>
      <c r="AE232" s="203"/>
      <c r="AF232" s="203"/>
      <c r="AG232" s="208"/>
      <c r="AH232" s="205"/>
      <c r="AI232" s="576"/>
      <c r="AJ232" s="203"/>
      <c r="AK232" s="203"/>
      <c r="AL232" s="208"/>
      <c r="AM232" s="205"/>
      <c r="AN232" s="576"/>
      <c r="AO232" s="203"/>
      <c r="AP232" s="203"/>
      <c r="AQ232" s="208"/>
      <c r="AR232" s="205"/>
      <c r="AS232" s="576"/>
      <c r="AT232" s="203"/>
      <c r="AU232" s="203"/>
      <c r="AV232" s="208"/>
      <c r="AW232" s="205"/>
      <c r="AX232" s="576"/>
    </row>
    <row r="233" spans="2:50" ht="14.25" hidden="1" customHeight="1" outlineLevel="1">
      <c r="B233" s="527"/>
      <c r="C233" s="203">
        <v>7</v>
      </c>
      <c r="D233" s="206"/>
      <c r="E233" s="203"/>
      <c r="F233" s="203"/>
      <c r="G233" s="208"/>
      <c r="H233" s="576"/>
      <c r="I233" s="209"/>
      <c r="J233" s="209"/>
      <c r="K233" s="210"/>
      <c r="L233" s="577"/>
      <c r="M233" s="209"/>
      <c r="N233" s="527"/>
      <c r="O233" s="527"/>
      <c r="P233" s="203"/>
      <c r="Q233" s="203"/>
      <c r="R233" s="208"/>
      <c r="S233" s="205"/>
      <c r="T233" s="576"/>
      <c r="U233" s="203"/>
      <c r="V233" s="203"/>
      <c r="W233" s="208"/>
      <c r="X233" s="205"/>
      <c r="Y233" s="576"/>
      <c r="Z233" s="203"/>
      <c r="AA233" s="203"/>
      <c r="AB233" s="208"/>
      <c r="AC233" s="205"/>
      <c r="AD233" s="576"/>
      <c r="AE233" s="203"/>
      <c r="AF233" s="203"/>
      <c r="AG233" s="208"/>
      <c r="AH233" s="205"/>
      <c r="AI233" s="576"/>
      <c r="AJ233" s="203"/>
      <c r="AK233" s="203"/>
      <c r="AL233" s="208"/>
      <c r="AM233" s="205"/>
      <c r="AN233" s="576"/>
      <c r="AO233" s="203"/>
      <c r="AP233" s="203"/>
      <c r="AQ233" s="208"/>
      <c r="AR233" s="205"/>
      <c r="AS233" s="576"/>
      <c r="AT233" s="203"/>
      <c r="AU233" s="203"/>
      <c r="AV233" s="208"/>
      <c r="AW233" s="205"/>
      <c r="AX233" s="576"/>
    </row>
    <row r="234" spans="2:50" ht="14.25" hidden="1" customHeight="1" outlineLevel="1">
      <c r="B234" s="527"/>
      <c r="C234" s="203">
        <v>8</v>
      </c>
      <c r="D234" s="206"/>
      <c r="E234" s="203"/>
      <c r="F234" s="203"/>
      <c r="G234" s="208"/>
      <c r="H234" s="576"/>
      <c r="I234" s="209"/>
      <c r="J234" s="209"/>
      <c r="K234" s="210"/>
      <c r="L234" s="577"/>
      <c r="M234" s="209"/>
      <c r="N234" s="527"/>
      <c r="O234" s="527"/>
      <c r="P234" s="203"/>
      <c r="Q234" s="203"/>
      <c r="R234" s="208"/>
      <c r="S234" s="205"/>
      <c r="T234" s="576"/>
      <c r="U234" s="203"/>
      <c r="V234" s="203"/>
      <c r="W234" s="208"/>
      <c r="X234" s="205"/>
      <c r="Y234" s="576"/>
      <c r="Z234" s="203"/>
      <c r="AA234" s="203"/>
      <c r="AB234" s="208"/>
      <c r="AC234" s="205"/>
      <c r="AD234" s="576"/>
      <c r="AE234" s="203"/>
      <c r="AF234" s="203"/>
      <c r="AG234" s="208"/>
      <c r="AH234" s="205"/>
      <c r="AI234" s="576"/>
      <c r="AJ234" s="203"/>
      <c r="AK234" s="203"/>
      <c r="AL234" s="208"/>
      <c r="AM234" s="205"/>
      <c r="AN234" s="576"/>
      <c r="AO234" s="203"/>
      <c r="AP234" s="203"/>
      <c r="AQ234" s="208"/>
      <c r="AR234" s="205"/>
      <c r="AS234" s="576"/>
      <c r="AT234" s="203"/>
      <c r="AU234" s="203"/>
      <c r="AV234" s="208"/>
      <c r="AW234" s="205"/>
      <c r="AX234" s="576"/>
    </row>
    <row r="235" spans="2:50" ht="14.25" hidden="1" customHeight="1" outlineLevel="1">
      <c r="B235" s="527"/>
      <c r="C235" s="203">
        <v>9</v>
      </c>
      <c r="D235" s="206"/>
      <c r="E235" s="203"/>
      <c r="F235" s="203"/>
      <c r="G235" s="208"/>
      <c r="H235" s="576"/>
      <c r="I235" s="209"/>
      <c r="J235" s="209"/>
      <c r="K235" s="210"/>
      <c r="L235" s="577"/>
      <c r="M235" s="209"/>
      <c r="N235" s="527"/>
      <c r="O235" s="527"/>
      <c r="P235" s="203"/>
      <c r="Q235" s="203"/>
      <c r="R235" s="208"/>
      <c r="S235" s="205"/>
      <c r="T235" s="576"/>
      <c r="U235" s="203"/>
      <c r="V235" s="203"/>
      <c r="W235" s="208"/>
      <c r="X235" s="205"/>
      <c r="Y235" s="576"/>
      <c r="Z235" s="203"/>
      <c r="AA235" s="203"/>
      <c r="AB235" s="208"/>
      <c r="AC235" s="205"/>
      <c r="AD235" s="576"/>
      <c r="AE235" s="203"/>
      <c r="AF235" s="203"/>
      <c r="AG235" s="208"/>
      <c r="AH235" s="205"/>
      <c r="AI235" s="576"/>
      <c r="AJ235" s="203"/>
      <c r="AK235" s="203"/>
      <c r="AL235" s="208"/>
      <c r="AM235" s="205"/>
      <c r="AN235" s="576"/>
      <c r="AO235" s="203"/>
      <c r="AP235" s="203"/>
      <c r="AQ235" s="208"/>
      <c r="AR235" s="205"/>
      <c r="AS235" s="576"/>
      <c r="AT235" s="203"/>
      <c r="AU235" s="203"/>
      <c r="AV235" s="208"/>
      <c r="AW235" s="205"/>
      <c r="AX235" s="576"/>
    </row>
    <row r="236" spans="2:50" ht="14.25" hidden="1" customHeight="1" outlineLevel="1">
      <c r="B236" s="527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7"/>
      <c r="M236" s="209"/>
      <c r="N236" s="527"/>
      <c r="O236" s="527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3"/>
      <c r="W241" s="208"/>
      <c r="X241" s="205"/>
      <c r="Y241" s="576"/>
      <c r="Z241" s="203"/>
      <c r="AA241" s="203"/>
      <c r="AB241" s="208"/>
      <c r="AC241" s="205"/>
      <c r="AD241" s="576"/>
      <c r="AE241" s="203"/>
      <c r="AF241" s="203"/>
      <c r="AG241" s="208"/>
      <c r="AH241" s="205"/>
      <c r="AI241" s="576"/>
      <c r="AJ241" s="203"/>
      <c r="AK241" s="203"/>
      <c r="AL241" s="208"/>
      <c r="AM241" s="205"/>
      <c r="AN241" s="576"/>
      <c r="AO241" s="203"/>
      <c r="AP241" s="203"/>
      <c r="AQ241" s="208"/>
      <c r="AR241" s="205"/>
      <c r="AS241" s="576"/>
      <c r="AT241" s="203"/>
      <c r="AU241" s="203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261">U242+1</f>
        <v>45953</v>
      </c>
      <c r="AA242" s="637"/>
      <c r="AB242" s="637"/>
      <c r="AC242" s="637"/>
      <c r="AD242" s="637"/>
      <c r="AE242" s="638">
        <f t="shared" ref="AE242" si="262">Z242+1</f>
        <v>45954</v>
      </c>
      <c r="AF242" s="639"/>
      <c r="AG242" s="639"/>
      <c r="AH242" s="639"/>
      <c r="AI242" s="639"/>
      <c r="AJ242" s="640">
        <f t="shared" ref="AJ242" si="263">AE242+1</f>
        <v>45955</v>
      </c>
      <c r="AK242" s="641"/>
      <c r="AL242" s="641"/>
      <c r="AM242" s="641"/>
      <c r="AN242" s="642"/>
      <c r="AO242" s="638">
        <f t="shared" ref="AO242" si="264">AJ242+1</f>
        <v>45956</v>
      </c>
      <c r="AP242" s="639"/>
      <c r="AQ242" s="639"/>
      <c r="AR242" s="639"/>
      <c r="AS242" s="639"/>
      <c r="AT242" s="640">
        <f t="shared" ref="AT242" si="265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266">Z242</f>
        <v>45953</v>
      </c>
      <c r="AA243" s="643"/>
      <c r="AB243" s="643"/>
      <c r="AC243" s="643"/>
      <c r="AD243" s="643"/>
      <c r="AE243" s="644">
        <f t="shared" ref="AE243" si="267">AE242</f>
        <v>45954</v>
      </c>
      <c r="AF243" s="644"/>
      <c r="AG243" s="644"/>
      <c r="AH243" s="644"/>
      <c r="AI243" s="644"/>
      <c r="AJ243" s="645">
        <f t="shared" ref="AJ243" si="268">AJ242</f>
        <v>45955</v>
      </c>
      <c r="AK243" s="646"/>
      <c r="AL243" s="646"/>
      <c r="AM243" s="646"/>
      <c r="AN243" s="647"/>
      <c r="AO243" s="644">
        <f t="shared" ref="AO243" si="269">AO242</f>
        <v>45956</v>
      </c>
      <c r="AP243" s="644"/>
      <c r="AQ243" s="644"/>
      <c r="AR243" s="644"/>
      <c r="AS243" s="644"/>
      <c r="AT243" s="645">
        <f t="shared" ref="AT243" si="270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487</v>
      </c>
      <c r="C247" s="203">
        <v>1</v>
      </c>
      <c r="D247" s="206" t="s">
        <v>406</v>
      </c>
      <c r="E247" s="203">
        <v>6</v>
      </c>
      <c r="F247" s="203">
        <v>3273</v>
      </c>
      <c r="G247" s="208">
        <f t="shared" ref="G247" si="271">F247/E247</f>
        <v>545.5</v>
      </c>
      <c r="H247" s="576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77">
        <f>IFERROR(AVERAGE(K247:K261),"-")</f>
        <v>477.93308654985032</v>
      </c>
      <c r="M247" s="209">
        <f>RANK(K247, K$247:$K$261)</f>
        <v>1</v>
      </c>
      <c r="N247" s="527"/>
      <c r="O247" s="527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76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76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76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76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76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76">
        <f>AVERAGE(AQ247:AQ261)</f>
        <v>477.83251231527152</v>
      </c>
      <c r="AT247" s="207"/>
      <c r="AU247" s="207"/>
      <c r="AV247" s="208"/>
      <c r="AW247" s="205"/>
      <c r="AX247" s="576" t="e">
        <f>AVERAGE(AV247:AV261)</f>
        <v>#DIV/0!</v>
      </c>
    </row>
    <row r="248" spans="2:50" ht="14.25" hidden="1" customHeight="1" outlineLevel="1">
      <c r="B248" s="527"/>
      <c r="C248" s="203">
        <v>2</v>
      </c>
      <c r="D248" s="206"/>
      <c r="E248" s="203"/>
      <c r="F248" s="203"/>
      <c r="G248" s="208"/>
      <c r="H248" s="576"/>
      <c r="I248" s="209"/>
      <c r="J248" s="209"/>
      <c r="K248" s="210"/>
      <c r="L248" s="577"/>
      <c r="M248" s="209"/>
      <c r="N248" s="527"/>
      <c r="O248" s="527"/>
      <c r="P248" s="203"/>
      <c r="Q248" s="203"/>
      <c r="R248" s="208"/>
      <c r="S248" s="205"/>
      <c r="T248" s="576"/>
      <c r="U248" s="203"/>
      <c r="V248" s="203"/>
      <c r="W248" s="208"/>
      <c r="X248" s="205"/>
      <c r="Y248" s="576"/>
      <c r="Z248" s="203"/>
      <c r="AA248" s="203"/>
      <c r="AB248" s="208"/>
      <c r="AC248" s="205"/>
      <c r="AD248" s="576"/>
      <c r="AE248" s="203"/>
      <c r="AF248" s="203"/>
      <c r="AG248" s="208"/>
      <c r="AH248" s="205"/>
      <c r="AI248" s="576"/>
      <c r="AJ248" s="203"/>
      <c r="AK248" s="203"/>
      <c r="AL248" s="208"/>
      <c r="AM248" s="205"/>
      <c r="AN248" s="576"/>
      <c r="AO248" s="203"/>
      <c r="AP248" s="203"/>
      <c r="AQ248" s="208"/>
      <c r="AR248" s="205"/>
      <c r="AS248" s="576"/>
      <c r="AT248" s="203"/>
      <c r="AU248" s="203"/>
      <c r="AV248" s="208"/>
      <c r="AW248" s="205"/>
      <c r="AX248" s="576"/>
    </row>
    <row r="249" spans="2:50" ht="14.25" hidden="1" customHeight="1" outlineLevel="1">
      <c r="B249" s="527"/>
      <c r="C249" s="203">
        <v>3</v>
      </c>
      <c r="D249" s="206"/>
      <c r="E249" s="203"/>
      <c r="F249" s="203"/>
      <c r="G249" s="208"/>
      <c r="H249" s="576"/>
      <c r="I249" s="209"/>
      <c r="J249" s="209"/>
      <c r="K249" s="210"/>
      <c r="L249" s="577"/>
      <c r="M249" s="209"/>
      <c r="N249" s="527"/>
      <c r="O249" s="527"/>
      <c r="P249" s="203"/>
      <c r="Q249" s="203"/>
      <c r="R249" s="208"/>
      <c r="S249" s="205"/>
      <c r="T249" s="576"/>
      <c r="U249" s="203"/>
      <c r="V249" s="203"/>
      <c r="W249" s="208"/>
      <c r="X249" s="205"/>
      <c r="Y249" s="576"/>
      <c r="Z249" s="203"/>
      <c r="AA249" s="203"/>
      <c r="AB249" s="208"/>
      <c r="AC249" s="205"/>
      <c r="AD249" s="576"/>
      <c r="AE249" s="203"/>
      <c r="AF249" s="203"/>
      <c r="AG249" s="208"/>
      <c r="AH249" s="205"/>
      <c r="AI249" s="576"/>
      <c r="AJ249" s="203"/>
      <c r="AK249" s="203"/>
      <c r="AL249" s="208"/>
      <c r="AM249" s="205"/>
      <c r="AN249" s="576"/>
      <c r="AO249" s="203"/>
      <c r="AP249" s="203"/>
      <c r="AQ249" s="208"/>
      <c r="AR249" s="205"/>
      <c r="AS249" s="576"/>
      <c r="AT249" s="203"/>
      <c r="AU249" s="203"/>
      <c r="AV249" s="208"/>
      <c r="AW249" s="205"/>
      <c r="AX249" s="576"/>
    </row>
    <row r="250" spans="2:50" ht="14.25" hidden="1" customHeight="1" outlineLevel="1">
      <c r="B250" s="527"/>
      <c r="C250" s="203">
        <v>4</v>
      </c>
      <c r="D250" s="206"/>
      <c r="E250" s="203"/>
      <c r="F250" s="203"/>
      <c r="G250" s="208"/>
      <c r="H250" s="576"/>
      <c r="I250" s="209"/>
      <c r="J250" s="209"/>
      <c r="K250" s="210"/>
      <c r="L250" s="577"/>
      <c r="M250" s="209"/>
      <c r="N250" s="527"/>
      <c r="O250" s="527"/>
      <c r="P250" s="203"/>
      <c r="Q250" s="203"/>
      <c r="R250" s="208"/>
      <c r="S250" s="205"/>
      <c r="T250" s="576"/>
      <c r="U250" s="203"/>
      <c r="V250" s="203"/>
      <c r="W250" s="208"/>
      <c r="X250" s="205"/>
      <c r="Y250" s="576"/>
      <c r="Z250" s="203"/>
      <c r="AA250" s="203"/>
      <c r="AB250" s="208"/>
      <c r="AC250" s="205"/>
      <c r="AD250" s="576"/>
      <c r="AE250" s="203"/>
      <c r="AF250" s="203"/>
      <c r="AG250" s="208"/>
      <c r="AH250" s="205"/>
      <c r="AI250" s="576"/>
      <c r="AJ250" s="203"/>
      <c r="AK250" s="203"/>
      <c r="AL250" s="208"/>
      <c r="AM250" s="205"/>
      <c r="AN250" s="576"/>
      <c r="AO250" s="203"/>
      <c r="AP250" s="203"/>
      <c r="AQ250" s="208"/>
      <c r="AR250" s="205"/>
      <c r="AS250" s="576"/>
      <c r="AT250" s="203"/>
      <c r="AU250" s="203"/>
      <c r="AV250" s="208"/>
      <c r="AW250" s="205"/>
      <c r="AX250" s="576"/>
    </row>
    <row r="251" spans="2:50" ht="14.25" hidden="1" customHeight="1" outlineLevel="1">
      <c r="B251" s="527"/>
      <c r="C251" s="203">
        <v>5</v>
      </c>
      <c r="D251" s="206"/>
      <c r="E251" s="203"/>
      <c r="F251" s="203"/>
      <c r="G251" s="208"/>
      <c r="H251" s="576"/>
      <c r="I251" s="209"/>
      <c r="J251" s="209"/>
      <c r="K251" s="210"/>
      <c r="L251" s="577"/>
      <c r="M251" s="209"/>
      <c r="N251" s="527"/>
      <c r="O251" s="527"/>
      <c r="P251" s="203"/>
      <c r="Q251" s="203"/>
      <c r="R251" s="208"/>
      <c r="S251" s="205"/>
      <c r="T251" s="576"/>
      <c r="U251" s="203"/>
      <c r="V251" s="203"/>
      <c r="W251" s="208"/>
      <c r="X251" s="205"/>
      <c r="Y251" s="576"/>
      <c r="Z251" s="203"/>
      <c r="AA251" s="203"/>
      <c r="AB251" s="208"/>
      <c r="AC251" s="205"/>
      <c r="AD251" s="576"/>
      <c r="AE251" s="203"/>
      <c r="AF251" s="203"/>
      <c r="AG251" s="208"/>
      <c r="AH251" s="205"/>
      <c r="AI251" s="576"/>
      <c r="AJ251" s="203"/>
      <c r="AK251" s="203"/>
      <c r="AL251" s="208"/>
      <c r="AM251" s="205"/>
      <c r="AN251" s="576"/>
      <c r="AO251" s="203"/>
      <c r="AP251" s="203"/>
      <c r="AQ251" s="208"/>
      <c r="AR251" s="205"/>
      <c r="AS251" s="576"/>
      <c r="AT251" s="203"/>
      <c r="AU251" s="203"/>
      <c r="AV251" s="208"/>
      <c r="AW251" s="205"/>
      <c r="AX251" s="576"/>
    </row>
    <row r="252" spans="2:50" ht="14.25" hidden="1" customHeight="1" outlineLevel="1">
      <c r="B252" s="527"/>
      <c r="C252" s="203">
        <v>6</v>
      </c>
      <c r="D252" s="206"/>
      <c r="E252" s="203"/>
      <c r="F252" s="203"/>
      <c r="G252" s="208"/>
      <c r="H252" s="576"/>
      <c r="I252" s="209"/>
      <c r="J252" s="209"/>
      <c r="K252" s="210"/>
      <c r="L252" s="577"/>
      <c r="M252" s="209"/>
      <c r="N252" s="527"/>
      <c r="O252" s="527"/>
      <c r="P252" s="203"/>
      <c r="Q252" s="203"/>
      <c r="R252" s="208"/>
      <c r="S252" s="205"/>
      <c r="T252" s="576"/>
      <c r="U252" s="203"/>
      <c r="V252" s="203"/>
      <c r="W252" s="208"/>
      <c r="X252" s="205"/>
      <c r="Y252" s="576"/>
      <c r="Z252" s="203"/>
      <c r="AA252" s="203"/>
      <c r="AB252" s="208"/>
      <c r="AC252" s="205"/>
      <c r="AD252" s="576"/>
      <c r="AE252" s="203"/>
      <c r="AF252" s="203"/>
      <c r="AG252" s="208"/>
      <c r="AH252" s="205"/>
      <c r="AI252" s="576"/>
      <c r="AJ252" s="203"/>
      <c r="AK252" s="203"/>
      <c r="AL252" s="208"/>
      <c r="AM252" s="205"/>
      <c r="AN252" s="576"/>
      <c r="AO252" s="203"/>
      <c r="AP252" s="203"/>
      <c r="AQ252" s="208"/>
      <c r="AR252" s="205"/>
      <c r="AS252" s="576"/>
      <c r="AT252" s="203"/>
      <c r="AU252" s="203"/>
      <c r="AV252" s="208"/>
      <c r="AW252" s="205"/>
      <c r="AX252" s="576"/>
    </row>
    <row r="253" spans="2:50" ht="14.25" hidden="1" customHeight="1" outlineLevel="1">
      <c r="B253" s="527"/>
      <c r="C253" s="203">
        <v>7</v>
      </c>
      <c r="D253" s="206"/>
      <c r="E253" s="203"/>
      <c r="F253" s="203"/>
      <c r="G253" s="208"/>
      <c r="H253" s="576"/>
      <c r="I253" s="209"/>
      <c r="J253" s="209"/>
      <c r="K253" s="210"/>
      <c r="L253" s="577"/>
      <c r="M253" s="209"/>
      <c r="N253" s="527"/>
      <c r="O253" s="527"/>
      <c r="P253" s="203"/>
      <c r="Q253" s="203"/>
      <c r="R253" s="208"/>
      <c r="S253" s="205"/>
      <c r="T253" s="576"/>
      <c r="U253" s="203"/>
      <c r="V253" s="203"/>
      <c r="W253" s="208"/>
      <c r="X253" s="205"/>
      <c r="Y253" s="576"/>
      <c r="Z253" s="203"/>
      <c r="AA253" s="203"/>
      <c r="AB253" s="208"/>
      <c r="AC253" s="205"/>
      <c r="AD253" s="576"/>
      <c r="AE253" s="203"/>
      <c r="AF253" s="203"/>
      <c r="AG253" s="208"/>
      <c r="AH253" s="205"/>
      <c r="AI253" s="576"/>
      <c r="AJ253" s="203"/>
      <c r="AK253" s="203"/>
      <c r="AL253" s="208"/>
      <c r="AM253" s="205"/>
      <c r="AN253" s="576"/>
      <c r="AO253" s="203"/>
      <c r="AP253" s="203"/>
      <c r="AQ253" s="208"/>
      <c r="AR253" s="205"/>
      <c r="AS253" s="576"/>
      <c r="AT253" s="203"/>
      <c r="AU253" s="203"/>
      <c r="AV253" s="208"/>
      <c r="AW253" s="205"/>
      <c r="AX253" s="576"/>
    </row>
    <row r="254" spans="2:50" ht="14.25" hidden="1" customHeight="1" outlineLevel="1">
      <c r="B254" s="527"/>
      <c r="C254" s="203">
        <v>8</v>
      </c>
      <c r="D254" s="206"/>
      <c r="E254" s="203"/>
      <c r="F254" s="203"/>
      <c r="G254" s="208"/>
      <c r="H254" s="576"/>
      <c r="I254" s="209"/>
      <c r="J254" s="209"/>
      <c r="K254" s="210"/>
      <c r="L254" s="577"/>
      <c r="M254" s="209"/>
      <c r="N254" s="527"/>
      <c r="O254" s="527"/>
      <c r="P254" s="203"/>
      <c r="Q254" s="203"/>
      <c r="R254" s="208"/>
      <c r="S254" s="205"/>
      <c r="T254" s="576"/>
      <c r="U254" s="203"/>
      <c r="V254" s="203"/>
      <c r="W254" s="208"/>
      <c r="X254" s="205"/>
      <c r="Y254" s="576"/>
      <c r="Z254" s="203"/>
      <c r="AA254" s="203"/>
      <c r="AB254" s="208"/>
      <c r="AC254" s="205"/>
      <c r="AD254" s="576"/>
      <c r="AE254" s="203"/>
      <c r="AF254" s="203"/>
      <c r="AG254" s="208"/>
      <c r="AH254" s="205"/>
      <c r="AI254" s="576"/>
      <c r="AJ254" s="203"/>
      <c r="AK254" s="203"/>
      <c r="AL254" s="208"/>
      <c r="AM254" s="205"/>
      <c r="AN254" s="576"/>
      <c r="AO254" s="203"/>
      <c r="AP254" s="203"/>
      <c r="AQ254" s="208"/>
      <c r="AR254" s="205"/>
      <c r="AS254" s="576"/>
      <c r="AT254" s="203"/>
      <c r="AU254" s="203"/>
      <c r="AV254" s="208"/>
      <c r="AW254" s="205"/>
      <c r="AX254" s="576"/>
    </row>
    <row r="255" spans="2:50" ht="14.25" hidden="1" customHeight="1" outlineLevel="1">
      <c r="B255" s="527"/>
      <c r="C255" s="203">
        <v>9</v>
      </c>
      <c r="D255" s="206"/>
      <c r="E255" s="203"/>
      <c r="F255" s="203"/>
      <c r="G255" s="208"/>
      <c r="H255" s="576"/>
      <c r="I255" s="209"/>
      <c r="J255" s="209"/>
      <c r="K255" s="210"/>
      <c r="L255" s="577"/>
      <c r="M255" s="209"/>
      <c r="N255" s="527"/>
      <c r="O255" s="527"/>
      <c r="P255" s="203"/>
      <c r="Q255" s="203"/>
      <c r="R255" s="208"/>
      <c r="S255" s="205"/>
      <c r="T255" s="576"/>
      <c r="U255" s="203"/>
      <c r="V255" s="203"/>
      <c r="W255" s="208"/>
      <c r="X255" s="205"/>
      <c r="Y255" s="576"/>
      <c r="Z255" s="203"/>
      <c r="AA255" s="203"/>
      <c r="AB255" s="208"/>
      <c r="AC255" s="205"/>
      <c r="AD255" s="576"/>
      <c r="AE255" s="203"/>
      <c r="AF255" s="203"/>
      <c r="AG255" s="208"/>
      <c r="AH255" s="205"/>
      <c r="AI255" s="576"/>
      <c r="AJ255" s="203"/>
      <c r="AK255" s="203"/>
      <c r="AL255" s="208"/>
      <c r="AM255" s="205"/>
      <c r="AN255" s="576"/>
      <c r="AO255" s="203"/>
      <c r="AP255" s="203"/>
      <c r="AQ255" s="208"/>
      <c r="AR255" s="205"/>
      <c r="AS255" s="576"/>
      <c r="AT255" s="203"/>
      <c r="AU255" s="203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3"/>
      <c r="Q256" s="203"/>
      <c r="R256" s="208"/>
      <c r="S256" s="205"/>
      <c r="T256" s="576"/>
      <c r="U256" s="203"/>
      <c r="V256" s="203"/>
      <c r="W256" s="208"/>
      <c r="X256" s="205"/>
      <c r="Y256" s="576"/>
      <c r="Z256" s="203"/>
      <c r="AA256" s="203"/>
      <c r="AB256" s="208"/>
      <c r="AC256" s="205"/>
      <c r="AD256" s="576"/>
      <c r="AE256" s="203"/>
      <c r="AF256" s="203"/>
      <c r="AG256" s="208"/>
      <c r="AH256" s="205"/>
      <c r="AI256" s="576"/>
      <c r="AJ256" s="203"/>
      <c r="AK256" s="203"/>
      <c r="AL256" s="208"/>
      <c r="AM256" s="205"/>
      <c r="AN256" s="576"/>
      <c r="AO256" s="203"/>
      <c r="AP256" s="203"/>
      <c r="AQ256" s="208"/>
      <c r="AR256" s="205"/>
      <c r="AS256" s="576"/>
      <c r="AT256" s="203"/>
      <c r="AU256" s="203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3"/>
      <c r="Q257" s="203"/>
      <c r="R257" s="208"/>
      <c r="S257" s="205"/>
      <c r="T257" s="576"/>
      <c r="U257" s="203"/>
      <c r="V257" s="203"/>
      <c r="W257" s="208"/>
      <c r="X257" s="205"/>
      <c r="Y257" s="576"/>
      <c r="Z257" s="203"/>
      <c r="AA257" s="203"/>
      <c r="AB257" s="208"/>
      <c r="AC257" s="205"/>
      <c r="AD257" s="576"/>
      <c r="AE257" s="203"/>
      <c r="AF257" s="203"/>
      <c r="AG257" s="208"/>
      <c r="AH257" s="205"/>
      <c r="AI257" s="576"/>
      <c r="AJ257" s="203"/>
      <c r="AK257" s="203"/>
      <c r="AL257" s="208"/>
      <c r="AM257" s="205"/>
      <c r="AN257" s="576"/>
      <c r="AO257" s="203"/>
      <c r="AP257" s="203"/>
      <c r="AQ257" s="208"/>
      <c r="AR257" s="205"/>
      <c r="AS257" s="576"/>
      <c r="AT257" s="203"/>
      <c r="AU257" s="203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3"/>
      <c r="Q258" s="203"/>
      <c r="R258" s="208"/>
      <c r="S258" s="205"/>
      <c r="T258" s="576"/>
      <c r="U258" s="203"/>
      <c r="V258" s="203"/>
      <c r="W258" s="208"/>
      <c r="X258" s="205"/>
      <c r="Y258" s="576"/>
      <c r="Z258" s="203"/>
      <c r="AA258" s="203"/>
      <c r="AB258" s="208"/>
      <c r="AC258" s="205"/>
      <c r="AD258" s="576"/>
      <c r="AE258" s="203"/>
      <c r="AF258" s="203"/>
      <c r="AG258" s="208"/>
      <c r="AH258" s="205"/>
      <c r="AI258" s="576"/>
      <c r="AJ258" s="203"/>
      <c r="AK258" s="203"/>
      <c r="AL258" s="208"/>
      <c r="AM258" s="205"/>
      <c r="AN258" s="576"/>
      <c r="AO258" s="203"/>
      <c r="AP258" s="203"/>
      <c r="AQ258" s="208"/>
      <c r="AR258" s="205"/>
      <c r="AS258" s="576"/>
      <c r="AT258" s="203"/>
      <c r="AU258" s="203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3"/>
      <c r="Q259" s="203"/>
      <c r="R259" s="208"/>
      <c r="S259" s="205"/>
      <c r="T259" s="576"/>
      <c r="U259" s="203"/>
      <c r="V259" s="203"/>
      <c r="W259" s="208"/>
      <c r="X259" s="205"/>
      <c r="Y259" s="576"/>
      <c r="Z259" s="203"/>
      <c r="AA259" s="203"/>
      <c r="AB259" s="208"/>
      <c r="AC259" s="205"/>
      <c r="AD259" s="576"/>
      <c r="AE259" s="203"/>
      <c r="AF259" s="203"/>
      <c r="AG259" s="208"/>
      <c r="AH259" s="205"/>
      <c r="AI259" s="576"/>
      <c r="AJ259" s="203"/>
      <c r="AK259" s="203"/>
      <c r="AL259" s="208"/>
      <c r="AM259" s="205"/>
      <c r="AN259" s="576"/>
      <c r="AO259" s="203"/>
      <c r="AP259" s="203"/>
      <c r="AQ259" s="208"/>
      <c r="AR259" s="205"/>
      <c r="AS259" s="576"/>
      <c r="AT259" s="203"/>
      <c r="AU259" s="203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3"/>
      <c r="Q260" s="203"/>
      <c r="R260" s="208"/>
      <c r="S260" s="205"/>
      <c r="T260" s="576"/>
      <c r="U260" s="203"/>
      <c r="V260" s="203"/>
      <c r="W260" s="208"/>
      <c r="X260" s="205"/>
      <c r="Y260" s="576"/>
      <c r="Z260" s="203"/>
      <c r="AA260" s="203"/>
      <c r="AB260" s="208"/>
      <c r="AC260" s="205"/>
      <c r="AD260" s="576"/>
      <c r="AE260" s="203"/>
      <c r="AF260" s="203"/>
      <c r="AG260" s="208"/>
      <c r="AH260" s="205"/>
      <c r="AI260" s="576"/>
      <c r="AJ260" s="203"/>
      <c r="AK260" s="203"/>
      <c r="AL260" s="208"/>
      <c r="AM260" s="205"/>
      <c r="AN260" s="576"/>
      <c r="AO260" s="203"/>
      <c r="AP260" s="203"/>
      <c r="AQ260" s="208"/>
      <c r="AR260" s="205"/>
      <c r="AS260" s="576"/>
      <c r="AT260" s="203"/>
      <c r="AU260" s="203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3"/>
      <c r="Q261" s="207"/>
      <c r="R261" s="208"/>
      <c r="S261" s="205"/>
      <c r="T261" s="576"/>
      <c r="U261" s="203"/>
      <c r="V261" s="203"/>
      <c r="W261" s="208"/>
      <c r="X261" s="205"/>
      <c r="Y261" s="576"/>
      <c r="Z261" s="203"/>
      <c r="AA261" s="203"/>
      <c r="AB261" s="208"/>
      <c r="AC261" s="205"/>
      <c r="AD261" s="576"/>
      <c r="AE261" s="203"/>
      <c r="AF261" s="203"/>
      <c r="AG261" s="208"/>
      <c r="AH261" s="205"/>
      <c r="AI261" s="576"/>
      <c r="AJ261" s="203"/>
      <c r="AK261" s="203"/>
      <c r="AL261" s="208"/>
      <c r="AM261" s="205"/>
      <c r="AN261" s="576"/>
      <c r="AO261" s="203"/>
      <c r="AP261" s="203"/>
      <c r="AQ261" s="208"/>
      <c r="AR261" s="205"/>
      <c r="AS261" s="576"/>
      <c r="AT261" s="203"/>
      <c r="AU261" s="203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278">U262+1</f>
        <v>45960</v>
      </c>
      <c r="AA262" s="637"/>
      <c r="AB262" s="637"/>
      <c r="AC262" s="637"/>
      <c r="AD262" s="637"/>
      <c r="AE262" s="638">
        <f t="shared" ref="AE262" si="279">Z262+1</f>
        <v>45961</v>
      </c>
      <c r="AF262" s="639"/>
      <c r="AG262" s="639"/>
      <c r="AH262" s="639"/>
      <c r="AI262" s="639"/>
      <c r="AJ262" s="640">
        <f t="shared" ref="AJ262" si="280">AE262+1</f>
        <v>45962</v>
      </c>
      <c r="AK262" s="641"/>
      <c r="AL262" s="641"/>
      <c r="AM262" s="641"/>
      <c r="AN262" s="642"/>
      <c r="AO262" s="638">
        <f t="shared" ref="AO262" si="281">AJ262+1</f>
        <v>45963</v>
      </c>
      <c r="AP262" s="639"/>
      <c r="AQ262" s="639"/>
      <c r="AR262" s="639"/>
      <c r="AS262" s="639"/>
      <c r="AT262" s="640">
        <f t="shared" ref="AT262" si="282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283">Z262</f>
        <v>45960</v>
      </c>
      <c r="AA263" s="643"/>
      <c r="AB263" s="643"/>
      <c r="AC263" s="643"/>
      <c r="AD263" s="643"/>
      <c r="AE263" s="644">
        <f t="shared" ref="AE263" si="284">AE262</f>
        <v>45961</v>
      </c>
      <c r="AF263" s="644"/>
      <c r="AG263" s="644"/>
      <c r="AH263" s="644"/>
      <c r="AI263" s="644"/>
      <c r="AJ263" s="645">
        <f t="shared" ref="AJ263" si="285">AJ262</f>
        <v>45962</v>
      </c>
      <c r="AK263" s="646"/>
      <c r="AL263" s="646"/>
      <c r="AM263" s="646"/>
      <c r="AN263" s="647"/>
      <c r="AO263" s="644">
        <f t="shared" ref="AO263" si="286">AO262</f>
        <v>45963</v>
      </c>
      <c r="AP263" s="644"/>
      <c r="AQ263" s="644"/>
      <c r="AR263" s="644"/>
      <c r="AS263" s="644"/>
      <c r="AT263" s="645">
        <f t="shared" ref="AT263" si="287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487</v>
      </c>
      <c r="C267" s="203">
        <v>1</v>
      </c>
      <c r="D267" s="206"/>
      <c r="E267" s="203"/>
      <c r="F267" s="203"/>
      <c r="G267" s="208"/>
      <c r="H267" s="576"/>
      <c r="I267" s="209"/>
      <c r="J267" s="209"/>
      <c r="K267" s="210"/>
      <c r="L267" s="577" t="str">
        <f>IFERROR(AVERAGE(K267:K281),"-")</f>
        <v>-</v>
      </c>
      <c r="M267" s="209"/>
      <c r="N267" s="527"/>
      <c r="O267" s="527"/>
      <c r="P267" s="203"/>
      <c r="Q267" s="203"/>
      <c r="R267" s="208"/>
      <c r="S267" s="205"/>
      <c r="T267" s="576"/>
      <c r="U267" s="203"/>
      <c r="V267" s="203"/>
      <c r="W267" s="208"/>
      <c r="X267" s="205"/>
      <c r="Y267" s="576"/>
      <c r="Z267" s="203"/>
      <c r="AA267" s="203"/>
      <c r="AB267" s="208"/>
      <c r="AC267" s="205"/>
      <c r="AD267" s="576"/>
      <c r="AE267" s="203"/>
      <c r="AF267" s="203"/>
      <c r="AG267" s="208"/>
      <c r="AH267" s="205"/>
      <c r="AI267" s="576"/>
      <c r="AJ267" s="203"/>
      <c r="AK267" s="203"/>
      <c r="AL267" s="208"/>
      <c r="AM267" s="205"/>
      <c r="AN267" s="576"/>
      <c r="AO267" s="203"/>
      <c r="AP267" s="203"/>
      <c r="AQ267" s="208"/>
      <c r="AR267" s="205"/>
      <c r="AS267" s="576"/>
      <c r="AT267" s="203"/>
      <c r="AU267" s="203"/>
      <c r="AV267" s="208"/>
      <c r="AW267" s="205"/>
      <c r="AX267" s="576"/>
    </row>
    <row r="268" spans="2:50" ht="14.25" hidden="1" customHeight="1" outlineLevel="1">
      <c r="B268" s="527"/>
      <c r="C268" s="203">
        <v>2</v>
      </c>
      <c r="D268" s="206"/>
      <c r="E268" s="203"/>
      <c r="F268" s="203"/>
      <c r="G268" s="208"/>
      <c r="H268" s="576"/>
      <c r="I268" s="209"/>
      <c r="J268" s="209"/>
      <c r="K268" s="210"/>
      <c r="L268" s="577"/>
      <c r="M268" s="209"/>
      <c r="N268" s="527"/>
      <c r="O268" s="527"/>
      <c r="P268" s="203"/>
      <c r="Q268" s="203"/>
      <c r="R268" s="208"/>
      <c r="S268" s="205"/>
      <c r="T268" s="576"/>
      <c r="U268" s="203"/>
      <c r="V268" s="203"/>
      <c r="W268" s="208"/>
      <c r="X268" s="205"/>
      <c r="Y268" s="576"/>
      <c r="Z268" s="203"/>
      <c r="AA268" s="203"/>
      <c r="AB268" s="208"/>
      <c r="AC268" s="205"/>
      <c r="AD268" s="576"/>
      <c r="AE268" s="203"/>
      <c r="AF268" s="203"/>
      <c r="AG268" s="208"/>
      <c r="AH268" s="205"/>
      <c r="AI268" s="576"/>
      <c r="AJ268" s="203"/>
      <c r="AK268" s="203"/>
      <c r="AL268" s="208"/>
      <c r="AM268" s="205"/>
      <c r="AN268" s="576"/>
      <c r="AO268" s="203"/>
      <c r="AP268" s="203"/>
      <c r="AQ268" s="208"/>
      <c r="AR268" s="205"/>
      <c r="AS268" s="576"/>
      <c r="AT268" s="203"/>
      <c r="AU268" s="203"/>
      <c r="AV268" s="208"/>
      <c r="AW268" s="205"/>
      <c r="AX268" s="576"/>
    </row>
    <row r="269" spans="2:50" ht="14.25" hidden="1" customHeight="1" outlineLevel="1">
      <c r="B269" s="527"/>
      <c r="C269" s="203">
        <v>3</v>
      </c>
      <c r="D269" s="206"/>
      <c r="E269" s="203"/>
      <c r="F269" s="203"/>
      <c r="G269" s="208"/>
      <c r="H269" s="576"/>
      <c r="I269" s="209"/>
      <c r="J269" s="209"/>
      <c r="K269" s="210"/>
      <c r="L269" s="577"/>
      <c r="M269" s="209"/>
      <c r="N269" s="527"/>
      <c r="O269" s="527"/>
      <c r="P269" s="203"/>
      <c r="Q269" s="203"/>
      <c r="R269" s="208"/>
      <c r="S269" s="205"/>
      <c r="T269" s="576"/>
      <c r="U269" s="203"/>
      <c r="V269" s="203"/>
      <c r="W269" s="208"/>
      <c r="X269" s="205"/>
      <c r="Y269" s="576"/>
      <c r="Z269" s="203"/>
      <c r="AA269" s="203"/>
      <c r="AB269" s="208"/>
      <c r="AC269" s="205"/>
      <c r="AD269" s="576"/>
      <c r="AE269" s="203"/>
      <c r="AF269" s="203"/>
      <c r="AG269" s="208"/>
      <c r="AH269" s="205"/>
      <c r="AI269" s="576"/>
      <c r="AJ269" s="203"/>
      <c r="AK269" s="203"/>
      <c r="AL269" s="208"/>
      <c r="AM269" s="205"/>
      <c r="AN269" s="576"/>
      <c r="AO269" s="203"/>
      <c r="AP269" s="203"/>
      <c r="AQ269" s="208"/>
      <c r="AR269" s="205"/>
      <c r="AS269" s="576"/>
      <c r="AT269" s="203"/>
      <c r="AU269" s="203"/>
      <c r="AV269" s="208"/>
      <c r="AW269" s="205"/>
      <c r="AX269" s="576"/>
    </row>
    <row r="270" spans="2:50" ht="14.25" hidden="1" customHeight="1" outlineLevel="1">
      <c r="B270" s="527"/>
      <c r="C270" s="203">
        <v>4</v>
      </c>
      <c r="D270" s="206"/>
      <c r="E270" s="203"/>
      <c r="F270" s="203"/>
      <c r="G270" s="208"/>
      <c r="H270" s="576"/>
      <c r="I270" s="209"/>
      <c r="J270" s="209"/>
      <c r="K270" s="210"/>
      <c r="L270" s="577"/>
      <c r="M270" s="209"/>
      <c r="N270" s="527"/>
      <c r="O270" s="527"/>
      <c r="P270" s="203"/>
      <c r="Q270" s="203"/>
      <c r="R270" s="208"/>
      <c r="S270" s="205"/>
      <c r="T270" s="576"/>
      <c r="U270" s="203"/>
      <c r="V270" s="203"/>
      <c r="W270" s="208"/>
      <c r="X270" s="205"/>
      <c r="Y270" s="576"/>
      <c r="Z270" s="203"/>
      <c r="AA270" s="203"/>
      <c r="AB270" s="208"/>
      <c r="AC270" s="205"/>
      <c r="AD270" s="576"/>
      <c r="AE270" s="203"/>
      <c r="AF270" s="203"/>
      <c r="AG270" s="208"/>
      <c r="AH270" s="205"/>
      <c r="AI270" s="576"/>
      <c r="AJ270" s="203"/>
      <c r="AK270" s="203"/>
      <c r="AL270" s="208"/>
      <c r="AM270" s="205"/>
      <c r="AN270" s="576"/>
      <c r="AO270" s="203"/>
      <c r="AP270" s="203"/>
      <c r="AQ270" s="208"/>
      <c r="AR270" s="205"/>
      <c r="AS270" s="576"/>
      <c r="AT270" s="203"/>
      <c r="AU270" s="203"/>
      <c r="AV270" s="208"/>
      <c r="AW270" s="205"/>
      <c r="AX270" s="576"/>
    </row>
    <row r="271" spans="2:50" ht="14.25" hidden="1" customHeight="1" outlineLevel="1">
      <c r="B271" s="527"/>
      <c r="C271" s="203">
        <v>5</v>
      </c>
      <c r="D271" s="206"/>
      <c r="E271" s="203"/>
      <c r="F271" s="203"/>
      <c r="G271" s="208"/>
      <c r="H271" s="576"/>
      <c r="I271" s="209"/>
      <c r="J271" s="209"/>
      <c r="K271" s="210"/>
      <c r="L271" s="577"/>
      <c r="M271" s="209"/>
      <c r="N271" s="527"/>
      <c r="O271" s="527"/>
      <c r="P271" s="203"/>
      <c r="Q271" s="203"/>
      <c r="R271" s="208"/>
      <c r="S271" s="205"/>
      <c r="T271" s="576"/>
      <c r="U271" s="203"/>
      <c r="V271" s="203"/>
      <c r="W271" s="208"/>
      <c r="X271" s="205"/>
      <c r="Y271" s="576"/>
      <c r="Z271" s="203"/>
      <c r="AA271" s="203"/>
      <c r="AB271" s="208"/>
      <c r="AC271" s="205"/>
      <c r="AD271" s="576"/>
      <c r="AE271" s="203"/>
      <c r="AF271" s="203"/>
      <c r="AG271" s="208"/>
      <c r="AH271" s="205"/>
      <c r="AI271" s="576"/>
      <c r="AJ271" s="203"/>
      <c r="AK271" s="203"/>
      <c r="AL271" s="208"/>
      <c r="AM271" s="205"/>
      <c r="AN271" s="576"/>
      <c r="AO271" s="203"/>
      <c r="AP271" s="203"/>
      <c r="AQ271" s="208"/>
      <c r="AR271" s="205"/>
      <c r="AS271" s="576"/>
      <c r="AT271" s="203"/>
      <c r="AU271" s="203"/>
      <c r="AV271" s="208"/>
      <c r="AW271" s="205"/>
      <c r="AX271" s="576"/>
    </row>
    <row r="272" spans="2:50" ht="14.25" hidden="1" customHeight="1" outlineLevel="1">
      <c r="B272" s="527"/>
      <c r="C272" s="203">
        <v>6</v>
      </c>
      <c r="D272" s="206"/>
      <c r="E272" s="203"/>
      <c r="F272" s="203"/>
      <c r="G272" s="208"/>
      <c r="H272" s="576"/>
      <c r="I272" s="209"/>
      <c r="J272" s="209"/>
      <c r="K272" s="210"/>
      <c r="L272" s="577"/>
      <c r="M272" s="209"/>
      <c r="N272" s="527"/>
      <c r="O272" s="527"/>
      <c r="P272" s="203"/>
      <c r="Q272" s="203"/>
      <c r="R272" s="208"/>
      <c r="S272" s="205"/>
      <c r="T272" s="576"/>
      <c r="U272" s="203"/>
      <c r="V272" s="203"/>
      <c r="W272" s="208"/>
      <c r="X272" s="205"/>
      <c r="Y272" s="576"/>
      <c r="Z272" s="203"/>
      <c r="AA272" s="203"/>
      <c r="AB272" s="208"/>
      <c r="AC272" s="205"/>
      <c r="AD272" s="576"/>
      <c r="AE272" s="203"/>
      <c r="AF272" s="203"/>
      <c r="AG272" s="208"/>
      <c r="AH272" s="205"/>
      <c r="AI272" s="576"/>
      <c r="AJ272" s="203"/>
      <c r="AK272" s="203"/>
      <c r="AL272" s="208"/>
      <c r="AM272" s="205"/>
      <c r="AN272" s="576"/>
      <c r="AO272" s="203"/>
      <c r="AP272" s="203"/>
      <c r="AQ272" s="208"/>
      <c r="AR272" s="205"/>
      <c r="AS272" s="576"/>
      <c r="AT272" s="203"/>
      <c r="AU272" s="203"/>
      <c r="AV272" s="208"/>
      <c r="AW272" s="205"/>
      <c r="AX272" s="576"/>
    </row>
    <row r="273" spans="2:50" ht="14.25" hidden="1" customHeight="1" outlineLevel="1">
      <c r="B273" s="527"/>
      <c r="C273" s="203">
        <v>7</v>
      </c>
      <c r="D273" s="206"/>
      <c r="E273" s="203"/>
      <c r="F273" s="203"/>
      <c r="G273" s="208"/>
      <c r="H273" s="576"/>
      <c r="I273" s="209"/>
      <c r="J273" s="209"/>
      <c r="K273" s="210"/>
      <c r="L273" s="577"/>
      <c r="M273" s="209"/>
      <c r="N273" s="527"/>
      <c r="O273" s="527"/>
      <c r="P273" s="203"/>
      <c r="Q273" s="203"/>
      <c r="R273" s="208"/>
      <c r="S273" s="205"/>
      <c r="T273" s="576"/>
      <c r="U273" s="203"/>
      <c r="V273" s="203"/>
      <c r="W273" s="208"/>
      <c r="X273" s="205"/>
      <c r="Y273" s="576"/>
      <c r="Z273" s="203"/>
      <c r="AA273" s="203"/>
      <c r="AB273" s="208"/>
      <c r="AC273" s="205"/>
      <c r="AD273" s="576"/>
      <c r="AE273" s="203"/>
      <c r="AF273" s="203"/>
      <c r="AG273" s="208"/>
      <c r="AH273" s="205"/>
      <c r="AI273" s="576"/>
      <c r="AJ273" s="203"/>
      <c r="AK273" s="203"/>
      <c r="AL273" s="208"/>
      <c r="AM273" s="205"/>
      <c r="AN273" s="576"/>
      <c r="AO273" s="203"/>
      <c r="AP273" s="203"/>
      <c r="AQ273" s="208"/>
      <c r="AR273" s="205"/>
      <c r="AS273" s="576"/>
      <c r="AT273" s="203"/>
      <c r="AU273" s="203"/>
      <c r="AV273" s="208"/>
      <c r="AW273" s="205"/>
      <c r="AX273" s="576"/>
    </row>
    <row r="274" spans="2:50" ht="14.25" hidden="1" customHeight="1" outlineLevel="1">
      <c r="B274" s="527"/>
      <c r="C274" s="203">
        <v>8</v>
      </c>
      <c r="D274" s="206"/>
      <c r="E274" s="203"/>
      <c r="F274" s="203"/>
      <c r="G274" s="208"/>
      <c r="H274" s="576"/>
      <c r="I274" s="209"/>
      <c r="J274" s="209"/>
      <c r="K274" s="210"/>
      <c r="L274" s="577"/>
      <c r="M274" s="209"/>
      <c r="N274" s="527"/>
      <c r="O274" s="527"/>
      <c r="P274" s="203"/>
      <c r="Q274" s="203"/>
      <c r="R274" s="208"/>
      <c r="S274" s="205"/>
      <c r="T274" s="576"/>
      <c r="U274" s="203"/>
      <c r="V274" s="203"/>
      <c r="W274" s="208"/>
      <c r="X274" s="205"/>
      <c r="Y274" s="576"/>
      <c r="Z274" s="203"/>
      <c r="AA274" s="203"/>
      <c r="AB274" s="208"/>
      <c r="AC274" s="205"/>
      <c r="AD274" s="576"/>
      <c r="AE274" s="203"/>
      <c r="AF274" s="203"/>
      <c r="AG274" s="208"/>
      <c r="AH274" s="205"/>
      <c r="AI274" s="576"/>
      <c r="AJ274" s="203"/>
      <c r="AK274" s="203"/>
      <c r="AL274" s="208"/>
      <c r="AM274" s="205"/>
      <c r="AN274" s="576"/>
      <c r="AO274" s="203"/>
      <c r="AP274" s="203"/>
      <c r="AQ274" s="208"/>
      <c r="AR274" s="205"/>
      <c r="AS274" s="576"/>
      <c r="AT274" s="203"/>
      <c r="AU274" s="203"/>
      <c r="AV274" s="208"/>
      <c r="AW274" s="205"/>
      <c r="AX274" s="576"/>
    </row>
    <row r="275" spans="2:50" ht="14.25" hidden="1" customHeight="1" outlineLevel="1">
      <c r="B275" s="527"/>
      <c r="C275" s="203">
        <v>9</v>
      </c>
      <c r="D275" s="206"/>
      <c r="E275" s="203"/>
      <c r="F275" s="203"/>
      <c r="G275" s="208"/>
      <c r="H275" s="576"/>
      <c r="I275" s="209"/>
      <c r="J275" s="209"/>
      <c r="K275" s="210"/>
      <c r="L275" s="577"/>
      <c r="M275" s="209"/>
      <c r="N275" s="527"/>
      <c r="O275" s="527"/>
      <c r="P275" s="203"/>
      <c r="Q275" s="203"/>
      <c r="R275" s="208"/>
      <c r="S275" s="205"/>
      <c r="T275" s="576"/>
      <c r="U275" s="203"/>
      <c r="V275" s="203"/>
      <c r="W275" s="208"/>
      <c r="X275" s="205"/>
      <c r="Y275" s="576"/>
      <c r="Z275" s="203"/>
      <c r="AA275" s="203"/>
      <c r="AB275" s="208"/>
      <c r="AC275" s="205"/>
      <c r="AD275" s="576"/>
      <c r="AE275" s="203"/>
      <c r="AF275" s="203"/>
      <c r="AG275" s="208"/>
      <c r="AH275" s="205"/>
      <c r="AI275" s="576"/>
      <c r="AJ275" s="203"/>
      <c r="AK275" s="203"/>
      <c r="AL275" s="208"/>
      <c r="AM275" s="205"/>
      <c r="AN275" s="576"/>
      <c r="AO275" s="203"/>
      <c r="AP275" s="203"/>
      <c r="AQ275" s="208"/>
      <c r="AR275" s="205"/>
      <c r="AS275" s="576"/>
      <c r="AT275" s="203"/>
      <c r="AU275" s="203"/>
      <c r="AV275" s="208"/>
      <c r="AW275" s="205"/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3"/>
      <c r="Q276" s="203"/>
      <c r="R276" s="208"/>
      <c r="S276" s="205"/>
      <c r="T276" s="576"/>
      <c r="U276" s="203"/>
      <c r="V276" s="203"/>
      <c r="W276" s="208"/>
      <c r="X276" s="205"/>
      <c r="Y276" s="576"/>
      <c r="Z276" s="203"/>
      <c r="AA276" s="203"/>
      <c r="AB276" s="208"/>
      <c r="AC276" s="205"/>
      <c r="AD276" s="576"/>
      <c r="AE276" s="203"/>
      <c r="AF276" s="203"/>
      <c r="AG276" s="208"/>
      <c r="AH276" s="205"/>
      <c r="AI276" s="576"/>
      <c r="AJ276" s="203"/>
      <c r="AK276" s="203"/>
      <c r="AL276" s="208"/>
      <c r="AM276" s="205"/>
      <c r="AN276" s="576"/>
      <c r="AO276" s="203"/>
      <c r="AP276" s="203"/>
      <c r="AQ276" s="208"/>
      <c r="AR276" s="205"/>
      <c r="AS276" s="576"/>
      <c r="AT276" s="203"/>
      <c r="AU276" s="203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3"/>
      <c r="Q277" s="203"/>
      <c r="R277" s="208"/>
      <c r="S277" s="205"/>
      <c r="T277" s="576"/>
      <c r="U277" s="203"/>
      <c r="V277" s="203"/>
      <c r="W277" s="208"/>
      <c r="X277" s="205"/>
      <c r="Y277" s="576"/>
      <c r="Z277" s="203"/>
      <c r="AA277" s="203"/>
      <c r="AB277" s="208"/>
      <c r="AC277" s="205"/>
      <c r="AD277" s="576"/>
      <c r="AE277" s="203"/>
      <c r="AF277" s="203"/>
      <c r="AG277" s="208"/>
      <c r="AH277" s="205"/>
      <c r="AI277" s="576"/>
      <c r="AJ277" s="203"/>
      <c r="AK277" s="203"/>
      <c r="AL277" s="208"/>
      <c r="AM277" s="205"/>
      <c r="AN277" s="576"/>
      <c r="AO277" s="203"/>
      <c r="AP277" s="203"/>
      <c r="AQ277" s="208"/>
      <c r="AR277" s="205"/>
      <c r="AS277" s="576"/>
      <c r="AT277" s="203"/>
      <c r="AU277" s="203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3"/>
      <c r="W281" s="208"/>
      <c r="X281" s="205"/>
      <c r="Y281" s="576"/>
      <c r="Z281" s="203"/>
      <c r="AA281" s="203"/>
      <c r="AB281" s="208"/>
      <c r="AC281" s="205"/>
      <c r="AD281" s="576"/>
      <c r="AE281" s="203"/>
      <c r="AF281" s="203"/>
      <c r="AG281" s="208"/>
      <c r="AH281" s="205"/>
      <c r="AI281" s="576"/>
      <c r="AJ281" s="203"/>
      <c r="AK281" s="203"/>
      <c r="AL281" s="208"/>
      <c r="AM281" s="205"/>
      <c r="AN281" s="576"/>
      <c r="AO281" s="203"/>
      <c r="AP281" s="203"/>
      <c r="AQ281" s="208"/>
      <c r="AR281" s="205"/>
      <c r="AS281" s="576"/>
      <c r="AT281" s="203"/>
      <c r="AU281" s="203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288">U282+1</f>
        <v>45967</v>
      </c>
      <c r="AA282" s="637"/>
      <c r="AB282" s="637"/>
      <c r="AC282" s="637"/>
      <c r="AD282" s="637"/>
      <c r="AE282" s="638">
        <f t="shared" ref="AE282" si="289">Z282+1</f>
        <v>45968</v>
      </c>
      <c r="AF282" s="639"/>
      <c r="AG282" s="639"/>
      <c r="AH282" s="639"/>
      <c r="AI282" s="639"/>
      <c r="AJ282" s="640">
        <f t="shared" ref="AJ282" si="290">AE282+1</f>
        <v>45969</v>
      </c>
      <c r="AK282" s="641"/>
      <c r="AL282" s="641"/>
      <c r="AM282" s="641"/>
      <c r="AN282" s="642"/>
      <c r="AO282" s="638">
        <f t="shared" ref="AO282" si="291">AJ282+1</f>
        <v>45970</v>
      </c>
      <c r="AP282" s="639"/>
      <c r="AQ282" s="639"/>
      <c r="AR282" s="639"/>
      <c r="AS282" s="639"/>
      <c r="AT282" s="640">
        <f t="shared" ref="AT282" si="292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293">Z282</f>
        <v>45967</v>
      </c>
      <c r="AA283" s="643"/>
      <c r="AB283" s="643"/>
      <c r="AC283" s="643"/>
      <c r="AD283" s="643"/>
      <c r="AE283" s="644">
        <f t="shared" ref="AE283" si="294">AE282</f>
        <v>45968</v>
      </c>
      <c r="AF283" s="644"/>
      <c r="AG283" s="644"/>
      <c r="AH283" s="644"/>
      <c r="AI283" s="644"/>
      <c r="AJ283" s="645">
        <f t="shared" ref="AJ283" si="295">AJ282</f>
        <v>45969</v>
      </c>
      <c r="AK283" s="646"/>
      <c r="AL283" s="646"/>
      <c r="AM283" s="646"/>
      <c r="AN283" s="647"/>
      <c r="AO283" s="644">
        <f t="shared" ref="AO283" si="296">AO282</f>
        <v>45970</v>
      </c>
      <c r="AP283" s="644"/>
      <c r="AQ283" s="644"/>
      <c r="AR283" s="644"/>
      <c r="AS283" s="644"/>
      <c r="AT283" s="645">
        <f t="shared" ref="AT283" si="297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487</v>
      </c>
      <c r="C287" s="203">
        <v>1</v>
      </c>
      <c r="D287" s="206"/>
      <c r="E287" s="203"/>
      <c r="F287" s="203"/>
      <c r="G287" s="208"/>
      <c r="H287" s="576"/>
      <c r="I287" s="209"/>
      <c r="J287" s="209"/>
      <c r="K287" s="210"/>
      <c r="L287" s="577">
        <v>0</v>
      </c>
      <c r="M287" s="209"/>
      <c r="N287" s="527"/>
      <c r="O287" s="527"/>
      <c r="P287" s="203"/>
      <c r="Q287" s="203"/>
      <c r="R287" s="208"/>
      <c r="S287" s="205"/>
      <c r="T287" s="576"/>
      <c r="U287" s="203"/>
      <c r="V287" s="203"/>
      <c r="W287" s="208"/>
      <c r="X287" s="205"/>
      <c r="Y287" s="576"/>
      <c r="Z287" s="203"/>
      <c r="AA287" s="203"/>
      <c r="AB287" s="208"/>
      <c r="AC287" s="205"/>
      <c r="AD287" s="576"/>
      <c r="AE287" s="203"/>
      <c r="AF287" s="203"/>
      <c r="AG287" s="208"/>
      <c r="AH287" s="205"/>
      <c r="AI287" s="576"/>
      <c r="AJ287" s="203"/>
      <c r="AK287" s="203"/>
      <c r="AL287" s="208"/>
      <c r="AM287" s="205"/>
      <c r="AN287" s="576"/>
      <c r="AO287" s="203"/>
      <c r="AP287" s="203"/>
      <c r="AQ287" s="208"/>
      <c r="AR287" s="205"/>
      <c r="AS287" s="576"/>
      <c r="AT287" s="203"/>
      <c r="AU287" s="203"/>
      <c r="AV287" s="208"/>
      <c r="AW287" s="205"/>
      <c r="AX287" s="576"/>
    </row>
    <row r="288" spans="2:50" ht="14.25" hidden="1" customHeight="1" outlineLevel="1">
      <c r="B288" s="527"/>
      <c r="C288" s="203">
        <v>2</v>
      </c>
      <c r="D288" s="206"/>
      <c r="E288" s="203"/>
      <c r="F288" s="203"/>
      <c r="G288" s="208"/>
      <c r="H288" s="576"/>
      <c r="I288" s="209"/>
      <c r="J288" s="209"/>
      <c r="K288" s="210"/>
      <c r="L288" s="577"/>
      <c r="M288" s="209"/>
      <c r="N288" s="527"/>
      <c r="O288" s="527"/>
      <c r="P288" s="203"/>
      <c r="Q288" s="203"/>
      <c r="R288" s="208"/>
      <c r="S288" s="205"/>
      <c r="T288" s="576"/>
      <c r="U288" s="203"/>
      <c r="V288" s="203"/>
      <c r="W288" s="208"/>
      <c r="X288" s="205"/>
      <c r="Y288" s="576"/>
      <c r="Z288" s="203"/>
      <c r="AA288" s="203"/>
      <c r="AB288" s="208"/>
      <c r="AC288" s="205"/>
      <c r="AD288" s="576"/>
      <c r="AE288" s="203"/>
      <c r="AF288" s="203"/>
      <c r="AG288" s="208"/>
      <c r="AH288" s="205"/>
      <c r="AI288" s="576"/>
      <c r="AJ288" s="203"/>
      <c r="AK288" s="203"/>
      <c r="AL288" s="208"/>
      <c r="AM288" s="205"/>
      <c r="AN288" s="576"/>
      <c r="AO288" s="203"/>
      <c r="AP288" s="203"/>
      <c r="AQ288" s="208"/>
      <c r="AR288" s="205"/>
      <c r="AS288" s="576"/>
      <c r="AT288" s="203"/>
      <c r="AU288" s="203"/>
      <c r="AV288" s="208"/>
      <c r="AW288" s="205"/>
      <c r="AX288" s="576"/>
    </row>
    <row r="289" spans="2:50" ht="14.25" hidden="1" customHeight="1" outlineLevel="1">
      <c r="B289" s="527"/>
      <c r="C289" s="203">
        <v>3</v>
      </c>
      <c r="D289" s="206"/>
      <c r="E289" s="203"/>
      <c r="F289" s="203"/>
      <c r="G289" s="208"/>
      <c r="H289" s="576"/>
      <c r="I289" s="209"/>
      <c r="J289" s="209"/>
      <c r="K289" s="210"/>
      <c r="L289" s="577"/>
      <c r="M289" s="209"/>
      <c r="N289" s="527"/>
      <c r="O289" s="527"/>
      <c r="P289" s="203"/>
      <c r="Q289" s="203"/>
      <c r="R289" s="208"/>
      <c r="S289" s="205"/>
      <c r="T289" s="576"/>
      <c r="U289" s="203"/>
      <c r="V289" s="203"/>
      <c r="W289" s="208"/>
      <c r="X289" s="205"/>
      <c r="Y289" s="576"/>
      <c r="Z289" s="203"/>
      <c r="AA289" s="203"/>
      <c r="AB289" s="208"/>
      <c r="AC289" s="205"/>
      <c r="AD289" s="576"/>
      <c r="AE289" s="203"/>
      <c r="AF289" s="203"/>
      <c r="AG289" s="208"/>
      <c r="AH289" s="205"/>
      <c r="AI289" s="576"/>
      <c r="AJ289" s="203"/>
      <c r="AK289" s="203"/>
      <c r="AL289" s="208"/>
      <c r="AM289" s="205"/>
      <c r="AN289" s="576"/>
      <c r="AO289" s="203"/>
      <c r="AP289" s="203"/>
      <c r="AQ289" s="208"/>
      <c r="AR289" s="205"/>
      <c r="AS289" s="576"/>
      <c r="AT289" s="203"/>
      <c r="AU289" s="203"/>
      <c r="AV289" s="208"/>
      <c r="AW289" s="205"/>
      <c r="AX289" s="576"/>
    </row>
    <row r="290" spans="2:50" ht="14.25" hidden="1" customHeight="1" outlineLevel="1">
      <c r="B290" s="527"/>
      <c r="C290" s="203">
        <v>4</v>
      </c>
      <c r="D290" s="206"/>
      <c r="E290" s="203"/>
      <c r="F290" s="203"/>
      <c r="G290" s="208"/>
      <c r="H290" s="576"/>
      <c r="I290" s="209"/>
      <c r="J290" s="209"/>
      <c r="K290" s="210"/>
      <c r="L290" s="577"/>
      <c r="M290" s="209"/>
      <c r="N290" s="527"/>
      <c r="O290" s="527"/>
      <c r="P290" s="203"/>
      <c r="Q290" s="203"/>
      <c r="R290" s="208"/>
      <c r="S290" s="205"/>
      <c r="T290" s="576"/>
      <c r="U290" s="203"/>
      <c r="V290" s="203"/>
      <c r="W290" s="208"/>
      <c r="X290" s="205"/>
      <c r="Y290" s="576"/>
      <c r="Z290" s="203"/>
      <c r="AA290" s="203"/>
      <c r="AB290" s="208"/>
      <c r="AC290" s="205"/>
      <c r="AD290" s="576"/>
      <c r="AE290" s="203"/>
      <c r="AF290" s="203"/>
      <c r="AG290" s="208"/>
      <c r="AH290" s="205"/>
      <c r="AI290" s="576"/>
      <c r="AJ290" s="203"/>
      <c r="AK290" s="203"/>
      <c r="AL290" s="208"/>
      <c r="AM290" s="205"/>
      <c r="AN290" s="576"/>
      <c r="AO290" s="203"/>
      <c r="AP290" s="203"/>
      <c r="AQ290" s="208"/>
      <c r="AR290" s="205"/>
      <c r="AS290" s="576"/>
      <c r="AT290" s="203"/>
      <c r="AU290" s="203"/>
      <c r="AV290" s="208"/>
      <c r="AW290" s="205"/>
      <c r="AX290" s="576"/>
    </row>
    <row r="291" spans="2:50" ht="14.25" hidden="1" customHeight="1" outlineLevel="1">
      <c r="B291" s="527"/>
      <c r="C291" s="203">
        <v>5</v>
      </c>
      <c r="D291" s="206"/>
      <c r="E291" s="203"/>
      <c r="F291" s="203"/>
      <c r="G291" s="208"/>
      <c r="H291" s="576"/>
      <c r="I291" s="209"/>
      <c r="J291" s="209"/>
      <c r="K291" s="210"/>
      <c r="L291" s="577"/>
      <c r="M291" s="209"/>
      <c r="N291" s="527"/>
      <c r="O291" s="527"/>
      <c r="P291" s="203"/>
      <c r="Q291" s="203"/>
      <c r="R291" s="208"/>
      <c r="S291" s="205"/>
      <c r="T291" s="576"/>
      <c r="U291" s="203"/>
      <c r="V291" s="203"/>
      <c r="W291" s="208"/>
      <c r="X291" s="205"/>
      <c r="Y291" s="576"/>
      <c r="Z291" s="203"/>
      <c r="AA291" s="203"/>
      <c r="AB291" s="208"/>
      <c r="AC291" s="205"/>
      <c r="AD291" s="576"/>
      <c r="AE291" s="203"/>
      <c r="AF291" s="203"/>
      <c r="AG291" s="208"/>
      <c r="AH291" s="205"/>
      <c r="AI291" s="576"/>
      <c r="AJ291" s="203"/>
      <c r="AK291" s="203"/>
      <c r="AL291" s="208"/>
      <c r="AM291" s="205"/>
      <c r="AN291" s="576"/>
      <c r="AO291" s="203"/>
      <c r="AP291" s="203"/>
      <c r="AQ291" s="208"/>
      <c r="AR291" s="205"/>
      <c r="AS291" s="576"/>
      <c r="AT291" s="203"/>
      <c r="AU291" s="203"/>
      <c r="AV291" s="208"/>
      <c r="AW291" s="205"/>
      <c r="AX291" s="576"/>
    </row>
    <row r="292" spans="2:50" ht="14.25" hidden="1" customHeight="1" outlineLevel="1">
      <c r="B292" s="527"/>
      <c r="C292" s="203">
        <v>6</v>
      </c>
      <c r="D292" s="206"/>
      <c r="E292" s="203"/>
      <c r="F292" s="203"/>
      <c r="G292" s="208"/>
      <c r="H292" s="576"/>
      <c r="I292" s="209"/>
      <c r="J292" s="209"/>
      <c r="K292" s="210"/>
      <c r="L292" s="577"/>
      <c r="M292" s="209"/>
      <c r="N292" s="527"/>
      <c r="O292" s="527"/>
      <c r="P292" s="203"/>
      <c r="Q292" s="203"/>
      <c r="R292" s="208"/>
      <c r="S292" s="205"/>
      <c r="T292" s="576"/>
      <c r="U292" s="203"/>
      <c r="V292" s="203"/>
      <c r="W292" s="208"/>
      <c r="X292" s="205"/>
      <c r="Y292" s="576"/>
      <c r="Z292" s="203"/>
      <c r="AA292" s="203"/>
      <c r="AB292" s="208"/>
      <c r="AC292" s="205"/>
      <c r="AD292" s="576"/>
      <c r="AE292" s="203"/>
      <c r="AF292" s="203"/>
      <c r="AG292" s="208"/>
      <c r="AH292" s="205"/>
      <c r="AI292" s="576"/>
      <c r="AJ292" s="203"/>
      <c r="AK292" s="203"/>
      <c r="AL292" s="208"/>
      <c r="AM292" s="205"/>
      <c r="AN292" s="576"/>
      <c r="AO292" s="203"/>
      <c r="AP292" s="203"/>
      <c r="AQ292" s="208"/>
      <c r="AR292" s="205"/>
      <c r="AS292" s="576"/>
      <c r="AT292" s="203"/>
      <c r="AU292" s="203"/>
      <c r="AV292" s="208"/>
      <c r="AW292" s="205"/>
      <c r="AX292" s="576"/>
    </row>
    <row r="293" spans="2:50" ht="14.25" hidden="1" customHeight="1" outlineLevel="1">
      <c r="B293" s="527"/>
      <c r="C293" s="203">
        <v>7</v>
      </c>
      <c r="D293" s="206"/>
      <c r="E293" s="203"/>
      <c r="F293" s="203"/>
      <c r="G293" s="208"/>
      <c r="H293" s="576"/>
      <c r="I293" s="209"/>
      <c r="J293" s="209"/>
      <c r="K293" s="210"/>
      <c r="L293" s="577"/>
      <c r="M293" s="209"/>
      <c r="N293" s="527"/>
      <c r="O293" s="527"/>
      <c r="P293" s="203"/>
      <c r="Q293" s="203"/>
      <c r="R293" s="208"/>
      <c r="S293" s="205"/>
      <c r="T293" s="576"/>
      <c r="U293" s="203"/>
      <c r="V293" s="203"/>
      <c r="W293" s="208"/>
      <c r="X293" s="205"/>
      <c r="Y293" s="576"/>
      <c r="Z293" s="203"/>
      <c r="AA293" s="203"/>
      <c r="AB293" s="208"/>
      <c r="AC293" s="205"/>
      <c r="AD293" s="576"/>
      <c r="AE293" s="203"/>
      <c r="AF293" s="203"/>
      <c r="AG293" s="208"/>
      <c r="AH293" s="205"/>
      <c r="AI293" s="576"/>
      <c r="AJ293" s="203"/>
      <c r="AK293" s="203"/>
      <c r="AL293" s="208"/>
      <c r="AM293" s="205"/>
      <c r="AN293" s="576"/>
      <c r="AO293" s="203"/>
      <c r="AP293" s="203"/>
      <c r="AQ293" s="208"/>
      <c r="AR293" s="205"/>
      <c r="AS293" s="576"/>
      <c r="AT293" s="203"/>
      <c r="AU293" s="203"/>
      <c r="AV293" s="208"/>
      <c r="AW293" s="205"/>
      <c r="AX293" s="576"/>
    </row>
    <row r="294" spans="2:50" ht="14.25" hidden="1" customHeight="1" outlineLevel="1">
      <c r="B294" s="527"/>
      <c r="C294" s="203">
        <v>8</v>
      </c>
      <c r="D294" s="206"/>
      <c r="E294" s="203"/>
      <c r="F294" s="203"/>
      <c r="G294" s="208"/>
      <c r="H294" s="576"/>
      <c r="I294" s="209"/>
      <c r="J294" s="209"/>
      <c r="K294" s="210"/>
      <c r="L294" s="577"/>
      <c r="M294" s="209"/>
      <c r="N294" s="527"/>
      <c r="O294" s="527"/>
      <c r="P294" s="203"/>
      <c r="Q294" s="203"/>
      <c r="R294" s="208"/>
      <c r="S294" s="205"/>
      <c r="T294" s="576"/>
      <c r="U294" s="203"/>
      <c r="V294" s="203"/>
      <c r="W294" s="208"/>
      <c r="X294" s="205"/>
      <c r="Y294" s="576"/>
      <c r="Z294" s="203"/>
      <c r="AA294" s="203"/>
      <c r="AB294" s="208"/>
      <c r="AC294" s="205"/>
      <c r="AD294" s="576"/>
      <c r="AE294" s="203"/>
      <c r="AF294" s="203"/>
      <c r="AG294" s="208"/>
      <c r="AH294" s="205"/>
      <c r="AI294" s="576"/>
      <c r="AJ294" s="203"/>
      <c r="AK294" s="203"/>
      <c r="AL294" s="208"/>
      <c r="AM294" s="205"/>
      <c r="AN294" s="576"/>
      <c r="AO294" s="203"/>
      <c r="AP294" s="203"/>
      <c r="AQ294" s="208"/>
      <c r="AR294" s="205"/>
      <c r="AS294" s="576"/>
      <c r="AT294" s="203"/>
      <c r="AU294" s="203"/>
      <c r="AV294" s="208"/>
      <c r="AW294" s="205"/>
      <c r="AX294" s="576"/>
    </row>
    <row r="295" spans="2:50" ht="14.25" hidden="1" customHeight="1" outlineLevel="1">
      <c r="B295" s="527"/>
      <c r="C295" s="203">
        <v>9</v>
      </c>
      <c r="D295" s="206"/>
      <c r="E295" s="203"/>
      <c r="F295" s="203"/>
      <c r="G295" s="208"/>
      <c r="H295" s="576"/>
      <c r="I295" s="209"/>
      <c r="J295" s="209"/>
      <c r="K295" s="210"/>
      <c r="L295" s="577"/>
      <c r="M295" s="209"/>
      <c r="N295" s="527"/>
      <c r="O295" s="527"/>
      <c r="P295" s="203"/>
      <c r="Q295" s="203"/>
      <c r="R295" s="208"/>
      <c r="S295" s="205"/>
      <c r="T295" s="576"/>
      <c r="U295" s="203"/>
      <c r="V295" s="203"/>
      <c r="W295" s="208"/>
      <c r="X295" s="205"/>
      <c r="Y295" s="576"/>
      <c r="Z295" s="203"/>
      <c r="AA295" s="203"/>
      <c r="AB295" s="208"/>
      <c r="AC295" s="205"/>
      <c r="AD295" s="576"/>
      <c r="AE295" s="203"/>
      <c r="AF295" s="203"/>
      <c r="AG295" s="208"/>
      <c r="AH295" s="205"/>
      <c r="AI295" s="576"/>
      <c r="AJ295" s="203"/>
      <c r="AK295" s="203"/>
      <c r="AL295" s="208"/>
      <c r="AM295" s="205"/>
      <c r="AN295" s="576"/>
      <c r="AO295" s="203"/>
      <c r="AP295" s="203"/>
      <c r="AQ295" s="208"/>
      <c r="AR295" s="205"/>
      <c r="AS295" s="576"/>
      <c r="AT295" s="203"/>
      <c r="AU295" s="203"/>
      <c r="AV295" s="208"/>
      <c r="AW295" s="205"/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3"/>
      <c r="Q296" s="203"/>
      <c r="R296" s="208"/>
      <c r="S296" s="205"/>
      <c r="T296" s="576"/>
      <c r="U296" s="203"/>
      <c r="V296" s="203"/>
      <c r="W296" s="208"/>
      <c r="X296" s="205"/>
      <c r="Y296" s="576"/>
      <c r="Z296" s="203"/>
      <c r="AA296" s="203"/>
      <c r="AB296" s="208"/>
      <c r="AC296" s="205"/>
      <c r="AD296" s="576"/>
      <c r="AE296" s="203"/>
      <c r="AF296" s="203"/>
      <c r="AG296" s="208"/>
      <c r="AH296" s="205"/>
      <c r="AI296" s="576"/>
      <c r="AJ296" s="203"/>
      <c r="AK296" s="203"/>
      <c r="AL296" s="208"/>
      <c r="AM296" s="205"/>
      <c r="AN296" s="576"/>
      <c r="AO296" s="203"/>
      <c r="AP296" s="203"/>
      <c r="AQ296" s="208"/>
      <c r="AR296" s="205"/>
      <c r="AS296" s="576"/>
      <c r="AT296" s="203"/>
      <c r="AU296" s="203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3"/>
      <c r="Q297" s="203"/>
      <c r="R297" s="208"/>
      <c r="S297" s="205"/>
      <c r="T297" s="576"/>
      <c r="U297" s="203"/>
      <c r="V297" s="203"/>
      <c r="W297" s="208"/>
      <c r="X297" s="205"/>
      <c r="Y297" s="576"/>
      <c r="Z297" s="203"/>
      <c r="AA297" s="203"/>
      <c r="AB297" s="208"/>
      <c r="AC297" s="205"/>
      <c r="AD297" s="576"/>
      <c r="AE297" s="203"/>
      <c r="AF297" s="203"/>
      <c r="AG297" s="208"/>
      <c r="AH297" s="205"/>
      <c r="AI297" s="576"/>
      <c r="AJ297" s="203"/>
      <c r="AK297" s="203"/>
      <c r="AL297" s="208"/>
      <c r="AM297" s="205"/>
      <c r="AN297" s="576"/>
      <c r="AO297" s="203"/>
      <c r="AP297" s="203"/>
      <c r="AQ297" s="208"/>
      <c r="AR297" s="205"/>
      <c r="AS297" s="576"/>
      <c r="AT297" s="203"/>
      <c r="AU297" s="203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3"/>
      <c r="Q298" s="203"/>
      <c r="R298" s="208"/>
      <c r="S298" s="205"/>
      <c r="T298" s="576"/>
      <c r="U298" s="203"/>
      <c r="V298" s="203"/>
      <c r="W298" s="208"/>
      <c r="X298" s="205"/>
      <c r="Y298" s="576"/>
      <c r="Z298" s="203"/>
      <c r="AA298" s="203"/>
      <c r="AB298" s="208"/>
      <c r="AC298" s="205"/>
      <c r="AD298" s="576"/>
      <c r="AE298" s="203"/>
      <c r="AF298" s="203"/>
      <c r="AG298" s="208"/>
      <c r="AH298" s="205"/>
      <c r="AI298" s="576"/>
      <c r="AJ298" s="203"/>
      <c r="AK298" s="203"/>
      <c r="AL298" s="208"/>
      <c r="AM298" s="205"/>
      <c r="AN298" s="576"/>
      <c r="AO298" s="203"/>
      <c r="AP298" s="203"/>
      <c r="AQ298" s="208"/>
      <c r="AR298" s="205"/>
      <c r="AS298" s="576"/>
      <c r="AT298" s="203"/>
      <c r="AU298" s="203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3"/>
      <c r="Q299" s="203"/>
      <c r="R299" s="208"/>
      <c r="S299" s="205"/>
      <c r="T299" s="576"/>
      <c r="U299" s="203"/>
      <c r="V299" s="203"/>
      <c r="W299" s="208"/>
      <c r="X299" s="205"/>
      <c r="Y299" s="576"/>
      <c r="Z299" s="203"/>
      <c r="AA299" s="203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3"/>
      <c r="W301" s="208"/>
      <c r="X301" s="205"/>
      <c r="Y301" s="576"/>
      <c r="Z301" s="203"/>
      <c r="AA301" s="203"/>
      <c r="AB301" s="208"/>
      <c r="AC301" s="205"/>
      <c r="AD301" s="576"/>
      <c r="AE301" s="203"/>
      <c r="AF301" s="203"/>
      <c r="AG301" s="208"/>
      <c r="AH301" s="205"/>
      <c r="AI301" s="576"/>
      <c r="AJ301" s="203"/>
      <c r="AK301" s="203"/>
      <c r="AL301" s="208"/>
      <c r="AM301" s="205"/>
      <c r="AN301" s="576"/>
      <c r="AO301" s="203"/>
      <c r="AP301" s="203"/>
      <c r="AQ301" s="208"/>
      <c r="AR301" s="205"/>
      <c r="AS301" s="576"/>
      <c r="AT301" s="203"/>
      <c r="AU301" s="203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298">U302+1</f>
        <v>45974</v>
      </c>
      <c r="AA302" s="637"/>
      <c r="AB302" s="637"/>
      <c r="AC302" s="637"/>
      <c r="AD302" s="637"/>
      <c r="AE302" s="638">
        <f t="shared" ref="AE302" si="299">Z302+1</f>
        <v>45975</v>
      </c>
      <c r="AF302" s="639"/>
      <c r="AG302" s="639"/>
      <c r="AH302" s="639"/>
      <c r="AI302" s="639"/>
      <c r="AJ302" s="640">
        <f t="shared" ref="AJ302" si="300">AE302+1</f>
        <v>45976</v>
      </c>
      <c r="AK302" s="641"/>
      <c r="AL302" s="641"/>
      <c r="AM302" s="641"/>
      <c r="AN302" s="642"/>
      <c r="AO302" s="638">
        <f t="shared" ref="AO302" si="301">AJ302+1</f>
        <v>45977</v>
      </c>
      <c r="AP302" s="639"/>
      <c r="AQ302" s="639"/>
      <c r="AR302" s="639"/>
      <c r="AS302" s="639"/>
      <c r="AT302" s="640">
        <f t="shared" ref="AT302" si="302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03">Z302</f>
        <v>45974</v>
      </c>
      <c r="AA303" s="643"/>
      <c r="AB303" s="643"/>
      <c r="AC303" s="643"/>
      <c r="AD303" s="643"/>
      <c r="AE303" s="644">
        <f t="shared" ref="AE303" si="304">AE302</f>
        <v>45975</v>
      </c>
      <c r="AF303" s="644"/>
      <c r="AG303" s="644"/>
      <c r="AH303" s="644"/>
      <c r="AI303" s="644"/>
      <c r="AJ303" s="645">
        <f t="shared" ref="AJ303" si="305">AJ302</f>
        <v>45976</v>
      </c>
      <c r="AK303" s="646"/>
      <c r="AL303" s="646"/>
      <c r="AM303" s="646"/>
      <c r="AN303" s="647"/>
      <c r="AO303" s="644">
        <f t="shared" ref="AO303" si="306">AO302</f>
        <v>45977</v>
      </c>
      <c r="AP303" s="644"/>
      <c r="AQ303" s="644"/>
      <c r="AR303" s="644"/>
      <c r="AS303" s="644"/>
      <c r="AT303" s="645">
        <f t="shared" ref="AT303" si="307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487</v>
      </c>
      <c r="C307" s="203">
        <v>1</v>
      </c>
      <c r="D307" s="206" t="s">
        <v>757</v>
      </c>
      <c r="E307" s="203">
        <v>6</v>
      </c>
      <c r="F307" s="203">
        <v>3273</v>
      </c>
      <c r="G307" s="208">
        <f t="shared" ref="G307:G308" si="308">F307/E307</f>
        <v>545.5</v>
      </c>
      <c r="H307" s="576">
        <f>AVERAGE(G307:G321)</f>
        <v>372.75</v>
      </c>
      <c r="I307" s="209">
        <f>AVERAGE(P307,U307,Z307,AE307,AJ307,AO307,AT307)</f>
        <v>6</v>
      </c>
      <c r="J307" s="209">
        <f>AVERAGE(Q307,V307,AA307,AF307,AK307,AP307,AU307)</f>
        <v>2858.0768172635617</v>
      </c>
      <c r="K307" s="210">
        <f>AVERAGE(R307,W307,AB307,AG307,AL307,AQ307,AV307)</f>
        <v>476.34613621059361</v>
      </c>
      <c r="L307" s="577">
        <f>IFERROR(AVERAGE(K307:K321),"-")</f>
        <v>323.8861788232831</v>
      </c>
      <c r="M307" s="209">
        <f>RANK(K307, K$307:$K$321)</f>
        <v>1</v>
      </c>
      <c r="N307" s="527"/>
      <c r="O307" s="527"/>
      <c r="P307" s="207">
        <v>6</v>
      </c>
      <c r="Q307" s="207">
        <v>2762.0338983050851</v>
      </c>
      <c r="R307" s="208">
        <f t="shared" ref="R307:R308" si="309">Q307/P307</f>
        <v>460.3389830508475</v>
      </c>
      <c r="S307" s="205">
        <f>RANK(R307, R$307:R$321)</f>
        <v>1</v>
      </c>
      <c r="T307" s="576">
        <f>AVERAGE(R307:R321)</f>
        <v>312.75281869322492</v>
      </c>
      <c r="U307" s="207">
        <v>6</v>
      </c>
      <c r="V307" s="207">
        <v>2809.8113207547162</v>
      </c>
      <c r="W307" s="208">
        <f t="shared" ref="W307:W308" si="310">V307/U307</f>
        <v>468.30188679245271</v>
      </c>
      <c r="X307" s="205">
        <f>RANK(W307, W$307:W$321)</f>
        <v>1</v>
      </c>
      <c r="Y307" s="576">
        <f>AVERAGE(W307:W321)</f>
        <v>318.17183112468581</v>
      </c>
      <c r="Z307" s="207">
        <v>6</v>
      </c>
      <c r="AA307" s="207">
        <v>2861.3377926421399</v>
      </c>
      <c r="AB307" s="208">
        <f t="shared" ref="AB307:AB308" si="311">AA307/Z307</f>
        <v>476.88963210702332</v>
      </c>
      <c r="AC307" s="205">
        <f>RANK(AB307, AB$307:AB$321)</f>
        <v>1</v>
      </c>
      <c r="AD307" s="576">
        <f>AVERAGE(AB307:AB321)</f>
        <v>323.69326325848056</v>
      </c>
      <c r="AE307" s="207">
        <v>6</v>
      </c>
      <c r="AF307" s="207">
        <v>2885.8974358974338</v>
      </c>
      <c r="AG307" s="208">
        <f t="shared" ref="AG307:AG308" si="312">AF307/AE307</f>
        <v>480.98290598290561</v>
      </c>
      <c r="AH307" s="205">
        <f>RANK(AG307, AG$307:AG$321)</f>
        <v>1</v>
      </c>
      <c r="AI307" s="576">
        <f>AVERAGE(AG307:AG321)</f>
        <v>326.97222222222211</v>
      </c>
      <c r="AJ307" s="207">
        <v>6</v>
      </c>
      <c r="AK307" s="207">
        <v>2895.864406779659</v>
      </c>
      <c r="AL307" s="208">
        <f t="shared" ref="AL307:AL308" si="313">AK307/AJ307</f>
        <v>482.64406779660982</v>
      </c>
      <c r="AM307" s="205">
        <f>RANK(AL307, AL$307:AL$321)</f>
        <v>1</v>
      </c>
      <c r="AN307" s="576">
        <f>AVERAGE(AL307:AL321)</f>
        <v>328.52417203306368</v>
      </c>
      <c r="AO307" s="207">
        <v>6</v>
      </c>
      <c r="AP307" s="207">
        <v>2895.8322679621579</v>
      </c>
      <c r="AQ307" s="208">
        <f t="shared" ref="AQ307:AQ308" si="314">AP307/AO307</f>
        <v>482.63871132702633</v>
      </c>
      <c r="AR307" s="205">
        <f>RANK(AQ307, AQ$307:AQ$321)</f>
        <v>1</v>
      </c>
      <c r="AS307" s="576">
        <f>AVERAGE(AQ307:AQ321)</f>
        <v>328.51715786131535</v>
      </c>
      <c r="AT307" s="207">
        <v>6</v>
      </c>
      <c r="AU307" s="207">
        <v>2895.7605985037421</v>
      </c>
      <c r="AV307" s="208">
        <f t="shared" ref="AV307:AV308" si="315">AU307/AT307</f>
        <v>482.62676641729036</v>
      </c>
      <c r="AW307" s="205">
        <f>RANK(AV307, AV$307:AV$321)</f>
        <v>1</v>
      </c>
      <c r="AX307" s="576">
        <f>AVERAGE(AV307:AV321)</f>
        <v>328.57178656998968</v>
      </c>
    </row>
    <row r="308" spans="2:50" ht="14.25" hidden="1" customHeight="1" outlineLevel="1">
      <c r="B308" s="527"/>
      <c r="C308" s="203">
        <v>2</v>
      </c>
      <c r="D308" s="206" t="s">
        <v>750</v>
      </c>
      <c r="E308" s="203">
        <v>15</v>
      </c>
      <c r="F308" s="203">
        <v>3000</v>
      </c>
      <c r="G308" s="208">
        <f t="shared" si="308"/>
        <v>200</v>
      </c>
      <c r="H308" s="576"/>
      <c r="I308" s="209">
        <f t="shared" ref="I308:K308" si="316">AVERAGE(P308,U308,Z308,AE308,AJ308,AO308,AT308)</f>
        <v>15</v>
      </c>
      <c r="J308" s="209">
        <f t="shared" si="316"/>
        <v>2571.3933215395896</v>
      </c>
      <c r="K308" s="210">
        <f t="shared" si="316"/>
        <v>171.42622143597265</v>
      </c>
      <c r="L308" s="577"/>
      <c r="M308" s="209">
        <f>RANK(K308, K$307:$K$321)</f>
        <v>2</v>
      </c>
      <c r="N308" s="527"/>
      <c r="O308" s="527"/>
      <c r="P308" s="207">
        <v>15</v>
      </c>
      <c r="Q308" s="207">
        <v>2477.4998150340352</v>
      </c>
      <c r="R308" s="208">
        <f t="shared" si="309"/>
        <v>165.16665433560235</v>
      </c>
      <c r="S308" s="205">
        <f t="shared" ref="S308" si="317">RANK(R308, R$307:R$321)</f>
        <v>2</v>
      </c>
      <c r="T308" s="576"/>
      <c r="U308" s="207">
        <v>15</v>
      </c>
      <c r="V308" s="207">
        <v>2520.6266318537846</v>
      </c>
      <c r="W308" s="208">
        <f t="shared" si="310"/>
        <v>168.04177545691897</v>
      </c>
      <c r="X308" s="205">
        <f t="shared" ref="X308" si="318">RANK(W308, W$307:W$321)</f>
        <v>2</v>
      </c>
      <c r="Y308" s="576"/>
      <c r="Z308" s="207">
        <v>15</v>
      </c>
      <c r="AA308" s="207">
        <v>2557.4534161490674</v>
      </c>
      <c r="AB308" s="208">
        <f t="shared" si="311"/>
        <v>170.49689440993782</v>
      </c>
      <c r="AC308" s="205">
        <f t="shared" ref="AC308" si="319">RANK(AB308, AB$307:AB$321)</f>
        <v>2</v>
      </c>
      <c r="AD308" s="576"/>
      <c r="AE308" s="207">
        <v>15</v>
      </c>
      <c r="AF308" s="207">
        <v>2594.4230769230794</v>
      </c>
      <c r="AG308" s="208">
        <f t="shared" si="312"/>
        <v>172.96153846153862</v>
      </c>
      <c r="AH308" s="205">
        <f t="shared" ref="AH308" si="320">RANK(AG308, AG$307:AG$321)</f>
        <v>2</v>
      </c>
      <c r="AI308" s="576"/>
      <c r="AJ308" s="207">
        <v>15</v>
      </c>
      <c r="AK308" s="207">
        <v>2616.0641440427621</v>
      </c>
      <c r="AL308" s="208">
        <f t="shared" si="313"/>
        <v>174.40427626951748</v>
      </c>
      <c r="AM308" s="205">
        <f t="shared" ref="AM308" si="321">RANK(AL308, AL$307:AL$321)</f>
        <v>2</v>
      </c>
      <c r="AN308" s="576"/>
      <c r="AO308" s="207">
        <v>15</v>
      </c>
      <c r="AP308" s="207">
        <v>2615.9340659340651</v>
      </c>
      <c r="AQ308" s="208">
        <f t="shared" si="314"/>
        <v>174.39560439560435</v>
      </c>
      <c r="AR308" s="205">
        <f t="shared" ref="AR308" si="322">RANK(AQ308, AQ$307:AQ$321)</f>
        <v>2</v>
      </c>
      <c r="AS308" s="576"/>
      <c r="AT308" s="207">
        <v>15</v>
      </c>
      <c r="AU308" s="207">
        <v>2617.7521008403346</v>
      </c>
      <c r="AV308" s="208">
        <f t="shared" si="315"/>
        <v>174.51680672268898</v>
      </c>
      <c r="AW308" s="205">
        <f t="shared" ref="AW308" si="323">RANK(AV308, AV$307:AV$321)</f>
        <v>2</v>
      </c>
      <c r="AX308" s="576"/>
    </row>
    <row r="309" spans="2:50" ht="14.25" hidden="1" customHeight="1" outlineLevel="1">
      <c r="B309" s="527"/>
      <c r="C309" s="203">
        <v>3</v>
      </c>
      <c r="D309" s="206"/>
      <c r="E309" s="203"/>
      <c r="F309" s="203"/>
      <c r="G309" s="208"/>
      <c r="H309" s="576"/>
      <c r="I309" s="209"/>
      <c r="J309" s="209"/>
      <c r="K309" s="210"/>
      <c r="L309" s="577"/>
      <c r="M309" s="209"/>
      <c r="N309" s="527"/>
      <c r="O309" s="527"/>
      <c r="P309" s="207"/>
      <c r="Q309" s="207"/>
      <c r="R309" s="208"/>
      <c r="S309" s="205"/>
      <c r="T309" s="576"/>
      <c r="U309" s="207"/>
      <c r="V309" s="207"/>
      <c r="W309" s="208"/>
      <c r="X309" s="205"/>
      <c r="Y309" s="576"/>
      <c r="Z309" s="207"/>
      <c r="AA309" s="207"/>
      <c r="AB309" s="208"/>
      <c r="AC309" s="205"/>
      <c r="AD309" s="576"/>
      <c r="AE309" s="207"/>
      <c r="AF309" s="207"/>
      <c r="AG309" s="208"/>
      <c r="AH309" s="205"/>
      <c r="AI309" s="576"/>
      <c r="AJ309" s="207"/>
      <c r="AK309" s="207"/>
      <c r="AL309" s="208"/>
      <c r="AM309" s="205"/>
      <c r="AN309" s="576"/>
      <c r="AO309" s="207"/>
      <c r="AP309" s="207"/>
      <c r="AQ309" s="208"/>
      <c r="AR309" s="205"/>
      <c r="AS309" s="576"/>
      <c r="AT309" s="207"/>
      <c r="AU309" s="207"/>
      <c r="AV309" s="208"/>
      <c r="AW309" s="205"/>
      <c r="AX309" s="576"/>
    </row>
    <row r="310" spans="2:50" ht="14.25" hidden="1" customHeight="1" outlineLevel="1">
      <c r="B310" s="527"/>
      <c r="C310" s="203">
        <v>4</v>
      </c>
      <c r="D310" s="206"/>
      <c r="E310" s="203"/>
      <c r="F310" s="203"/>
      <c r="G310" s="208"/>
      <c r="H310" s="576"/>
      <c r="I310" s="209"/>
      <c r="J310" s="209"/>
      <c r="K310" s="210"/>
      <c r="L310" s="577"/>
      <c r="M310" s="209"/>
      <c r="N310" s="527"/>
      <c r="O310" s="527"/>
      <c r="P310" s="207"/>
      <c r="Q310" s="207"/>
      <c r="R310" s="208"/>
      <c r="S310" s="205"/>
      <c r="T310" s="576"/>
      <c r="U310" s="207"/>
      <c r="V310" s="207"/>
      <c r="W310" s="208"/>
      <c r="X310" s="205"/>
      <c r="Y310" s="576"/>
      <c r="Z310" s="207"/>
      <c r="AA310" s="207"/>
      <c r="AB310" s="208"/>
      <c r="AC310" s="205"/>
      <c r="AD310" s="576"/>
      <c r="AE310" s="207"/>
      <c r="AF310" s="207"/>
      <c r="AG310" s="208"/>
      <c r="AH310" s="205"/>
      <c r="AI310" s="576"/>
      <c r="AJ310" s="207"/>
      <c r="AK310" s="207"/>
      <c r="AL310" s="208"/>
      <c r="AM310" s="205"/>
      <c r="AN310" s="576"/>
      <c r="AO310" s="207"/>
      <c r="AP310" s="207"/>
      <c r="AQ310" s="208"/>
      <c r="AR310" s="205"/>
      <c r="AS310" s="576"/>
      <c r="AT310" s="207"/>
      <c r="AU310" s="207"/>
      <c r="AV310" s="208"/>
      <c r="AW310" s="205"/>
      <c r="AX310" s="576"/>
    </row>
    <row r="311" spans="2:50" ht="14.25" hidden="1" customHeight="1" outlineLevel="1">
      <c r="B311" s="527"/>
      <c r="C311" s="203">
        <v>5</v>
      </c>
      <c r="D311" s="206"/>
      <c r="E311" s="203"/>
      <c r="F311" s="203"/>
      <c r="G311" s="208"/>
      <c r="H311" s="576"/>
      <c r="I311" s="209"/>
      <c r="J311" s="209"/>
      <c r="K311" s="210"/>
      <c r="L311" s="577"/>
      <c r="M311" s="209"/>
      <c r="N311" s="527"/>
      <c r="O311" s="527"/>
      <c r="P311" s="203"/>
      <c r="Q311" s="203"/>
      <c r="R311" s="208"/>
      <c r="S311" s="205"/>
      <c r="T311" s="576"/>
      <c r="U311" s="203"/>
      <c r="V311" s="203"/>
      <c r="W311" s="208"/>
      <c r="X311" s="205"/>
      <c r="Y311" s="576"/>
      <c r="Z311" s="203"/>
      <c r="AA311" s="203"/>
      <c r="AB311" s="208"/>
      <c r="AC311" s="205"/>
      <c r="AD311" s="576"/>
      <c r="AE311" s="203"/>
      <c r="AF311" s="203"/>
      <c r="AG311" s="208"/>
      <c r="AH311" s="205"/>
      <c r="AI311" s="576"/>
      <c r="AJ311" s="203"/>
      <c r="AK311" s="203"/>
      <c r="AL311" s="208"/>
      <c r="AM311" s="205"/>
      <c r="AN311" s="576"/>
      <c r="AO311" s="203"/>
      <c r="AP311" s="203"/>
      <c r="AQ311" s="208"/>
      <c r="AR311" s="205"/>
      <c r="AS311" s="576"/>
      <c r="AT311" s="203"/>
      <c r="AU311" s="203"/>
      <c r="AV311" s="208"/>
      <c r="AW311" s="205"/>
      <c r="AX311" s="576"/>
    </row>
    <row r="312" spans="2:50" ht="14.25" hidden="1" customHeight="1" outlineLevel="1">
      <c r="B312" s="527"/>
      <c r="C312" s="203">
        <v>6</v>
      </c>
      <c r="D312" s="206"/>
      <c r="E312" s="203"/>
      <c r="F312" s="203"/>
      <c r="G312" s="208"/>
      <c r="H312" s="576"/>
      <c r="I312" s="209"/>
      <c r="J312" s="209"/>
      <c r="K312" s="210"/>
      <c r="L312" s="577"/>
      <c r="M312" s="209"/>
      <c r="N312" s="527"/>
      <c r="O312" s="527"/>
      <c r="P312" s="203"/>
      <c r="Q312" s="203"/>
      <c r="R312" s="208"/>
      <c r="S312" s="205"/>
      <c r="T312" s="576"/>
      <c r="U312" s="203"/>
      <c r="V312" s="203"/>
      <c r="W312" s="208"/>
      <c r="X312" s="205"/>
      <c r="Y312" s="576"/>
      <c r="Z312" s="203"/>
      <c r="AA312" s="203"/>
      <c r="AB312" s="208"/>
      <c r="AC312" s="205"/>
      <c r="AD312" s="576"/>
      <c r="AE312" s="203"/>
      <c r="AF312" s="203"/>
      <c r="AG312" s="208"/>
      <c r="AH312" s="205"/>
      <c r="AI312" s="576"/>
      <c r="AJ312" s="203"/>
      <c r="AK312" s="203"/>
      <c r="AL312" s="208"/>
      <c r="AM312" s="205"/>
      <c r="AN312" s="576"/>
      <c r="AO312" s="203"/>
      <c r="AP312" s="203"/>
      <c r="AQ312" s="208"/>
      <c r="AR312" s="205"/>
      <c r="AS312" s="576"/>
      <c r="AT312" s="203"/>
      <c r="AU312" s="203"/>
      <c r="AV312" s="208"/>
      <c r="AW312" s="205"/>
      <c r="AX312" s="576"/>
    </row>
    <row r="313" spans="2:50" ht="14.25" hidden="1" customHeight="1" outlineLevel="1">
      <c r="B313" s="527"/>
      <c r="C313" s="203">
        <v>7</v>
      </c>
      <c r="D313" s="206"/>
      <c r="E313" s="203"/>
      <c r="F313" s="203"/>
      <c r="G313" s="208"/>
      <c r="H313" s="576"/>
      <c r="I313" s="209"/>
      <c r="J313" s="209"/>
      <c r="K313" s="210"/>
      <c r="L313" s="577"/>
      <c r="M313" s="209"/>
      <c r="N313" s="527"/>
      <c r="O313" s="527"/>
      <c r="P313" s="203"/>
      <c r="Q313" s="203"/>
      <c r="R313" s="208"/>
      <c r="S313" s="205"/>
      <c r="T313" s="576"/>
      <c r="U313" s="203"/>
      <c r="V313" s="203"/>
      <c r="W313" s="208"/>
      <c r="X313" s="205"/>
      <c r="Y313" s="576"/>
      <c r="Z313" s="203"/>
      <c r="AA313" s="203"/>
      <c r="AB313" s="208"/>
      <c r="AC313" s="205"/>
      <c r="AD313" s="576"/>
      <c r="AE313" s="203"/>
      <c r="AF313" s="203"/>
      <c r="AG313" s="208"/>
      <c r="AH313" s="205"/>
      <c r="AI313" s="576"/>
      <c r="AJ313" s="203"/>
      <c r="AK313" s="203"/>
      <c r="AL313" s="208"/>
      <c r="AM313" s="205"/>
      <c r="AN313" s="576"/>
      <c r="AO313" s="203"/>
      <c r="AP313" s="203"/>
      <c r="AQ313" s="208"/>
      <c r="AR313" s="205"/>
      <c r="AS313" s="576"/>
      <c r="AT313" s="203"/>
      <c r="AU313" s="203"/>
      <c r="AV313" s="208"/>
      <c r="AW313" s="205"/>
      <c r="AX313" s="576"/>
    </row>
    <row r="314" spans="2:50" ht="14.25" hidden="1" customHeight="1" outlineLevel="1">
      <c r="B314" s="527"/>
      <c r="C314" s="203">
        <v>8</v>
      </c>
      <c r="D314" s="206"/>
      <c r="E314" s="203"/>
      <c r="F314" s="203"/>
      <c r="G314" s="208"/>
      <c r="H314" s="576"/>
      <c r="I314" s="209"/>
      <c r="J314" s="209"/>
      <c r="K314" s="210"/>
      <c r="L314" s="577"/>
      <c r="M314" s="209"/>
      <c r="N314" s="527"/>
      <c r="O314" s="527"/>
      <c r="P314" s="203"/>
      <c r="Q314" s="203"/>
      <c r="R314" s="208"/>
      <c r="S314" s="205"/>
      <c r="T314" s="576"/>
      <c r="U314" s="203"/>
      <c r="V314" s="203"/>
      <c r="W314" s="208"/>
      <c r="X314" s="205"/>
      <c r="Y314" s="576"/>
      <c r="Z314" s="203"/>
      <c r="AA314" s="203"/>
      <c r="AB314" s="208"/>
      <c r="AC314" s="205"/>
      <c r="AD314" s="576"/>
      <c r="AE314" s="203"/>
      <c r="AF314" s="203"/>
      <c r="AG314" s="208"/>
      <c r="AH314" s="205"/>
      <c r="AI314" s="576"/>
      <c r="AJ314" s="203"/>
      <c r="AK314" s="203"/>
      <c r="AL314" s="208"/>
      <c r="AM314" s="205"/>
      <c r="AN314" s="576"/>
      <c r="AO314" s="203"/>
      <c r="AP314" s="203"/>
      <c r="AQ314" s="208"/>
      <c r="AR314" s="205"/>
      <c r="AS314" s="576"/>
      <c r="AT314" s="203"/>
      <c r="AU314" s="203"/>
      <c r="AV314" s="208"/>
      <c r="AW314" s="205"/>
      <c r="AX314" s="576"/>
    </row>
    <row r="315" spans="2:50" ht="14.25" hidden="1" customHeight="1" outlineLevel="1">
      <c r="B315" s="527"/>
      <c r="C315" s="203">
        <v>9</v>
      </c>
      <c r="D315" s="206"/>
      <c r="E315" s="203"/>
      <c r="F315" s="203"/>
      <c r="G315" s="208"/>
      <c r="H315" s="576"/>
      <c r="I315" s="209"/>
      <c r="J315" s="209"/>
      <c r="K315" s="210"/>
      <c r="L315" s="577"/>
      <c r="M315" s="209"/>
      <c r="N315" s="527"/>
      <c r="O315" s="527"/>
      <c r="P315" s="203"/>
      <c r="Q315" s="203"/>
      <c r="R315" s="208"/>
      <c r="S315" s="205"/>
      <c r="T315" s="576"/>
      <c r="U315" s="203"/>
      <c r="V315" s="203"/>
      <c r="W315" s="208"/>
      <c r="X315" s="205"/>
      <c r="Y315" s="576"/>
      <c r="Z315" s="203"/>
      <c r="AA315" s="203"/>
      <c r="AB315" s="208"/>
      <c r="AC315" s="205"/>
      <c r="AD315" s="576"/>
      <c r="AE315" s="203"/>
      <c r="AF315" s="203"/>
      <c r="AG315" s="208"/>
      <c r="AH315" s="205"/>
      <c r="AI315" s="576"/>
      <c r="AJ315" s="203"/>
      <c r="AK315" s="203"/>
      <c r="AL315" s="208"/>
      <c r="AM315" s="205"/>
      <c r="AN315" s="576"/>
      <c r="AO315" s="203"/>
      <c r="AP315" s="203"/>
      <c r="AQ315" s="208"/>
      <c r="AR315" s="205"/>
      <c r="AS315" s="576"/>
      <c r="AT315" s="203"/>
      <c r="AU315" s="203"/>
      <c r="AV315" s="208"/>
      <c r="AW315" s="205"/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3"/>
      <c r="Q316" s="203"/>
      <c r="R316" s="208"/>
      <c r="S316" s="205"/>
      <c r="T316" s="576"/>
      <c r="U316" s="203"/>
      <c r="V316" s="203"/>
      <c r="W316" s="208"/>
      <c r="X316" s="205"/>
      <c r="Y316" s="576"/>
      <c r="Z316" s="203"/>
      <c r="AA316" s="203"/>
      <c r="AB316" s="208"/>
      <c r="AC316" s="205"/>
      <c r="AD316" s="576"/>
      <c r="AE316" s="203"/>
      <c r="AF316" s="203"/>
      <c r="AG316" s="208"/>
      <c r="AH316" s="205"/>
      <c r="AI316" s="576"/>
      <c r="AJ316" s="203"/>
      <c r="AK316" s="203"/>
      <c r="AL316" s="208"/>
      <c r="AM316" s="205"/>
      <c r="AN316" s="576"/>
      <c r="AO316" s="203"/>
      <c r="AP316" s="203"/>
      <c r="AQ316" s="208"/>
      <c r="AR316" s="205"/>
      <c r="AS316" s="576"/>
      <c r="AT316" s="203"/>
      <c r="AU316" s="203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3"/>
      <c r="Q317" s="203"/>
      <c r="R317" s="208"/>
      <c r="S317" s="205"/>
      <c r="T317" s="576"/>
      <c r="U317" s="203"/>
      <c r="V317" s="203"/>
      <c r="W317" s="208"/>
      <c r="X317" s="205"/>
      <c r="Y317" s="576"/>
      <c r="Z317" s="203"/>
      <c r="AA317" s="203"/>
      <c r="AB317" s="208"/>
      <c r="AC317" s="205"/>
      <c r="AD317" s="576"/>
      <c r="AE317" s="203"/>
      <c r="AF317" s="203"/>
      <c r="AG317" s="208"/>
      <c r="AH317" s="205"/>
      <c r="AI317" s="576"/>
      <c r="AJ317" s="203"/>
      <c r="AK317" s="203"/>
      <c r="AL317" s="208"/>
      <c r="AM317" s="205"/>
      <c r="AN317" s="576"/>
      <c r="AO317" s="203"/>
      <c r="AP317" s="203"/>
      <c r="AQ317" s="208"/>
      <c r="AR317" s="205"/>
      <c r="AS317" s="576"/>
      <c r="AT317" s="203"/>
      <c r="AU317" s="203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324">U322+1</f>
        <v>45981</v>
      </c>
      <c r="AA322" s="637"/>
      <c r="AB322" s="637"/>
      <c r="AC322" s="637"/>
      <c r="AD322" s="637"/>
      <c r="AE322" s="638">
        <f t="shared" ref="AE322" si="325">Z322+1</f>
        <v>45982</v>
      </c>
      <c r="AF322" s="639"/>
      <c r="AG322" s="639"/>
      <c r="AH322" s="639"/>
      <c r="AI322" s="639"/>
      <c r="AJ322" s="640">
        <f t="shared" ref="AJ322" si="326">AE322+1</f>
        <v>45983</v>
      </c>
      <c r="AK322" s="641"/>
      <c r="AL322" s="641"/>
      <c r="AM322" s="641"/>
      <c r="AN322" s="642"/>
      <c r="AO322" s="638">
        <f t="shared" ref="AO322" si="327">AJ322+1</f>
        <v>45984</v>
      </c>
      <c r="AP322" s="639"/>
      <c r="AQ322" s="639"/>
      <c r="AR322" s="639"/>
      <c r="AS322" s="639"/>
      <c r="AT322" s="640">
        <f t="shared" ref="AT322" si="328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329">Z322</f>
        <v>45981</v>
      </c>
      <c r="AA323" s="643"/>
      <c r="AB323" s="643"/>
      <c r="AC323" s="643"/>
      <c r="AD323" s="643"/>
      <c r="AE323" s="644">
        <f t="shared" ref="AE323" si="330">AE322</f>
        <v>45982</v>
      </c>
      <c r="AF323" s="644"/>
      <c r="AG323" s="644"/>
      <c r="AH323" s="644"/>
      <c r="AI323" s="644"/>
      <c r="AJ323" s="645">
        <f t="shared" ref="AJ323" si="331">AJ322</f>
        <v>45983</v>
      </c>
      <c r="AK323" s="646"/>
      <c r="AL323" s="646"/>
      <c r="AM323" s="646"/>
      <c r="AN323" s="647"/>
      <c r="AO323" s="644">
        <f t="shared" ref="AO323" si="332">AO322</f>
        <v>45984</v>
      </c>
      <c r="AP323" s="644"/>
      <c r="AQ323" s="644"/>
      <c r="AR323" s="644"/>
      <c r="AS323" s="644"/>
      <c r="AT323" s="645">
        <f t="shared" ref="AT323" si="333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487</v>
      </c>
      <c r="C327" s="203">
        <v>1</v>
      </c>
      <c r="D327" s="206" t="s">
        <v>757</v>
      </c>
      <c r="E327" s="203">
        <v>6</v>
      </c>
      <c r="F327" s="203">
        <v>3273</v>
      </c>
      <c r="G327" s="208">
        <f t="shared" ref="G327:G328" si="334">F327/E327</f>
        <v>545.5</v>
      </c>
      <c r="H327" s="576">
        <f>AVERAGE(G327:G341)</f>
        <v>372.75</v>
      </c>
      <c r="I327" s="209">
        <f>AVERAGE(P327,U327,Z327,AE327,AJ327,AO327,AT327)</f>
        <v>6</v>
      </c>
      <c r="J327" s="209">
        <f>AVERAGE(Q327,V327,AA327,AF327,AK327,AP327,AU327)</f>
        <v>2895.771318991458</v>
      </c>
      <c r="K327" s="210">
        <f>AVERAGE(R327,W327,AB327,AG327,AL327,AQ327,AV327)</f>
        <v>482.62855316524298</v>
      </c>
      <c r="L327" s="577">
        <f>IFERROR(AVERAGE(K327:K341),"-")</f>
        <v>328.60677434373639</v>
      </c>
      <c r="M327" s="209">
        <f>RANK(K327, K$327:$K$341)</f>
        <v>1</v>
      </c>
      <c r="N327" s="527"/>
      <c r="O327" s="527"/>
      <c r="P327" s="207">
        <v>6</v>
      </c>
      <c r="Q327" s="207">
        <v>2895.6521739130444</v>
      </c>
      <c r="R327" s="208">
        <f t="shared" ref="R327:R328" si="335">Q327/P327</f>
        <v>482.60869565217405</v>
      </c>
      <c r="S327" s="205">
        <f>RANK(R327, R$327:R$341)</f>
        <v>1</v>
      </c>
      <c r="T327" s="576">
        <f>AVERAGE(R327:R341)</f>
        <v>328.58212560386454</v>
      </c>
      <c r="U327" s="207">
        <v>6</v>
      </c>
      <c r="V327" s="207">
        <v>2896.1937716262978</v>
      </c>
      <c r="W327" s="208">
        <f t="shared" ref="W327:W328" si="336">V327/U327</f>
        <v>482.69896193771632</v>
      </c>
      <c r="X327" s="205">
        <f>RANK(W327, W$327:W$341)</f>
        <v>1</v>
      </c>
      <c r="Y327" s="576">
        <f>AVERAGE(W327:W341)</f>
        <v>328.62839253348403</v>
      </c>
      <c r="Z327" s="207">
        <v>6</v>
      </c>
      <c r="AA327" s="207">
        <v>2896.1323019471865</v>
      </c>
      <c r="AB327" s="208">
        <f t="shared" ref="AB327:AB328" si="337">AA327/Z327</f>
        <v>482.68871699119774</v>
      </c>
      <c r="AC327" s="205">
        <f>RANK(AB327, AB$327:AB$341)</f>
        <v>1</v>
      </c>
      <c r="AD327" s="576">
        <f>AVERAGE(AB327:AB341)</f>
        <v>328.63740485321478</v>
      </c>
      <c r="AE327" s="207">
        <v>6</v>
      </c>
      <c r="AF327" s="207">
        <v>2895.5582232893134</v>
      </c>
      <c r="AG327" s="208">
        <f t="shared" ref="AG327:AG328" si="338">AF327/AE327</f>
        <v>482.59303721488556</v>
      </c>
      <c r="AH327" s="205">
        <f>RANK(AG327, AG$327:AG$341)</f>
        <v>1</v>
      </c>
      <c r="AI327" s="576">
        <f>AVERAGE(AG327:AG341)</f>
        <v>328.59102775885714</v>
      </c>
      <c r="AJ327" s="207">
        <v>6</v>
      </c>
      <c r="AK327" s="207">
        <v>2895.2793417063672</v>
      </c>
      <c r="AL327" s="208">
        <f t="shared" ref="AL327:AL328" si="339">AK327/AJ327</f>
        <v>482.54655695106118</v>
      </c>
      <c r="AM327" s="205">
        <f>RANK(AL327, AL$327:AL$341)</f>
        <v>1</v>
      </c>
      <c r="AN327" s="576">
        <f>AVERAGE(AL327:AL341)</f>
        <v>328.5786676970875</v>
      </c>
      <c r="AO327" s="207">
        <v>6</v>
      </c>
      <c r="AP327" s="207">
        <v>2895.3020134228218</v>
      </c>
      <c r="AQ327" s="208">
        <f t="shared" ref="AQ327:AQ328" si="340">AP327/AO327</f>
        <v>482.55033557047028</v>
      </c>
      <c r="AR327" s="205">
        <f>RANK(AQ327, AQ$327:AQ$341)</f>
        <v>1</v>
      </c>
      <c r="AS327" s="576">
        <f>AVERAGE(AQ327:AQ341)</f>
        <v>328.5781234502598</v>
      </c>
      <c r="AT327" s="207">
        <v>6</v>
      </c>
      <c r="AU327" s="207">
        <v>2896.2814070351742</v>
      </c>
      <c r="AV327" s="208">
        <f t="shared" ref="AV327:AV328" si="341">AU327/AT327</f>
        <v>482.71356783919572</v>
      </c>
      <c r="AW327" s="205">
        <f>RANK(AV327, AV$327:AV$341)</f>
        <v>1</v>
      </c>
      <c r="AX327" s="576">
        <f>AVERAGE(AV327:AV341)</f>
        <v>328.65167850938707</v>
      </c>
    </row>
    <row r="328" spans="2:50" ht="14.25" hidden="1" customHeight="1" outlineLevel="1">
      <c r="B328" s="527"/>
      <c r="C328" s="203">
        <v>2</v>
      </c>
      <c r="D328" s="206" t="s">
        <v>750</v>
      </c>
      <c r="E328" s="203">
        <v>15</v>
      </c>
      <c r="F328" s="203">
        <v>3000</v>
      </c>
      <c r="G328" s="208">
        <f t="shared" si="334"/>
        <v>200</v>
      </c>
      <c r="H328" s="576"/>
      <c r="I328" s="209">
        <f t="shared" ref="I328:K328" si="342">AVERAGE(P328,U328,Z328,AE328,AJ328,AO328,AT328)</f>
        <v>15</v>
      </c>
      <c r="J328" s="209">
        <f t="shared" si="342"/>
        <v>2618.7749328334471</v>
      </c>
      <c r="K328" s="210">
        <f t="shared" si="342"/>
        <v>174.5849955222298</v>
      </c>
      <c r="L328" s="577"/>
      <c r="M328" s="209">
        <f>RANK(K328, K$327:$K$341)</f>
        <v>2</v>
      </c>
      <c r="N328" s="527"/>
      <c r="O328" s="527"/>
      <c r="P328" s="207">
        <v>15</v>
      </c>
      <c r="Q328" s="207">
        <v>2618.3333333333248</v>
      </c>
      <c r="R328" s="208">
        <f t="shared" si="335"/>
        <v>174.555555555555</v>
      </c>
      <c r="S328" s="205">
        <f t="shared" ref="S328" si="343">RANK(R328, R$327:R$341)</f>
        <v>2</v>
      </c>
      <c r="T328" s="576"/>
      <c r="U328" s="207">
        <v>15</v>
      </c>
      <c r="V328" s="207">
        <v>2618.3673469387759</v>
      </c>
      <c r="W328" s="208">
        <f t="shared" si="336"/>
        <v>174.55782312925172</v>
      </c>
      <c r="X328" s="205">
        <f t="shared" ref="X328" si="344">RANK(W328, W$327:W$341)</f>
        <v>2</v>
      </c>
      <c r="Y328" s="576"/>
      <c r="Z328" s="207">
        <v>15</v>
      </c>
      <c r="AA328" s="207">
        <v>2618.7913907284765</v>
      </c>
      <c r="AB328" s="208">
        <f t="shared" si="337"/>
        <v>174.58609271523176</v>
      </c>
      <c r="AC328" s="205">
        <f t="shared" ref="AC328" si="345">RANK(AB328, AB$327:AB$341)</f>
        <v>2</v>
      </c>
      <c r="AD328" s="576"/>
      <c r="AE328" s="207">
        <v>15</v>
      </c>
      <c r="AF328" s="207">
        <v>2618.8352745424313</v>
      </c>
      <c r="AG328" s="208">
        <f t="shared" si="338"/>
        <v>174.58901830282875</v>
      </c>
      <c r="AH328" s="205">
        <f t="shared" ref="AH328" si="346">RANK(AG328, AG$327:AG$341)</f>
        <v>2</v>
      </c>
      <c r="AI328" s="576"/>
      <c r="AJ328" s="207">
        <v>15</v>
      </c>
      <c r="AK328" s="207">
        <v>2619.1616766467068</v>
      </c>
      <c r="AL328" s="208">
        <f t="shared" si="339"/>
        <v>174.61077844311379</v>
      </c>
      <c r="AM328" s="205">
        <f t="shared" ref="AM328" si="347">RANK(AL328, AL$327:AL$341)</f>
        <v>2</v>
      </c>
      <c r="AN328" s="576"/>
      <c r="AO328" s="207">
        <v>15</v>
      </c>
      <c r="AP328" s="207">
        <v>2619.0886699507387</v>
      </c>
      <c r="AQ328" s="208">
        <f t="shared" si="340"/>
        <v>174.60591133004925</v>
      </c>
      <c r="AR328" s="205">
        <f t="shared" ref="AR328" si="348">RANK(AQ328, AQ$327:AQ$341)</f>
        <v>2</v>
      </c>
      <c r="AS328" s="576"/>
      <c r="AT328" s="207">
        <v>15</v>
      </c>
      <c r="AU328" s="207">
        <v>2618.8468376936762</v>
      </c>
      <c r="AV328" s="208">
        <f t="shared" si="341"/>
        <v>174.58978917957842</v>
      </c>
      <c r="AW328" s="205">
        <f t="shared" ref="AW328" si="349">RANK(AV328, AV$327:AV$341)</f>
        <v>2</v>
      </c>
      <c r="AX328" s="576"/>
    </row>
    <row r="329" spans="2:50" ht="14.25" hidden="1" customHeight="1" outlineLevel="1">
      <c r="B329" s="527"/>
      <c r="C329" s="203">
        <v>3</v>
      </c>
      <c r="D329" s="206"/>
      <c r="E329" s="203"/>
      <c r="F329" s="203"/>
      <c r="G329" s="208"/>
      <c r="H329" s="576"/>
      <c r="I329" s="209"/>
      <c r="J329" s="209"/>
      <c r="K329" s="210"/>
      <c r="L329" s="577"/>
      <c r="M329" s="209"/>
      <c r="N329" s="527"/>
      <c r="O329" s="527"/>
      <c r="P329" s="207"/>
      <c r="Q329" s="207"/>
      <c r="R329" s="208"/>
      <c r="S329" s="205"/>
      <c r="T329" s="576"/>
      <c r="U329" s="207"/>
      <c r="V329" s="207"/>
      <c r="W329" s="208"/>
      <c r="X329" s="205"/>
      <c r="Y329" s="576"/>
      <c r="Z329" s="207"/>
      <c r="AA329" s="207"/>
      <c r="AB329" s="208"/>
      <c r="AC329" s="205"/>
      <c r="AD329" s="576"/>
      <c r="AE329" s="207"/>
      <c r="AF329" s="207"/>
      <c r="AG329" s="208"/>
      <c r="AH329" s="205"/>
      <c r="AI329" s="576"/>
      <c r="AJ329" s="207"/>
      <c r="AK329" s="207"/>
      <c r="AL329" s="208"/>
      <c r="AM329" s="205"/>
      <c r="AN329" s="576"/>
      <c r="AO329" s="207"/>
      <c r="AP329" s="207"/>
      <c r="AQ329" s="208"/>
      <c r="AR329" s="205"/>
      <c r="AS329" s="576"/>
      <c r="AT329" s="207"/>
      <c r="AU329" s="207"/>
      <c r="AV329" s="208"/>
      <c r="AW329" s="205"/>
      <c r="AX329" s="576"/>
    </row>
    <row r="330" spans="2:50" ht="14.25" hidden="1" customHeight="1" outlineLevel="1">
      <c r="B330" s="527"/>
      <c r="C330" s="203">
        <v>4</v>
      </c>
      <c r="D330" s="206"/>
      <c r="E330" s="203"/>
      <c r="F330" s="203"/>
      <c r="G330" s="208"/>
      <c r="H330" s="576"/>
      <c r="I330" s="209"/>
      <c r="J330" s="209"/>
      <c r="K330" s="210"/>
      <c r="L330" s="577"/>
      <c r="M330" s="209"/>
      <c r="N330" s="527"/>
      <c r="O330" s="527"/>
      <c r="P330" s="207"/>
      <c r="Q330" s="207"/>
      <c r="R330" s="208"/>
      <c r="S330" s="205"/>
      <c r="T330" s="576"/>
      <c r="U330" s="207"/>
      <c r="V330" s="207"/>
      <c r="W330" s="208"/>
      <c r="X330" s="205"/>
      <c r="Y330" s="576"/>
      <c r="Z330" s="207"/>
      <c r="AA330" s="207"/>
      <c r="AB330" s="208"/>
      <c r="AC330" s="205"/>
      <c r="AD330" s="576"/>
      <c r="AE330" s="207"/>
      <c r="AF330" s="207"/>
      <c r="AG330" s="208"/>
      <c r="AH330" s="205"/>
      <c r="AI330" s="576"/>
      <c r="AJ330" s="207"/>
      <c r="AK330" s="207"/>
      <c r="AL330" s="208"/>
      <c r="AM330" s="205"/>
      <c r="AN330" s="576"/>
      <c r="AO330" s="207"/>
      <c r="AP330" s="207"/>
      <c r="AQ330" s="208"/>
      <c r="AR330" s="205"/>
      <c r="AS330" s="576"/>
      <c r="AT330" s="207"/>
      <c r="AU330" s="207"/>
      <c r="AV330" s="208"/>
      <c r="AW330" s="205"/>
      <c r="AX330" s="576"/>
    </row>
    <row r="331" spans="2:50" ht="14.25" hidden="1" customHeight="1" outlineLevel="1">
      <c r="B331" s="527"/>
      <c r="C331" s="203">
        <v>5</v>
      </c>
      <c r="D331" s="206"/>
      <c r="E331" s="203"/>
      <c r="F331" s="203"/>
      <c r="G331" s="208"/>
      <c r="H331" s="576"/>
      <c r="I331" s="209"/>
      <c r="J331" s="209"/>
      <c r="K331" s="210"/>
      <c r="L331" s="577"/>
      <c r="M331" s="209"/>
      <c r="N331" s="527"/>
      <c r="O331" s="527"/>
      <c r="P331" s="207"/>
      <c r="Q331" s="207"/>
      <c r="R331" s="208"/>
      <c r="S331" s="205"/>
      <c r="T331" s="576"/>
      <c r="U331" s="207"/>
      <c r="V331" s="207"/>
      <c r="W331" s="208"/>
      <c r="X331" s="205"/>
      <c r="Y331" s="576"/>
      <c r="Z331" s="207"/>
      <c r="AA331" s="207"/>
      <c r="AB331" s="208"/>
      <c r="AC331" s="205"/>
      <c r="AD331" s="576"/>
      <c r="AE331" s="207"/>
      <c r="AF331" s="207"/>
      <c r="AG331" s="208"/>
      <c r="AH331" s="205"/>
      <c r="AI331" s="576"/>
      <c r="AJ331" s="207"/>
      <c r="AK331" s="207"/>
      <c r="AL331" s="208"/>
      <c r="AM331" s="205"/>
      <c r="AN331" s="576"/>
      <c r="AO331" s="207"/>
      <c r="AP331" s="207"/>
      <c r="AQ331" s="208"/>
      <c r="AR331" s="205"/>
      <c r="AS331" s="576"/>
      <c r="AT331" s="207"/>
      <c r="AU331" s="207"/>
      <c r="AV331" s="208"/>
      <c r="AW331" s="205"/>
      <c r="AX331" s="576"/>
    </row>
    <row r="332" spans="2:50" ht="14.25" hidden="1" customHeight="1" outlineLevel="1">
      <c r="B332" s="527"/>
      <c r="C332" s="203">
        <v>6</v>
      </c>
      <c r="D332" s="206"/>
      <c r="E332" s="203"/>
      <c r="F332" s="203"/>
      <c r="G332" s="208"/>
      <c r="H332" s="576"/>
      <c r="I332" s="209"/>
      <c r="J332" s="209"/>
      <c r="K332" s="210"/>
      <c r="L332" s="577"/>
      <c r="M332" s="209"/>
      <c r="N332" s="527"/>
      <c r="O332" s="527"/>
      <c r="P332" s="203"/>
      <c r="Q332" s="203"/>
      <c r="R332" s="208"/>
      <c r="S332" s="205"/>
      <c r="T332" s="576"/>
      <c r="U332" s="203"/>
      <c r="V332" s="203"/>
      <c r="W332" s="208"/>
      <c r="X332" s="205"/>
      <c r="Y332" s="576"/>
      <c r="Z332" s="203"/>
      <c r="AA332" s="203"/>
      <c r="AB332" s="208"/>
      <c r="AC332" s="205"/>
      <c r="AD332" s="576"/>
      <c r="AE332" s="203"/>
      <c r="AF332" s="203"/>
      <c r="AG332" s="208"/>
      <c r="AH332" s="205"/>
      <c r="AI332" s="576"/>
      <c r="AJ332" s="203"/>
      <c r="AK332" s="203"/>
      <c r="AL332" s="208"/>
      <c r="AM332" s="205"/>
      <c r="AN332" s="576"/>
      <c r="AO332" s="203"/>
      <c r="AP332" s="203"/>
      <c r="AQ332" s="208"/>
      <c r="AR332" s="205"/>
      <c r="AS332" s="576"/>
      <c r="AT332" s="203"/>
      <c r="AU332" s="203"/>
      <c r="AV332" s="208"/>
      <c r="AW332" s="205"/>
      <c r="AX332" s="576"/>
    </row>
    <row r="333" spans="2:50" ht="14.25" hidden="1" customHeight="1" outlineLevel="1">
      <c r="B333" s="527"/>
      <c r="C333" s="203">
        <v>7</v>
      </c>
      <c r="D333" s="206"/>
      <c r="E333" s="203"/>
      <c r="F333" s="203"/>
      <c r="G333" s="208"/>
      <c r="H333" s="576"/>
      <c r="I333" s="209"/>
      <c r="J333" s="209"/>
      <c r="K333" s="210"/>
      <c r="L333" s="577"/>
      <c r="M333" s="209"/>
      <c r="N333" s="527"/>
      <c r="O333" s="527"/>
      <c r="P333" s="203"/>
      <c r="Q333" s="203"/>
      <c r="R333" s="208"/>
      <c r="S333" s="205"/>
      <c r="T333" s="576"/>
      <c r="U333" s="203"/>
      <c r="V333" s="203"/>
      <c r="W333" s="208"/>
      <c r="X333" s="205"/>
      <c r="Y333" s="576"/>
      <c r="Z333" s="203"/>
      <c r="AA333" s="203"/>
      <c r="AB333" s="208"/>
      <c r="AC333" s="205"/>
      <c r="AD333" s="576"/>
      <c r="AE333" s="203"/>
      <c r="AF333" s="203"/>
      <c r="AG333" s="208"/>
      <c r="AH333" s="205"/>
      <c r="AI333" s="576"/>
      <c r="AJ333" s="203"/>
      <c r="AK333" s="203"/>
      <c r="AL333" s="208"/>
      <c r="AM333" s="205"/>
      <c r="AN333" s="576"/>
      <c r="AO333" s="203"/>
      <c r="AP333" s="203"/>
      <c r="AQ333" s="208"/>
      <c r="AR333" s="205"/>
      <c r="AS333" s="576"/>
      <c r="AT333" s="203"/>
      <c r="AU333" s="203"/>
      <c r="AV333" s="208"/>
      <c r="AW333" s="205"/>
      <c r="AX333" s="576"/>
    </row>
    <row r="334" spans="2:50" ht="14.25" hidden="1" customHeight="1" outlineLevel="1">
      <c r="B334" s="527"/>
      <c r="C334" s="203">
        <v>8</v>
      </c>
      <c r="D334" s="206"/>
      <c r="E334" s="203"/>
      <c r="F334" s="203"/>
      <c r="G334" s="208"/>
      <c r="H334" s="576"/>
      <c r="I334" s="209"/>
      <c r="J334" s="209"/>
      <c r="K334" s="210"/>
      <c r="L334" s="577"/>
      <c r="M334" s="209"/>
      <c r="N334" s="527"/>
      <c r="O334" s="527"/>
      <c r="P334" s="203"/>
      <c r="Q334" s="203"/>
      <c r="R334" s="208"/>
      <c r="S334" s="205"/>
      <c r="T334" s="576"/>
      <c r="U334" s="203"/>
      <c r="V334" s="203"/>
      <c r="W334" s="208"/>
      <c r="X334" s="205"/>
      <c r="Y334" s="576"/>
      <c r="Z334" s="203"/>
      <c r="AA334" s="203"/>
      <c r="AB334" s="208"/>
      <c r="AC334" s="205"/>
      <c r="AD334" s="576"/>
      <c r="AE334" s="203"/>
      <c r="AF334" s="203"/>
      <c r="AG334" s="208"/>
      <c r="AH334" s="205"/>
      <c r="AI334" s="576"/>
      <c r="AJ334" s="203"/>
      <c r="AK334" s="203"/>
      <c r="AL334" s="208"/>
      <c r="AM334" s="205"/>
      <c r="AN334" s="576"/>
      <c r="AO334" s="203"/>
      <c r="AP334" s="203"/>
      <c r="AQ334" s="208"/>
      <c r="AR334" s="205"/>
      <c r="AS334" s="576"/>
      <c r="AT334" s="203"/>
      <c r="AU334" s="203"/>
      <c r="AV334" s="208"/>
      <c r="AW334" s="205"/>
      <c r="AX334" s="576"/>
    </row>
    <row r="335" spans="2:50" ht="14.25" hidden="1" customHeight="1" outlineLevel="1">
      <c r="B335" s="527"/>
      <c r="C335" s="203">
        <v>9</v>
      </c>
      <c r="D335" s="206"/>
      <c r="E335" s="203"/>
      <c r="F335" s="203"/>
      <c r="G335" s="208"/>
      <c r="H335" s="576"/>
      <c r="I335" s="209"/>
      <c r="J335" s="209"/>
      <c r="K335" s="210"/>
      <c r="L335" s="577"/>
      <c r="M335" s="209"/>
      <c r="N335" s="527"/>
      <c r="O335" s="527"/>
      <c r="P335" s="203"/>
      <c r="Q335" s="203"/>
      <c r="R335" s="208"/>
      <c r="S335" s="205"/>
      <c r="T335" s="576"/>
      <c r="U335" s="203"/>
      <c r="V335" s="203"/>
      <c r="W335" s="208"/>
      <c r="X335" s="205"/>
      <c r="Y335" s="576"/>
      <c r="Z335" s="203"/>
      <c r="AA335" s="203"/>
      <c r="AB335" s="208"/>
      <c r="AC335" s="205"/>
      <c r="AD335" s="576"/>
      <c r="AE335" s="203"/>
      <c r="AF335" s="203"/>
      <c r="AG335" s="208"/>
      <c r="AH335" s="205"/>
      <c r="AI335" s="576"/>
      <c r="AJ335" s="203"/>
      <c r="AK335" s="203"/>
      <c r="AL335" s="208"/>
      <c r="AM335" s="205"/>
      <c r="AN335" s="576"/>
      <c r="AO335" s="203"/>
      <c r="AP335" s="203"/>
      <c r="AQ335" s="208"/>
      <c r="AR335" s="205"/>
      <c r="AS335" s="576"/>
      <c r="AT335" s="203"/>
      <c r="AU335" s="203"/>
      <c r="AV335" s="208"/>
      <c r="AW335" s="205"/>
      <c r="AX335" s="576"/>
    </row>
    <row r="336" spans="2:50" ht="14.25" hidden="1" customHeight="1" outlineLevel="1">
      <c r="B336" s="527"/>
      <c r="C336" s="203">
        <v>10</v>
      </c>
      <c r="D336" s="206"/>
      <c r="E336" s="203"/>
      <c r="F336" s="203"/>
      <c r="G336" s="208"/>
      <c r="H336" s="576"/>
      <c r="I336" s="209"/>
      <c r="J336" s="209"/>
      <c r="K336" s="210"/>
      <c r="L336" s="577"/>
      <c r="M336" s="209"/>
      <c r="N336" s="527"/>
      <c r="O336" s="527"/>
      <c r="P336" s="203"/>
      <c r="Q336" s="203"/>
      <c r="R336" s="208"/>
      <c r="S336" s="205"/>
      <c r="T336" s="576"/>
      <c r="U336" s="203"/>
      <c r="V336" s="203"/>
      <c r="W336" s="208"/>
      <c r="X336" s="205"/>
      <c r="Y336" s="576"/>
      <c r="Z336" s="203"/>
      <c r="AA336" s="203"/>
      <c r="AB336" s="208"/>
      <c r="AC336" s="205"/>
      <c r="AD336" s="576"/>
      <c r="AE336" s="203"/>
      <c r="AF336" s="203"/>
      <c r="AG336" s="208"/>
      <c r="AH336" s="205"/>
      <c r="AI336" s="576"/>
      <c r="AJ336" s="203"/>
      <c r="AK336" s="203"/>
      <c r="AL336" s="208"/>
      <c r="AM336" s="205"/>
      <c r="AN336" s="576"/>
      <c r="AO336" s="203"/>
      <c r="AP336" s="203"/>
      <c r="AQ336" s="208"/>
      <c r="AR336" s="205"/>
      <c r="AS336" s="576"/>
      <c r="AT336" s="203"/>
      <c r="AU336" s="203"/>
      <c r="AV336" s="208"/>
      <c r="AW336" s="205"/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3"/>
      <c r="Q337" s="203"/>
      <c r="R337" s="208"/>
      <c r="S337" s="205"/>
      <c r="T337" s="576"/>
      <c r="U337" s="203"/>
      <c r="V337" s="203"/>
      <c r="W337" s="208"/>
      <c r="X337" s="205"/>
      <c r="Y337" s="576"/>
      <c r="Z337" s="203"/>
      <c r="AA337" s="203"/>
      <c r="AB337" s="208"/>
      <c r="AC337" s="205"/>
      <c r="AD337" s="576"/>
      <c r="AE337" s="203"/>
      <c r="AF337" s="203"/>
      <c r="AG337" s="208"/>
      <c r="AH337" s="205"/>
      <c r="AI337" s="576"/>
      <c r="AJ337" s="203"/>
      <c r="AK337" s="203"/>
      <c r="AL337" s="208"/>
      <c r="AM337" s="205"/>
      <c r="AN337" s="576"/>
      <c r="AO337" s="203"/>
      <c r="AP337" s="203"/>
      <c r="AQ337" s="208"/>
      <c r="AR337" s="205"/>
      <c r="AS337" s="576"/>
      <c r="AT337" s="203"/>
      <c r="AU337" s="203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3"/>
      <c r="Q338" s="203"/>
      <c r="R338" s="208"/>
      <c r="S338" s="205"/>
      <c r="T338" s="576"/>
      <c r="U338" s="203"/>
      <c r="V338" s="203"/>
      <c r="W338" s="208"/>
      <c r="X338" s="205"/>
      <c r="Y338" s="576"/>
      <c r="Z338" s="203"/>
      <c r="AA338" s="203"/>
      <c r="AB338" s="208"/>
      <c r="AC338" s="205"/>
      <c r="AD338" s="576"/>
      <c r="AE338" s="203"/>
      <c r="AF338" s="203"/>
      <c r="AG338" s="208"/>
      <c r="AH338" s="205"/>
      <c r="AI338" s="576"/>
      <c r="AJ338" s="203"/>
      <c r="AK338" s="203"/>
      <c r="AL338" s="208"/>
      <c r="AM338" s="205"/>
      <c r="AN338" s="576"/>
      <c r="AO338" s="203"/>
      <c r="AP338" s="203"/>
      <c r="AQ338" s="208"/>
      <c r="AR338" s="205"/>
      <c r="AS338" s="576"/>
      <c r="AT338" s="203"/>
      <c r="AU338" s="203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350">U342+1</f>
        <v>45988</v>
      </c>
      <c r="AA342" s="637"/>
      <c r="AB342" s="637"/>
      <c r="AC342" s="637"/>
      <c r="AD342" s="637"/>
      <c r="AE342" s="638">
        <f t="shared" ref="AE342" si="351">Z342+1</f>
        <v>45989</v>
      </c>
      <c r="AF342" s="639"/>
      <c r="AG342" s="639"/>
      <c r="AH342" s="639"/>
      <c r="AI342" s="639"/>
      <c r="AJ342" s="640">
        <f t="shared" ref="AJ342" si="352">AE342+1</f>
        <v>45990</v>
      </c>
      <c r="AK342" s="641"/>
      <c r="AL342" s="641"/>
      <c r="AM342" s="641"/>
      <c r="AN342" s="642"/>
      <c r="AO342" s="638">
        <f t="shared" ref="AO342" si="353">AJ342+1</f>
        <v>45991</v>
      </c>
      <c r="AP342" s="639"/>
      <c r="AQ342" s="639"/>
      <c r="AR342" s="639"/>
      <c r="AS342" s="639"/>
      <c r="AT342" s="640">
        <f t="shared" ref="AT342" si="354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355">Z342</f>
        <v>45988</v>
      </c>
      <c r="AA343" s="643"/>
      <c r="AB343" s="643"/>
      <c r="AC343" s="643"/>
      <c r="AD343" s="643"/>
      <c r="AE343" s="644">
        <f t="shared" ref="AE343" si="356">AE342</f>
        <v>45989</v>
      </c>
      <c r="AF343" s="644"/>
      <c r="AG343" s="644"/>
      <c r="AH343" s="644"/>
      <c r="AI343" s="644"/>
      <c r="AJ343" s="645">
        <f t="shared" ref="AJ343" si="357">AJ342</f>
        <v>45990</v>
      </c>
      <c r="AK343" s="646"/>
      <c r="AL343" s="646"/>
      <c r="AM343" s="646"/>
      <c r="AN343" s="647"/>
      <c r="AO343" s="644">
        <f t="shared" ref="AO343" si="358">AO342</f>
        <v>45991</v>
      </c>
      <c r="AP343" s="644"/>
      <c r="AQ343" s="644"/>
      <c r="AR343" s="644"/>
      <c r="AS343" s="644"/>
      <c r="AT343" s="645">
        <f t="shared" ref="AT343" si="359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487</v>
      </c>
      <c r="C347" s="203">
        <v>1</v>
      </c>
      <c r="D347" s="206" t="s">
        <v>757</v>
      </c>
      <c r="E347" s="203">
        <v>6</v>
      </c>
      <c r="F347" s="203">
        <v>3273</v>
      </c>
      <c r="G347" s="208">
        <f t="shared" ref="G347:G348" si="360">F347/E347</f>
        <v>545.5</v>
      </c>
      <c r="H347" s="576">
        <f>AVERAGE(G347:G361)</f>
        <v>372.75</v>
      </c>
      <c r="I347" s="209">
        <f>AVERAGE(P347,U347,Z347,AE347,AJ347,AO347,AT347)</f>
        <v>6</v>
      </c>
      <c r="J347" s="209">
        <f>AVERAGE(Q347,V347,AA347,AF347,AK347,AP347,AU347)</f>
        <v>2898.6482924839588</v>
      </c>
      <c r="K347" s="210">
        <f>AVERAGE(R347,W347,AB347,AG347,AL347,AQ347,AV347)</f>
        <v>483.10804874732639</v>
      </c>
      <c r="L347" s="577">
        <f>IFERROR(AVERAGE(K347:K361),"-")</f>
        <v>328.85614911367907</v>
      </c>
      <c r="M347" s="209">
        <f>RANK(K347, K$347:$K$361)</f>
        <v>1</v>
      </c>
      <c r="N347" s="527"/>
      <c r="O347" s="527"/>
      <c r="P347" s="207">
        <v>6</v>
      </c>
      <c r="Q347" s="207">
        <v>2896.8749999999923</v>
      </c>
      <c r="R347" s="208">
        <f t="shared" ref="R347:R348" si="361">Q347/P347</f>
        <v>482.81249999999869</v>
      </c>
      <c r="S347" s="205">
        <f>RANK(R347, R$347:R$361)</f>
        <v>1</v>
      </c>
      <c r="T347" s="576">
        <f>AVERAGE(R347:R361)</f>
        <v>328.70593231556586</v>
      </c>
      <c r="U347" s="207">
        <v>6</v>
      </c>
      <c r="V347" s="207">
        <v>2897.7814985349505</v>
      </c>
      <c r="W347" s="208">
        <f t="shared" ref="W347:W348" si="362">V347/U347</f>
        <v>482.96358308915842</v>
      </c>
      <c r="X347" s="205">
        <f>RANK(W347, W$347:W$361)</f>
        <v>1</v>
      </c>
      <c r="Y347" s="576">
        <f>AVERAGE(W347:W361)</f>
        <v>328.7898233186304</v>
      </c>
      <c r="Z347" s="207">
        <v>6</v>
      </c>
      <c r="AA347" s="207">
        <v>2898.5829959514167</v>
      </c>
      <c r="AB347" s="208">
        <f t="shared" ref="AB347:AB348" si="363">AA347/Z347</f>
        <v>483.09716599190278</v>
      </c>
      <c r="AC347" s="205">
        <f>RANK(AB347, AB$347:AB$361)</f>
        <v>1</v>
      </c>
      <c r="AD347" s="576">
        <f>AVERAGE(AB347:AB361)</f>
        <v>328.85351762269124</v>
      </c>
      <c r="AE347" s="207">
        <v>6</v>
      </c>
      <c r="AF347" s="207">
        <v>2899.3742177722174</v>
      </c>
      <c r="AG347" s="208">
        <f t="shared" ref="AG347:AG348" si="364">AF347/AE347</f>
        <v>483.22903629536955</v>
      </c>
      <c r="AH347" s="205">
        <f>RANK(AG347, AG$347:AG$361)</f>
        <v>1</v>
      </c>
      <c r="AI347" s="576">
        <f>AVERAGE(AG347:AG361)</f>
        <v>328.92591055274812</v>
      </c>
      <c r="AJ347" s="207">
        <v>6</v>
      </c>
      <c r="AK347" s="207">
        <v>2899.246058944474</v>
      </c>
      <c r="AL347" s="208">
        <f t="shared" ref="AL347:AL348" si="365">AK347/AJ347</f>
        <v>483.20767649074565</v>
      </c>
      <c r="AM347" s="205">
        <f>RANK(AL347, AL$347:AL$361)</f>
        <v>1</v>
      </c>
      <c r="AN347" s="576">
        <f>AVERAGE(AL347:AL361)</f>
        <v>328.90113554267015</v>
      </c>
      <c r="AO347" s="207">
        <v>6</v>
      </c>
      <c r="AP347" s="207">
        <v>2899.7205142537759</v>
      </c>
      <c r="AQ347" s="208">
        <f t="shared" ref="AQ347:AQ348" si="366">AP347/AO347</f>
        <v>483.28675237562931</v>
      </c>
      <c r="AR347" s="205">
        <f>RANK(AQ347, AQ$347:AQ$361)</f>
        <v>1</v>
      </c>
      <c r="AS347" s="576">
        <f>AVERAGE(AQ347:AQ361)</f>
        <v>328.93445863313144</v>
      </c>
      <c r="AT347" s="207">
        <v>6</v>
      </c>
      <c r="AU347" s="207">
        <v>2898.9577619308825</v>
      </c>
      <c r="AV347" s="208">
        <f t="shared" ref="AV347:AV348" si="367">AU347/AT347</f>
        <v>483.1596269884804</v>
      </c>
      <c r="AW347" s="205">
        <f>RANK(AV347, AV$347:AV$361)</f>
        <v>1</v>
      </c>
      <c r="AX347" s="576">
        <f>AVERAGE(AV347:AV361)</f>
        <v>328.88226581031654</v>
      </c>
    </row>
    <row r="348" spans="2:50" ht="14.25" customHeight="1">
      <c r="B348" s="527"/>
      <c r="C348" s="203">
        <v>2</v>
      </c>
      <c r="D348" s="206" t="s">
        <v>750</v>
      </c>
      <c r="E348" s="203">
        <v>15</v>
      </c>
      <c r="F348" s="203">
        <v>3000</v>
      </c>
      <c r="G348" s="208">
        <f t="shared" si="360"/>
        <v>200</v>
      </c>
      <c r="H348" s="576"/>
      <c r="I348" s="209">
        <f t="shared" ref="I348:K348" si="368">AVERAGE(P348,U348,Z348,AE348,AJ348,AO348,AT348)</f>
        <v>15</v>
      </c>
      <c r="J348" s="209">
        <f t="shared" si="368"/>
        <v>2619.063742200477</v>
      </c>
      <c r="K348" s="210">
        <f t="shared" si="368"/>
        <v>174.6042494800318</v>
      </c>
      <c r="L348" s="577"/>
      <c r="M348" s="209">
        <f>RANK(K348, K$347:$K$361)</f>
        <v>2</v>
      </c>
      <c r="N348" s="527"/>
      <c r="O348" s="527"/>
      <c r="P348" s="207">
        <v>15</v>
      </c>
      <c r="Q348" s="207">
        <v>2618.9904694669954</v>
      </c>
      <c r="R348" s="208">
        <f t="shared" si="361"/>
        <v>174.59936463113303</v>
      </c>
      <c r="S348" s="205">
        <f t="shared" ref="S348" si="369">RANK(R348, R$347:R$361)</f>
        <v>2</v>
      </c>
      <c r="T348" s="576"/>
      <c r="U348" s="207">
        <v>15</v>
      </c>
      <c r="V348" s="207">
        <v>2619.2409532215347</v>
      </c>
      <c r="W348" s="208">
        <f t="shared" si="362"/>
        <v>174.61606354810232</v>
      </c>
      <c r="X348" s="205">
        <f t="shared" ref="X348" si="370">RANK(W348, W$347:W$361)</f>
        <v>2</v>
      </c>
      <c r="Y348" s="576"/>
      <c r="Z348" s="207">
        <v>15</v>
      </c>
      <c r="AA348" s="207">
        <v>2619.1480388021951</v>
      </c>
      <c r="AB348" s="208">
        <f t="shared" si="363"/>
        <v>174.60986925347967</v>
      </c>
      <c r="AC348" s="205">
        <f t="shared" ref="AC348" si="371">RANK(AB348, AB$347:AB$361)</f>
        <v>2</v>
      </c>
      <c r="AD348" s="576"/>
      <c r="AE348" s="207">
        <v>15</v>
      </c>
      <c r="AF348" s="207">
        <v>2619.3417721519008</v>
      </c>
      <c r="AG348" s="208">
        <f t="shared" si="364"/>
        <v>174.62278481012672</v>
      </c>
      <c r="AH348" s="205">
        <f t="shared" ref="AH348" si="372">RANK(AG348, AG$347:AG$361)</f>
        <v>2</v>
      </c>
      <c r="AI348" s="576"/>
      <c r="AJ348" s="207">
        <v>15</v>
      </c>
      <c r="AK348" s="207">
        <v>2618.9189189189196</v>
      </c>
      <c r="AL348" s="208">
        <f t="shared" si="365"/>
        <v>174.59459459459464</v>
      </c>
      <c r="AM348" s="205">
        <f t="shared" ref="AM348" si="373">RANK(AL348, AL$347:AL$361)</f>
        <v>2</v>
      </c>
      <c r="AN348" s="576"/>
      <c r="AO348" s="207">
        <v>15</v>
      </c>
      <c r="AP348" s="207">
        <v>2618.7324733595033</v>
      </c>
      <c r="AQ348" s="208">
        <f t="shared" si="366"/>
        <v>174.58216489063355</v>
      </c>
      <c r="AR348" s="205">
        <f t="shared" ref="AR348" si="374">RANK(AQ348, AQ$347:AQ$361)</f>
        <v>2</v>
      </c>
      <c r="AS348" s="576"/>
      <c r="AT348" s="207">
        <v>15</v>
      </c>
      <c r="AU348" s="207">
        <v>2619.0735694822902</v>
      </c>
      <c r="AV348" s="208">
        <f t="shared" si="367"/>
        <v>174.60490463215268</v>
      </c>
      <c r="AW348" s="205">
        <f t="shared" ref="AW348" si="375">RANK(AV348, AV$347:AV$361)</f>
        <v>2</v>
      </c>
      <c r="AX348" s="576"/>
    </row>
    <row r="349" spans="2:50" ht="14.25" customHeight="1">
      <c r="B349" s="527"/>
      <c r="C349" s="203">
        <v>3</v>
      </c>
      <c r="D349" s="206"/>
      <c r="E349" s="203"/>
      <c r="F349" s="203"/>
      <c r="G349" s="208"/>
      <c r="H349" s="576"/>
      <c r="I349" s="209"/>
      <c r="J349" s="209"/>
      <c r="K349" s="210"/>
      <c r="L349" s="577"/>
      <c r="M349" s="209"/>
      <c r="N349" s="527"/>
      <c r="O349" s="527"/>
      <c r="P349" s="207"/>
      <c r="Q349" s="207"/>
      <c r="R349" s="208"/>
      <c r="S349" s="205"/>
      <c r="T349" s="576"/>
      <c r="U349" s="207"/>
      <c r="V349" s="207"/>
      <c r="W349" s="208"/>
      <c r="X349" s="205"/>
      <c r="Y349" s="576"/>
      <c r="Z349" s="207"/>
      <c r="AA349" s="207"/>
      <c r="AB349" s="208"/>
      <c r="AC349" s="205"/>
      <c r="AD349" s="576"/>
      <c r="AE349" s="207"/>
      <c r="AF349" s="207"/>
      <c r="AG349" s="208"/>
      <c r="AH349" s="205"/>
      <c r="AI349" s="576"/>
      <c r="AJ349" s="207"/>
      <c r="AK349" s="207"/>
      <c r="AL349" s="208"/>
      <c r="AM349" s="205"/>
      <c r="AN349" s="576"/>
      <c r="AO349" s="207"/>
      <c r="AP349" s="207"/>
      <c r="AQ349" s="208"/>
      <c r="AR349" s="205"/>
      <c r="AS349" s="576"/>
      <c r="AT349" s="207"/>
      <c r="AU349" s="207"/>
      <c r="AV349" s="208"/>
      <c r="AW349" s="205"/>
      <c r="AX349" s="576"/>
    </row>
    <row r="350" spans="2:50" ht="14.25" customHeight="1">
      <c r="B350" s="527"/>
      <c r="C350" s="203">
        <v>4</v>
      </c>
      <c r="D350" s="206"/>
      <c r="E350" s="203"/>
      <c r="F350" s="203"/>
      <c r="G350" s="208"/>
      <c r="H350" s="576"/>
      <c r="I350" s="209"/>
      <c r="J350" s="209"/>
      <c r="K350" s="210"/>
      <c r="L350" s="577"/>
      <c r="M350" s="209"/>
      <c r="N350" s="527"/>
      <c r="O350" s="527"/>
      <c r="P350" s="207"/>
      <c r="Q350" s="207"/>
      <c r="R350" s="208"/>
      <c r="S350" s="205"/>
      <c r="T350" s="576"/>
      <c r="U350" s="207"/>
      <c r="V350" s="207"/>
      <c r="W350" s="208"/>
      <c r="X350" s="205"/>
      <c r="Y350" s="576"/>
      <c r="Z350" s="207"/>
      <c r="AA350" s="207"/>
      <c r="AB350" s="208"/>
      <c r="AC350" s="205"/>
      <c r="AD350" s="576"/>
      <c r="AE350" s="207"/>
      <c r="AF350" s="207"/>
      <c r="AG350" s="208"/>
      <c r="AH350" s="205"/>
      <c r="AI350" s="576"/>
      <c r="AJ350" s="207"/>
      <c r="AK350" s="207"/>
      <c r="AL350" s="208"/>
      <c r="AM350" s="205"/>
      <c r="AN350" s="576"/>
      <c r="AO350" s="207"/>
      <c r="AP350" s="207"/>
      <c r="AQ350" s="208"/>
      <c r="AR350" s="205"/>
      <c r="AS350" s="576"/>
      <c r="AT350" s="207"/>
      <c r="AU350" s="207"/>
      <c r="AV350" s="208"/>
      <c r="AW350" s="205"/>
      <c r="AX350" s="576"/>
    </row>
    <row r="351" spans="2:50" ht="14.25" customHeight="1">
      <c r="B351" s="527"/>
      <c r="C351" s="203">
        <v>5</v>
      </c>
      <c r="D351" s="206"/>
      <c r="E351" s="203"/>
      <c r="F351" s="203"/>
      <c r="G351" s="208"/>
      <c r="H351" s="576"/>
      <c r="I351" s="209"/>
      <c r="J351" s="209"/>
      <c r="K351" s="210"/>
      <c r="L351" s="577"/>
      <c r="M351" s="209"/>
      <c r="N351" s="527"/>
      <c r="O351" s="527"/>
      <c r="P351" s="207"/>
      <c r="Q351" s="207"/>
      <c r="R351" s="208"/>
      <c r="S351" s="205"/>
      <c r="T351" s="576"/>
      <c r="U351" s="207"/>
      <c r="V351" s="207"/>
      <c r="W351" s="208"/>
      <c r="X351" s="205"/>
      <c r="Y351" s="576"/>
      <c r="Z351" s="207"/>
      <c r="AA351" s="207"/>
      <c r="AB351" s="208"/>
      <c r="AC351" s="205"/>
      <c r="AD351" s="576"/>
      <c r="AE351" s="207"/>
      <c r="AF351" s="207"/>
      <c r="AG351" s="208"/>
      <c r="AH351" s="205"/>
      <c r="AI351" s="576"/>
      <c r="AJ351" s="207"/>
      <c r="AK351" s="207"/>
      <c r="AL351" s="208"/>
      <c r="AM351" s="205"/>
      <c r="AN351" s="576"/>
      <c r="AO351" s="207"/>
      <c r="AP351" s="207"/>
      <c r="AQ351" s="208"/>
      <c r="AR351" s="205"/>
      <c r="AS351" s="576"/>
      <c r="AT351" s="207"/>
      <c r="AU351" s="207"/>
      <c r="AV351" s="208"/>
      <c r="AW351" s="205"/>
      <c r="AX351" s="576"/>
    </row>
    <row r="352" spans="2:50" ht="14.25" customHeight="1">
      <c r="B352" s="527"/>
      <c r="C352" s="203">
        <v>6</v>
      </c>
      <c r="D352" s="206"/>
      <c r="E352" s="203"/>
      <c r="F352" s="203"/>
      <c r="G352" s="208"/>
      <c r="H352" s="576"/>
      <c r="I352" s="209"/>
      <c r="J352" s="209"/>
      <c r="K352" s="210"/>
      <c r="L352" s="577"/>
      <c r="M352" s="209"/>
      <c r="N352" s="527"/>
      <c r="O352" s="527"/>
      <c r="P352" s="207"/>
      <c r="Q352" s="207"/>
      <c r="R352" s="208"/>
      <c r="S352" s="205"/>
      <c r="T352" s="576"/>
      <c r="U352" s="207"/>
      <c r="V352" s="207"/>
      <c r="W352" s="208"/>
      <c r="X352" s="205"/>
      <c r="Y352" s="576"/>
      <c r="Z352" s="207"/>
      <c r="AA352" s="207"/>
      <c r="AB352" s="208"/>
      <c r="AC352" s="205"/>
      <c r="AD352" s="576"/>
      <c r="AE352" s="207"/>
      <c r="AF352" s="207"/>
      <c r="AG352" s="208"/>
      <c r="AH352" s="205"/>
      <c r="AI352" s="576"/>
      <c r="AJ352" s="207"/>
      <c r="AK352" s="207"/>
      <c r="AL352" s="208"/>
      <c r="AM352" s="205"/>
      <c r="AN352" s="576"/>
      <c r="AO352" s="207"/>
      <c r="AP352" s="207"/>
      <c r="AQ352" s="208"/>
      <c r="AR352" s="205"/>
      <c r="AS352" s="576"/>
      <c r="AT352" s="207"/>
      <c r="AU352" s="207"/>
      <c r="AV352" s="208"/>
      <c r="AW352" s="205"/>
      <c r="AX352" s="576"/>
    </row>
    <row r="353" spans="2:50" ht="14.25" customHeight="1">
      <c r="B353" s="527"/>
      <c r="C353" s="203">
        <v>7</v>
      </c>
      <c r="D353" s="206"/>
      <c r="E353" s="203"/>
      <c r="F353" s="203"/>
      <c r="G353" s="208"/>
      <c r="H353" s="576"/>
      <c r="I353" s="209"/>
      <c r="J353" s="209"/>
      <c r="K353" s="210"/>
      <c r="L353" s="577"/>
      <c r="M353" s="209"/>
      <c r="N353" s="527"/>
      <c r="O353" s="527"/>
      <c r="P353" s="207"/>
      <c r="Q353" s="207"/>
      <c r="R353" s="208"/>
      <c r="S353" s="205"/>
      <c r="T353" s="576"/>
      <c r="U353" s="207"/>
      <c r="V353" s="207"/>
      <c r="W353" s="208"/>
      <c r="X353" s="205"/>
      <c r="Y353" s="576"/>
      <c r="Z353" s="207"/>
      <c r="AA353" s="207"/>
      <c r="AB353" s="208"/>
      <c r="AC353" s="205"/>
      <c r="AD353" s="576"/>
      <c r="AE353" s="207"/>
      <c r="AF353" s="207"/>
      <c r="AG353" s="208"/>
      <c r="AH353" s="205"/>
      <c r="AI353" s="576"/>
      <c r="AJ353" s="207"/>
      <c r="AK353" s="207"/>
      <c r="AL353" s="208"/>
      <c r="AM353" s="205"/>
      <c r="AN353" s="576"/>
      <c r="AO353" s="207"/>
      <c r="AP353" s="207"/>
      <c r="AQ353" s="208"/>
      <c r="AR353" s="205"/>
      <c r="AS353" s="576"/>
      <c r="AT353" s="207"/>
      <c r="AU353" s="207"/>
      <c r="AV353" s="208"/>
      <c r="AW353" s="205"/>
      <c r="AX353" s="576"/>
    </row>
    <row r="354" spans="2:50" ht="14.25" customHeight="1">
      <c r="B354" s="527"/>
      <c r="C354" s="203">
        <v>8</v>
      </c>
      <c r="D354" s="206"/>
      <c r="E354" s="203"/>
      <c r="F354" s="203"/>
      <c r="G354" s="208"/>
      <c r="H354" s="576"/>
      <c r="I354" s="209"/>
      <c r="J354" s="209"/>
      <c r="K354" s="210"/>
      <c r="L354" s="577"/>
      <c r="M354" s="209"/>
      <c r="N354" s="527"/>
      <c r="O354" s="527"/>
      <c r="P354" s="207"/>
      <c r="Q354" s="207"/>
      <c r="R354" s="208"/>
      <c r="S354" s="205"/>
      <c r="T354" s="576"/>
      <c r="U354" s="207"/>
      <c r="V354" s="207"/>
      <c r="W354" s="208"/>
      <c r="X354" s="205"/>
      <c r="Y354" s="576"/>
      <c r="Z354" s="207"/>
      <c r="AA354" s="207"/>
      <c r="AB354" s="208"/>
      <c r="AC354" s="205"/>
      <c r="AD354" s="576"/>
      <c r="AE354" s="207"/>
      <c r="AF354" s="207"/>
      <c r="AG354" s="208"/>
      <c r="AH354" s="205"/>
      <c r="AI354" s="576"/>
      <c r="AJ354" s="207"/>
      <c r="AK354" s="207"/>
      <c r="AL354" s="208"/>
      <c r="AM354" s="205"/>
      <c r="AN354" s="576"/>
      <c r="AO354" s="207"/>
      <c r="AP354" s="207"/>
      <c r="AQ354" s="208"/>
      <c r="AR354" s="205"/>
      <c r="AS354" s="576"/>
      <c r="AT354" s="207"/>
      <c r="AU354" s="207"/>
      <c r="AV354" s="208"/>
      <c r="AW354" s="205"/>
      <c r="AX354" s="576"/>
    </row>
    <row r="355" spans="2:50" ht="14.25" customHeight="1">
      <c r="B355" s="527"/>
      <c r="C355" s="203">
        <v>9</v>
      </c>
      <c r="D355" s="206"/>
      <c r="E355" s="203"/>
      <c r="F355" s="203"/>
      <c r="G355" s="208"/>
      <c r="H355" s="576"/>
      <c r="I355" s="209"/>
      <c r="J355" s="209"/>
      <c r="K355" s="210"/>
      <c r="L355" s="577"/>
      <c r="M355" s="209"/>
      <c r="N355" s="527"/>
      <c r="O355" s="527"/>
      <c r="P355" s="207"/>
      <c r="Q355" s="207"/>
      <c r="R355" s="208"/>
      <c r="S355" s="205"/>
      <c r="T355" s="576"/>
      <c r="U355" s="207"/>
      <c r="V355" s="207"/>
      <c r="W355" s="208"/>
      <c r="X355" s="205"/>
      <c r="Y355" s="576"/>
      <c r="Z355" s="207"/>
      <c r="AA355" s="207"/>
      <c r="AB355" s="208"/>
      <c r="AC355" s="205"/>
      <c r="AD355" s="576"/>
      <c r="AE355" s="207"/>
      <c r="AF355" s="207"/>
      <c r="AG355" s="208"/>
      <c r="AH355" s="205"/>
      <c r="AI355" s="576"/>
      <c r="AJ355" s="207"/>
      <c r="AK355" s="207"/>
      <c r="AL355" s="208"/>
      <c r="AM355" s="205"/>
      <c r="AN355" s="576"/>
      <c r="AO355" s="207"/>
      <c r="AP355" s="207"/>
      <c r="AQ355" s="208"/>
      <c r="AR355" s="205"/>
      <c r="AS355" s="576"/>
      <c r="AT355" s="207"/>
      <c r="AU355" s="207"/>
      <c r="AV355" s="208"/>
      <c r="AW355" s="205"/>
      <c r="AX355" s="576"/>
    </row>
    <row r="356" spans="2:50" ht="14.25" customHeight="1">
      <c r="B356" s="527"/>
      <c r="C356" s="203">
        <v>10</v>
      </c>
      <c r="D356" s="206"/>
      <c r="E356" s="203"/>
      <c r="F356" s="203"/>
      <c r="G356" s="208"/>
      <c r="H356" s="576"/>
      <c r="I356" s="209"/>
      <c r="J356" s="209"/>
      <c r="K356" s="210"/>
      <c r="L356" s="577"/>
      <c r="M356" s="209"/>
      <c r="N356" s="527"/>
      <c r="O356" s="527"/>
      <c r="P356" s="203"/>
      <c r="Q356" s="203"/>
      <c r="R356" s="208"/>
      <c r="S356" s="205"/>
      <c r="T356" s="576"/>
      <c r="U356" s="203"/>
      <c r="V356" s="203"/>
      <c r="W356" s="208"/>
      <c r="X356" s="205"/>
      <c r="Y356" s="576"/>
      <c r="Z356" s="203"/>
      <c r="AA356" s="203"/>
      <c r="AB356" s="208"/>
      <c r="AC356" s="205"/>
      <c r="AD356" s="576"/>
      <c r="AE356" s="203"/>
      <c r="AF356" s="203"/>
      <c r="AG356" s="208"/>
      <c r="AH356" s="205"/>
      <c r="AI356" s="576"/>
      <c r="AJ356" s="203"/>
      <c r="AK356" s="203"/>
      <c r="AL356" s="208"/>
      <c r="AM356" s="205"/>
      <c r="AN356" s="576"/>
      <c r="AO356" s="203"/>
      <c r="AP356" s="203"/>
      <c r="AQ356" s="208"/>
      <c r="AR356" s="205"/>
      <c r="AS356" s="576"/>
      <c r="AT356" s="203"/>
      <c r="AU356" s="203"/>
      <c r="AV356" s="208"/>
      <c r="AW356" s="205"/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3"/>
      <c r="Q357" s="203"/>
      <c r="R357" s="208"/>
      <c r="S357" s="205"/>
      <c r="T357" s="576"/>
      <c r="U357" s="203"/>
      <c r="V357" s="203"/>
      <c r="W357" s="208"/>
      <c r="X357" s="205"/>
      <c r="Y357" s="576"/>
      <c r="Z357" s="203"/>
      <c r="AA357" s="203"/>
      <c r="AB357" s="208"/>
      <c r="AC357" s="205"/>
      <c r="AD357" s="576"/>
      <c r="AE357" s="203"/>
      <c r="AF357" s="203"/>
      <c r="AG357" s="208"/>
      <c r="AH357" s="205"/>
      <c r="AI357" s="576"/>
      <c r="AJ357" s="203"/>
      <c r="AK357" s="203"/>
      <c r="AL357" s="208"/>
      <c r="AM357" s="205"/>
      <c r="AN357" s="576"/>
      <c r="AO357" s="203"/>
      <c r="AP357" s="203"/>
      <c r="AQ357" s="208"/>
      <c r="AR357" s="205"/>
      <c r="AS357" s="576"/>
      <c r="AT357" s="203"/>
      <c r="AU357" s="203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3"/>
      <c r="Q358" s="203"/>
      <c r="R358" s="208"/>
      <c r="S358" s="205"/>
      <c r="T358" s="576"/>
      <c r="U358" s="203"/>
      <c r="V358" s="203"/>
      <c r="W358" s="208"/>
      <c r="X358" s="205"/>
      <c r="Y358" s="576"/>
      <c r="Z358" s="203"/>
      <c r="AA358" s="203"/>
      <c r="AB358" s="208"/>
      <c r="AC358" s="205"/>
      <c r="AD358" s="576"/>
      <c r="AE358" s="203"/>
      <c r="AF358" s="203"/>
      <c r="AG358" s="208"/>
      <c r="AH358" s="205"/>
      <c r="AI358" s="576"/>
      <c r="AJ358" s="203"/>
      <c r="AK358" s="203"/>
      <c r="AL358" s="208"/>
      <c r="AM358" s="205"/>
      <c r="AN358" s="576"/>
      <c r="AO358" s="203"/>
      <c r="AP358" s="203"/>
      <c r="AQ358" s="208"/>
      <c r="AR358" s="205"/>
      <c r="AS358" s="576"/>
      <c r="AT358" s="203"/>
      <c r="AU358" s="203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376">U362+1</f>
        <v>45995</v>
      </c>
      <c r="AA362" s="637"/>
      <c r="AB362" s="637"/>
      <c r="AC362" s="637"/>
      <c r="AD362" s="637"/>
      <c r="AE362" s="638">
        <f t="shared" ref="AE362" si="377">Z362+1</f>
        <v>45996</v>
      </c>
      <c r="AF362" s="639"/>
      <c r="AG362" s="639"/>
      <c r="AH362" s="639"/>
      <c r="AI362" s="639"/>
      <c r="AJ362" s="640">
        <f t="shared" ref="AJ362" si="378">AE362+1</f>
        <v>45997</v>
      </c>
      <c r="AK362" s="641"/>
      <c r="AL362" s="641"/>
      <c r="AM362" s="641"/>
      <c r="AN362" s="642"/>
      <c r="AO362" s="638">
        <f t="shared" ref="AO362" si="379">AJ362+1</f>
        <v>45998</v>
      </c>
      <c r="AP362" s="639"/>
      <c r="AQ362" s="639"/>
      <c r="AR362" s="639"/>
      <c r="AS362" s="639"/>
      <c r="AT362" s="640">
        <f t="shared" ref="AT362" si="380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381">Z362</f>
        <v>45995</v>
      </c>
      <c r="AA363" s="643"/>
      <c r="AB363" s="643"/>
      <c r="AC363" s="643"/>
      <c r="AD363" s="643"/>
      <c r="AE363" s="644">
        <f t="shared" ref="AE363" si="382">AE362</f>
        <v>45996</v>
      </c>
      <c r="AF363" s="644"/>
      <c r="AG363" s="644"/>
      <c r="AH363" s="644"/>
      <c r="AI363" s="644"/>
      <c r="AJ363" s="645">
        <f t="shared" ref="AJ363" si="383">AJ362</f>
        <v>45997</v>
      </c>
      <c r="AK363" s="646"/>
      <c r="AL363" s="646"/>
      <c r="AM363" s="646"/>
      <c r="AN363" s="647"/>
      <c r="AO363" s="644">
        <f t="shared" ref="AO363" si="384">AO362</f>
        <v>45998</v>
      </c>
      <c r="AP363" s="644"/>
      <c r="AQ363" s="644"/>
      <c r="AR363" s="644"/>
      <c r="AS363" s="644"/>
      <c r="AT363" s="645">
        <f t="shared" ref="AT363" si="385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487</v>
      </c>
      <c r="C367" s="203">
        <v>1</v>
      </c>
      <c r="D367" s="206" t="s">
        <v>757</v>
      </c>
      <c r="E367" s="203">
        <v>6</v>
      </c>
      <c r="F367" s="203">
        <v>3273</v>
      </c>
      <c r="G367" s="208">
        <f t="shared" ref="G367:G368" si="386">F367/E367</f>
        <v>545.5</v>
      </c>
      <c r="H367" s="576">
        <f>AVERAGE(G367:G381)</f>
        <v>372.75</v>
      </c>
      <c r="I367" s="209">
        <f>AVERAGE(P367,U367,Z367,AE367,AJ367,AO367,AT367)</f>
        <v>6</v>
      </c>
      <c r="J367" s="209">
        <f>AVERAGE(Q367,V367,AA367,AF367,AK367,AP367,AU367)</f>
        <v>2899.0692354761454</v>
      </c>
      <c r="K367" s="210">
        <f>AVERAGE(R367,W367,AB367,AG367,AL367,AQ367,AV367)</f>
        <v>483.17820591269094</v>
      </c>
      <c r="L367" s="577">
        <f>IFERROR(AVERAGE(K367:K381),"-")</f>
        <v>328.90059217221096</v>
      </c>
      <c r="M367" s="209">
        <f>RANK(K367, K$367:$K$381)</f>
        <v>1</v>
      </c>
      <c r="N367" s="527"/>
      <c r="O367" s="527"/>
      <c r="P367" s="207">
        <v>6</v>
      </c>
      <c r="Q367" s="207">
        <v>2899.3006993007002</v>
      </c>
      <c r="R367" s="208">
        <f t="shared" ref="R367:R368" si="387">Q367/P367</f>
        <v>483.21678321678337</v>
      </c>
      <c r="S367" s="205">
        <f>RANK(R367, R$367:R$381)</f>
        <v>1</v>
      </c>
      <c r="T367" s="576">
        <f>AVERAGE(R367:R381)</f>
        <v>328.89936150805715</v>
      </c>
      <c r="U367" s="207">
        <v>6</v>
      </c>
      <c r="V367" s="207">
        <v>2898.8313856427335</v>
      </c>
      <c r="W367" s="208">
        <f t="shared" ref="W367:W368" si="388">V367/U367</f>
        <v>483.13856427378892</v>
      </c>
      <c r="X367" s="205">
        <f>RANK(W367, W$367:W$381)</f>
        <v>1</v>
      </c>
      <c r="Y367" s="576">
        <f>AVERAGE(W367:W381)</f>
        <v>328.8475695986682</v>
      </c>
      <c r="Z367" s="207">
        <v>6</v>
      </c>
      <c r="AA367" s="207">
        <v>2899.1843393148456</v>
      </c>
      <c r="AB367" s="208">
        <f t="shared" ref="AB367:AB368" si="389">AA367/Z367</f>
        <v>483.19738988580758</v>
      </c>
      <c r="AC367" s="205">
        <f>RANK(AB367, AB$367:AB$381)</f>
        <v>1</v>
      </c>
      <c r="AD367" s="576">
        <f>AVERAGE(AB367:AB381)</f>
        <v>328.87142221563096</v>
      </c>
      <c r="AE367" s="207">
        <v>6</v>
      </c>
      <c r="AF367" s="207">
        <v>2898.773006134978</v>
      </c>
      <c r="AG367" s="208">
        <f t="shared" ref="AG367:AG368" si="390">AF367/AE367</f>
        <v>483.12883435582967</v>
      </c>
      <c r="AH367" s="205">
        <f>RANK(AG367, AG$367:AG$381)</f>
        <v>1</v>
      </c>
      <c r="AI367" s="576">
        <f>AVERAGE(AG367:AG381)</f>
        <v>328.8803316672263</v>
      </c>
      <c r="AJ367" s="207">
        <v>6</v>
      </c>
      <c r="AK367" s="207">
        <v>2898.5595147839517</v>
      </c>
      <c r="AL367" s="208">
        <f t="shared" ref="AL367:AL368" si="391">AK367/AJ367</f>
        <v>483.09325246399197</v>
      </c>
      <c r="AM367" s="205">
        <f>RANK(AL367, AL$367:AL$381)</f>
        <v>1</v>
      </c>
      <c r="AN367" s="576">
        <f>AVERAGE(AL367:AL381)</f>
        <v>328.88437457636667</v>
      </c>
      <c r="AO367" s="207">
        <v>6</v>
      </c>
      <c r="AP367" s="207">
        <v>2899.6821360457761</v>
      </c>
      <c r="AQ367" s="208">
        <f t="shared" ref="AQ367:AQ368" si="392">AP367/AO367</f>
        <v>483.28035600762934</v>
      </c>
      <c r="AR367" s="205">
        <f>RANK(AQ367, AQ$367:AQ$381)</f>
        <v>1</v>
      </c>
      <c r="AS367" s="576">
        <f>AVERAGE(AQ367:AQ381)</f>
        <v>328.97937908709144</v>
      </c>
      <c r="AT367" s="207">
        <v>6</v>
      </c>
      <c r="AU367" s="207">
        <v>2899.1535671100346</v>
      </c>
      <c r="AV367" s="208">
        <f t="shared" ref="AV367:AV368" si="393">AU367/AT367</f>
        <v>483.19226118500575</v>
      </c>
      <c r="AW367" s="205">
        <f>RANK(AV367, AV$367:AV$381)</f>
        <v>1</v>
      </c>
      <c r="AX367" s="576">
        <f>AVERAGE(AV367:AV381)</f>
        <v>328.94170655243619</v>
      </c>
    </row>
    <row r="368" spans="2:50" ht="14.25" customHeight="1">
      <c r="B368" s="527"/>
      <c r="C368" s="203">
        <v>2</v>
      </c>
      <c r="D368" s="206" t="s">
        <v>750</v>
      </c>
      <c r="E368" s="203">
        <v>15</v>
      </c>
      <c r="F368" s="203">
        <v>3000</v>
      </c>
      <c r="G368" s="208">
        <f t="shared" si="386"/>
        <v>200</v>
      </c>
      <c r="H368" s="576"/>
      <c r="I368" s="209">
        <f t="shared" ref="I368:K368" si="394">AVERAGE(P368,U368,Z368,AE368,AJ368,AO368,AT368)</f>
        <v>15</v>
      </c>
      <c r="J368" s="209">
        <f t="shared" si="394"/>
        <v>2619.3446764759656</v>
      </c>
      <c r="K368" s="210">
        <f t="shared" si="394"/>
        <v>174.62297843173104</v>
      </c>
      <c r="L368" s="577"/>
      <c r="M368" s="209">
        <f>RANK(K368, K$367:$K$381)</f>
        <v>2</v>
      </c>
      <c r="N368" s="527"/>
      <c r="O368" s="527"/>
      <c r="P368" s="207">
        <v>15</v>
      </c>
      <c r="Q368" s="207">
        <v>2618.7290969899632</v>
      </c>
      <c r="R368" s="208">
        <f t="shared" si="387"/>
        <v>174.58193979933088</v>
      </c>
      <c r="S368" s="205">
        <f t="shared" ref="S368" si="395">RANK(R368, R$367:R$381)</f>
        <v>2</v>
      </c>
      <c r="T368" s="576"/>
      <c r="U368" s="207">
        <v>15</v>
      </c>
      <c r="V368" s="207">
        <v>2618.3486238532114</v>
      </c>
      <c r="W368" s="208">
        <f t="shared" si="388"/>
        <v>174.55657492354743</v>
      </c>
      <c r="X368" s="205">
        <f t="shared" ref="X368" si="396">RANK(W368, W$367:W$381)</f>
        <v>2</v>
      </c>
      <c r="Y368" s="576"/>
      <c r="Z368" s="207">
        <v>15</v>
      </c>
      <c r="AA368" s="207">
        <v>2618.1818181818148</v>
      </c>
      <c r="AB368" s="208">
        <f t="shared" si="389"/>
        <v>174.54545454545433</v>
      </c>
      <c r="AC368" s="205">
        <f t="shared" ref="AC368" si="397">RANK(AB368, AB$367:AB$381)</f>
        <v>2</v>
      </c>
      <c r="AD368" s="576"/>
      <c r="AE368" s="207">
        <v>15</v>
      </c>
      <c r="AF368" s="207">
        <v>2619.4774346793433</v>
      </c>
      <c r="AG368" s="208">
        <f t="shared" si="390"/>
        <v>174.63182897862288</v>
      </c>
      <c r="AH368" s="205">
        <f t="shared" ref="AH368" si="398">RANK(AG368, AG$367:AG$381)</f>
        <v>2</v>
      </c>
      <c r="AI368" s="576"/>
      <c r="AJ368" s="207">
        <v>15</v>
      </c>
      <c r="AK368" s="207">
        <v>2620.1324503311212</v>
      </c>
      <c r="AL368" s="208">
        <f t="shared" si="391"/>
        <v>174.67549668874142</v>
      </c>
      <c r="AM368" s="205">
        <f t="shared" ref="AM368" si="399">RANK(AL368, AL$367:AL$381)</f>
        <v>2</v>
      </c>
      <c r="AN368" s="576"/>
      <c r="AO368" s="207">
        <v>15</v>
      </c>
      <c r="AP368" s="207">
        <v>2620.1760324983038</v>
      </c>
      <c r="AQ368" s="208">
        <f t="shared" si="392"/>
        <v>174.67840216655358</v>
      </c>
      <c r="AR368" s="205">
        <f t="shared" ref="AR368" si="400">RANK(AQ368, AQ$367:AQ$381)</f>
        <v>2</v>
      </c>
      <c r="AS368" s="576"/>
      <c r="AT368" s="207">
        <v>15</v>
      </c>
      <c r="AU368" s="207">
        <v>2620.3672787979995</v>
      </c>
      <c r="AV368" s="208">
        <f t="shared" si="393"/>
        <v>174.69115191986663</v>
      </c>
      <c r="AW368" s="205">
        <f t="shared" ref="AW368" si="401">RANK(AV368, AV$367:AV$381)</f>
        <v>2</v>
      </c>
      <c r="AX368" s="576"/>
    </row>
    <row r="369" spans="2:50" ht="14.25" customHeight="1">
      <c r="B369" s="527"/>
      <c r="C369" s="203">
        <v>3</v>
      </c>
      <c r="D369" s="206"/>
      <c r="E369" s="203"/>
      <c r="F369" s="203"/>
      <c r="G369" s="208"/>
      <c r="H369" s="576"/>
      <c r="I369" s="209"/>
      <c r="J369" s="209"/>
      <c r="K369" s="210"/>
      <c r="L369" s="577"/>
      <c r="M369" s="209"/>
      <c r="N369" s="527"/>
      <c r="O369" s="527"/>
      <c r="P369" s="207"/>
      <c r="Q369" s="207"/>
      <c r="R369" s="208"/>
      <c r="S369" s="205"/>
      <c r="T369" s="576"/>
      <c r="U369" s="203"/>
      <c r="V369" s="203"/>
      <c r="W369" s="208"/>
      <c r="X369" s="205"/>
      <c r="Y369" s="576"/>
      <c r="Z369" s="203"/>
      <c r="AA369" s="203"/>
      <c r="AB369" s="208"/>
      <c r="AC369" s="205"/>
      <c r="AD369" s="576"/>
      <c r="AE369" s="203"/>
      <c r="AF369" s="203"/>
      <c r="AG369" s="208"/>
      <c r="AH369" s="205"/>
      <c r="AI369" s="576"/>
      <c r="AJ369" s="203"/>
      <c r="AK369" s="203"/>
      <c r="AL369" s="208"/>
      <c r="AM369" s="205"/>
      <c r="AN369" s="576"/>
      <c r="AO369" s="203"/>
      <c r="AP369" s="203"/>
      <c r="AQ369" s="208"/>
      <c r="AR369" s="205"/>
      <c r="AS369" s="576"/>
      <c r="AT369" s="203"/>
      <c r="AU369" s="203"/>
      <c r="AV369" s="208"/>
      <c r="AW369" s="205"/>
      <c r="AX369" s="576"/>
    </row>
    <row r="370" spans="2:50" ht="14.25" customHeight="1">
      <c r="B370" s="527"/>
      <c r="C370" s="203">
        <v>4</v>
      </c>
      <c r="D370" s="206"/>
      <c r="E370" s="203"/>
      <c r="F370" s="203"/>
      <c r="G370" s="208"/>
      <c r="H370" s="576"/>
      <c r="I370" s="209"/>
      <c r="J370" s="209"/>
      <c r="K370" s="210"/>
      <c r="L370" s="577"/>
      <c r="M370" s="209"/>
      <c r="N370" s="527"/>
      <c r="O370" s="527"/>
      <c r="P370" s="203"/>
      <c r="Q370" s="203"/>
      <c r="R370" s="208"/>
      <c r="S370" s="205"/>
      <c r="T370" s="576"/>
      <c r="U370" s="203"/>
      <c r="V370" s="203"/>
      <c r="W370" s="208"/>
      <c r="X370" s="205"/>
      <c r="Y370" s="576"/>
      <c r="Z370" s="203"/>
      <c r="AA370" s="203"/>
      <c r="AB370" s="208"/>
      <c r="AC370" s="205"/>
      <c r="AD370" s="576"/>
      <c r="AE370" s="203"/>
      <c r="AF370" s="203"/>
      <c r="AG370" s="208"/>
      <c r="AH370" s="205"/>
      <c r="AI370" s="576"/>
      <c r="AJ370" s="203"/>
      <c r="AK370" s="203"/>
      <c r="AL370" s="208"/>
      <c r="AM370" s="205"/>
      <c r="AN370" s="576"/>
      <c r="AO370" s="203"/>
      <c r="AP370" s="203"/>
      <c r="AQ370" s="208"/>
      <c r="AR370" s="205"/>
      <c r="AS370" s="576"/>
      <c r="AT370" s="203"/>
      <c r="AU370" s="203"/>
      <c r="AV370" s="208"/>
      <c r="AW370" s="205"/>
      <c r="AX370" s="576"/>
    </row>
    <row r="371" spans="2:50" ht="14.25" customHeight="1">
      <c r="B371" s="527"/>
      <c r="C371" s="203">
        <v>5</v>
      </c>
      <c r="D371" s="206"/>
      <c r="E371" s="203"/>
      <c r="F371" s="203"/>
      <c r="G371" s="208"/>
      <c r="H371" s="576"/>
      <c r="I371" s="209"/>
      <c r="J371" s="209"/>
      <c r="K371" s="210"/>
      <c r="L371" s="577"/>
      <c r="M371" s="209"/>
      <c r="N371" s="527"/>
      <c r="O371" s="527"/>
      <c r="P371" s="203"/>
      <c r="Q371" s="203"/>
      <c r="R371" s="208"/>
      <c r="S371" s="205"/>
      <c r="T371" s="576"/>
      <c r="U371" s="203"/>
      <c r="V371" s="203"/>
      <c r="W371" s="208"/>
      <c r="X371" s="205"/>
      <c r="Y371" s="576"/>
      <c r="Z371" s="203"/>
      <c r="AA371" s="203"/>
      <c r="AB371" s="208"/>
      <c r="AC371" s="205"/>
      <c r="AD371" s="576"/>
      <c r="AE371" s="203"/>
      <c r="AF371" s="203"/>
      <c r="AG371" s="208"/>
      <c r="AH371" s="205"/>
      <c r="AI371" s="576"/>
      <c r="AJ371" s="203"/>
      <c r="AK371" s="203"/>
      <c r="AL371" s="208"/>
      <c r="AM371" s="205"/>
      <c r="AN371" s="576"/>
      <c r="AO371" s="203"/>
      <c r="AP371" s="203"/>
      <c r="AQ371" s="208"/>
      <c r="AR371" s="205"/>
      <c r="AS371" s="576"/>
      <c r="AT371" s="203"/>
      <c r="AU371" s="203"/>
      <c r="AV371" s="208"/>
      <c r="AW371" s="205"/>
      <c r="AX371" s="576"/>
    </row>
    <row r="372" spans="2:50" ht="14.25" customHeight="1">
      <c r="B372" s="527"/>
      <c r="C372" s="203">
        <v>6</v>
      </c>
      <c r="D372" s="206"/>
      <c r="E372" s="203"/>
      <c r="F372" s="203"/>
      <c r="G372" s="208"/>
      <c r="H372" s="576"/>
      <c r="I372" s="209"/>
      <c r="J372" s="209"/>
      <c r="K372" s="210"/>
      <c r="L372" s="577"/>
      <c r="M372" s="209"/>
      <c r="N372" s="527"/>
      <c r="O372" s="527"/>
      <c r="P372" s="203"/>
      <c r="Q372" s="203"/>
      <c r="R372" s="208"/>
      <c r="S372" s="205"/>
      <c r="T372" s="576"/>
      <c r="U372" s="203"/>
      <c r="V372" s="203"/>
      <c r="W372" s="208"/>
      <c r="X372" s="205"/>
      <c r="Y372" s="576"/>
      <c r="Z372" s="203"/>
      <c r="AA372" s="203"/>
      <c r="AB372" s="208"/>
      <c r="AC372" s="205"/>
      <c r="AD372" s="576"/>
      <c r="AE372" s="203"/>
      <c r="AF372" s="203"/>
      <c r="AG372" s="208"/>
      <c r="AH372" s="205"/>
      <c r="AI372" s="576"/>
      <c r="AJ372" s="203"/>
      <c r="AK372" s="203"/>
      <c r="AL372" s="208"/>
      <c r="AM372" s="205"/>
      <c r="AN372" s="576"/>
      <c r="AO372" s="203"/>
      <c r="AP372" s="203"/>
      <c r="AQ372" s="208"/>
      <c r="AR372" s="205"/>
      <c r="AS372" s="576"/>
      <c r="AT372" s="203"/>
      <c r="AU372" s="203"/>
      <c r="AV372" s="208"/>
      <c r="AW372" s="205"/>
      <c r="AX372" s="576"/>
    </row>
    <row r="373" spans="2:50" ht="14.25" customHeight="1">
      <c r="B373" s="527"/>
      <c r="C373" s="203">
        <v>7</v>
      </c>
      <c r="D373" s="206"/>
      <c r="E373" s="203"/>
      <c r="F373" s="203"/>
      <c r="G373" s="208"/>
      <c r="H373" s="576"/>
      <c r="I373" s="209"/>
      <c r="J373" s="209"/>
      <c r="K373" s="210"/>
      <c r="L373" s="577"/>
      <c r="M373" s="209"/>
      <c r="N373" s="527"/>
      <c r="O373" s="527"/>
      <c r="P373" s="203"/>
      <c r="Q373" s="203"/>
      <c r="R373" s="208"/>
      <c r="S373" s="205"/>
      <c r="T373" s="576"/>
      <c r="U373" s="203"/>
      <c r="V373" s="203"/>
      <c r="W373" s="208"/>
      <c r="X373" s="205"/>
      <c r="Y373" s="576"/>
      <c r="Z373" s="203"/>
      <c r="AA373" s="203"/>
      <c r="AB373" s="208"/>
      <c r="AC373" s="205"/>
      <c r="AD373" s="576"/>
      <c r="AE373" s="203"/>
      <c r="AF373" s="203"/>
      <c r="AG373" s="208"/>
      <c r="AH373" s="205"/>
      <c r="AI373" s="576"/>
      <c r="AJ373" s="203"/>
      <c r="AK373" s="203"/>
      <c r="AL373" s="208"/>
      <c r="AM373" s="205"/>
      <c r="AN373" s="576"/>
      <c r="AO373" s="203"/>
      <c r="AP373" s="203"/>
      <c r="AQ373" s="208"/>
      <c r="AR373" s="205"/>
      <c r="AS373" s="576"/>
      <c r="AT373" s="203"/>
      <c r="AU373" s="203"/>
      <c r="AV373" s="208"/>
      <c r="AW373" s="205"/>
      <c r="AX373" s="576"/>
    </row>
    <row r="374" spans="2:50" ht="14.25" customHeight="1">
      <c r="B374" s="527"/>
      <c r="C374" s="203">
        <v>8</v>
      </c>
      <c r="D374" s="206"/>
      <c r="E374" s="203"/>
      <c r="F374" s="203"/>
      <c r="G374" s="208"/>
      <c r="H374" s="576"/>
      <c r="I374" s="209"/>
      <c r="J374" s="209"/>
      <c r="K374" s="210"/>
      <c r="L374" s="577"/>
      <c r="M374" s="209"/>
      <c r="N374" s="527"/>
      <c r="O374" s="527"/>
      <c r="P374" s="203"/>
      <c r="Q374" s="203"/>
      <c r="R374" s="208"/>
      <c r="S374" s="205"/>
      <c r="T374" s="576"/>
      <c r="U374" s="203"/>
      <c r="V374" s="203"/>
      <c r="W374" s="208"/>
      <c r="X374" s="205"/>
      <c r="Y374" s="576"/>
      <c r="Z374" s="203"/>
      <c r="AA374" s="203"/>
      <c r="AB374" s="208"/>
      <c r="AC374" s="205"/>
      <c r="AD374" s="576"/>
      <c r="AE374" s="203"/>
      <c r="AF374" s="203"/>
      <c r="AG374" s="208"/>
      <c r="AH374" s="205"/>
      <c r="AI374" s="576"/>
      <c r="AJ374" s="203"/>
      <c r="AK374" s="203"/>
      <c r="AL374" s="208"/>
      <c r="AM374" s="205"/>
      <c r="AN374" s="576"/>
      <c r="AO374" s="203"/>
      <c r="AP374" s="203"/>
      <c r="AQ374" s="208"/>
      <c r="AR374" s="205"/>
      <c r="AS374" s="576"/>
      <c r="AT374" s="203"/>
      <c r="AU374" s="203"/>
      <c r="AV374" s="208"/>
      <c r="AW374" s="205"/>
      <c r="AX374" s="576"/>
    </row>
    <row r="375" spans="2:50" ht="14.25" customHeight="1">
      <c r="B375" s="527"/>
      <c r="C375" s="203">
        <v>9</v>
      </c>
      <c r="D375" s="206"/>
      <c r="E375" s="203"/>
      <c r="F375" s="203"/>
      <c r="G375" s="208"/>
      <c r="H375" s="576"/>
      <c r="I375" s="209"/>
      <c r="J375" s="209"/>
      <c r="K375" s="210"/>
      <c r="L375" s="577"/>
      <c r="M375" s="209"/>
      <c r="N375" s="527"/>
      <c r="O375" s="527"/>
      <c r="P375" s="203"/>
      <c r="Q375" s="203"/>
      <c r="R375" s="208"/>
      <c r="S375" s="205"/>
      <c r="T375" s="576"/>
      <c r="U375" s="203"/>
      <c r="V375" s="203"/>
      <c r="W375" s="208"/>
      <c r="X375" s="205"/>
      <c r="Y375" s="576"/>
      <c r="Z375" s="203"/>
      <c r="AA375" s="203"/>
      <c r="AB375" s="208"/>
      <c r="AC375" s="205"/>
      <c r="AD375" s="576"/>
      <c r="AE375" s="203"/>
      <c r="AF375" s="203"/>
      <c r="AG375" s="208"/>
      <c r="AH375" s="205"/>
      <c r="AI375" s="576"/>
      <c r="AJ375" s="203"/>
      <c r="AK375" s="203"/>
      <c r="AL375" s="208"/>
      <c r="AM375" s="205"/>
      <c r="AN375" s="576"/>
      <c r="AO375" s="203"/>
      <c r="AP375" s="203"/>
      <c r="AQ375" s="208"/>
      <c r="AR375" s="205"/>
      <c r="AS375" s="576"/>
      <c r="AT375" s="203"/>
      <c r="AU375" s="203"/>
      <c r="AV375" s="208"/>
      <c r="AW375" s="205"/>
      <c r="AX375" s="576"/>
    </row>
    <row r="376" spans="2:50" ht="14.25" customHeight="1">
      <c r="B376" s="527"/>
      <c r="C376" s="203">
        <v>10</v>
      </c>
      <c r="D376" s="206"/>
      <c r="E376" s="203"/>
      <c r="F376" s="203"/>
      <c r="G376" s="208"/>
      <c r="H376" s="576"/>
      <c r="I376" s="209"/>
      <c r="J376" s="209"/>
      <c r="K376" s="210"/>
      <c r="L376" s="577"/>
      <c r="M376" s="209"/>
      <c r="N376" s="527"/>
      <c r="O376" s="527"/>
      <c r="P376" s="203"/>
      <c r="Q376" s="203"/>
      <c r="R376" s="208"/>
      <c r="S376" s="205"/>
      <c r="T376" s="576"/>
      <c r="U376" s="203"/>
      <c r="V376" s="203"/>
      <c r="W376" s="208"/>
      <c r="X376" s="205"/>
      <c r="Y376" s="576"/>
      <c r="Z376" s="203"/>
      <c r="AA376" s="203"/>
      <c r="AB376" s="208"/>
      <c r="AC376" s="205"/>
      <c r="AD376" s="576"/>
      <c r="AE376" s="203"/>
      <c r="AF376" s="203"/>
      <c r="AG376" s="208"/>
      <c r="AH376" s="205"/>
      <c r="AI376" s="576"/>
      <c r="AJ376" s="203"/>
      <c r="AK376" s="203"/>
      <c r="AL376" s="208"/>
      <c r="AM376" s="205"/>
      <c r="AN376" s="576"/>
      <c r="AO376" s="203"/>
      <c r="AP376" s="203"/>
      <c r="AQ376" s="208"/>
      <c r="AR376" s="205"/>
      <c r="AS376" s="576"/>
      <c r="AT376" s="203"/>
      <c r="AU376" s="203"/>
      <c r="AV376" s="208"/>
      <c r="AW376" s="205"/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3"/>
      <c r="Q377" s="203"/>
      <c r="R377" s="208"/>
      <c r="S377" s="205"/>
      <c r="T377" s="576"/>
      <c r="U377" s="203"/>
      <c r="V377" s="203"/>
      <c r="W377" s="208"/>
      <c r="X377" s="205"/>
      <c r="Y377" s="576"/>
      <c r="Z377" s="203"/>
      <c r="AA377" s="203"/>
      <c r="AB377" s="208"/>
      <c r="AC377" s="205"/>
      <c r="AD377" s="576"/>
      <c r="AE377" s="203"/>
      <c r="AF377" s="203"/>
      <c r="AG377" s="208"/>
      <c r="AH377" s="205"/>
      <c r="AI377" s="576"/>
      <c r="AJ377" s="203"/>
      <c r="AK377" s="203"/>
      <c r="AL377" s="208"/>
      <c r="AM377" s="205"/>
      <c r="AN377" s="576"/>
      <c r="AO377" s="203"/>
      <c r="AP377" s="203"/>
      <c r="AQ377" s="208"/>
      <c r="AR377" s="205"/>
      <c r="AS377" s="576"/>
      <c r="AT377" s="203"/>
      <c r="AU377" s="203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3"/>
      <c r="Q378" s="203"/>
      <c r="R378" s="208"/>
      <c r="S378" s="205"/>
      <c r="T378" s="576"/>
      <c r="U378" s="203"/>
      <c r="V378" s="203"/>
      <c r="W378" s="208"/>
      <c r="X378" s="205"/>
      <c r="Y378" s="576"/>
      <c r="Z378" s="203"/>
      <c r="AA378" s="203"/>
      <c r="AB378" s="208"/>
      <c r="AC378" s="205"/>
      <c r="AD378" s="576"/>
      <c r="AE378" s="203"/>
      <c r="AF378" s="203"/>
      <c r="AG378" s="208"/>
      <c r="AH378" s="205"/>
      <c r="AI378" s="576"/>
      <c r="AJ378" s="203"/>
      <c r="AK378" s="203"/>
      <c r="AL378" s="208"/>
      <c r="AM378" s="205"/>
      <c r="AN378" s="576"/>
      <c r="AO378" s="203"/>
      <c r="AP378" s="203"/>
      <c r="AQ378" s="208"/>
      <c r="AR378" s="205"/>
      <c r="AS378" s="576"/>
      <c r="AT378" s="203"/>
      <c r="AU378" s="203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02">U382+1</f>
        <v>46002</v>
      </c>
      <c r="AA382" s="637"/>
      <c r="AB382" s="637"/>
      <c r="AC382" s="637"/>
      <c r="AD382" s="637"/>
      <c r="AE382" s="638">
        <f t="shared" ref="AE382" si="403">Z382+1</f>
        <v>46003</v>
      </c>
      <c r="AF382" s="639"/>
      <c r="AG382" s="639"/>
      <c r="AH382" s="639"/>
      <c r="AI382" s="639"/>
      <c r="AJ382" s="640">
        <f t="shared" ref="AJ382" si="404">AE382+1</f>
        <v>46004</v>
      </c>
      <c r="AK382" s="641"/>
      <c r="AL382" s="641"/>
      <c r="AM382" s="641"/>
      <c r="AN382" s="642"/>
      <c r="AO382" s="638">
        <f t="shared" ref="AO382" si="405">AJ382+1</f>
        <v>46005</v>
      </c>
      <c r="AP382" s="639"/>
      <c r="AQ382" s="639"/>
      <c r="AR382" s="639"/>
      <c r="AS382" s="639"/>
      <c r="AT382" s="640">
        <f t="shared" ref="AT382" si="406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07">Z382</f>
        <v>46002</v>
      </c>
      <c r="AA383" s="643"/>
      <c r="AB383" s="643"/>
      <c r="AC383" s="643"/>
      <c r="AD383" s="643"/>
      <c r="AE383" s="644">
        <f t="shared" ref="AE383" si="408">AE382</f>
        <v>46003</v>
      </c>
      <c r="AF383" s="644"/>
      <c r="AG383" s="644"/>
      <c r="AH383" s="644"/>
      <c r="AI383" s="644"/>
      <c r="AJ383" s="645">
        <f t="shared" ref="AJ383" si="409">AJ382</f>
        <v>46004</v>
      </c>
      <c r="AK383" s="646"/>
      <c r="AL383" s="646"/>
      <c r="AM383" s="646"/>
      <c r="AN383" s="647"/>
      <c r="AO383" s="644">
        <f t="shared" ref="AO383" si="410">AO382</f>
        <v>46005</v>
      </c>
      <c r="AP383" s="644"/>
      <c r="AQ383" s="644"/>
      <c r="AR383" s="644"/>
      <c r="AS383" s="644"/>
      <c r="AT383" s="645">
        <f t="shared" ref="AT383" si="411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487</v>
      </c>
      <c r="C387" s="203">
        <v>1</v>
      </c>
      <c r="D387" s="206" t="s">
        <v>757</v>
      </c>
      <c r="E387" s="203">
        <v>6</v>
      </c>
      <c r="F387" s="203">
        <v>3273</v>
      </c>
      <c r="G387" s="208">
        <f t="shared" ref="G387:G388" si="412">F387/E387</f>
        <v>545.5</v>
      </c>
      <c r="H387" s="576">
        <f>AVERAGE(G387:G401)</f>
        <v>372.75</v>
      </c>
      <c r="I387" s="209">
        <f>AVERAGE(P387,U387,Z387,AE387,AJ387,AO387,AT387)</f>
        <v>6</v>
      </c>
      <c r="J387" s="209">
        <f>AVERAGE(Q387,V387,AA387,AF387,AK387,AP387,AU387)</f>
        <v>2899.9547404104324</v>
      </c>
      <c r="K387" s="210">
        <f>AVERAGE(R387,W387,AB387,AG387,AL387,AQ387,AV387)</f>
        <v>483.32579006840541</v>
      </c>
      <c r="L387" s="577">
        <f>IFERROR(AVERAGE(K387:K401),"-")</f>
        <v>329.00928261016463</v>
      </c>
      <c r="M387" s="209">
        <f>RANK(K387, K$387:$K$401)</f>
        <v>1</v>
      </c>
      <c r="N387" s="527"/>
      <c r="O387" s="527"/>
      <c r="P387" s="207">
        <v>6</v>
      </c>
      <c r="Q387" s="207">
        <v>2900.2053388090385</v>
      </c>
      <c r="R387" s="208">
        <f t="shared" ref="R387:R388" si="413">Q387/P387</f>
        <v>483.36755646817306</v>
      </c>
      <c r="S387" s="205">
        <f>RANK(R387, R$387:R$401)</f>
        <v>1</v>
      </c>
      <c r="T387" s="576">
        <f>AVERAGE(R387:R401)</f>
        <v>329.03016581004846</v>
      </c>
      <c r="U387" s="207">
        <v>6</v>
      </c>
      <c r="V387" s="207">
        <v>2899.7041420118267</v>
      </c>
      <c r="W387" s="208">
        <f t="shared" ref="W387" si="414">V387/U387</f>
        <v>483.28402366863776</v>
      </c>
      <c r="X387" s="205">
        <f>RANK(W387, W$387:W$401)</f>
        <v>1</v>
      </c>
      <c r="Y387" s="576">
        <f>AVERAGE(W387:W401)</f>
        <v>483.28402366863776</v>
      </c>
      <c r="Z387" s="207"/>
      <c r="AA387" s="207"/>
      <c r="AB387" s="208"/>
      <c r="AC387" s="205"/>
      <c r="AD387" s="576"/>
      <c r="AE387" s="203"/>
      <c r="AF387" s="203"/>
      <c r="AG387" s="208"/>
      <c r="AH387" s="205"/>
      <c r="AI387" s="576"/>
      <c r="AJ387" s="203"/>
      <c r="AK387" s="203"/>
      <c r="AL387" s="208"/>
      <c r="AM387" s="205"/>
      <c r="AN387" s="576"/>
      <c r="AO387" s="203"/>
      <c r="AP387" s="203"/>
      <c r="AQ387" s="208"/>
      <c r="AR387" s="205"/>
      <c r="AS387" s="576"/>
      <c r="AT387" s="203"/>
      <c r="AU387" s="203"/>
      <c r="AV387" s="208"/>
      <c r="AW387" s="205"/>
      <c r="AX387" s="576"/>
    </row>
    <row r="388" spans="2:50" ht="14.25" customHeight="1">
      <c r="B388" s="527"/>
      <c r="C388" s="203">
        <v>2</v>
      </c>
      <c r="D388" s="206" t="s">
        <v>750</v>
      </c>
      <c r="E388" s="203">
        <v>15</v>
      </c>
      <c r="F388" s="203">
        <v>3000</v>
      </c>
      <c r="G388" s="208">
        <f t="shared" si="412"/>
        <v>200</v>
      </c>
      <c r="H388" s="576"/>
      <c r="I388" s="209">
        <f t="shared" ref="I388:K388" si="415">AVERAGE(P388,U388,Z388,AE388,AJ388,AO388,AT388)</f>
        <v>15</v>
      </c>
      <c r="J388" s="209">
        <f t="shared" si="415"/>
        <v>2620.3916272788579</v>
      </c>
      <c r="K388" s="210">
        <f t="shared" si="415"/>
        <v>174.69277515192385</v>
      </c>
      <c r="L388" s="577"/>
      <c r="M388" s="209">
        <f>RANK(K388, K$387:$K$401)</f>
        <v>2</v>
      </c>
      <c r="N388" s="527"/>
      <c r="O388" s="527"/>
      <c r="P388" s="207">
        <v>15</v>
      </c>
      <c r="Q388" s="207">
        <v>2620.3916272788579</v>
      </c>
      <c r="R388" s="208">
        <f t="shared" si="413"/>
        <v>174.69277515192385</v>
      </c>
      <c r="S388" s="205">
        <f t="shared" ref="S388" si="416">RANK(R388, R$387:R$401)</f>
        <v>2</v>
      </c>
      <c r="T388" s="576"/>
      <c r="U388" s="207"/>
      <c r="V388" s="207"/>
      <c r="W388" s="208"/>
      <c r="X388" s="205"/>
      <c r="Y388" s="576"/>
      <c r="Z388" s="207"/>
      <c r="AA388" s="207"/>
      <c r="AB388" s="208"/>
      <c r="AC388" s="205"/>
      <c r="AD388" s="576"/>
      <c r="AE388" s="203"/>
      <c r="AF388" s="203"/>
      <c r="AG388" s="208"/>
      <c r="AH388" s="205"/>
      <c r="AI388" s="576"/>
      <c r="AJ388" s="203"/>
      <c r="AK388" s="203"/>
      <c r="AL388" s="208"/>
      <c r="AM388" s="205"/>
      <c r="AN388" s="576"/>
      <c r="AO388" s="203"/>
      <c r="AP388" s="203"/>
      <c r="AQ388" s="208"/>
      <c r="AR388" s="205"/>
      <c r="AS388" s="576"/>
      <c r="AT388" s="203"/>
      <c r="AU388" s="203"/>
      <c r="AV388" s="208"/>
      <c r="AW388" s="205"/>
      <c r="AX388" s="576"/>
    </row>
    <row r="389" spans="2:50" ht="14.25" customHeight="1">
      <c r="B389" s="527"/>
      <c r="C389" s="203">
        <v>3</v>
      </c>
      <c r="D389" s="206"/>
      <c r="E389" s="203"/>
      <c r="F389" s="203"/>
      <c r="G389" s="208"/>
      <c r="H389" s="576"/>
      <c r="I389" s="209"/>
      <c r="J389" s="209"/>
      <c r="K389" s="210"/>
      <c r="L389" s="577"/>
      <c r="M389" s="209"/>
      <c r="N389" s="527"/>
      <c r="O389" s="527"/>
      <c r="P389" s="207"/>
      <c r="Q389" s="207"/>
      <c r="R389" s="208"/>
      <c r="S389" s="205"/>
      <c r="T389" s="576"/>
      <c r="U389" s="207"/>
      <c r="V389" s="207"/>
      <c r="W389" s="208"/>
      <c r="X389" s="205"/>
      <c r="Y389" s="576"/>
      <c r="Z389" s="207"/>
      <c r="AA389" s="207"/>
      <c r="AB389" s="208"/>
      <c r="AC389" s="205"/>
      <c r="AD389" s="576"/>
      <c r="AE389" s="203"/>
      <c r="AF389" s="203"/>
      <c r="AG389" s="208"/>
      <c r="AH389" s="205"/>
      <c r="AI389" s="576"/>
      <c r="AJ389" s="203"/>
      <c r="AK389" s="203"/>
      <c r="AL389" s="208"/>
      <c r="AM389" s="205"/>
      <c r="AN389" s="576"/>
      <c r="AO389" s="203"/>
      <c r="AP389" s="203"/>
      <c r="AQ389" s="208"/>
      <c r="AR389" s="205"/>
      <c r="AS389" s="576"/>
      <c r="AT389" s="203"/>
      <c r="AU389" s="203"/>
      <c r="AV389" s="208"/>
      <c r="AW389" s="205"/>
      <c r="AX389" s="576"/>
    </row>
    <row r="390" spans="2:50" ht="14.25" customHeight="1">
      <c r="B390" s="527"/>
      <c r="C390" s="203">
        <v>4</v>
      </c>
      <c r="D390" s="206"/>
      <c r="E390" s="203"/>
      <c r="F390" s="203"/>
      <c r="G390" s="208"/>
      <c r="H390" s="576"/>
      <c r="I390" s="209"/>
      <c r="J390" s="209"/>
      <c r="K390" s="210"/>
      <c r="L390" s="577"/>
      <c r="M390" s="209"/>
      <c r="N390" s="527"/>
      <c r="O390" s="527"/>
      <c r="P390" s="207"/>
      <c r="Q390" s="207"/>
      <c r="R390" s="208"/>
      <c r="S390" s="205"/>
      <c r="T390" s="576"/>
      <c r="U390" s="207"/>
      <c r="V390" s="207"/>
      <c r="W390" s="208"/>
      <c r="X390" s="205"/>
      <c r="Y390" s="576"/>
      <c r="Z390" s="207"/>
      <c r="AA390" s="207"/>
      <c r="AB390" s="208"/>
      <c r="AC390" s="205"/>
      <c r="AD390" s="576"/>
      <c r="AE390" s="203"/>
      <c r="AF390" s="203"/>
      <c r="AG390" s="208"/>
      <c r="AH390" s="205"/>
      <c r="AI390" s="576"/>
      <c r="AJ390" s="203"/>
      <c r="AK390" s="203"/>
      <c r="AL390" s="208"/>
      <c r="AM390" s="205"/>
      <c r="AN390" s="576"/>
      <c r="AO390" s="203"/>
      <c r="AP390" s="203"/>
      <c r="AQ390" s="208"/>
      <c r="AR390" s="205"/>
      <c r="AS390" s="576"/>
      <c r="AT390" s="203"/>
      <c r="AU390" s="203"/>
      <c r="AV390" s="208"/>
      <c r="AW390" s="205"/>
      <c r="AX390" s="576"/>
    </row>
    <row r="391" spans="2:50" ht="14.25" customHeight="1">
      <c r="B391" s="527"/>
      <c r="C391" s="203">
        <v>5</v>
      </c>
      <c r="D391" s="206"/>
      <c r="E391" s="203"/>
      <c r="F391" s="203"/>
      <c r="G391" s="208"/>
      <c r="H391" s="576"/>
      <c r="I391" s="209"/>
      <c r="J391" s="209"/>
      <c r="K391" s="210"/>
      <c r="L391" s="577"/>
      <c r="M391" s="209"/>
      <c r="N391" s="527"/>
      <c r="O391" s="527"/>
      <c r="P391" s="207"/>
      <c r="Q391" s="207"/>
      <c r="R391" s="208"/>
      <c r="S391" s="205"/>
      <c r="T391" s="576"/>
      <c r="U391" s="207"/>
      <c r="V391" s="207"/>
      <c r="W391" s="208"/>
      <c r="X391" s="205"/>
      <c r="Y391" s="576"/>
      <c r="Z391" s="207"/>
      <c r="AA391" s="207"/>
      <c r="AB391" s="208"/>
      <c r="AC391" s="205"/>
      <c r="AD391" s="576"/>
      <c r="AE391" s="203"/>
      <c r="AF391" s="203"/>
      <c r="AG391" s="208"/>
      <c r="AH391" s="205"/>
      <c r="AI391" s="576"/>
      <c r="AJ391" s="203"/>
      <c r="AK391" s="203"/>
      <c r="AL391" s="208"/>
      <c r="AM391" s="205"/>
      <c r="AN391" s="576"/>
      <c r="AO391" s="203"/>
      <c r="AP391" s="203"/>
      <c r="AQ391" s="208"/>
      <c r="AR391" s="205"/>
      <c r="AS391" s="576"/>
      <c r="AT391" s="203"/>
      <c r="AU391" s="203"/>
      <c r="AV391" s="208"/>
      <c r="AW391" s="205"/>
      <c r="AX391" s="576"/>
    </row>
    <row r="392" spans="2:50" ht="14.25" customHeight="1">
      <c r="B392" s="527"/>
      <c r="C392" s="203">
        <v>6</v>
      </c>
      <c r="D392" s="206"/>
      <c r="E392" s="203"/>
      <c r="F392" s="203"/>
      <c r="G392" s="208"/>
      <c r="H392" s="576"/>
      <c r="I392" s="209"/>
      <c r="J392" s="209"/>
      <c r="K392" s="210"/>
      <c r="L392" s="577"/>
      <c r="M392" s="209"/>
      <c r="N392" s="527"/>
      <c r="O392" s="527"/>
      <c r="P392" s="207"/>
      <c r="Q392" s="207"/>
      <c r="R392" s="208"/>
      <c r="S392" s="205"/>
      <c r="T392" s="576"/>
      <c r="U392" s="207"/>
      <c r="V392" s="207"/>
      <c r="W392" s="208"/>
      <c r="X392" s="205"/>
      <c r="Y392" s="576"/>
      <c r="Z392" s="207"/>
      <c r="AA392" s="207"/>
      <c r="AB392" s="208"/>
      <c r="AC392" s="205"/>
      <c r="AD392" s="576"/>
      <c r="AE392" s="203"/>
      <c r="AF392" s="203"/>
      <c r="AG392" s="208"/>
      <c r="AH392" s="205"/>
      <c r="AI392" s="576"/>
      <c r="AJ392" s="203"/>
      <c r="AK392" s="203"/>
      <c r="AL392" s="208"/>
      <c r="AM392" s="205"/>
      <c r="AN392" s="576"/>
      <c r="AO392" s="203"/>
      <c r="AP392" s="203"/>
      <c r="AQ392" s="208"/>
      <c r="AR392" s="205"/>
      <c r="AS392" s="576"/>
      <c r="AT392" s="203"/>
      <c r="AU392" s="203"/>
      <c r="AV392" s="208"/>
      <c r="AW392" s="205"/>
      <c r="AX392" s="576"/>
    </row>
    <row r="393" spans="2:50" ht="14.25" customHeight="1">
      <c r="B393" s="527"/>
      <c r="C393" s="203">
        <v>7</v>
      </c>
      <c r="D393" s="206"/>
      <c r="E393" s="203"/>
      <c r="F393" s="203"/>
      <c r="G393" s="208"/>
      <c r="H393" s="576"/>
      <c r="I393" s="209"/>
      <c r="J393" s="209"/>
      <c r="K393" s="210"/>
      <c r="L393" s="577"/>
      <c r="M393" s="209"/>
      <c r="N393" s="527"/>
      <c r="O393" s="527"/>
      <c r="P393" s="207"/>
      <c r="Q393" s="207"/>
      <c r="R393" s="208"/>
      <c r="S393" s="205"/>
      <c r="T393" s="576"/>
      <c r="U393" s="207"/>
      <c r="V393" s="207"/>
      <c r="W393" s="208"/>
      <c r="X393" s="205"/>
      <c r="Y393" s="576"/>
      <c r="Z393" s="207"/>
      <c r="AA393" s="207"/>
      <c r="AB393" s="208"/>
      <c r="AC393" s="205"/>
      <c r="AD393" s="576"/>
      <c r="AE393" s="203"/>
      <c r="AF393" s="203"/>
      <c r="AG393" s="208"/>
      <c r="AH393" s="205"/>
      <c r="AI393" s="576"/>
      <c r="AJ393" s="203"/>
      <c r="AK393" s="203"/>
      <c r="AL393" s="208"/>
      <c r="AM393" s="205"/>
      <c r="AN393" s="576"/>
      <c r="AO393" s="203"/>
      <c r="AP393" s="203"/>
      <c r="AQ393" s="208"/>
      <c r="AR393" s="205"/>
      <c r="AS393" s="576"/>
      <c r="AT393" s="203"/>
      <c r="AU393" s="203"/>
      <c r="AV393" s="208"/>
      <c r="AW393" s="205"/>
      <c r="AX393" s="576"/>
    </row>
    <row r="394" spans="2:50" ht="14.25" customHeight="1">
      <c r="B394" s="527"/>
      <c r="C394" s="203">
        <v>8</v>
      </c>
      <c r="D394" s="206"/>
      <c r="E394" s="203"/>
      <c r="F394" s="203"/>
      <c r="G394" s="208"/>
      <c r="H394" s="576"/>
      <c r="I394" s="209"/>
      <c r="J394" s="209"/>
      <c r="K394" s="210"/>
      <c r="L394" s="577"/>
      <c r="M394" s="209"/>
      <c r="N394" s="527"/>
      <c r="O394" s="527"/>
      <c r="P394" s="203"/>
      <c r="Q394" s="203"/>
      <c r="R394" s="208"/>
      <c r="S394" s="205"/>
      <c r="T394" s="576"/>
      <c r="U394" s="203"/>
      <c r="V394" s="203"/>
      <c r="W394" s="208"/>
      <c r="X394" s="205"/>
      <c r="Y394" s="576"/>
      <c r="Z394" s="203"/>
      <c r="AA394" s="203"/>
      <c r="AB394" s="208"/>
      <c r="AC394" s="205"/>
      <c r="AD394" s="576"/>
      <c r="AE394" s="203"/>
      <c r="AF394" s="203"/>
      <c r="AG394" s="208"/>
      <c r="AH394" s="205"/>
      <c r="AI394" s="576"/>
      <c r="AJ394" s="203"/>
      <c r="AK394" s="203"/>
      <c r="AL394" s="208"/>
      <c r="AM394" s="205"/>
      <c r="AN394" s="576"/>
      <c r="AO394" s="203"/>
      <c r="AP394" s="203"/>
      <c r="AQ394" s="208"/>
      <c r="AR394" s="205"/>
      <c r="AS394" s="576"/>
      <c r="AT394" s="203"/>
      <c r="AU394" s="203"/>
      <c r="AV394" s="208"/>
      <c r="AW394" s="205"/>
      <c r="AX394" s="576"/>
    </row>
    <row r="395" spans="2:50" ht="14.25" customHeight="1">
      <c r="B395" s="527"/>
      <c r="C395" s="203">
        <v>9</v>
      </c>
      <c r="D395" s="206"/>
      <c r="E395" s="203"/>
      <c r="F395" s="203"/>
      <c r="G395" s="208"/>
      <c r="H395" s="576"/>
      <c r="I395" s="209"/>
      <c r="J395" s="209"/>
      <c r="K395" s="210"/>
      <c r="L395" s="577"/>
      <c r="M395" s="209"/>
      <c r="N395" s="527"/>
      <c r="O395" s="527"/>
      <c r="P395" s="203"/>
      <c r="Q395" s="203"/>
      <c r="R395" s="208"/>
      <c r="S395" s="205"/>
      <c r="T395" s="576"/>
      <c r="U395" s="203"/>
      <c r="V395" s="203"/>
      <c r="W395" s="208"/>
      <c r="X395" s="205"/>
      <c r="Y395" s="576"/>
      <c r="Z395" s="203"/>
      <c r="AA395" s="203"/>
      <c r="AB395" s="208"/>
      <c r="AC395" s="205"/>
      <c r="AD395" s="576"/>
      <c r="AE395" s="203"/>
      <c r="AF395" s="203"/>
      <c r="AG395" s="208"/>
      <c r="AH395" s="205"/>
      <c r="AI395" s="576"/>
      <c r="AJ395" s="203"/>
      <c r="AK395" s="203"/>
      <c r="AL395" s="208"/>
      <c r="AM395" s="205"/>
      <c r="AN395" s="576"/>
      <c r="AO395" s="203"/>
      <c r="AP395" s="203"/>
      <c r="AQ395" s="208"/>
      <c r="AR395" s="205"/>
      <c r="AS395" s="576"/>
      <c r="AT395" s="203"/>
      <c r="AU395" s="203"/>
      <c r="AV395" s="208"/>
      <c r="AW395" s="205"/>
      <c r="AX395" s="576"/>
    </row>
    <row r="396" spans="2:50" ht="14.25" customHeight="1">
      <c r="B396" s="527"/>
      <c r="C396" s="203">
        <v>10</v>
      </c>
      <c r="D396" s="206"/>
      <c r="E396" s="203"/>
      <c r="F396" s="203"/>
      <c r="G396" s="208"/>
      <c r="H396" s="576"/>
      <c r="I396" s="209"/>
      <c r="J396" s="209"/>
      <c r="K396" s="210"/>
      <c r="L396" s="577"/>
      <c r="M396" s="209"/>
      <c r="N396" s="527"/>
      <c r="O396" s="527"/>
      <c r="P396" s="203"/>
      <c r="Q396" s="203"/>
      <c r="R396" s="208"/>
      <c r="S396" s="205"/>
      <c r="T396" s="576"/>
      <c r="U396" s="203"/>
      <c r="V396" s="203"/>
      <c r="W396" s="208"/>
      <c r="X396" s="205"/>
      <c r="Y396" s="576"/>
      <c r="Z396" s="203"/>
      <c r="AA396" s="203"/>
      <c r="AB396" s="208"/>
      <c r="AC396" s="205"/>
      <c r="AD396" s="576"/>
      <c r="AE396" s="203"/>
      <c r="AF396" s="203"/>
      <c r="AG396" s="208"/>
      <c r="AH396" s="205"/>
      <c r="AI396" s="576"/>
      <c r="AJ396" s="203"/>
      <c r="AK396" s="203"/>
      <c r="AL396" s="208"/>
      <c r="AM396" s="205"/>
      <c r="AN396" s="576"/>
      <c r="AO396" s="203"/>
      <c r="AP396" s="203"/>
      <c r="AQ396" s="208"/>
      <c r="AR396" s="205"/>
      <c r="AS396" s="576"/>
      <c r="AT396" s="203"/>
      <c r="AU396" s="203"/>
      <c r="AV396" s="208"/>
      <c r="AW396" s="205"/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3"/>
      <c r="Q397" s="203"/>
      <c r="R397" s="208"/>
      <c r="S397" s="205"/>
      <c r="T397" s="576"/>
      <c r="U397" s="203"/>
      <c r="V397" s="203"/>
      <c r="W397" s="208"/>
      <c r="X397" s="205"/>
      <c r="Y397" s="576"/>
      <c r="Z397" s="203"/>
      <c r="AA397" s="203"/>
      <c r="AB397" s="208"/>
      <c r="AC397" s="205"/>
      <c r="AD397" s="576"/>
      <c r="AE397" s="203"/>
      <c r="AF397" s="203"/>
      <c r="AG397" s="208"/>
      <c r="AH397" s="205"/>
      <c r="AI397" s="576"/>
      <c r="AJ397" s="203"/>
      <c r="AK397" s="203"/>
      <c r="AL397" s="208"/>
      <c r="AM397" s="205"/>
      <c r="AN397" s="576"/>
      <c r="AO397" s="203"/>
      <c r="AP397" s="203"/>
      <c r="AQ397" s="208"/>
      <c r="AR397" s="205"/>
      <c r="AS397" s="576"/>
      <c r="AT397" s="203"/>
      <c r="AU397" s="203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3"/>
      <c r="Q398" s="203"/>
      <c r="R398" s="208"/>
      <c r="S398" s="205"/>
      <c r="T398" s="576"/>
      <c r="U398" s="203"/>
      <c r="V398" s="203"/>
      <c r="W398" s="208"/>
      <c r="X398" s="205"/>
      <c r="Y398" s="576"/>
      <c r="Z398" s="203"/>
      <c r="AA398" s="203"/>
      <c r="AB398" s="208"/>
      <c r="AC398" s="205"/>
      <c r="AD398" s="576"/>
      <c r="AE398" s="203"/>
      <c r="AF398" s="203"/>
      <c r="AG398" s="208"/>
      <c r="AH398" s="205"/>
      <c r="AI398" s="576"/>
      <c r="AJ398" s="203"/>
      <c r="AK398" s="203"/>
      <c r="AL398" s="208"/>
      <c r="AM398" s="205"/>
      <c r="AN398" s="576"/>
      <c r="AO398" s="203"/>
      <c r="AP398" s="203"/>
      <c r="AQ398" s="208"/>
      <c r="AR398" s="205"/>
      <c r="AS398" s="576"/>
      <c r="AT398" s="203"/>
      <c r="AU398" s="203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3"/>
      <c r="Q399" s="203"/>
      <c r="R399" s="208"/>
      <c r="S399" s="205"/>
      <c r="T399" s="576"/>
      <c r="U399" s="203"/>
      <c r="V399" s="203"/>
      <c r="W399" s="208"/>
      <c r="X399" s="205"/>
      <c r="Y399" s="576"/>
      <c r="Z399" s="203"/>
      <c r="AA399" s="203"/>
      <c r="AB399" s="208"/>
      <c r="AC399" s="205"/>
      <c r="AD399" s="576"/>
      <c r="AE399" s="203"/>
      <c r="AF399" s="203"/>
      <c r="AG399" s="208"/>
      <c r="AH399" s="205"/>
      <c r="AI399" s="576"/>
      <c r="AJ399" s="203"/>
      <c r="AK399" s="203"/>
      <c r="AL399" s="208"/>
      <c r="AM399" s="205"/>
      <c r="AN399" s="576"/>
      <c r="AO399" s="203"/>
      <c r="AP399" s="203"/>
      <c r="AQ399" s="208"/>
      <c r="AR399" s="205"/>
      <c r="AS399" s="576"/>
      <c r="AT399" s="203"/>
      <c r="AU399" s="203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417">U402+1</f>
        <v>46009</v>
      </c>
      <c r="AA402" s="637"/>
      <c r="AB402" s="637"/>
      <c r="AC402" s="637"/>
      <c r="AD402" s="637"/>
      <c r="AE402" s="638">
        <f t="shared" ref="AE402" si="418">Z402+1</f>
        <v>46010</v>
      </c>
      <c r="AF402" s="639"/>
      <c r="AG402" s="639"/>
      <c r="AH402" s="639"/>
      <c r="AI402" s="639"/>
      <c r="AJ402" s="640">
        <f t="shared" ref="AJ402" si="419">AE402+1</f>
        <v>46011</v>
      </c>
      <c r="AK402" s="641"/>
      <c r="AL402" s="641"/>
      <c r="AM402" s="641"/>
      <c r="AN402" s="642"/>
      <c r="AO402" s="638">
        <f t="shared" ref="AO402" si="420">AJ402+1</f>
        <v>46012</v>
      </c>
      <c r="AP402" s="639"/>
      <c r="AQ402" s="639"/>
      <c r="AR402" s="639"/>
      <c r="AS402" s="639"/>
      <c r="AT402" s="640">
        <f t="shared" ref="AT402" si="421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422">Z402</f>
        <v>46009</v>
      </c>
      <c r="AA403" s="643"/>
      <c r="AB403" s="643"/>
      <c r="AC403" s="643"/>
      <c r="AD403" s="643"/>
      <c r="AE403" s="644">
        <f t="shared" ref="AE403" si="423">AE402</f>
        <v>46010</v>
      </c>
      <c r="AF403" s="644"/>
      <c r="AG403" s="644"/>
      <c r="AH403" s="644"/>
      <c r="AI403" s="644"/>
      <c r="AJ403" s="645">
        <f t="shared" ref="AJ403" si="424">AJ402</f>
        <v>46011</v>
      </c>
      <c r="AK403" s="646"/>
      <c r="AL403" s="646"/>
      <c r="AM403" s="646"/>
      <c r="AN403" s="647"/>
      <c r="AO403" s="644">
        <f t="shared" ref="AO403" si="425">AO402</f>
        <v>46012</v>
      </c>
      <c r="AP403" s="644"/>
      <c r="AQ403" s="644"/>
      <c r="AR403" s="644"/>
      <c r="AS403" s="644"/>
      <c r="AT403" s="645">
        <f t="shared" ref="AT403" si="426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487</v>
      </c>
      <c r="C407" s="203">
        <v>1</v>
      </c>
      <c r="D407" s="206"/>
      <c r="E407" s="203"/>
      <c r="F407" s="203"/>
      <c r="G407" s="208"/>
      <c r="H407" s="576"/>
      <c r="I407" s="209"/>
      <c r="J407" s="209"/>
      <c r="K407" s="210"/>
      <c r="L407" s="577"/>
      <c r="M407" s="209"/>
      <c r="N407" s="527"/>
      <c r="O407" s="527"/>
      <c r="P407" s="203"/>
      <c r="Q407" s="203"/>
      <c r="R407" s="208"/>
      <c r="S407" s="205"/>
      <c r="T407" s="576"/>
      <c r="U407" s="203"/>
      <c r="V407" s="203"/>
      <c r="W407" s="208"/>
      <c r="X407" s="205"/>
      <c r="Y407" s="576"/>
      <c r="Z407" s="203"/>
      <c r="AA407" s="203"/>
      <c r="AB407" s="208"/>
      <c r="AC407" s="205"/>
      <c r="AD407" s="576"/>
      <c r="AE407" s="203"/>
      <c r="AF407" s="203"/>
      <c r="AG407" s="208"/>
      <c r="AH407" s="205"/>
      <c r="AI407" s="576"/>
      <c r="AJ407" s="203"/>
      <c r="AK407" s="203"/>
      <c r="AL407" s="208"/>
      <c r="AM407" s="205"/>
      <c r="AN407" s="576"/>
      <c r="AO407" s="203"/>
      <c r="AP407" s="203"/>
      <c r="AQ407" s="208"/>
      <c r="AR407" s="205"/>
      <c r="AS407" s="576"/>
      <c r="AT407" s="203"/>
      <c r="AU407" s="203"/>
      <c r="AV407" s="208"/>
      <c r="AW407" s="205"/>
      <c r="AX407" s="576"/>
    </row>
    <row r="408" spans="2:50" ht="14.25" customHeight="1">
      <c r="B408" s="527"/>
      <c r="C408" s="203">
        <v>2</v>
      </c>
      <c r="D408" s="206"/>
      <c r="E408" s="203"/>
      <c r="F408" s="203"/>
      <c r="G408" s="208"/>
      <c r="H408" s="576"/>
      <c r="I408" s="209"/>
      <c r="J408" s="209"/>
      <c r="K408" s="210"/>
      <c r="L408" s="577"/>
      <c r="M408" s="209"/>
      <c r="N408" s="527"/>
      <c r="O408" s="527"/>
      <c r="P408" s="203"/>
      <c r="Q408" s="203"/>
      <c r="R408" s="208"/>
      <c r="S408" s="205"/>
      <c r="T408" s="576"/>
      <c r="U408" s="203"/>
      <c r="V408" s="203"/>
      <c r="W408" s="208"/>
      <c r="X408" s="205"/>
      <c r="Y408" s="576"/>
      <c r="Z408" s="203"/>
      <c r="AA408" s="203"/>
      <c r="AB408" s="208"/>
      <c r="AC408" s="205"/>
      <c r="AD408" s="576"/>
      <c r="AE408" s="203"/>
      <c r="AF408" s="203"/>
      <c r="AG408" s="208"/>
      <c r="AH408" s="205"/>
      <c r="AI408" s="576"/>
      <c r="AJ408" s="203"/>
      <c r="AK408" s="203"/>
      <c r="AL408" s="208"/>
      <c r="AM408" s="205"/>
      <c r="AN408" s="576"/>
      <c r="AO408" s="203"/>
      <c r="AP408" s="203"/>
      <c r="AQ408" s="208"/>
      <c r="AR408" s="205"/>
      <c r="AS408" s="576"/>
      <c r="AT408" s="203"/>
      <c r="AU408" s="203"/>
      <c r="AV408" s="208"/>
      <c r="AW408" s="205"/>
      <c r="AX408" s="576"/>
    </row>
    <row r="409" spans="2:50" ht="14.25" customHeight="1">
      <c r="B409" s="527"/>
      <c r="C409" s="203">
        <v>3</v>
      </c>
      <c r="D409" s="206"/>
      <c r="E409" s="203"/>
      <c r="F409" s="203"/>
      <c r="G409" s="208"/>
      <c r="H409" s="576"/>
      <c r="I409" s="209"/>
      <c r="J409" s="209"/>
      <c r="K409" s="210"/>
      <c r="L409" s="577"/>
      <c r="M409" s="209"/>
      <c r="N409" s="527"/>
      <c r="O409" s="527"/>
      <c r="P409" s="203"/>
      <c r="Q409" s="203"/>
      <c r="R409" s="208"/>
      <c r="S409" s="205"/>
      <c r="T409" s="576"/>
      <c r="U409" s="203"/>
      <c r="V409" s="203"/>
      <c r="W409" s="208"/>
      <c r="X409" s="205"/>
      <c r="Y409" s="576"/>
      <c r="Z409" s="203"/>
      <c r="AA409" s="203"/>
      <c r="AB409" s="208"/>
      <c r="AC409" s="205"/>
      <c r="AD409" s="576"/>
      <c r="AE409" s="203"/>
      <c r="AF409" s="203"/>
      <c r="AG409" s="208"/>
      <c r="AH409" s="205"/>
      <c r="AI409" s="576"/>
      <c r="AJ409" s="203"/>
      <c r="AK409" s="203"/>
      <c r="AL409" s="208"/>
      <c r="AM409" s="205"/>
      <c r="AN409" s="576"/>
      <c r="AO409" s="203"/>
      <c r="AP409" s="203"/>
      <c r="AQ409" s="208"/>
      <c r="AR409" s="205"/>
      <c r="AS409" s="576"/>
      <c r="AT409" s="203"/>
      <c r="AU409" s="203"/>
      <c r="AV409" s="208"/>
      <c r="AW409" s="205"/>
      <c r="AX409" s="576"/>
    </row>
    <row r="410" spans="2:50" ht="14.25" customHeight="1">
      <c r="B410" s="527"/>
      <c r="C410" s="203">
        <v>4</v>
      </c>
      <c r="D410" s="206"/>
      <c r="E410" s="203"/>
      <c r="F410" s="203"/>
      <c r="G410" s="208"/>
      <c r="H410" s="576"/>
      <c r="I410" s="209"/>
      <c r="J410" s="209"/>
      <c r="K410" s="210"/>
      <c r="L410" s="577"/>
      <c r="M410" s="209"/>
      <c r="N410" s="527"/>
      <c r="O410" s="527"/>
      <c r="P410" s="203"/>
      <c r="Q410" s="203"/>
      <c r="R410" s="208"/>
      <c r="S410" s="205"/>
      <c r="T410" s="576"/>
      <c r="U410" s="203"/>
      <c r="V410" s="203"/>
      <c r="W410" s="208"/>
      <c r="X410" s="205"/>
      <c r="Y410" s="576"/>
      <c r="Z410" s="203"/>
      <c r="AA410" s="203"/>
      <c r="AB410" s="208"/>
      <c r="AC410" s="205"/>
      <c r="AD410" s="576"/>
      <c r="AE410" s="203"/>
      <c r="AF410" s="203"/>
      <c r="AG410" s="208"/>
      <c r="AH410" s="205"/>
      <c r="AI410" s="576"/>
      <c r="AJ410" s="203"/>
      <c r="AK410" s="203"/>
      <c r="AL410" s="208"/>
      <c r="AM410" s="205"/>
      <c r="AN410" s="576"/>
      <c r="AO410" s="203"/>
      <c r="AP410" s="203"/>
      <c r="AQ410" s="208"/>
      <c r="AR410" s="205"/>
      <c r="AS410" s="576"/>
      <c r="AT410" s="203"/>
      <c r="AU410" s="203"/>
      <c r="AV410" s="208"/>
      <c r="AW410" s="205"/>
      <c r="AX410" s="576"/>
    </row>
    <row r="411" spans="2:50" ht="14.25" customHeight="1">
      <c r="B411" s="527"/>
      <c r="C411" s="203">
        <v>5</v>
      </c>
      <c r="D411" s="206"/>
      <c r="E411" s="203"/>
      <c r="F411" s="203"/>
      <c r="G411" s="208"/>
      <c r="H411" s="576"/>
      <c r="I411" s="209"/>
      <c r="J411" s="209"/>
      <c r="K411" s="210"/>
      <c r="L411" s="577"/>
      <c r="M411" s="209"/>
      <c r="N411" s="527"/>
      <c r="O411" s="527"/>
      <c r="P411" s="203"/>
      <c r="Q411" s="203"/>
      <c r="R411" s="208"/>
      <c r="S411" s="205"/>
      <c r="T411" s="576"/>
      <c r="U411" s="203"/>
      <c r="V411" s="203"/>
      <c r="W411" s="208"/>
      <c r="X411" s="205"/>
      <c r="Y411" s="576"/>
      <c r="Z411" s="203"/>
      <c r="AA411" s="203"/>
      <c r="AB411" s="208"/>
      <c r="AC411" s="205"/>
      <c r="AD411" s="576"/>
      <c r="AE411" s="203"/>
      <c r="AF411" s="203"/>
      <c r="AG411" s="208"/>
      <c r="AH411" s="205"/>
      <c r="AI411" s="576"/>
      <c r="AJ411" s="203"/>
      <c r="AK411" s="203"/>
      <c r="AL411" s="208"/>
      <c r="AM411" s="205"/>
      <c r="AN411" s="576"/>
      <c r="AO411" s="203"/>
      <c r="AP411" s="203"/>
      <c r="AQ411" s="208"/>
      <c r="AR411" s="205"/>
      <c r="AS411" s="576"/>
      <c r="AT411" s="203"/>
      <c r="AU411" s="203"/>
      <c r="AV411" s="208"/>
      <c r="AW411" s="205"/>
      <c r="AX411" s="576"/>
    </row>
    <row r="412" spans="2:50" ht="14.25" customHeight="1">
      <c r="B412" s="527"/>
      <c r="C412" s="203">
        <v>6</v>
      </c>
      <c r="D412" s="206"/>
      <c r="E412" s="203"/>
      <c r="F412" s="203"/>
      <c r="G412" s="208"/>
      <c r="H412" s="576"/>
      <c r="I412" s="209"/>
      <c r="J412" s="209"/>
      <c r="K412" s="210"/>
      <c r="L412" s="577"/>
      <c r="M412" s="209"/>
      <c r="N412" s="527"/>
      <c r="O412" s="527"/>
      <c r="P412" s="203"/>
      <c r="Q412" s="203"/>
      <c r="R412" s="208"/>
      <c r="S412" s="205"/>
      <c r="T412" s="576"/>
      <c r="U412" s="203"/>
      <c r="V412" s="203"/>
      <c r="W412" s="208"/>
      <c r="X412" s="205"/>
      <c r="Y412" s="576"/>
      <c r="Z412" s="203"/>
      <c r="AA412" s="203"/>
      <c r="AB412" s="208"/>
      <c r="AC412" s="205"/>
      <c r="AD412" s="576"/>
      <c r="AE412" s="203"/>
      <c r="AF412" s="203"/>
      <c r="AG412" s="208"/>
      <c r="AH412" s="205"/>
      <c r="AI412" s="576"/>
      <c r="AJ412" s="203"/>
      <c r="AK412" s="203"/>
      <c r="AL412" s="208"/>
      <c r="AM412" s="205"/>
      <c r="AN412" s="576"/>
      <c r="AO412" s="203"/>
      <c r="AP412" s="203"/>
      <c r="AQ412" s="208"/>
      <c r="AR412" s="205"/>
      <c r="AS412" s="576"/>
      <c r="AT412" s="203"/>
      <c r="AU412" s="203"/>
      <c r="AV412" s="208"/>
      <c r="AW412" s="205"/>
      <c r="AX412" s="576"/>
    </row>
    <row r="413" spans="2:50" ht="14.25" customHeight="1">
      <c r="B413" s="527"/>
      <c r="C413" s="203">
        <v>7</v>
      </c>
      <c r="D413" s="206"/>
      <c r="E413" s="203"/>
      <c r="F413" s="203"/>
      <c r="G413" s="208"/>
      <c r="H413" s="576"/>
      <c r="I413" s="209"/>
      <c r="J413" s="209"/>
      <c r="K413" s="210"/>
      <c r="L413" s="577"/>
      <c r="M413" s="209"/>
      <c r="N413" s="527"/>
      <c r="O413" s="527"/>
      <c r="P413" s="203"/>
      <c r="Q413" s="203"/>
      <c r="R413" s="208"/>
      <c r="S413" s="205"/>
      <c r="T413" s="576"/>
      <c r="U413" s="203"/>
      <c r="V413" s="203"/>
      <c r="W413" s="208"/>
      <c r="X413" s="205"/>
      <c r="Y413" s="576"/>
      <c r="Z413" s="203"/>
      <c r="AA413" s="203"/>
      <c r="AB413" s="208"/>
      <c r="AC413" s="205"/>
      <c r="AD413" s="576"/>
      <c r="AE413" s="203"/>
      <c r="AF413" s="203"/>
      <c r="AG413" s="208"/>
      <c r="AH413" s="205"/>
      <c r="AI413" s="576"/>
      <c r="AJ413" s="203"/>
      <c r="AK413" s="203"/>
      <c r="AL413" s="208"/>
      <c r="AM413" s="205"/>
      <c r="AN413" s="576"/>
      <c r="AO413" s="203"/>
      <c r="AP413" s="203"/>
      <c r="AQ413" s="208"/>
      <c r="AR413" s="205"/>
      <c r="AS413" s="576"/>
      <c r="AT413" s="203"/>
      <c r="AU413" s="203"/>
      <c r="AV413" s="208"/>
      <c r="AW413" s="205"/>
      <c r="AX413" s="576"/>
    </row>
    <row r="414" spans="2:50" ht="14.25" customHeight="1">
      <c r="B414" s="527"/>
      <c r="C414" s="203">
        <v>8</v>
      </c>
      <c r="D414" s="206"/>
      <c r="E414" s="203"/>
      <c r="F414" s="203"/>
      <c r="G414" s="208"/>
      <c r="H414" s="576"/>
      <c r="I414" s="209"/>
      <c r="J414" s="209"/>
      <c r="K414" s="210"/>
      <c r="L414" s="577"/>
      <c r="M414" s="209"/>
      <c r="N414" s="527"/>
      <c r="O414" s="527"/>
      <c r="P414" s="203"/>
      <c r="Q414" s="203"/>
      <c r="R414" s="208"/>
      <c r="S414" s="205"/>
      <c r="T414" s="576"/>
      <c r="U414" s="203"/>
      <c r="V414" s="203"/>
      <c r="W414" s="208"/>
      <c r="X414" s="205"/>
      <c r="Y414" s="576"/>
      <c r="Z414" s="203"/>
      <c r="AA414" s="203"/>
      <c r="AB414" s="208"/>
      <c r="AC414" s="205"/>
      <c r="AD414" s="576"/>
      <c r="AE414" s="203"/>
      <c r="AF414" s="203"/>
      <c r="AG414" s="208"/>
      <c r="AH414" s="205"/>
      <c r="AI414" s="576"/>
      <c r="AJ414" s="203"/>
      <c r="AK414" s="203"/>
      <c r="AL414" s="208"/>
      <c r="AM414" s="205"/>
      <c r="AN414" s="576"/>
      <c r="AO414" s="203"/>
      <c r="AP414" s="203"/>
      <c r="AQ414" s="208"/>
      <c r="AR414" s="205"/>
      <c r="AS414" s="576"/>
      <c r="AT414" s="203"/>
      <c r="AU414" s="203"/>
      <c r="AV414" s="208"/>
      <c r="AW414" s="205"/>
      <c r="AX414" s="576"/>
    </row>
    <row r="415" spans="2:50" ht="14.25" customHeight="1">
      <c r="B415" s="527"/>
      <c r="C415" s="203">
        <v>9</v>
      </c>
      <c r="D415" s="206"/>
      <c r="E415" s="203"/>
      <c r="F415" s="203"/>
      <c r="G415" s="208"/>
      <c r="H415" s="576"/>
      <c r="I415" s="209"/>
      <c r="J415" s="209"/>
      <c r="K415" s="210"/>
      <c r="L415" s="577"/>
      <c r="M415" s="209"/>
      <c r="N415" s="527"/>
      <c r="O415" s="527"/>
      <c r="P415" s="203"/>
      <c r="Q415" s="203"/>
      <c r="R415" s="208"/>
      <c r="S415" s="205"/>
      <c r="T415" s="576"/>
      <c r="U415" s="203"/>
      <c r="V415" s="203"/>
      <c r="W415" s="208"/>
      <c r="X415" s="205"/>
      <c r="Y415" s="576"/>
      <c r="Z415" s="203"/>
      <c r="AA415" s="203"/>
      <c r="AB415" s="208"/>
      <c r="AC415" s="205"/>
      <c r="AD415" s="576"/>
      <c r="AE415" s="203"/>
      <c r="AF415" s="203"/>
      <c r="AG415" s="208"/>
      <c r="AH415" s="205"/>
      <c r="AI415" s="576"/>
      <c r="AJ415" s="203"/>
      <c r="AK415" s="203"/>
      <c r="AL415" s="208"/>
      <c r="AM415" s="205"/>
      <c r="AN415" s="576"/>
      <c r="AO415" s="203"/>
      <c r="AP415" s="203"/>
      <c r="AQ415" s="208"/>
      <c r="AR415" s="205"/>
      <c r="AS415" s="576"/>
      <c r="AT415" s="203"/>
      <c r="AU415" s="203"/>
      <c r="AV415" s="208"/>
      <c r="AW415" s="205"/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3"/>
      <c r="Q416" s="203"/>
      <c r="R416" s="208"/>
      <c r="S416" s="205"/>
      <c r="T416" s="576"/>
      <c r="U416" s="203"/>
      <c r="V416" s="203"/>
      <c r="W416" s="208"/>
      <c r="X416" s="205"/>
      <c r="Y416" s="576"/>
      <c r="Z416" s="203"/>
      <c r="AA416" s="203"/>
      <c r="AB416" s="208"/>
      <c r="AC416" s="205"/>
      <c r="AD416" s="576"/>
      <c r="AE416" s="203"/>
      <c r="AF416" s="203"/>
      <c r="AG416" s="208"/>
      <c r="AH416" s="205"/>
      <c r="AI416" s="576"/>
      <c r="AJ416" s="203"/>
      <c r="AK416" s="203"/>
      <c r="AL416" s="208"/>
      <c r="AM416" s="205"/>
      <c r="AN416" s="576"/>
      <c r="AO416" s="203"/>
      <c r="AP416" s="203"/>
      <c r="AQ416" s="208"/>
      <c r="AR416" s="205"/>
      <c r="AS416" s="576"/>
      <c r="AT416" s="203"/>
      <c r="AU416" s="203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3"/>
      <c r="Q417" s="203"/>
      <c r="R417" s="208"/>
      <c r="S417" s="205"/>
      <c r="T417" s="576"/>
      <c r="U417" s="203"/>
      <c r="V417" s="203"/>
      <c r="W417" s="208"/>
      <c r="X417" s="205"/>
      <c r="Y417" s="576"/>
      <c r="Z417" s="203"/>
      <c r="AA417" s="203"/>
      <c r="AB417" s="208"/>
      <c r="AC417" s="205"/>
      <c r="AD417" s="576"/>
      <c r="AE417" s="203"/>
      <c r="AF417" s="203"/>
      <c r="AG417" s="208"/>
      <c r="AH417" s="205"/>
      <c r="AI417" s="576"/>
      <c r="AJ417" s="203"/>
      <c r="AK417" s="203"/>
      <c r="AL417" s="208"/>
      <c r="AM417" s="205"/>
      <c r="AN417" s="576"/>
      <c r="AO417" s="203"/>
      <c r="AP417" s="203"/>
      <c r="AQ417" s="208"/>
      <c r="AR417" s="205"/>
      <c r="AS417" s="576"/>
      <c r="AT417" s="203"/>
      <c r="AU417" s="203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427">U422+1</f>
        <v>46016</v>
      </c>
      <c r="AA422" s="637"/>
      <c r="AB422" s="637"/>
      <c r="AC422" s="637"/>
      <c r="AD422" s="637"/>
      <c r="AE422" s="638">
        <f t="shared" ref="AE422" si="428">Z422+1</f>
        <v>46017</v>
      </c>
      <c r="AF422" s="639"/>
      <c r="AG422" s="639"/>
      <c r="AH422" s="639"/>
      <c r="AI422" s="639"/>
      <c r="AJ422" s="640">
        <f t="shared" ref="AJ422" si="429">AE422+1</f>
        <v>46018</v>
      </c>
      <c r="AK422" s="641"/>
      <c r="AL422" s="641"/>
      <c r="AM422" s="641"/>
      <c r="AN422" s="642"/>
      <c r="AO422" s="638">
        <f t="shared" ref="AO422" si="430">AJ422+1</f>
        <v>46019</v>
      </c>
      <c r="AP422" s="639"/>
      <c r="AQ422" s="639"/>
      <c r="AR422" s="639"/>
      <c r="AS422" s="639"/>
      <c r="AT422" s="640">
        <f t="shared" ref="AT422" si="431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432">Z422</f>
        <v>46016</v>
      </c>
      <c r="AA423" s="643"/>
      <c r="AB423" s="643"/>
      <c r="AC423" s="643"/>
      <c r="AD423" s="643"/>
      <c r="AE423" s="644">
        <f t="shared" ref="AE423" si="433">AE422</f>
        <v>46017</v>
      </c>
      <c r="AF423" s="644"/>
      <c r="AG423" s="644"/>
      <c r="AH423" s="644"/>
      <c r="AI423" s="644"/>
      <c r="AJ423" s="645">
        <f t="shared" ref="AJ423" si="434">AJ422</f>
        <v>46018</v>
      </c>
      <c r="AK423" s="646"/>
      <c r="AL423" s="646"/>
      <c r="AM423" s="646"/>
      <c r="AN423" s="647"/>
      <c r="AO423" s="644">
        <f t="shared" ref="AO423" si="435">AO422</f>
        <v>46019</v>
      </c>
      <c r="AP423" s="644"/>
      <c r="AQ423" s="644"/>
      <c r="AR423" s="644"/>
      <c r="AS423" s="644"/>
      <c r="AT423" s="645">
        <f t="shared" ref="AT423" si="436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487</v>
      </c>
      <c r="C427" s="203">
        <v>1</v>
      </c>
      <c r="D427" s="206"/>
      <c r="E427" s="203"/>
      <c r="F427" s="203"/>
      <c r="G427" s="208"/>
      <c r="H427" s="576"/>
      <c r="I427" s="209"/>
      <c r="J427" s="209"/>
      <c r="K427" s="210"/>
      <c r="L427" s="577"/>
      <c r="M427" s="209"/>
      <c r="N427" s="527"/>
      <c r="O427" s="527"/>
      <c r="P427" s="203"/>
      <c r="Q427" s="203"/>
      <c r="R427" s="208"/>
      <c r="S427" s="205"/>
      <c r="T427" s="576"/>
      <c r="U427" s="203"/>
      <c r="V427" s="203"/>
      <c r="W427" s="208"/>
      <c r="X427" s="205"/>
      <c r="Y427" s="576"/>
      <c r="Z427" s="203"/>
      <c r="AA427" s="203"/>
      <c r="AB427" s="208"/>
      <c r="AC427" s="205"/>
      <c r="AD427" s="576"/>
      <c r="AE427" s="203"/>
      <c r="AF427" s="203"/>
      <c r="AG427" s="208"/>
      <c r="AH427" s="205"/>
      <c r="AI427" s="576"/>
      <c r="AJ427" s="203"/>
      <c r="AK427" s="203"/>
      <c r="AL427" s="208"/>
      <c r="AM427" s="205"/>
      <c r="AN427" s="576"/>
      <c r="AO427" s="203"/>
      <c r="AP427" s="203"/>
      <c r="AQ427" s="208"/>
      <c r="AR427" s="205"/>
      <c r="AS427" s="576"/>
      <c r="AT427" s="203"/>
      <c r="AU427" s="203"/>
      <c r="AV427" s="208"/>
      <c r="AW427" s="205"/>
      <c r="AX427" s="576"/>
    </row>
    <row r="428" spans="2:50" ht="14.25" customHeight="1">
      <c r="B428" s="527"/>
      <c r="C428" s="203">
        <v>2</v>
      </c>
      <c r="D428" s="206"/>
      <c r="E428" s="203"/>
      <c r="F428" s="203"/>
      <c r="G428" s="208"/>
      <c r="H428" s="576"/>
      <c r="I428" s="209"/>
      <c r="J428" s="209"/>
      <c r="K428" s="210"/>
      <c r="L428" s="577"/>
      <c r="M428" s="209"/>
      <c r="N428" s="527"/>
      <c r="O428" s="527"/>
      <c r="P428" s="203"/>
      <c r="Q428" s="203"/>
      <c r="R428" s="208"/>
      <c r="S428" s="205"/>
      <c r="T428" s="576"/>
      <c r="U428" s="203"/>
      <c r="V428" s="203"/>
      <c r="W428" s="208"/>
      <c r="X428" s="205"/>
      <c r="Y428" s="576"/>
      <c r="Z428" s="203"/>
      <c r="AA428" s="203"/>
      <c r="AB428" s="208"/>
      <c r="AC428" s="205"/>
      <c r="AD428" s="576"/>
      <c r="AE428" s="203"/>
      <c r="AF428" s="203"/>
      <c r="AG428" s="208"/>
      <c r="AH428" s="205"/>
      <c r="AI428" s="576"/>
      <c r="AJ428" s="203"/>
      <c r="AK428" s="203"/>
      <c r="AL428" s="208"/>
      <c r="AM428" s="205"/>
      <c r="AN428" s="576"/>
      <c r="AO428" s="203"/>
      <c r="AP428" s="203"/>
      <c r="AQ428" s="208"/>
      <c r="AR428" s="205"/>
      <c r="AS428" s="576"/>
      <c r="AT428" s="203"/>
      <c r="AU428" s="203"/>
      <c r="AV428" s="208"/>
      <c r="AW428" s="205"/>
      <c r="AX428" s="576"/>
    </row>
    <row r="429" spans="2:50" ht="14.25" customHeight="1">
      <c r="B429" s="527"/>
      <c r="C429" s="203">
        <v>3</v>
      </c>
      <c r="D429" s="206"/>
      <c r="E429" s="203"/>
      <c r="F429" s="203"/>
      <c r="G429" s="208"/>
      <c r="H429" s="576"/>
      <c r="I429" s="209"/>
      <c r="J429" s="209"/>
      <c r="K429" s="210"/>
      <c r="L429" s="577"/>
      <c r="M429" s="209"/>
      <c r="N429" s="527"/>
      <c r="O429" s="527"/>
      <c r="P429" s="203"/>
      <c r="Q429" s="203"/>
      <c r="R429" s="208"/>
      <c r="S429" s="205"/>
      <c r="T429" s="576"/>
      <c r="U429" s="203"/>
      <c r="V429" s="203"/>
      <c r="W429" s="208"/>
      <c r="X429" s="205"/>
      <c r="Y429" s="576"/>
      <c r="Z429" s="203"/>
      <c r="AA429" s="203"/>
      <c r="AB429" s="208"/>
      <c r="AC429" s="205"/>
      <c r="AD429" s="576"/>
      <c r="AE429" s="203"/>
      <c r="AF429" s="203"/>
      <c r="AG429" s="208"/>
      <c r="AH429" s="205"/>
      <c r="AI429" s="576"/>
      <c r="AJ429" s="203"/>
      <c r="AK429" s="203"/>
      <c r="AL429" s="208"/>
      <c r="AM429" s="205"/>
      <c r="AN429" s="576"/>
      <c r="AO429" s="203"/>
      <c r="AP429" s="203"/>
      <c r="AQ429" s="208"/>
      <c r="AR429" s="205"/>
      <c r="AS429" s="576"/>
      <c r="AT429" s="203"/>
      <c r="AU429" s="203"/>
      <c r="AV429" s="208"/>
      <c r="AW429" s="205"/>
      <c r="AX429" s="576"/>
    </row>
    <row r="430" spans="2:50" ht="14.25" customHeight="1">
      <c r="B430" s="527"/>
      <c r="C430" s="203">
        <v>4</v>
      </c>
      <c r="D430" s="206"/>
      <c r="E430" s="203"/>
      <c r="F430" s="203"/>
      <c r="G430" s="208"/>
      <c r="H430" s="576"/>
      <c r="I430" s="209"/>
      <c r="J430" s="209"/>
      <c r="K430" s="210"/>
      <c r="L430" s="577"/>
      <c r="M430" s="209"/>
      <c r="N430" s="527"/>
      <c r="O430" s="527"/>
      <c r="P430" s="203"/>
      <c r="Q430" s="203"/>
      <c r="R430" s="208"/>
      <c r="S430" s="205"/>
      <c r="T430" s="576"/>
      <c r="U430" s="203"/>
      <c r="V430" s="203"/>
      <c r="W430" s="208"/>
      <c r="X430" s="205"/>
      <c r="Y430" s="576"/>
      <c r="Z430" s="203"/>
      <c r="AA430" s="203"/>
      <c r="AB430" s="208"/>
      <c r="AC430" s="205"/>
      <c r="AD430" s="576"/>
      <c r="AE430" s="203"/>
      <c r="AF430" s="203"/>
      <c r="AG430" s="208"/>
      <c r="AH430" s="205"/>
      <c r="AI430" s="576"/>
      <c r="AJ430" s="203"/>
      <c r="AK430" s="203"/>
      <c r="AL430" s="208"/>
      <c r="AM430" s="205"/>
      <c r="AN430" s="576"/>
      <c r="AO430" s="203"/>
      <c r="AP430" s="203"/>
      <c r="AQ430" s="208"/>
      <c r="AR430" s="205"/>
      <c r="AS430" s="576"/>
      <c r="AT430" s="203"/>
      <c r="AU430" s="203"/>
      <c r="AV430" s="208"/>
      <c r="AW430" s="205"/>
      <c r="AX430" s="576"/>
    </row>
    <row r="431" spans="2:50" ht="14.25" customHeight="1">
      <c r="B431" s="527"/>
      <c r="C431" s="203">
        <v>5</v>
      </c>
      <c r="D431" s="206"/>
      <c r="E431" s="203"/>
      <c r="F431" s="203"/>
      <c r="G431" s="208"/>
      <c r="H431" s="576"/>
      <c r="I431" s="209"/>
      <c r="J431" s="209"/>
      <c r="K431" s="210"/>
      <c r="L431" s="577"/>
      <c r="M431" s="209"/>
      <c r="N431" s="527"/>
      <c r="O431" s="527"/>
      <c r="P431" s="203"/>
      <c r="Q431" s="203"/>
      <c r="R431" s="208"/>
      <c r="S431" s="205"/>
      <c r="T431" s="576"/>
      <c r="U431" s="203"/>
      <c r="V431" s="203"/>
      <c r="W431" s="208"/>
      <c r="X431" s="205"/>
      <c r="Y431" s="576"/>
      <c r="Z431" s="203"/>
      <c r="AA431" s="203"/>
      <c r="AB431" s="208"/>
      <c r="AC431" s="205"/>
      <c r="AD431" s="576"/>
      <c r="AE431" s="203"/>
      <c r="AF431" s="203"/>
      <c r="AG431" s="208"/>
      <c r="AH431" s="205"/>
      <c r="AI431" s="576"/>
      <c r="AJ431" s="203"/>
      <c r="AK431" s="203"/>
      <c r="AL431" s="208"/>
      <c r="AM431" s="205"/>
      <c r="AN431" s="576"/>
      <c r="AO431" s="203"/>
      <c r="AP431" s="203"/>
      <c r="AQ431" s="208"/>
      <c r="AR431" s="205"/>
      <c r="AS431" s="576"/>
      <c r="AT431" s="203"/>
      <c r="AU431" s="203"/>
      <c r="AV431" s="208"/>
      <c r="AW431" s="205"/>
      <c r="AX431" s="576"/>
    </row>
    <row r="432" spans="2:50" ht="14.25" customHeight="1">
      <c r="B432" s="527"/>
      <c r="C432" s="203">
        <v>6</v>
      </c>
      <c r="D432" s="206"/>
      <c r="E432" s="203"/>
      <c r="F432" s="203"/>
      <c r="G432" s="208"/>
      <c r="H432" s="576"/>
      <c r="I432" s="209"/>
      <c r="J432" s="209"/>
      <c r="K432" s="210"/>
      <c r="L432" s="577"/>
      <c r="M432" s="209"/>
      <c r="N432" s="527"/>
      <c r="O432" s="527"/>
      <c r="P432" s="203"/>
      <c r="Q432" s="203"/>
      <c r="R432" s="208"/>
      <c r="S432" s="205"/>
      <c r="T432" s="576"/>
      <c r="U432" s="203"/>
      <c r="V432" s="203"/>
      <c r="W432" s="208"/>
      <c r="X432" s="205"/>
      <c r="Y432" s="576"/>
      <c r="Z432" s="203"/>
      <c r="AA432" s="203"/>
      <c r="AB432" s="208"/>
      <c r="AC432" s="205"/>
      <c r="AD432" s="576"/>
      <c r="AE432" s="203"/>
      <c r="AF432" s="203"/>
      <c r="AG432" s="208"/>
      <c r="AH432" s="205"/>
      <c r="AI432" s="576"/>
      <c r="AJ432" s="203"/>
      <c r="AK432" s="203"/>
      <c r="AL432" s="208"/>
      <c r="AM432" s="205"/>
      <c r="AN432" s="576"/>
      <c r="AO432" s="203"/>
      <c r="AP432" s="203"/>
      <c r="AQ432" s="208"/>
      <c r="AR432" s="205"/>
      <c r="AS432" s="576"/>
      <c r="AT432" s="203"/>
      <c r="AU432" s="203"/>
      <c r="AV432" s="208"/>
      <c r="AW432" s="205"/>
      <c r="AX432" s="576"/>
    </row>
    <row r="433" spans="2:50" ht="14.25" customHeight="1">
      <c r="B433" s="527"/>
      <c r="C433" s="203">
        <v>7</v>
      </c>
      <c r="D433" s="206"/>
      <c r="E433" s="203"/>
      <c r="F433" s="203"/>
      <c r="G433" s="208"/>
      <c r="H433" s="576"/>
      <c r="I433" s="209"/>
      <c r="J433" s="209"/>
      <c r="K433" s="210"/>
      <c r="L433" s="577"/>
      <c r="M433" s="209"/>
      <c r="N433" s="527"/>
      <c r="O433" s="527"/>
      <c r="P433" s="203"/>
      <c r="Q433" s="203"/>
      <c r="R433" s="208"/>
      <c r="S433" s="205"/>
      <c r="T433" s="576"/>
      <c r="U433" s="203"/>
      <c r="V433" s="203"/>
      <c r="W433" s="208"/>
      <c r="X433" s="205"/>
      <c r="Y433" s="576"/>
      <c r="Z433" s="203"/>
      <c r="AA433" s="203"/>
      <c r="AB433" s="208"/>
      <c r="AC433" s="205"/>
      <c r="AD433" s="576"/>
      <c r="AE433" s="203"/>
      <c r="AF433" s="203"/>
      <c r="AG433" s="208"/>
      <c r="AH433" s="205"/>
      <c r="AI433" s="576"/>
      <c r="AJ433" s="203"/>
      <c r="AK433" s="203"/>
      <c r="AL433" s="208"/>
      <c r="AM433" s="205"/>
      <c r="AN433" s="576"/>
      <c r="AO433" s="203"/>
      <c r="AP433" s="203"/>
      <c r="AQ433" s="208"/>
      <c r="AR433" s="205"/>
      <c r="AS433" s="576"/>
      <c r="AT433" s="203"/>
      <c r="AU433" s="203"/>
      <c r="AV433" s="208"/>
      <c r="AW433" s="205"/>
      <c r="AX433" s="576"/>
    </row>
    <row r="434" spans="2:50" ht="14.25" customHeight="1">
      <c r="B434" s="527"/>
      <c r="C434" s="203">
        <v>8</v>
      </c>
      <c r="D434" s="206"/>
      <c r="E434" s="203"/>
      <c r="F434" s="203"/>
      <c r="G434" s="208"/>
      <c r="H434" s="576"/>
      <c r="I434" s="209"/>
      <c r="J434" s="209"/>
      <c r="K434" s="210"/>
      <c r="L434" s="577"/>
      <c r="M434" s="209"/>
      <c r="N434" s="527"/>
      <c r="O434" s="527"/>
      <c r="P434" s="203"/>
      <c r="Q434" s="203"/>
      <c r="R434" s="208"/>
      <c r="S434" s="205"/>
      <c r="T434" s="576"/>
      <c r="U434" s="203"/>
      <c r="V434" s="203"/>
      <c r="W434" s="208"/>
      <c r="X434" s="205"/>
      <c r="Y434" s="576"/>
      <c r="Z434" s="203"/>
      <c r="AA434" s="203"/>
      <c r="AB434" s="208"/>
      <c r="AC434" s="205"/>
      <c r="AD434" s="576"/>
      <c r="AE434" s="203"/>
      <c r="AF434" s="203"/>
      <c r="AG434" s="208"/>
      <c r="AH434" s="205"/>
      <c r="AI434" s="576"/>
      <c r="AJ434" s="203"/>
      <c r="AK434" s="203"/>
      <c r="AL434" s="208"/>
      <c r="AM434" s="205"/>
      <c r="AN434" s="576"/>
      <c r="AO434" s="203"/>
      <c r="AP434" s="203"/>
      <c r="AQ434" s="208"/>
      <c r="AR434" s="205"/>
      <c r="AS434" s="576"/>
      <c r="AT434" s="203"/>
      <c r="AU434" s="203"/>
      <c r="AV434" s="208"/>
      <c r="AW434" s="205"/>
      <c r="AX434" s="576"/>
    </row>
    <row r="435" spans="2:50" ht="14.25" customHeight="1">
      <c r="B435" s="527"/>
      <c r="C435" s="203">
        <v>9</v>
      </c>
      <c r="D435" s="206"/>
      <c r="E435" s="203"/>
      <c r="F435" s="203"/>
      <c r="G435" s="208"/>
      <c r="H435" s="576"/>
      <c r="I435" s="209"/>
      <c r="J435" s="209"/>
      <c r="K435" s="210"/>
      <c r="L435" s="577"/>
      <c r="M435" s="209"/>
      <c r="N435" s="527"/>
      <c r="O435" s="527"/>
      <c r="P435" s="203"/>
      <c r="Q435" s="203"/>
      <c r="R435" s="208"/>
      <c r="S435" s="205"/>
      <c r="T435" s="576"/>
      <c r="U435" s="203"/>
      <c r="V435" s="203"/>
      <c r="W435" s="208"/>
      <c r="X435" s="205"/>
      <c r="Y435" s="576"/>
      <c r="Z435" s="203"/>
      <c r="AA435" s="203"/>
      <c r="AB435" s="208"/>
      <c r="AC435" s="205"/>
      <c r="AD435" s="576"/>
      <c r="AE435" s="203"/>
      <c r="AF435" s="203"/>
      <c r="AG435" s="208"/>
      <c r="AH435" s="205"/>
      <c r="AI435" s="576"/>
      <c r="AJ435" s="203"/>
      <c r="AK435" s="203"/>
      <c r="AL435" s="208"/>
      <c r="AM435" s="205"/>
      <c r="AN435" s="576"/>
      <c r="AO435" s="203"/>
      <c r="AP435" s="203"/>
      <c r="AQ435" s="208"/>
      <c r="AR435" s="205"/>
      <c r="AS435" s="576"/>
      <c r="AT435" s="203"/>
      <c r="AU435" s="203"/>
      <c r="AV435" s="208"/>
      <c r="AW435" s="205"/>
      <c r="AX435" s="576"/>
    </row>
    <row r="436" spans="2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3"/>
      <c r="Q436" s="203"/>
      <c r="R436" s="208"/>
      <c r="S436" s="205"/>
      <c r="T436" s="576"/>
      <c r="U436" s="203"/>
      <c r="V436" s="203"/>
      <c r="W436" s="208"/>
      <c r="X436" s="205"/>
      <c r="Y436" s="576"/>
      <c r="Z436" s="203"/>
      <c r="AA436" s="203"/>
      <c r="AB436" s="208"/>
      <c r="AC436" s="205"/>
      <c r="AD436" s="576"/>
      <c r="AE436" s="203"/>
      <c r="AF436" s="203"/>
      <c r="AG436" s="208"/>
      <c r="AH436" s="205"/>
      <c r="AI436" s="576"/>
      <c r="AJ436" s="203"/>
      <c r="AK436" s="203"/>
      <c r="AL436" s="208"/>
      <c r="AM436" s="205"/>
      <c r="AN436" s="576"/>
      <c r="AO436" s="203"/>
      <c r="AP436" s="203"/>
      <c r="AQ436" s="208"/>
      <c r="AR436" s="205"/>
      <c r="AS436" s="576"/>
      <c r="AT436" s="203"/>
      <c r="AU436" s="203"/>
      <c r="AV436" s="208"/>
      <c r="AW436" s="205"/>
      <c r="AX436" s="576"/>
    </row>
    <row r="437" spans="2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3"/>
      <c r="Q437" s="203"/>
      <c r="R437" s="208"/>
      <c r="S437" s="205"/>
      <c r="T437" s="576"/>
      <c r="U437" s="203"/>
      <c r="V437" s="203"/>
      <c r="W437" s="208"/>
      <c r="X437" s="205"/>
      <c r="Y437" s="576"/>
      <c r="Z437" s="203"/>
      <c r="AA437" s="203"/>
      <c r="AB437" s="208"/>
      <c r="AC437" s="205"/>
      <c r="AD437" s="576"/>
      <c r="AE437" s="203"/>
      <c r="AF437" s="203"/>
      <c r="AG437" s="208"/>
      <c r="AH437" s="205"/>
      <c r="AI437" s="576"/>
      <c r="AJ437" s="203"/>
      <c r="AK437" s="203"/>
      <c r="AL437" s="208"/>
      <c r="AM437" s="205"/>
      <c r="AN437" s="576"/>
      <c r="AO437" s="203"/>
      <c r="AP437" s="203"/>
      <c r="AQ437" s="208"/>
      <c r="AR437" s="205"/>
      <c r="AS437" s="576"/>
      <c r="AT437" s="203"/>
      <c r="AU437" s="203"/>
      <c r="AV437" s="208"/>
      <c r="AW437" s="205"/>
      <c r="AX437" s="576"/>
    </row>
    <row r="438" spans="2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2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2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2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2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437">U442+1</f>
        <v>46023</v>
      </c>
      <c r="AA442" s="637"/>
      <c r="AB442" s="637"/>
      <c r="AC442" s="637"/>
      <c r="AD442" s="637"/>
      <c r="AE442" s="638">
        <f t="shared" ref="AE442" si="438">Z442+1</f>
        <v>46024</v>
      </c>
      <c r="AF442" s="639"/>
      <c r="AG442" s="639"/>
      <c r="AH442" s="639"/>
      <c r="AI442" s="639"/>
      <c r="AJ442" s="640">
        <f t="shared" ref="AJ442" si="439">AE442+1</f>
        <v>46025</v>
      </c>
      <c r="AK442" s="641"/>
      <c r="AL442" s="641"/>
      <c r="AM442" s="641"/>
      <c r="AN442" s="642"/>
      <c r="AO442" s="638">
        <f t="shared" ref="AO442" si="440">AJ442+1</f>
        <v>46026</v>
      </c>
      <c r="AP442" s="639"/>
      <c r="AQ442" s="639"/>
      <c r="AR442" s="639"/>
      <c r="AS442" s="639"/>
      <c r="AT442" s="640">
        <f t="shared" ref="AT442" si="441">AO442+1</f>
        <v>46027</v>
      </c>
      <c r="AU442" s="641"/>
      <c r="AV442" s="641"/>
      <c r="AW442" s="641"/>
      <c r="AX442" s="642"/>
    </row>
    <row r="443" spans="2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442">Z442</f>
        <v>46023</v>
      </c>
      <c r="AA443" s="643"/>
      <c r="AB443" s="643"/>
      <c r="AC443" s="643"/>
      <c r="AD443" s="643"/>
      <c r="AE443" s="644">
        <f t="shared" ref="AE443" si="443">AE442</f>
        <v>46024</v>
      </c>
      <c r="AF443" s="644"/>
      <c r="AG443" s="644"/>
      <c r="AH443" s="644"/>
      <c r="AI443" s="644"/>
      <c r="AJ443" s="645">
        <f t="shared" ref="AJ443" si="444">AJ442</f>
        <v>46025</v>
      </c>
      <c r="AK443" s="646"/>
      <c r="AL443" s="646"/>
      <c r="AM443" s="646"/>
      <c r="AN443" s="647"/>
      <c r="AO443" s="644">
        <f t="shared" ref="AO443" si="445">AO442</f>
        <v>46026</v>
      </c>
      <c r="AP443" s="644"/>
      <c r="AQ443" s="644"/>
      <c r="AR443" s="644"/>
      <c r="AS443" s="644"/>
      <c r="AT443" s="645">
        <f t="shared" ref="AT443" si="446">AT442</f>
        <v>46027</v>
      </c>
      <c r="AU443" s="646"/>
      <c r="AV443" s="646"/>
      <c r="AW443" s="646"/>
      <c r="AX443" s="647"/>
    </row>
    <row r="444" spans="2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2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2:50" ht="14.25" customHeight="1"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2:50" ht="14.25" customHeight="1">
      <c r="B447" s="527" t="s">
        <v>487</v>
      </c>
      <c r="C447" s="203">
        <v>1</v>
      </c>
      <c r="D447" s="206"/>
      <c r="E447" s="203"/>
      <c r="F447" s="203"/>
      <c r="G447" s="208"/>
      <c r="H447" s="576"/>
      <c r="I447" s="209"/>
      <c r="J447" s="209"/>
      <c r="K447" s="210"/>
      <c r="L447" s="577"/>
      <c r="M447" s="209"/>
      <c r="N447" s="527"/>
      <c r="O447" s="527"/>
      <c r="P447" s="203"/>
      <c r="Q447" s="203"/>
      <c r="R447" s="208"/>
      <c r="S447" s="205"/>
      <c r="T447" s="576"/>
      <c r="U447" s="203"/>
      <c r="V447" s="203"/>
      <c r="W447" s="208"/>
      <c r="X447" s="205"/>
      <c r="Y447" s="576"/>
      <c r="Z447" s="203"/>
      <c r="AA447" s="203"/>
      <c r="AB447" s="208"/>
      <c r="AC447" s="205"/>
      <c r="AD447" s="576"/>
      <c r="AE447" s="203"/>
      <c r="AF447" s="203"/>
      <c r="AG447" s="208"/>
      <c r="AH447" s="205"/>
      <c r="AI447" s="576"/>
      <c r="AJ447" s="203"/>
      <c r="AK447" s="203"/>
      <c r="AL447" s="208"/>
      <c r="AM447" s="205"/>
      <c r="AN447" s="576"/>
      <c r="AO447" s="203"/>
      <c r="AP447" s="203"/>
      <c r="AQ447" s="208"/>
      <c r="AR447" s="205"/>
      <c r="AS447" s="576"/>
      <c r="AT447" s="203"/>
      <c r="AU447" s="203"/>
      <c r="AV447" s="208"/>
      <c r="AW447" s="205"/>
      <c r="AX447" s="576"/>
    </row>
    <row r="448" spans="2:50" ht="14.25" customHeight="1">
      <c r="B448" s="527"/>
      <c r="C448" s="203">
        <v>2</v>
      </c>
      <c r="D448" s="206"/>
      <c r="E448" s="203"/>
      <c r="F448" s="203"/>
      <c r="G448" s="208"/>
      <c r="H448" s="576"/>
      <c r="I448" s="209"/>
      <c r="J448" s="209"/>
      <c r="K448" s="210"/>
      <c r="L448" s="577"/>
      <c r="M448" s="209"/>
      <c r="N448" s="527"/>
      <c r="O448" s="527"/>
      <c r="P448" s="203"/>
      <c r="Q448" s="203"/>
      <c r="R448" s="208"/>
      <c r="S448" s="205"/>
      <c r="T448" s="576"/>
      <c r="U448" s="203"/>
      <c r="V448" s="203"/>
      <c r="W448" s="208"/>
      <c r="X448" s="205"/>
      <c r="Y448" s="576"/>
      <c r="Z448" s="203"/>
      <c r="AA448" s="203"/>
      <c r="AB448" s="208"/>
      <c r="AC448" s="205"/>
      <c r="AD448" s="576"/>
      <c r="AE448" s="203"/>
      <c r="AF448" s="203"/>
      <c r="AG448" s="208"/>
      <c r="AH448" s="205"/>
      <c r="AI448" s="576"/>
      <c r="AJ448" s="203"/>
      <c r="AK448" s="203"/>
      <c r="AL448" s="208"/>
      <c r="AM448" s="205"/>
      <c r="AN448" s="576"/>
      <c r="AO448" s="203"/>
      <c r="AP448" s="203"/>
      <c r="AQ448" s="208"/>
      <c r="AR448" s="205"/>
      <c r="AS448" s="576"/>
      <c r="AT448" s="203"/>
      <c r="AU448" s="203"/>
      <c r="AV448" s="208"/>
      <c r="AW448" s="205"/>
      <c r="AX448" s="576"/>
    </row>
    <row r="449" spans="2:50" ht="14.25" customHeight="1">
      <c r="B449" s="527"/>
      <c r="C449" s="203">
        <v>3</v>
      </c>
      <c r="D449" s="206"/>
      <c r="E449" s="203"/>
      <c r="F449" s="203"/>
      <c r="G449" s="208"/>
      <c r="H449" s="576"/>
      <c r="I449" s="209"/>
      <c r="J449" s="209"/>
      <c r="K449" s="210"/>
      <c r="L449" s="577"/>
      <c r="M449" s="209"/>
      <c r="N449" s="527"/>
      <c r="O449" s="527"/>
      <c r="P449" s="203"/>
      <c r="Q449" s="203"/>
      <c r="R449" s="208"/>
      <c r="S449" s="205"/>
      <c r="T449" s="576"/>
      <c r="U449" s="203"/>
      <c r="V449" s="203"/>
      <c r="W449" s="208"/>
      <c r="X449" s="205"/>
      <c r="Y449" s="576"/>
      <c r="Z449" s="203"/>
      <c r="AA449" s="203"/>
      <c r="AB449" s="208"/>
      <c r="AC449" s="205"/>
      <c r="AD449" s="576"/>
      <c r="AE449" s="203"/>
      <c r="AF449" s="203"/>
      <c r="AG449" s="208"/>
      <c r="AH449" s="205"/>
      <c r="AI449" s="576"/>
      <c r="AJ449" s="203"/>
      <c r="AK449" s="203"/>
      <c r="AL449" s="208"/>
      <c r="AM449" s="205"/>
      <c r="AN449" s="576"/>
      <c r="AO449" s="203"/>
      <c r="AP449" s="203"/>
      <c r="AQ449" s="208"/>
      <c r="AR449" s="205"/>
      <c r="AS449" s="576"/>
      <c r="AT449" s="203"/>
      <c r="AU449" s="203"/>
      <c r="AV449" s="208"/>
      <c r="AW449" s="205"/>
      <c r="AX449" s="576"/>
    </row>
    <row r="450" spans="2:50" ht="14.25" customHeight="1">
      <c r="B450" s="527"/>
      <c r="C450" s="203">
        <v>4</v>
      </c>
      <c r="D450" s="206"/>
      <c r="E450" s="203"/>
      <c r="F450" s="203"/>
      <c r="G450" s="208"/>
      <c r="H450" s="576"/>
      <c r="I450" s="209"/>
      <c r="J450" s="209"/>
      <c r="K450" s="210"/>
      <c r="L450" s="577"/>
      <c r="M450" s="209"/>
      <c r="N450" s="527"/>
      <c r="O450" s="527"/>
      <c r="P450" s="203"/>
      <c r="Q450" s="203"/>
      <c r="R450" s="208"/>
      <c r="S450" s="205"/>
      <c r="T450" s="576"/>
      <c r="U450" s="203"/>
      <c r="V450" s="203"/>
      <c r="W450" s="208"/>
      <c r="X450" s="205"/>
      <c r="Y450" s="576"/>
      <c r="Z450" s="203"/>
      <c r="AA450" s="203"/>
      <c r="AB450" s="208"/>
      <c r="AC450" s="205"/>
      <c r="AD450" s="576"/>
      <c r="AE450" s="203"/>
      <c r="AF450" s="203"/>
      <c r="AG450" s="208"/>
      <c r="AH450" s="205"/>
      <c r="AI450" s="576"/>
      <c r="AJ450" s="203"/>
      <c r="AK450" s="203"/>
      <c r="AL450" s="208"/>
      <c r="AM450" s="205"/>
      <c r="AN450" s="576"/>
      <c r="AO450" s="203"/>
      <c r="AP450" s="203"/>
      <c r="AQ450" s="208"/>
      <c r="AR450" s="205"/>
      <c r="AS450" s="576"/>
      <c r="AT450" s="203"/>
      <c r="AU450" s="203"/>
      <c r="AV450" s="208"/>
      <c r="AW450" s="205"/>
      <c r="AX450" s="576"/>
    </row>
    <row r="451" spans="2:50" ht="14.25" customHeight="1">
      <c r="B451" s="527"/>
      <c r="C451" s="203">
        <v>5</v>
      </c>
      <c r="D451" s="206"/>
      <c r="E451" s="203"/>
      <c r="F451" s="203"/>
      <c r="G451" s="208"/>
      <c r="H451" s="576"/>
      <c r="I451" s="209"/>
      <c r="J451" s="209"/>
      <c r="K451" s="210"/>
      <c r="L451" s="577"/>
      <c r="M451" s="209"/>
      <c r="N451" s="527"/>
      <c r="O451" s="527"/>
      <c r="P451" s="203"/>
      <c r="Q451" s="203"/>
      <c r="R451" s="208"/>
      <c r="S451" s="205"/>
      <c r="T451" s="576"/>
      <c r="U451" s="203"/>
      <c r="V451" s="203"/>
      <c r="W451" s="208"/>
      <c r="X451" s="205"/>
      <c r="Y451" s="576"/>
      <c r="Z451" s="203"/>
      <c r="AA451" s="203"/>
      <c r="AB451" s="208"/>
      <c r="AC451" s="205"/>
      <c r="AD451" s="576"/>
      <c r="AE451" s="203"/>
      <c r="AF451" s="203"/>
      <c r="AG451" s="208"/>
      <c r="AH451" s="205"/>
      <c r="AI451" s="576"/>
      <c r="AJ451" s="203"/>
      <c r="AK451" s="203"/>
      <c r="AL451" s="208"/>
      <c r="AM451" s="205"/>
      <c r="AN451" s="576"/>
      <c r="AO451" s="203"/>
      <c r="AP451" s="203"/>
      <c r="AQ451" s="208"/>
      <c r="AR451" s="205"/>
      <c r="AS451" s="576"/>
      <c r="AT451" s="203"/>
      <c r="AU451" s="203"/>
      <c r="AV451" s="208"/>
      <c r="AW451" s="205"/>
      <c r="AX451" s="576"/>
    </row>
    <row r="452" spans="2:50" ht="14.25" customHeight="1">
      <c r="B452" s="527"/>
      <c r="C452" s="203">
        <v>6</v>
      </c>
      <c r="D452" s="206"/>
      <c r="E452" s="203"/>
      <c r="F452" s="203"/>
      <c r="G452" s="208"/>
      <c r="H452" s="576"/>
      <c r="I452" s="209"/>
      <c r="J452" s="209"/>
      <c r="K452" s="210"/>
      <c r="L452" s="577"/>
      <c r="M452" s="209"/>
      <c r="N452" s="527"/>
      <c r="O452" s="527"/>
      <c r="P452" s="203"/>
      <c r="Q452" s="203"/>
      <c r="R452" s="208"/>
      <c r="S452" s="205"/>
      <c r="T452" s="576"/>
      <c r="U452" s="203"/>
      <c r="V452" s="203"/>
      <c r="W452" s="208"/>
      <c r="X452" s="205"/>
      <c r="Y452" s="576"/>
      <c r="Z452" s="203"/>
      <c r="AA452" s="203"/>
      <c r="AB452" s="208"/>
      <c r="AC452" s="205"/>
      <c r="AD452" s="576"/>
      <c r="AE452" s="203"/>
      <c r="AF452" s="203"/>
      <c r="AG452" s="208"/>
      <c r="AH452" s="205"/>
      <c r="AI452" s="576"/>
      <c r="AJ452" s="203"/>
      <c r="AK452" s="203"/>
      <c r="AL452" s="208"/>
      <c r="AM452" s="205"/>
      <c r="AN452" s="576"/>
      <c r="AO452" s="203"/>
      <c r="AP452" s="203"/>
      <c r="AQ452" s="208"/>
      <c r="AR452" s="205"/>
      <c r="AS452" s="576"/>
      <c r="AT452" s="203"/>
      <c r="AU452" s="203"/>
      <c r="AV452" s="208"/>
      <c r="AW452" s="205"/>
      <c r="AX452" s="576"/>
    </row>
    <row r="453" spans="2:50" ht="14.25" customHeight="1">
      <c r="B453" s="527"/>
      <c r="C453" s="203">
        <v>7</v>
      </c>
      <c r="D453" s="206"/>
      <c r="E453" s="203"/>
      <c r="F453" s="203"/>
      <c r="G453" s="208"/>
      <c r="H453" s="576"/>
      <c r="I453" s="209"/>
      <c r="J453" s="209"/>
      <c r="K453" s="210"/>
      <c r="L453" s="577"/>
      <c r="M453" s="209"/>
      <c r="N453" s="527"/>
      <c r="O453" s="527"/>
      <c r="P453" s="203"/>
      <c r="Q453" s="203"/>
      <c r="R453" s="208"/>
      <c r="S453" s="205"/>
      <c r="T453" s="576"/>
      <c r="U453" s="203"/>
      <c r="V453" s="203"/>
      <c r="W453" s="208"/>
      <c r="X453" s="205"/>
      <c r="Y453" s="576"/>
      <c r="Z453" s="203"/>
      <c r="AA453" s="203"/>
      <c r="AB453" s="208"/>
      <c r="AC453" s="205"/>
      <c r="AD453" s="576"/>
      <c r="AE453" s="203"/>
      <c r="AF453" s="203"/>
      <c r="AG453" s="208"/>
      <c r="AH453" s="205"/>
      <c r="AI453" s="576"/>
      <c r="AJ453" s="203"/>
      <c r="AK453" s="203"/>
      <c r="AL453" s="208"/>
      <c r="AM453" s="205"/>
      <c r="AN453" s="576"/>
      <c r="AO453" s="203"/>
      <c r="AP453" s="203"/>
      <c r="AQ453" s="208"/>
      <c r="AR453" s="205"/>
      <c r="AS453" s="576"/>
      <c r="AT453" s="203"/>
      <c r="AU453" s="203"/>
      <c r="AV453" s="208"/>
      <c r="AW453" s="205"/>
      <c r="AX453" s="576"/>
    </row>
    <row r="454" spans="2:50" ht="14.25" customHeight="1">
      <c r="B454" s="527"/>
      <c r="C454" s="203">
        <v>8</v>
      </c>
      <c r="D454" s="206"/>
      <c r="E454" s="203"/>
      <c r="F454" s="203"/>
      <c r="G454" s="208"/>
      <c r="H454" s="576"/>
      <c r="I454" s="209"/>
      <c r="J454" s="209"/>
      <c r="K454" s="210"/>
      <c r="L454" s="577"/>
      <c r="M454" s="209"/>
      <c r="N454" s="527"/>
      <c r="O454" s="527"/>
      <c r="P454" s="203"/>
      <c r="Q454" s="203"/>
      <c r="R454" s="208"/>
      <c r="S454" s="205"/>
      <c r="T454" s="576"/>
      <c r="U454" s="203"/>
      <c r="V454" s="203"/>
      <c r="W454" s="208"/>
      <c r="X454" s="205"/>
      <c r="Y454" s="576"/>
      <c r="Z454" s="203"/>
      <c r="AA454" s="203"/>
      <c r="AB454" s="208"/>
      <c r="AC454" s="205"/>
      <c r="AD454" s="576"/>
      <c r="AE454" s="203"/>
      <c r="AF454" s="203"/>
      <c r="AG454" s="208"/>
      <c r="AH454" s="205"/>
      <c r="AI454" s="576"/>
      <c r="AJ454" s="203"/>
      <c r="AK454" s="203"/>
      <c r="AL454" s="208"/>
      <c r="AM454" s="205"/>
      <c r="AN454" s="576"/>
      <c r="AO454" s="203"/>
      <c r="AP454" s="203"/>
      <c r="AQ454" s="208"/>
      <c r="AR454" s="205"/>
      <c r="AS454" s="576"/>
      <c r="AT454" s="203"/>
      <c r="AU454" s="203"/>
      <c r="AV454" s="208"/>
      <c r="AW454" s="205"/>
      <c r="AX454" s="576"/>
    </row>
    <row r="455" spans="2:50" ht="14.25" customHeight="1">
      <c r="B455" s="527"/>
      <c r="C455" s="203">
        <v>9</v>
      </c>
      <c r="D455" s="206"/>
      <c r="E455" s="203"/>
      <c r="F455" s="203"/>
      <c r="G455" s="208"/>
      <c r="H455" s="576"/>
      <c r="I455" s="209"/>
      <c r="J455" s="209"/>
      <c r="K455" s="210"/>
      <c r="L455" s="577"/>
      <c r="M455" s="209"/>
      <c r="N455" s="527"/>
      <c r="O455" s="527"/>
      <c r="P455" s="203"/>
      <c r="Q455" s="203"/>
      <c r="R455" s="208"/>
      <c r="S455" s="205"/>
      <c r="T455" s="576"/>
      <c r="U455" s="203"/>
      <c r="V455" s="203"/>
      <c r="W455" s="208"/>
      <c r="X455" s="205"/>
      <c r="Y455" s="576"/>
      <c r="Z455" s="203"/>
      <c r="AA455" s="203"/>
      <c r="AB455" s="208"/>
      <c r="AC455" s="205"/>
      <c r="AD455" s="576"/>
      <c r="AE455" s="203"/>
      <c r="AF455" s="203"/>
      <c r="AG455" s="208"/>
      <c r="AH455" s="205"/>
      <c r="AI455" s="576"/>
      <c r="AJ455" s="203"/>
      <c r="AK455" s="203"/>
      <c r="AL455" s="208"/>
      <c r="AM455" s="205"/>
      <c r="AN455" s="576"/>
      <c r="AO455" s="203"/>
      <c r="AP455" s="203"/>
      <c r="AQ455" s="208"/>
      <c r="AR455" s="205"/>
      <c r="AS455" s="576"/>
      <c r="AT455" s="203"/>
      <c r="AU455" s="203"/>
      <c r="AV455" s="208"/>
      <c r="AW455" s="205"/>
      <c r="AX455" s="576"/>
    </row>
    <row r="456" spans="2:50" ht="14.25" customHeight="1"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03"/>
      <c r="Q456" s="203"/>
      <c r="R456" s="208"/>
      <c r="S456" s="205"/>
      <c r="T456" s="576"/>
      <c r="U456" s="203"/>
      <c r="V456" s="203"/>
      <c r="W456" s="208"/>
      <c r="X456" s="205"/>
      <c r="Y456" s="576"/>
      <c r="Z456" s="203"/>
      <c r="AA456" s="203"/>
      <c r="AB456" s="208"/>
      <c r="AC456" s="205"/>
      <c r="AD456" s="576"/>
      <c r="AE456" s="203"/>
      <c r="AF456" s="203"/>
      <c r="AG456" s="208"/>
      <c r="AH456" s="205"/>
      <c r="AI456" s="576"/>
      <c r="AJ456" s="203"/>
      <c r="AK456" s="203"/>
      <c r="AL456" s="208"/>
      <c r="AM456" s="205"/>
      <c r="AN456" s="576"/>
      <c r="AO456" s="203"/>
      <c r="AP456" s="203"/>
      <c r="AQ456" s="208"/>
      <c r="AR456" s="205"/>
      <c r="AS456" s="576"/>
      <c r="AT456" s="203"/>
      <c r="AU456" s="203"/>
      <c r="AV456" s="208"/>
      <c r="AW456" s="205"/>
      <c r="AX456" s="576"/>
    </row>
    <row r="457" spans="2:50" ht="14.25" customHeight="1"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03"/>
      <c r="Q457" s="203"/>
      <c r="R457" s="208"/>
      <c r="S457" s="205"/>
      <c r="T457" s="576"/>
      <c r="U457" s="203"/>
      <c r="V457" s="203"/>
      <c r="W457" s="208"/>
      <c r="X457" s="205"/>
      <c r="Y457" s="576"/>
      <c r="Z457" s="203"/>
      <c r="AA457" s="203"/>
      <c r="AB457" s="208"/>
      <c r="AC457" s="205"/>
      <c r="AD457" s="576"/>
      <c r="AE457" s="203"/>
      <c r="AF457" s="203"/>
      <c r="AG457" s="208"/>
      <c r="AH457" s="205"/>
      <c r="AI457" s="576"/>
      <c r="AJ457" s="203"/>
      <c r="AK457" s="203"/>
      <c r="AL457" s="208"/>
      <c r="AM457" s="205"/>
      <c r="AN457" s="576"/>
      <c r="AO457" s="203"/>
      <c r="AP457" s="203"/>
      <c r="AQ457" s="208"/>
      <c r="AR457" s="205"/>
      <c r="AS457" s="576"/>
      <c r="AT457" s="203"/>
      <c r="AU457" s="203"/>
      <c r="AV457" s="208"/>
      <c r="AW457" s="205"/>
      <c r="AX457" s="576"/>
    </row>
    <row r="458" spans="2:50" ht="14.25" customHeight="1"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03"/>
      <c r="Q458" s="203"/>
      <c r="R458" s="208"/>
      <c r="S458" s="205"/>
      <c r="T458" s="576"/>
      <c r="U458" s="203"/>
      <c r="V458" s="203"/>
      <c r="W458" s="208"/>
      <c r="X458" s="205"/>
      <c r="Y458" s="576"/>
      <c r="Z458" s="203"/>
      <c r="AA458" s="203"/>
      <c r="AB458" s="208"/>
      <c r="AC458" s="205"/>
      <c r="AD458" s="576"/>
      <c r="AE458" s="203"/>
      <c r="AF458" s="203"/>
      <c r="AG458" s="208"/>
      <c r="AH458" s="205"/>
      <c r="AI458" s="576"/>
      <c r="AJ458" s="203"/>
      <c r="AK458" s="203"/>
      <c r="AL458" s="208"/>
      <c r="AM458" s="205"/>
      <c r="AN458" s="576"/>
      <c r="AO458" s="203"/>
      <c r="AP458" s="203"/>
      <c r="AQ458" s="208"/>
      <c r="AR458" s="205"/>
      <c r="AS458" s="576"/>
      <c r="AT458" s="203"/>
      <c r="AU458" s="203"/>
      <c r="AV458" s="208"/>
      <c r="AW458" s="205"/>
      <c r="AX458" s="576"/>
    </row>
    <row r="459" spans="2:50" ht="14.25" customHeight="1"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03"/>
      <c r="Q459" s="203"/>
      <c r="R459" s="208"/>
      <c r="S459" s="205"/>
      <c r="T459" s="576"/>
      <c r="U459" s="203"/>
      <c r="V459" s="203"/>
      <c r="W459" s="208"/>
      <c r="X459" s="205"/>
      <c r="Y459" s="576"/>
      <c r="Z459" s="203"/>
      <c r="AA459" s="203"/>
      <c r="AB459" s="208"/>
      <c r="AC459" s="205"/>
      <c r="AD459" s="576"/>
      <c r="AE459" s="203"/>
      <c r="AF459" s="203"/>
      <c r="AG459" s="208"/>
      <c r="AH459" s="205"/>
      <c r="AI459" s="576"/>
      <c r="AJ459" s="203"/>
      <c r="AK459" s="203"/>
      <c r="AL459" s="208"/>
      <c r="AM459" s="205"/>
      <c r="AN459" s="576"/>
      <c r="AO459" s="203"/>
      <c r="AP459" s="203"/>
      <c r="AQ459" s="208"/>
      <c r="AR459" s="205"/>
      <c r="AS459" s="576"/>
      <c r="AT459" s="203"/>
      <c r="AU459" s="203"/>
      <c r="AV459" s="208"/>
      <c r="AW459" s="205"/>
      <c r="AX459" s="576"/>
    </row>
    <row r="460" spans="2:50" ht="14.25" customHeight="1"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03"/>
      <c r="Q460" s="203"/>
      <c r="R460" s="208"/>
      <c r="S460" s="205"/>
      <c r="T460" s="576"/>
      <c r="U460" s="203"/>
      <c r="V460" s="203"/>
      <c r="W460" s="208"/>
      <c r="X460" s="205"/>
      <c r="Y460" s="576"/>
      <c r="Z460" s="203"/>
      <c r="AA460" s="203"/>
      <c r="AB460" s="208"/>
      <c r="AC460" s="205"/>
      <c r="AD460" s="576"/>
      <c r="AE460" s="203"/>
      <c r="AF460" s="203"/>
      <c r="AG460" s="208"/>
      <c r="AH460" s="205"/>
      <c r="AI460" s="576"/>
      <c r="AJ460" s="203"/>
      <c r="AK460" s="203"/>
      <c r="AL460" s="208"/>
      <c r="AM460" s="205"/>
      <c r="AN460" s="576"/>
      <c r="AO460" s="203"/>
      <c r="AP460" s="203"/>
      <c r="AQ460" s="208"/>
      <c r="AR460" s="205"/>
      <c r="AS460" s="576"/>
      <c r="AT460" s="203"/>
      <c r="AU460" s="203"/>
      <c r="AV460" s="208"/>
      <c r="AW460" s="205"/>
      <c r="AX460" s="576"/>
    </row>
    <row r="461" spans="2:50" ht="14.25" customHeight="1"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03"/>
      <c r="Q461" s="207"/>
      <c r="R461" s="208"/>
      <c r="S461" s="205"/>
      <c r="T461" s="576"/>
      <c r="U461" s="203"/>
      <c r="V461" s="207"/>
      <c r="W461" s="208"/>
      <c r="X461" s="205"/>
      <c r="Y461" s="576"/>
      <c r="Z461" s="203"/>
      <c r="AA461" s="207"/>
      <c r="AB461" s="208"/>
      <c r="AC461" s="205"/>
      <c r="AD461" s="576"/>
      <c r="AE461" s="203"/>
      <c r="AF461" s="207"/>
      <c r="AG461" s="208"/>
      <c r="AH461" s="205"/>
      <c r="AI461" s="576"/>
      <c r="AJ461" s="203"/>
      <c r="AK461" s="207"/>
      <c r="AL461" s="208"/>
      <c r="AM461" s="205"/>
      <c r="AN461" s="576"/>
      <c r="AO461" s="203"/>
      <c r="AP461" s="207"/>
      <c r="AQ461" s="208"/>
      <c r="AR461" s="205"/>
      <c r="AS461" s="576"/>
      <c r="AT461" s="203"/>
      <c r="AU461" s="207"/>
      <c r="AV461" s="208"/>
      <c r="AW461" s="205"/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461"/>
  <sheetViews>
    <sheetView zoomScaleNormal="100" workbookViewId="0">
      <pane xSplit="13" ySplit="3" topLeftCell="N429" activePane="bottomRight" state="frozen"/>
      <selection activeCell="L95" sqref="L95"/>
      <selection pane="topRight" activeCell="L95" sqref="L95"/>
      <selection pane="bottomLeft" activeCell="L95" sqref="L95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836</v>
      </c>
      <c r="C1" s="198">
        <f>AVERAGE(L367,L387,L407,L427,L447)</f>
        <v>82.868900876613267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407</v>
      </c>
      <c r="C7" s="203">
        <v>1</v>
      </c>
      <c r="D7" s="206" t="s">
        <v>374</v>
      </c>
      <c r="E7" s="207">
        <v>26</v>
      </c>
      <c r="F7" s="203">
        <v>2000</v>
      </c>
      <c r="G7" s="208">
        <f>F7/E7</f>
        <v>76.92307692307692</v>
      </c>
      <c r="H7" s="576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77">
        <f>IFERROR(AVERAGE(K7:K21),"-")</f>
        <v>74.391828924482638</v>
      </c>
      <c r="M7" s="209">
        <f>RANK(K7, K$7:$K$21)</f>
        <v>8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76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76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76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76">
        <f>AVERAGE(AV7:AV21)</f>
        <v>74.065441599437008</v>
      </c>
    </row>
    <row r="8" spans="1:50" ht="14.25" hidden="1" customHeight="1" outlineLevel="1">
      <c r="B8" s="527"/>
      <c r="C8" s="203">
        <v>2</v>
      </c>
      <c r="D8" s="206" t="s">
        <v>408</v>
      </c>
      <c r="E8" s="207">
        <v>26</v>
      </c>
      <c r="F8" s="203">
        <v>2000</v>
      </c>
      <c r="G8" s="208">
        <f t="shared" ref="G8:G16" si="7">F8/E8</f>
        <v>76.92307692307692</v>
      </c>
      <c r="H8" s="576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77"/>
      <c r="M8" s="209">
        <f>RANK(K8, K$7:$K$21)</f>
        <v>10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76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76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76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76"/>
    </row>
    <row r="9" spans="1:50" ht="14.25" hidden="1" customHeight="1" outlineLevel="1">
      <c r="B9" s="527"/>
      <c r="C9" s="203">
        <v>3</v>
      </c>
      <c r="D9" s="206" t="s">
        <v>489</v>
      </c>
      <c r="E9" s="207">
        <v>24</v>
      </c>
      <c r="F9" s="203">
        <v>2000</v>
      </c>
      <c r="G9" s="208">
        <f t="shared" si="7"/>
        <v>83.333333333333329</v>
      </c>
      <c r="H9" s="576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77"/>
      <c r="M9" s="209">
        <f>RANK(K9, K$7:$K$21)</f>
        <v>7</v>
      </c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76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76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76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76"/>
    </row>
    <row r="10" spans="1:50" ht="14.25" hidden="1" customHeight="1" outlineLevel="1">
      <c r="B10" s="527"/>
      <c r="C10" s="203">
        <v>4</v>
      </c>
      <c r="D10" s="206" t="s">
        <v>490</v>
      </c>
      <c r="E10" s="207">
        <v>21</v>
      </c>
      <c r="F10" s="203">
        <v>2000</v>
      </c>
      <c r="G10" s="208">
        <f t="shared" si="7"/>
        <v>95.238095238095241</v>
      </c>
      <c r="H10" s="576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77"/>
      <c r="M10" s="209">
        <f>RANK(K10, K$7:$K$21)</f>
        <v>2</v>
      </c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76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76"/>
      <c r="AO10" s="203"/>
      <c r="AP10" s="207"/>
      <c r="AQ10" s="208"/>
      <c r="AR10" s="205"/>
      <c r="AS10" s="576"/>
      <c r="AT10" s="203"/>
      <c r="AU10" s="207"/>
      <c r="AV10" s="208"/>
      <c r="AW10" s="205"/>
      <c r="AX10" s="576"/>
    </row>
    <row r="11" spans="1:50" ht="14.25" hidden="1" customHeight="1" outlineLevel="1">
      <c r="B11" s="527"/>
      <c r="C11" s="203">
        <v>5</v>
      </c>
      <c r="D11" s="206" t="s">
        <v>491</v>
      </c>
      <c r="E11" s="207">
        <v>17</v>
      </c>
      <c r="F11" s="203">
        <v>2000</v>
      </c>
      <c r="G11" s="208">
        <f t="shared" si="7"/>
        <v>117.64705882352941</v>
      </c>
      <c r="H11" s="576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77"/>
      <c r="M11" s="209">
        <f>RANK(K11, K$7:$K$21)</f>
        <v>1</v>
      </c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76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76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76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76"/>
    </row>
    <row r="12" spans="1:50" ht="14.25" hidden="1" customHeight="1" outlineLevel="1">
      <c r="B12" s="527"/>
      <c r="C12" s="203">
        <v>6</v>
      </c>
      <c r="D12" s="206" t="s">
        <v>373</v>
      </c>
      <c r="E12" s="207">
        <v>26</v>
      </c>
      <c r="F12" s="203">
        <v>2000</v>
      </c>
      <c r="G12" s="208">
        <f t="shared" si="7"/>
        <v>76.92307692307692</v>
      </c>
      <c r="H12" s="576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77"/>
      <c r="M12" s="209">
        <f>RANK(K12, K$7:$K$21)</f>
        <v>9</v>
      </c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76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76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76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76"/>
    </row>
    <row r="13" spans="1:50" ht="14.25" hidden="1" customHeight="1" outlineLevel="1">
      <c r="B13" s="527"/>
      <c r="C13" s="203">
        <v>7</v>
      </c>
      <c r="D13" s="206" t="s">
        <v>492</v>
      </c>
      <c r="E13" s="207">
        <v>23</v>
      </c>
      <c r="F13" s="203">
        <v>2000</v>
      </c>
      <c r="G13" s="208">
        <f t="shared" si="7"/>
        <v>86.956521739130437</v>
      </c>
      <c r="H13" s="576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77"/>
      <c r="M13" s="209">
        <f>RANK(K13, K$7:$K$21)</f>
        <v>6</v>
      </c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76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76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76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76"/>
    </row>
    <row r="14" spans="1:50" ht="14.25" hidden="1" customHeight="1" outlineLevel="1">
      <c r="B14" s="527"/>
      <c r="C14" s="203">
        <v>8</v>
      </c>
      <c r="D14" s="206" t="s">
        <v>493</v>
      </c>
      <c r="E14" s="207">
        <v>23</v>
      </c>
      <c r="F14" s="203">
        <v>2000</v>
      </c>
      <c r="G14" s="208">
        <f t="shared" si="7"/>
        <v>86.956521739130437</v>
      </c>
      <c r="H14" s="576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77"/>
      <c r="M14" s="209">
        <f>RANK(K14, K$7:$K$21)</f>
        <v>4</v>
      </c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76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76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76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76"/>
    </row>
    <row r="15" spans="1:50" ht="14.25" hidden="1" customHeight="1" outlineLevel="1">
      <c r="B15" s="527"/>
      <c r="C15" s="203">
        <v>9</v>
      </c>
      <c r="D15" s="206" t="s">
        <v>494</v>
      </c>
      <c r="E15" s="207">
        <v>23</v>
      </c>
      <c r="F15" s="203">
        <v>2000</v>
      </c>
      <c r="G15" s="208">
        <f t="shared" si="7"/>
        <v>86.956521739130437</v>
      </c>
      <c r="H15" s="576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77"/>
      <c r="M15" s="209">
        <f>RANK(K15, K$7:$K$21)</f>
        <v>5</v>
      </c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76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76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76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76"/>
    </row>
    <row r="16" spans="1:50" ht="14.25" hidden="1" customHeight="1" outlineLevel="1">
      <c r="B16" s="527"/>
      <c r="C16" s="203">
        <v>10</v>
      </c>
      <c r="D16" s="206" t="s">
        <v>411</v>
      </c>
      <c r="E16" s="207">
        <v>22</v>
      </c>
      <c r="F16" s="203">
        <v>2000</v>
      </c>
      <c r="G16" s="208">
        <f t="shared" si="7"/>
        <v>90.909090909090907</v>
      </c>
      <c r="H16" s="576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77"/>
      <c r="M16" s="209">
        <f>RANK(K16, K$7:$K$21)</f>
        <v>3</v>
      </c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76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76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76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7"/>
      <c r="AV17" s="208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7"/>
      <c r="AV18" s="208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7"/>
      <c r="AV19" s="208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7"/>
      <c r="AV20" s="208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9">U22+1</f>
        <v>45876</v>
      </c>
      <c r="AA22" s="637"/>
      <c r="AB22" s="637"/>
      <c r="AC22" s="637"/>
      <c r="AD22" s="637"/>
      <c r="AE22" s="638">
        <f t="shared" ref="AE22" si="10">Z22+1</f>
        <v>45877</v>
      </c>
      <c r="AF22" s="639"/>
      <c r="AG22" s="639"/>
      <c r="AH22" s="639"/>
      <c r="AI22" s="639"/>
      <c r="AJ22" s="636">
        <f t="shared" ref="AJ22" si="11">AE22+1</f>
        <v>45878</v>
      </c>
      <c r="AK22" s="636"/>
      <c r="AL22" s="636"/>
      <c r="AM22" s="636"/>
      <c r="AN22" s="636"/>
      <c r="AO22" s="638">
        <f t="shared" ref="AO22" si="12">AJ22+1</f>
        <v>45879</v>
      </c>
      <c r="AP22" s="639"/>
      <c r="AQ22" s="639"/>
      <c r="AR22" s="639"/>
      <c r="AS22" s="639"/>
      <c r="AT22" s="636">
        <f t="shared" ref="AT22" si="13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4">Z22</f>
        <v>45876</v>
      </c>
      <c r="AA23" s="643"/>
      <c r="AB23" s="643"/>
      <c r="AC23" s="643"/>
      <c r="AD23" s="643"/>
      <c r="AE23" s="644">
        <f t="shared" ref="AE23" si="15">AE22</f>
        <v>45877</v>
      </c>
      <c r="AF23" s="644"/>
      <c r="AG23" s="644"/>
      <c r="AH23" s="644"/>
      <c r="AI23" s="644"/>
      <c r="AJ23" s="643">
        <f t="shared" ref="AJ23" si="16">AJ22</f>
        <v>45878</v>
      </c>
      <c r="AK23" s="643"/>
      <c r="AL23" s="643"/>
      <c r="AM23" s="643"/>
      <c r="AN23" s="643"/>
      <c r="AO23" s="644">
        <f t="shared" ref="AO23" si="17">AO22</f>
        <v>45879</v>
      </c>
      <c r="AP23" s="644"/>
      <c r="AQ23" s="644"/>
      <c r="AR23" s="644"/>
      <c r="AS23" s="644"/>
      <c r="AT23" s="643">
        <f t="shared" ref="AT23" si="18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407</v>
      </c>
      <c r="C27" s="203">
        <v>1</v>
      </c>
      <c r="D27" s="206" t="s">
        <v>527</v>
      </c>
      <c r="E27" s="207">
        <v>25</v>
      </c>
      <c r="F27" s="203">
        <v>2000</v>
      </c>
      <c r="G27" s="208">
        <f t="shared" ref="G27:G37" si="19">F27/E27</f>
        <v>80</v>
      </c>
      <c r="H27" s="576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77">
        <f>IFERROR(AVERAGE(K27:K41),"-")</f>
        <v>71.285244410140251</v>
      </c>
      <c r="M27" s="209">
        <f>RANK(K27, K$27:$K$41)</f>
        <v>9</v>
      </c>
      <c r="N27" s="527"/>
      <c r="O27" s="527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76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76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76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76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76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76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76">
        <f>AVERAGE(AV27:AV41)</f>
        <v>71.841698586126796</v>
      </c>
    </row>
    <row r="28" spans="2:50" ht="14.25" hidden="1" customHeight="1" outlineLevel="1">
      <c r="B28" s="527"/>
      <c r="C28" s="203">
        <v>2</v>
      </c>
      <c r="D28" s="206" t="s">
        <v>528</v>
      </c>
      <c r="E28" s="207">
        <v>26</v>
      </c>
      <c r="F28" s="203">
        <v>2000</v>
      </c>
      <c r="G28" s="208">
        <f t="shared" si="19"/>
        <v>76.92307692307692</v>
      </c>
      <c r="H28" s="576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77"/>
      <c r="M28" s="209">
        <f>RANK(K28, K$27:$K$41)</f>
        <v>10</v>
      </c>
      <c r="N28" s="527"/>
      <c r="O28" s="527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76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76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76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76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76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76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76"/>
    </row>
    <row r="29" spans="2:50" ht="14.25" hidden="1" customHeight="1" outlineLevel="1">
      <c r="B29" s="527"/>
      <c r="C29" s="203">
        <v>3</v>
      </c>
      <c r="D29" s="206" t="s">
        <v>409</v>
      </c>
      <c r="E29" s="207">
        <v>24</v>
      </c>
      <c r="F29" s="203">
        <v>2000</v>
      </c>
      <c r="G29" s="208">
        <f t="shared" si="19"/>
        <v>83.333333333333329</v>
      </c>
      <c r="H29" s="576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77"/>
      <c r="M29" s="209">
        <f>RANK(K29, K$27:$K$41)</f>
        <v>6</v>
      </c>
      <c r="N29" s="527"/>
      <c r="O29" s="527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76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76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76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76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76"/>
      <c r="AO29" s="203"/>
      <c r="AP29" s="207"/>
      <c r="AQ29" s="208"/>
      <c r="AR29" s="205"/>
      <c r="AS29" s="576"/>
      <c r="AT29" s="203"/>
      <c r="AU29" s="207"/>
      <c r="AV29" s="208"/>
      <c r="AW29" s="205"/>
      <c r="AX29" s="576"/>
    </row>
    <row r="30" spans="2:50" ht="14.25" hidden="1" customHeight="1" outlineLevel="1">
      <c r="B30" s="527"/>
      <c r="C30" s="203">
        <v>4</v>
      </c>
      <c r="D30" s="206" t="s">
        <v>408</v>
      </c>
      <c r="E30" s="207">
        <v>26</v>
      </c>
      <c r="F30" s="203">
        <v>2000</v>
      </c>
      <c r="G30" s="208">
        <f t="shared" si="19"/>
        <v>76.92307692307692</v>
      </c>
      <c r="H30" s="576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77"/>
      <c r="M30" s="209">
        <f>RANK(K30, K$27:$K$41)</f>
        <v>11</v>
      </c>
      <c r="N30" s="527"/>
      <c r="O30" s="527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76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76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76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76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76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76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76"/>
    </row>
    <row r="31" spans="2:50" ht="14.25" hidden="1" customHeight="1" outlineLevel="1">
      <c r="B31" s="527"/>
      <c r="C31" s="203">
        <v>5</v>
      </c>
      <c r="D31" s="206" t="s">
        <v>374</v>
      </c>
      <c r="E31" s="207">
        <v>26</v>
      </c>
      <c r="F31" s="203">
        <v>2000</v>
      </c>
      <c r="G31" s="208">
        <f t="shared" si="19"/>
        <v>76.92307692307692</v>
      </c>
      <c r="H31" s="576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77"/>
      <c r="M31" s="209">
        <f>RANK(K31, K$27:$K$41)</f>
        <v>8</v>
      </c>
      <c r="N31" s="527"/>
      <c r="O31" s="527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76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76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76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76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76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76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76"/>
    </row>
    <row r="32" spans="2:50" ht="14.25" hidden="1" customHeight="1" outlineLevel="1">
      <c r="B32" s="527"/>
      <c r="C32" s="203">
        <v>6</v>
      </c>
      <c r="D32" s="206" t="s">
        <v>411</v>
      </c>
      <c r="E32" s="207">
        <v>22</v>
      </c>
      <c r="F32" s="203">
        <v>2000</v>
      </c>
      <c r="G32" s="208">
        <f t="shared" si="19"/>
        <v>90.909090909090907</v>
      </c>
      <c r="H32" s="576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77"/>
      <c r="M32" s="209">
        <f>RANK(K32, K$27:$K$41)</f>
        <v>2</v>
      </c>
      <c r="N32" s="527"/>
      <c r="O32" s="527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76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76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76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76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76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76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76"/>
    </row>
    <row r="33" spans="1:50" ht="14.25" hidden="1" customHeight="1" outlineLevel="1">
      <c r="B33" s="527"/>
      <c r="C33" s="203">
        <v>7</v>
      </c>
      <c r="D33" s="206" t="s">
        <v>372</v>
      </c>
      <c r="E33" s="207">
        <v>23</v>
      </c>
      <c r="F33" s="203">
        <v>2000</v>
      </c>
      <c r="G33" s="208">
        <f t="shared" si="19"/>
        <v>86.956521739130437</v>
      </c>
      <c r="H33" s="576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77"/>
      <c r="M33" s="209">
        <f>RANK(K33, K$27:$K$41)</f>
        <v>3</v>
      </c>
      <c r="N33" s="527"/>
      <c r="O33" s="527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76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76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76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76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76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76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76"/>
    </row>
    <row r="34" spans="1:50" ht="14.25" hidden="1" customHeight="1" outlineLevel="1">
      <c r="B34" s="527"/>
      <c r="C34" s="203">
        <v>8</v>
      </c>
      <c r="D34" s="206" t="s">
        <v>378</v>
      </c>
      <c r="E34" s="207">
        <v>23</v>
      </c>
      <c r="F34" s="203">
        <v>2000</v>
      </c>
      <c r="G34" s="208">
        <f t="shared" si="19"/>
        <v>86.956521739130437</v>
      </c>
      <c r="H34" s="576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77"/>
      <c r="M34" s="209">
        <f>RANK(K34, K$27:$K$41)</f>
        <v>4</v>
      </c>
      <c r="N34" s="527"/>
      <c r="O34" s="527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76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76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76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76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76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76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76"/>
    </row>
    <row r="35" spans="1:50" ht="14.25" hidden="1" customHeight="1" outlineLevel="1">
      <c r="B35" s="527"/>
      <c r="C35" s="203">
        <v>9</v>
      </c>
      <c r="D35" s="206" t="s">
        <v>410</v>
      </c>
      <c r="E35" s="207">
        <v>23</v>
      </c>
      <c r="F35" s="203">
        <v>2000</v>
      </c>
      <c r="G35" s="208">
        <f t="shared" si="19"/>
        <v>86.956521739130437</v>
      </c>
      <c r="H35" s="576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77"/>
      <c r="M35" s="209">
        <f>RANK(K35, K$27:$K$41)</f>
        <v>5</v>
      </c>
      <c r="N35" s="527"/>
      <c r="O35" s="527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76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76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76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76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76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76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76"/>
    </row>
    <row r="36" spans="1:50" ht="14.25" hidden="1" customHeight="1" outlineLevel="1">
      <c r="B36" s="527"/>
      <c r="C36" s="203">
        <v>10</v>
      </c>
      <c r="D36" s="206" t="s">
        <v>373</v>
      </c>
      <c r="E36" s="207">
        <v>26</v>
      </c>
      <c r="F36" s="203">
        <v>2000</v>
      </c>
      <c r="G36" s="208">
        <f t="shared" si="19"/>
        <v>76.92307692307692</v>
      </c>
      <c r="H36" s="576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77"/>
      <c r="M36" s="209">
        <f>RANK(K36, K$27:$K$41)</f>
        <v>7</v>
      </c>
      <c r="N36" s="527"/>
      <c r="O36" s="527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76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76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76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76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76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76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76"/>
    </row>
    <row r="37" spans="1:50" ht="14.25" hidden="1" customHeight="1" outlineLevel="1">
      <c r="B37" s="527"/>
      <c r="C37" s="203">
        <v>11</v>
      </c>
      <c r="D37" s="206" t="s">
        <v>379</v>
      </c>
      <c r="E37" s="207">
        <v>17</v>
      </c>
      <c r="F37" s="203">
        <v>2000</v>
      </c>
      <c r="G37" s="208">
        <f t="shared" si="19"/>
        <v>117.64705882352941</v>
      </c>
      <c r="H37" s="576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77"/>
      <c r="M37" s="209">
        <f>RANK(K37, K$27:$K$41)</f>
        <v>1</v>
      </c>
      <c r="N37" s="527"/>
      <c r="O37" s="527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76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76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76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76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76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76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76"/>
    </row>
    <row r="38" spans="1:50" ht="14.25" hidden="1" customHeight="1" outlineLevel="1">
      <c r="B38" s="527"/>
      <c r="C38" s="203">
        <v>12</v>
      </c>
      <c r="D38" s="206"/>
      <c r="E38" s="207"/>
      <c r="F38" s="203"/>
      <c r="G38" s="208"/>
      <c r="H38" s="576"/>
      <c r="I38" s="209"/>
      <c r="J38" s="209"/>
      <c r="K38" s="210"/>
      <c r="L38" s="577"/>
      <c r="M38" s="209"/>
      <c r="N38" s="527"/>
      <c r="O38" s="527"/>
      <c r="P38" s="203"/>
      <c r="Q38" s="207"/>
      <c r="R38" s="203"/>
      <c r="S38" s="205"/>
      <c r="T38" s="576"/>
      <c r="U38" s="203"/>
      <c r="V38" s="207"/>
      <c r="W38" s="203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7"/>
      <c r="AL38" s="208"/>
      <c r="AM38" s="205"/>
      <c r="AN38" s="576"/>
      <c r="AO38" s="203"/>
      <c r="AP38" s="207"/>
      <c r="AQ38" s="208"/>
      <c r="AR38" s="205"/>
      <c r="AS38" s="576"/>
      <c r="AT38" s="203"/>
      <c r="AU38" s="207"/>
      <c r="AV38" s="208"/>
      <c r="AW38" s="205"/>
      <c r="AX38" s="576"/>
    </row>
    <row r="39" spans="1:50" ht="14.25" hidden="1" customHeight="1" outlineLevel="1">
      <c r="B39" s="527"/>
      <c r="C39" s="203">
        <v>13</v>
      </c>
      <c r="D39" s="206"/>
      <c r="E39" s="207"/>
      <c r="F39" s="203"/>
      <c r="G39" s="208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3"/>
      <c r="S39" s="205"/>
      <c r="T39" s="576"/>
      <c r="U39" s="203"/>
      <c r="V39" s="207"/>
      <c r="W39" s="203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7"/>
      <c r="AL39" s="208"/>
      <c r="AM39" s="205"/>
      <c r="AN39" s="576"/>
      <c r="AO39" s="203"/>
      <c r="AP39" s="207"/>
      <c r="AQ39" s="208"/>
      <c r="AR39" s="205"/>
      <c r="AS39" s="576"/>
      <c r="AT39" s="203"/>
      <c r="AU39" s="207"/>
      <c r="AV39" s="208"/>
      <c r="AW39" s="205"/>
      <c r="AX39" s="576"/>
    </row>
    <row r="40" spans="1:50" ht="14.25" hidden="1" customHeight="1" outlineLevel="1">
      <c r="B40" s="527"/>
      <c r="C40" s="203">
        <v>14</v>
      </c>
      <c r="D40" s="206"/>
      <c r="E40" s="207"/>
      <c r="F40" s="203"/>
      <c r="G40" s="208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3"/>
      <c r="S40" s="205"/>
      <c r="T40" s="576"/>
      <c r="U40" s="203"/>
      <c r="V40" s="207"/>
      <c r="W40" s="203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7"/>
      <c r="AL40" s="208"/>
      <c r="AM40" s="205"/>
      <c r="AN40" s="576"/>
      <c r="AO40" s="203"/>
      <c r="AP40" s="207"/>
      <c r="AQ40" s="208"/>
      <c r="AR40" s="205"/>
      <c r="AS40" s="576"/>
      <c r="AT40" s="203"/>
      <c r="AU40" s="207"/>
      <c r="AV40" s="208"/>
      <c r="AW40" s="205"/>
      <c r="AX40" s="576"/>
    </row>
    <row r="41" spans="1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3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1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5">U42+1</f>
        <v>45883</v>
      </c>
      <c r="AA42" s="637"/>
      <c r="AB42" s="637"/>
      <c r="AC42" s="637"/>
      <c r="AD42" s="637"/>
      <c r="AE42" s="638">
        <f t="shared" ref="AE42" si="36">Z42+1</f>
        <v>45884</v>
      </c>
      <c r="AF42" s="639"/>
      <c r="AG42" s="639"/>
      <c r="AH42" s="639"/>
      <c r="AI42" s="639"/>
      <c r="AJ42" s="640">
        <f t="shared" ref="AJ42" si="37">AE42+1</f>
        <v>45885</v>
      </c>
      <c r="AK42" s="641"/>
      <c r="AL42" s="641"/>
      <c r="AM42" s="641"/>
      <c r="AN42" s="642"/>
      <c r="AO42" s="638">
        <f t="shared" ref="AO42" si="38">AJ42+1</f>
        <v>45886</v>
      </c>
      <c r="AP42" s="639"/>
      <c r="AQ42" s="639"/>
      <c r="AR42" s="639"/>
      <c r="AS42" s="639"/>
      <c r="AT42" s="640">
        <f t="shared" ref="AT42" si="39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0">Z42</f>
        <v>45883</v>
      </c>
      <c r="AA43" s="643"/>
      <c r="AB43" s="643"/>
      <c r="AC43" s="643"/>
      <c r="AD43" s="643"/>
      <c r="AE43" s="644">
        <f t="shared" ref="AE43" si="41">AE42</f>
        <v>45884</v>
      </c>
      <c r="AF43" s="644"/>
      <c r="AG43" s="644"/>
      <c r="AH43" s="644"/>
      <c r="AI43" s="644"/>
      <c r="AJ43" s="645">
        <f t="shared" ref="AJ43" si="42">AJ42</f>
        <v>45885</v>
      </c>
      <c r="AK43" s="646"/>
      <c r="AL43" s="646"/>
      <c r="AM43" s="646"/>
      <c r="AN43" s="647"/>
      <c r="AO43" s="644">
        <f t="shared" ref="AO43" si="43">AO42</f>
        <v>45886</v>
      </c>
      <c r="AP43" s="644"/>
      <c r="AQ43" s="644"/>
      <c r="AR43" s="644"/>
      <c r="AS43" s="644"/>
      <c r="AT43" s="645">
        <f t="shared" ref="AT43" si="44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81"/>
      <c r="B47" s="527" t="s">
        <v>407</v>
      </c>
      <c r="C47" s="203">
        <v>1</v>
      </c>
      <c r="D47" s="206" t="s">
        <v>374</v>
      </c>
      <c r="E47" s="203">
        <v>26</v>
      </c>
      <c r="F47" s="203">
        <v>2000</v>
      </c>
      <c r="G47" s="208">
        <f t="shared" ref="G47:G57" si="45">F47/E47</f>
        <v>76.92307692307692</v>
      </c>
      <c r="H47" s="576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77">
        <f>IFERROR(AVERAGE(K47:K61),"-")</f>
        <v>72.259361986582476</v>
      </c>
      <c r="M47" s="209">
        <f>RANK(K47, K$47:$K$61)</f>
        <v>9</v>
      </c>
      <c r="N47" s="527"/>
      <c r="O47" s="527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76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76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76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76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76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76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76">
        <f>AVERAGE(AV47:AV61)</f>
        <v>73.315859507202916</v>
      </c>
    </row>
    <row r="48" spans="1:50" ht="14.25" hidden="1" customHeight="1" outlineLevel="1">
      <c r="A48" s="281"/>
      <c r="B48" s="527"/>
      <c r="C48" s="203">
        <v>2</v>
      </c>
      <c r="D48" s="206" t="s">
        <v>408</v>
      </c>
      <c r="E48" s="203">
        <v>26</v>
      </c>
      <c r="F48" s="203">
        <v>2000</v>
      </c>
      <c r="G48" s="208">
        <f t="shared" si="45"/>
        <v>76.92307692307692</v>
      </c>
      <c r="H48" s="576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77"/>
      <c r="M48" s="209">
        <f>RANK(K48, K$47:$K$61)</f>
        <v>11</v>
      </c>
      <c r="N48" s="527"/>
      <c r="O48" s="527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76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76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76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76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76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76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76"/>
    </row>
    <row r="49" spans="1:50" ht="14.25" hidden="1" customHeight="1" outlineLevel="1">
      <c r="A49" s="281"/>
      <c r="B49" s="527"/>
      <c r="C49" s="203">
        <v>3</v>
      </c>
      <c r="D49" s="206" t="s">
        <v>527</v>
      </c>
      <c r="E49" s="203">
        <v>25</v>
      </c>
      <c r="F49" s="203">
        <v>2000</v>
      </c>
      <c r="G49" s="208">
        <f t="shared" si="45"/>
        <v>80</v>
      </c>
      <c r="H49" s="576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77"/>
      <c r="M49" s="209">
        <f>RANK(K49, K$47:$K$61)</f>
        <v>7</v>
      </c>
      <c r="N49" s="527"/>
      <c r="O49" s="527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76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76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76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76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76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76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76"/>
    </row>
    <row r="50" spans="1:50" ht="14.25" hidden="1" customHeight="1" outlineLevel="1">
      <c r="A50" s="281"/>
      <c r="B50" s="527"/>
      <c r="C50" s="203">
        <v>4</v>
      </c>
      <c r="D50" s="206" t="s">
        <v>582</v>
      </c>
      <c r="E50" s="203">
        <v>22</v>
      </c>
      <c r="F50" s="203">
        <v>2000</v>
      </c>
      <c r="G50" s="208">
        <f t="shared" si="45"/>
        <v>90.909090909090907</v>
      </c>
      <c r="H50" s="576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77"/>
      <c r="M50" s="209">
        <f>RANK(K50, K$47:$K$61)</f>
        <v>6</v>
      </c>
      <c r="N50" s="527"/>
      <c r="O50" s="527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76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76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76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76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76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76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76"/>
    </row>
    <row r="51" spans="1:50" ht="14.25" hidden="1" customHeight="1" outlineLevel="1">
      <c r="A51" s="281"/>
      <c r="B51" s="527"/>
      <c r="C51" s="203">
        <v>5</v>
      </c>
      <c r="D51" s="206" t="s">
        <v>528</v>
      </c>
      <c r="E51" s="203">
        <v>26</v>
      </c>
      <c r="F51" s="203">
        <v>2000</v>
      </c>
      <c r="G51" s="208">
        <f t="shared" si="45"/>
        <v>76.92307692307692</v>
      </c>
      <c r="H51" s="576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77"/>
      <c r="M51" s="209">
        <f>RANK(K51, K$47:$K$61)</f>
        <v>10</v>
      </c>
      <c r="N51" s="527"/>
      <c r="O51" s="527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76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76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76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76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76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76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76"/>
    </row>
    <row r="52" spans="1:50" ht="14.25" hidden="1" customHeight="1" outlineLevel="1">
      <c r="A52" s="281"/>
      <c r="B52" s="527"/>
      <c r="C52" s="203">
        <v>6</v>
      </c>
      <c r="D52" s="206" t="s">
        <v>372</v>
      </c>
      <c r="E52" s="203">
        <v>23</v>
      </c>
      <c r="F52" s="203">
        <v>2000</v>
      </c>
      <c r="G52" s="208">
        <f t="shared" si="45"/>
        <v>86.956521739130437</v>
      </c>
      <c r="H52" s="576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77"/>
      <c r="M52" s="209">
        <f>RANK(K52, K$47:$K$61)</f>
        <v>3</v>
      </c>
      <c r="N52" s="527"/>
      <c r="O52" s="527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76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76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76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76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76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76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76"/>
    </row>
    <row r="53" spans="1:50" ht="14.25" hidden="1" customHeight="1" outlineLevel="1">
      <c r="A53" s="281"/>
      <c r="B53" s="527"/>
      <c r="C53" s="203">
        <v>7</v>
      </c>
      <c r="D53" s="206" t="s">
        <v>410</v>
      </c>
      <c r="E53" s="203">
        <v>23</v>
      </c>
      <c r="F53" s="203">
        <v>2000</v>
      </c>
      <c r="G53" s="208">
        <f t="shared" si="45"/>
        <v>86.956521739130437</v>
      </c>
      <c r="H53" s="576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77"/>
      <c r="M53" s="209">
        <f>RANK(K53, K$47:$K$61)</f>
        <v>5</v>
      </c>
      <c r="N53" s="527"/>
      <c r="O53" s="527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76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76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76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76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76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76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76"/>
    </row>
    <row r="54" spans="1:50" ht="14.25" hidden="1" customHeight="1" outlineLevel="1">
      <c r="A54" s="281"/>
      <c r="B54" s="527"/>
      <c r="C54" s="203">
        <v>8</v>
      </c>
      <c r="D54" s="206" t="s">
        <v>373</v>
      </c>
      <c r="E54" s="203">
        <v>26</v>
      </c>
      <c r="F54" s="203">
        <v>2000</v>
      </c>
      <c r="G54" s="208">
        <f t="shared" si="45"/>
        <v>76.92307692307692</v>
      </c>
      <c r="H54" s="576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77"/>
      <c r="M54" s="209">
        <f>RANK(K54, K$47:$K$61)</f>
        <v>8</v>
      </c>
      <c r="N54" s="527"/>
      <c r="O54" s="527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76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76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76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76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76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76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76"/>
    </row>
    <row r="55" spans="1:50" ht="14.25" hidden="1" customHeight="1" outlineLevel="1">
      <c r="A55" s="281"/>
      <c r="B55" s="527"/>
      <c r="C55" s="203">
        <v>9</v>
      </c>
      <c r="D55" s="206" t="s">
        <v>378</v>
      </c>
      <c r="E55" s="203">
        <v>23</v>
      </c>
      <c r="F55" s="203">
        <v>2000</v>
      </c>
      <c r="G55" s="208">
        <f t="shared" si="45"/>
        <v>86.956521739130437</v>
      </c>
      <c r="H55" s="576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77"/>
      <c r="M55" s="209">
        <f>RANK(K55, K$47:$K$61)</f>
        <v>4</v>
      </c>
      <c r="N55" s="527"/>
      <c r="O55" s="527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76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76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76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76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76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76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76"/>
    </row>
    <row r="56" spans="1:50" ht="14.25" hidden="1" customHeight="1" outlineLevel="1">
      <c r="A56" s="281"/>
      <c r="B56" s="527"/>
      <c r="C56" s="203">
        <v>10</v>
      </c>
      <c r="D56" s="206" t="s">
        <v>379</v>
      </c>
      <c r="E56" s="203">
        <v>17</v>
      </c>
      <c r="F56" s="203">
        <v>2000</v>
      </c>
      <c r="G56" s="208">
        <f t="shared" si="45"/>
        <v>117.64705882352941</v>
      </c>
      <c r="H56" s="576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77"/>
      <c r="M56" s="209">
        <f>RANK(K56, K$47:$K$61)</f>
        <v>1</v>
      </c>
      <c r="N56" s="527"/>
      <c r="O56" s="527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76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76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76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76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76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76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76"/>
    </row>
    <row r="57" spans="1:50" ht="14.25" hidden="1" customHeight="1" outlineLevel="1">
      <c r="A57" s="281"/>
      <c r="B57" s="527"/>
      <c r="C57" s="203">
        <v>11</v>
      </c>
      <c r="D57" s="206" t="s">
        <v>411</v>
      </c>
      <c r="E57" s="203">
        <v>22</v>
      </c>
      <c r="F57" s="203">
        <v>2000</v>
      </c>
      <c r="G57" s="208">
        <f t="shared" si="45"/>
        <v>90.909090909090907</v>
      </c>
      <c r="H57" s="576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77"/>
      <c r="M57" s="209">
        <f>RANK(K57, K$47:$K$61)</f>
        <v>2</v>
      </c>
      <c r="N57" s="527"/>
      <c r="O57" s="527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76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76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76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76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76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76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76"/>
    </row>
    <row r="58" spans="1:50" ht="14.25" hidden="1" customHeight="1" outlineLevel="1">
      <c r="A58" s="281"/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A59" s="281"/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A60" s="281"/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A61" s="281"/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0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1">U62+1</f>
        <v>45890</v>
      </c>
      <c r="AA62" s="637"/>
      <c r="AB62" s="637"/>
      <c r="AC62" s="637"/>
      <c r="AD62" s="637"/>
      <c r="AE62" s="638">
        <f t="shared" ref="AE62" si="62">Z62+1</f>
        <v>45891</v>
      </c>
      <c r="AF62" s="639"/>
      <c r="AG62" s="639"/>
      <c r="AH62" s="639"/>
      <c r="AI62" s="639"/>
      <c r="AJ62" s="640">
        <f t="shared" ref="AJ62" si="63">AE62+1</f>
        <v>45892</v>
      </c>
      <c r="AK62" s="641"/>
      <c r="AL62" s="641"/>
      <c r="AM62" s="641"/>
      <c r="AN62" s="642"/>
      <c r="AO62" s="638">
        <f t="shared" ref="AO62" si="64">AJ62+1</f>
        <v>45893</v>
      </c>
      <c r="AP62" s="639"/>
      <c r="AQ62" s="639"/>
      <c r="AR62" s="639"/>
      <c r="AS62" s="639"/>
      <c r="AT62" s="640">
        <f t="shared" ref="AT62" si="65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6">Z62</f>
        <v>45890</v>
      </c>
      <c r="AA63" s="643"/>
      <c r="AB63" s="643"/>
      <c r="AC63" s="643"/>
      <c r="AD63" s="643"/>
      <c r="AE63" s="644">
        <f t="shared" ref="AE63" si="67">AE62</f>
        <v>45891</v>
      </c>
      <c r="AF63" s="644"/>
      <c r="AG63" s="644"/>
      <c r="AH63" s="644"/>
      <c r="AI63" s="644"/>
      <c r="AJ63" s="645">
        <f t="shared" ref="AJ63" si="68">AJ62</f>
        <v>45892</v>
      </c>
      <c r="AK63" s="646"/>
      <c r="AL63" s="646"/>
      <c r="AM63" s="646"/>
      <c r="AN63" s="647"/>
      <c r="AO63" s="644">
        <f t="shared" ref="AO63" si="69">AO62</f>
        <v>45893</v>
      </c>
      <c r="AP63" s="644"/>
      <c r="AQ63" s="644"/>
      <c r="AR63" s="644"/>
      <c r="AS63" s="644"/>
      <c r="AT63" s="645">
        <f t="shared" ref="AT63" si="70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407</v>
      </c>
      <c r="C67" s="203">
        <v>1</v>
      </c>
      <c r="D67" s="206" t="s">
        <v>374</v>
      </c>
      <c r="E67" s="203">
        <v>26</v>
      </c>
      <c r="F67" s="203">
        <v>2000</v>
      </c>
      <c r="G67" s="208">
        <f t="shared" ref="G67:G77" si="71">F67/E67</f>
        <v>76.92307692307692</v>
      </c>
      <c r="H67" s="576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77">
        <f>IFERROR(AVERAGE(K67:K81),"-")</f>
        <v>73.469042785859642</v>
      </c>
      <c r="M67" s="209">
        <f>RANK(K67, K$67:$K$81)</f>
        <v>8</v>
      </c>
      <c r="N67" s="527"/>
      <c r="O67" s="527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76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76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76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76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76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76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76">
        <f>AVERAGE(AV67:AV81)</f>
        <v>73.586577309174018</v>
      </c>
    </row>
    <row r="68" spans="2:50" ht="14.25" hidden="1" customHeight="1" outlineLevel="1">
      <c r="B68" s="527"/>
      <c r="C68" s="203">
        <v>2</v>
      </c>
      <c r="D68" s="206" t="s">
        <v>408</v>
      </c>
      <c r="E68" s="203">
        <v>26</v>
      </c>
      <c r="F68" s="203">
        <v>2000</v>
      </c>
      <c r="G68" s="208">
        <f t="shared" si="71"/>
        <v>76.92307692307692</v>
      </c>
      <c r="H68" s="576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77"/>
      <c r="M68" s="209">
        <f>RANK(K68, K$67:$K$81)</f>
        <v>11</v>
      </c>
      <c r="N68" s="527"/>
      <c r="O68" s="527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76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76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76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76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76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76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76"/>
    </row>
    <row r="69" spans="2:50" ht="14.25" hidden="1" customHeight="1" outlineLevel="1">
      <c r="B69" s="527"/>
      <c r="C69" s="203">
        <v>3</v>
      </c>
      <c r="D69" s="206" t="s">
        <v>527</v>
      </c>
      <c r="E69" s="203">
        <v>25</v>
      </c>
      <c r="F69" s="203">
        <v>2000</v>
      </c>
      <c r="G69" s="208">
        <f t="shared" si="71"/>
        <v>80</v>
      </c>
      <c r="H69" s="576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77"/>
      <c r="M69" s="209">
        <f>RANK(K69, K$67:$K$81)</f>
        <v>7</v>
      </c>
      <c r="N69" s="527"/>
      <c r="O69" s="527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76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76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76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76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76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76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76"/>
    </row>
    <row r="70" spans="2:50" ht="14.25" hidden="1" customHeight="1" outlineLevel="1">
      <c r="B70" s="527"/>
      <c r="C70" s="203">
        <v>4</v>
      </c>
      <c r="D70" s="206" t="s">
        <v>582</v>
      </c>
      <c r="E70" s="203">
        <v>22</v>
      </c>
      <c r="F70" s="203">
        <v>2000</v>
      </c>
      <c r="G70" s="208">
        <f t="shared" si="71"/>
        <v>90.909090909090907</v>
      </c>
      <c r="H70" s="576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77"/>
      <c r="M70" s="209">
        <f>RANK(K70, K$67:$K$81)</f>
        <v>2</v>
      </c>
      <c r="N70" s="527"/>
      <c r="O70" s="527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76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76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76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76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76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76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76"/>
    </row>
    <row r="71" spans="2:50" ht="14.25" hidden="1" customHeight="1" outlineLevel="1">
      <c r="B71" s="527"/>
      <c r="C71" s="203">
        <v>5</v>
      </c>
      <c r="D71" s="206" t="s">
        <v>528</v>
      </c>
      <c r="E71" s="203">
        <v>26</v>
      </c>
      <c r="F71" s="203">
        <v>2000</v>
      </c>
      <c r="G71" s="208">
        <f t="shared" si="71"/>
        <v>76.92307692307692</v>
      </c>
      <c r="H71" s="576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77"/>
      <c r="M71" s="209">
        <f>RANK(K71, K$67:$K$81)</f>
        <v>10</v>
      </c>
      <c r="N71" s="527"/>
      <c r="O71" s="527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76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76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76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76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76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76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76"/>
    </row>
    <row r="72" spans="2:50" ht="14.25" hidden="1" customHeight="1" outlineLevel="1">
      <c r="B72" s="527"/>
      <c r="C72" s="203">
        <v>6</v>
      </c>
      <c r="D72" s="206" t="s">
        <v>372</v>
      </c>
      <c r="E72" s="203">
        <v>23</v>
      </c>
      <c r="F72" s="203">
        <v>2000</v>
      </c>
      <c r="G72" s="208">
        <f t="shared" si="71"/>
        <v>86.956521739130437</v>
      </c>
      <c r="H72" s="576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77"/>
      <c r="M72" s="209">
        <f>RANK(K72, K$67:$K$81)</f>
        <v>4</v>
      </c>
      <c r="N72" s="527"/>
      <c r="O72" s="527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76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76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76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76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76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76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76"/>
    </row>
    <row r="73" spans="2:50" ht="14.25" hidden="1" customHeight="1" outlineLevel="1">
      <c r="B73" s="527"/>
      <c r="C73" s="203">
        <v>7</v>
      </c>
      <c r="D73" s="206" t="s">
        <v>410</v>
      </c>
      <c r="E73" s="203">
        <v>23</v>
      </c>
      <c r="F73" s="203">
        <v>2000</v>
      </c>
      <c r="G73" s="208">
        <f t="shared" si="71"/>
        <v>86.956521739130437</v>
      </c>
      <c r="H73" s="576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77"/>
      <c r="M73" s="209">
        <f>RANK(K73, K$67:$K$81)</f>
        <v>6</v>
      </c>
      <c r="N73" s="527"/>
      <c r="O73" s="527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76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76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76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76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76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76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76"/>
    </row>
    <row r="74" spans="2:50" ht="14.25" hidden="1" customHeight="1" outlineLevel="1">
      <c r="B74" s="527"/>
      <c r="C74" s="203">
        <v>8</v>
      </c>
      <c r="D74" s="206" t="s">
        <v>373</v>
      </c>
      <c r="E74" s="203">
        <v>26</v>
      </c>
      <c r="F74" s="203">
        <v>2000</v>
      </c>
      <c r="G74" s="208">
        <f t="shared" si="71"/>
        <v>76.92307692307692</v>
      </c>
      <c r="H74" s="576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77"/>
      <c r="M74" s="209">
        <f>RANK(K74, K$67:$K$81)</f>
        <v>9</v>
      </c>
      <c r="N74" s="527"/>
      <c r="O74" s="527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76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76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76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76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76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76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76"/>
    </row>
    <row r="75" spans="2:50" ht="14.25" hidden="1" customHeight="1" outlineLevel="1">
      <c r="B75" s="527"/>
      <c r="C75" s="203">
        <v>9</v>
      </c>
      <c r="D75" s="206" t="s">
        <v>378</v>
      </c>
      <c r="E75" s="203">
        <v>23</v>
      </c>
      <c r="F75" s="203">
        <v>2000</v>
      </c>
      <c r="G75" s="208">
        <f t="shared" si="71"/>
        <v>86.956521739130437</v>
      </c>
      <c r="H75" s="576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77"/>
      <c r="M75" s="209">
        <f>RANK(K75, K$67:$K$81)</f>
        <v>5</v>
      </c>
      <c r="N75" s="527"/>
      <c r="O75" s="527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76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76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76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76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76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76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76"/>
    </row>
    <row r="76" spans="2:50" ht="14.25" hidden="1" customHeight="1" outlineLevel="1">
      <c r="B76" s="527"/>
      <c r="C76" s="203">
        <v>10</v>
      </c>
      <c r="D76" s="206" t="s">
        <v>379</v>
      </c>
      <c r="E76" s="203">
        <v>17</v>
      </c>
      <c r="F76" s="203">
        <v>2000</v>
      </c>
      <c r="G76" s="208">
        <f t="shared" si="71"/>
        <v>117.64705882352941</v>
      </c>
      <c r="H76" s="576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77"/>
      <c r="M76" s="209">
        <f>RANK(K76, K$67:$K$81)</f>
        <v>1</v>
      </c>
      <c r="N76" s="527"/>
      <c r="O76" s="527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76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76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76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76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76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76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76"/>
    </row>
    <row r="77" spans="2:50" ht="14.25" hidden="1" customHeight="1" outlineLevel="1">
      <c r="B77" s="527"/>
      <c r="C77" s="203">
        <v>11</v>
      </c>
      <c r="D77" s="206" t="s">
        <v>411</v>
      </c>
      <c r="E77" s="203">
        <v>22</v>
      </c>
      <c r="F77" s="203">
        <v>2000</v>
      </c>
      <c r="G77" s="208">
        <f t="shared" si="71"/>
        <v>90.909090909090907</v>
      </c>
      <c r="H77" s="576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77"/>
      <c r="M77" s="209">
        <f>RANK(K77, K$67:$K$81)</f>
        <v>3</v>
      </c>
      <c r="N77" s="527"/>
      <c r="O77" s="527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76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76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76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76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76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76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7">U82+1</f>
        <v>45897</v>
      </c>
      <c r="AA82" s="637"/>
      <c r="AB82" s="637"/>
      <c r="AC82" s="637"/>
      <c r="AD82" s="637"/>
      <c r="AE82" s="638">
        <f t="shared" ref="AE82" si="88">Z82+1</f>
        <v>45898</v>
      </c>
      <c r="AF82" s="639"/>
      <c r="AG82" s="639"/>
      <c r="AH82" s="639"/>
      <c r="AI82" s="639"/>
      <c r="AJ82" s="640">
        <f t="shared" ref="AJ82" si="89">AE82+1</f>
        <v>45899</v>
      </c>
      <c r="AK82" s="641"/>
      <c r="AL82" s="641"/>
      <c r="AM82" s="641"/>
      <c r="AN82" s="642"/>
      <c r="AO82" s="638">
        <f t="shared" ref="AO82" si="90">AJ82+1</f>
        <v>45900</v>
      </c>
      <c r="AP82" s="639"/>
      <c r="AQ82" s="639"/>
      <c r="AR82" s="639"/>
      <c r="AS82" s="639"/>
      <c r="AT82" s="640">
        <f t="shared" ref="AT82" si="91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2">Z82</f>
        <v>45897</v>
      </c>
      <c r="AA83" s="643"/>
      <c r="AB83" s="643"/>
      <c r="AC83" s="643"/>
      <c r="AD83" s="643"/>
      <c r="AE83" s="644">
        <f t="shared" ref="AE83" si="93">AE82</f>
        <v>45898</v>
      </c>
      <c r="AF83" s="644"/>
      <c r="AG83" s="644"/>
      <c r="AH83" s="644"/>
      <c r="AI83" s="644"/>
      <c r="AJ83" s="645">
        <f t="shared" ref="AJ83" si="94">AJ82</f>
        <v>45899</v>
      </c>
      <c r="AK83" s="646"/>
      <c r="AL83" s="646"/>
      <c r="AM83" s="646"/>
      <c r="AN83" s="647"/>
      <c r="AO83" s="644">
        <f t="shared" ref="AO83" si="95">AO82</f>
        <v>45900</v>
      </c>
      <c r="AP83" s="644"/>
      <c r="AQ83" s="644"/>
      <c r="AR83" s="644"/>
      <c r="AS83" s="644"/>
      <c r="AT83" s="645">
        <f t="shared" ref="AT83" si="96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407</v>
      </c>
      <c r="C87" s="203">
        <v>1</v>
      </c>
      <c r="D87" s="206" t="s">
        <v>374</v>
      </c>
      <c r="E87" s="203">
        <v>26</v>
      </c>
      <c r="F87" s="203">
        <v>2000</v>
      </c>
      <c r="G87" s="208">
        <f t="shared" ref="G87:G98" si="97">F87/E87</f>
        <v>76.92307692307692</v>
      </c>
      <c r="H87" s="576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77">
        <f>IFERROR(AVERAGE(K87:K101),"-")</f>
        <v>74.43022608496031</v>
      </c>
      <c r="M87" s="209">
        <f>RANK(K87, K$87:$K$101)</f>
        <v>9</v>
      </c>
      <c r="N87" s="527"/>
      <c r="O87" s="527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76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76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76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76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76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76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76">
        <f>AVERAGE(AV87:AV101)</f>
        <v>75.392224867311782</v>
      </c>
    </row>
    <row r="88" spans="2:50" ht="14.25" hidden="1" customHeight="1" outlineLevel="1">
      <c r="B88" s="527"/>
      <c r="C88" s="203">
        <v>2</v>
      </c>
      <c r="D88" s="206" t="s">
        <v>408</v>
      </c>
      <c r="E88" s="203">
        <v>26</v>
      </c>
      <c r="F88" s="203">
        <v>2000</v>
      </c>
      <c r="G88" s="208">
        <f t="shared" si="97"/>
        <v>76.92307692307692</v>
      </c>
      <c r="H88" s="576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77"/>
      <c r="M88" s="209">
        <f>RANK(K88, K$87:$K$101)</f>
        <v>12</v>
      </c>
      <c r="N88" s="527"/>
      <c r="O88" s="527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76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76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76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76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76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76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76"/>
    </row>
    <row r="89" spans="2:50" ht="14.25" hidden="1" customHeight="1" outlineLevel="1">
      <c r="B89" s="527"/>
      <c r="C89" s="203">
        <v>3</v>
      </c>
      <c r="D89" s="206" t="s">
        <v>527</v>
      </c>
      <c r="E89" s="203">
        <v>25</v>
      </c>
      <c r="F89" s="203">
        <v>2000</v>
      </c>
      <c r="G89" s="208">
        <f t="shared" si="97"/>
        <v>80</v>
      </c>
      <c r="H89" s="576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77"/>
      <c r="M89" s="209">
        <f>RANK(K89, K$87:$K$101)</f>
        <v>8</v>
      </c>
      <c r="N89" s="527"/>
      <c r="O89" s="527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76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76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76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76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76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76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76"/>
    </row>
    <row r="90" spans="2:50" ht="14.25" hidden="1" customHeight="1" outlineLevel="1">
      <c r="B90" s="527"/>
      <c r="C90" s="203">
        <v>4</v>
      </c>
      <c r="D90" s="206" t="s">
        <v>582</v>
      </c>
      <c r="E90" s="203">
        <v>22</v>
      </c>
      <c r="F90" s="203">
        <v>2000</v>
      </c>
      <c r="G90" s="208">
        <f t="shared" si="97"/>
        <v>90.909090909090907</v>
      </c>
      <c r="H90" s="576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77"/>
      <c r="M90" s="209">
        <f>RANK(K90, K$87:$K$101)</f>
        <v>3</v>
      </c>
      <c r="N90" s="527"/>
      <c r="O90" s="527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76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76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76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76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76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76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76"/>
    </row>
    <row r="91" spans="2:50" ht="14.25" hidden="1" customHeight="1" outlineLevel="1">
      <c r="B91" s="527"/>
      <c r="C91" s="203">
        <v>5</v>
      </c>
      <c r="D91" s="206" t="s">
        <v>528</v>
      </c>
      <c r="E91" s="203">
        <v>26</v>
      </c>
      <c r="F91" s="203">
        <v>2000</v>
      </c>
      <c r="G91" s="208">
        <f t="shared" si="97"/>
        <v>76.92307692307692</v>
      </c>
      <c r="H91" s="576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77"/>
      <c r="M91" s="209">
        <f>RANK(K91, K$87:$K$101)</f>
        <v>10</v>
      </c>
      <c r="N91" s="527"/>
      <c r="O91" s="527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76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76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76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76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76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76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76"/>
    </row>
    <row r="92" spans="2:50" ht="14.25" hidden="1" customHeight="1" outlineLevel="1">
      <c r="B92" s="527"/>
      <c r="C92" s="203">
        <v>6</v>
      </c>
      <c r="D92" s="206" t="s">
        <v>372</v>
      </c>
      <c r="E92" s="203">
        <v>23</v>
      </c>
      <c r="F92" s="203">
        <v>2000</v>
      </c>
      <c r="G92" s="208">
        <f t="shared" si="97"/>
        <v>86.956521739130437</v>
      </c>
      <c r="H92" s="576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77"/>
      <c r="M92" s="209">
        <f>RANK(K92, K$87:$K$101)</f>
        <v>5</v>
      </c>
      <c r="N92" s="527"/>
      <c r="O92" s="527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76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76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76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76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76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76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76"/>
    </row>
    <row r="93" spans="2:50" ht="14.25" hidden="1" customHeight="1" outlineLevel="1">
      <c r="B93" s="527"/>
      <c r="C93" s="203">
        <v>7</v>
      </c>
      <c r="D93" s="206" t="s">
        <v>410</v>
      </c>
      <c r="E93" s="203">
        <v>23</v>
      </c>
      <c r="F93" s="203">
        <v>2000</v>
      </c>
      <c r="G93" s="208">
        <f t="shared" si="97"/>
        <v>86.956521739130437</v>
      </c>
      <c r="H93" s="576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77"/>
      <c r="M93" s="209">
        <f>RANK(K93, K$87:$K$101)</f>
        <v>7</v>
      </c>
      <c r="N93" s="527"/>
      <c r="O93" s="527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76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76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76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76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76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76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76"/>
    </row>
    <row r="94" spans="2:50" ht="14.25" hidden="1" customHeight="1" outlineLevel="1">
      <c r="B94" s="527"/>
      <c r="C94" s="203">
        <v>8</v>
      </c>
      <c r="D94" s="206" t="s">
        <v>373</v>
      </c>
      <c r="E94" s="203">
        <v>26</v>
      </c>
      <c r="F94" s="203">
        <v>2000</v>
      </c>
      <c r="G94" s="208">
        <f t="shared" si="97"/>
        <v>76.92307692307692</v>
      </c>
      <c r="H94" s="576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77"/>
      <c r="M94" s="209">
        <f>RANK(K94, K$87:$K$101)</f>
        <v>11</v>
      </c>
      <c r="N94" s="527"/>
      <c r="O94" s="527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76"/>
      <c r="U94" s="207"/>
      <c r="V94" s="207"/>
      <c r="W94" s="208"/>
      <c r="X94" s="205"/>
      <c r="Y94" s="576"/>
      <c r="Z94" s="207"/>
      <c r="AA94" s="207"/>
      <c r="AB94" s="208"/>
      <c r="AC94" s="205"/>
      <c r="AD94" s="576"/>
      <c r="AE94" s="207"/>
      <c r="AF94" s="207"/>
      <c r="AG94" s="208"/>
      <c r="AH94" s="205"/>
      <c r="AI94" s="576"/>
      <c r="AJ94" s="207"/>
      <c r="AK94" s="207"/>
      <c r="AL94" s="208"/>
      <c r="AM94" s="205"/>
      <c r="AN94" s="576"/>
      <c r="AO94" s="207"/>
      <c r="AP94" s="207"/>
      <c r="AQ94" s="208"/>
      <c r="AR94" s="205"/>
      <c r="AS94" s="576"/>
      <c r="AT94" s="207"/>
      <c r="AU94" s="207"/>
      <c r="AV94" s="208"/>
      <c r="AW94" s="205"/>
      <c r="AX94" s="576"/>
    </row>
    <row r="95" spans="2:50" ht="14.25" hidden="1" customHeight="1" outlineLevel="1">
      <c r="B95" s="527"/>
      <c r="C95" s="203">
        <v>9</v>
      </c>
      <c r="D95" s="206" t="s">
        <v>378</v>
      </c>
      <c r="E95" s="203">
        <v>23</v>
      </c>
      <c r="F95" s="203">
        <v>2000</v>
      </c>
      <c r="G95" s="208">
        <f t="shared" si="97"/>
        <v>86.956521739130437</v>
      </c>
      <c r="H95" s="576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77"/>
      <c r="M95" s="209">
        <f>RANK(K95, K$87:$K$101)</f>
        <v>6</v>
      </c>
      <c r="N95" s="527"/>
      <c r="O95" s="527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76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76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76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76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76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76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76"/>
    </row>
    <row r="96" spans="2:50" ht="14.25" hidden="1" customHeight="1" outlineLevel="1">
      <c r="B96" s="527"/>
      <c r="C96" s="203">
        <v>10</v>
      </c>
      <c r="D96" s="206" t="s">
        <v>379</v>
      </c>
      <c r="E96" s="203">
        <v>17</v>
      </c>
      <c r="F96" s="203">
        <v>2000</v>
      </c>
      <c r="G96" s="208">
        <f t="shared" si="97"/>
        <v>117.64705882352941</v>
      </c>
      <c r="H96" s="576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77"/>
      <c r="M96" s="209">
        <f>RANK(K96, K$87:$K$101)</f>
        <v>1</v>
      </c>
      <c r="N96" s="527"/>
      <c r="O96" s="527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76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76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76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76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76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76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76"/>
    </row>
    <row r="97" spans="2:50" ht="14.25" hidden="1" customHeight="1" outlineLevel="1">
      <c r="B97" s="527"/>
      <c r="C97" s="203">
        <v>11</v>
      </c>
      <c r="D97" s="206" t="s">
        <v>411</v>
      </c>
      <c r="E97" s="203">
        <v>22</v>
      </c>
      <c r="F97" s="203">
        <v>2000</v>
      </c>
      <c r="G97" s="208">
        <f t="shared" si="97"/>
        <v>90.909090909090907</v>
      </c>
      <c r="H97" s="576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77"/>
      <c r="M97" s="209">
        <f>RANK(K97, K$87:$K$101)</f>
        <v>4</v>
      </c>
      <c r="N97" s="527"/>
      <c r="O97" s="527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76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76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76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76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76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76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76"/>
    </row>
    <row r="98" spans="2:50" ht="14.25" hidden="1" customHeight="1" outlineLevel="1">
      <c r="B98" s="527"/>
      <c r="C98" s="203">
        <v>12</v>
      </c>
      <c r="D98" s="206" t="s">
        <v>616</v>
      </c>
      <c r="E98" s="203">
        <v>20</v>
      </c>
      <c r="F98" s="203">
        <v>2000</v>
      </c>
      <c r="G98" s="208">
        <f t="shared" si="97"/>
        <v>100</v>
      </c>
      <c r="H98" s="576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77"/>
      <c r="M98" s="209">
        <f>RANK(K98, K$87:$K$101)</f>
        <v>2</v>
      </c>
      <c r="N98" s="527"/>
      <c r="O98" s="527"/>
      <c r="P98" s="207"/>
      <c r="Q98" s="207"/>
      <c r="R98" s="208"/>
      <c r="S98" s="205"/>
      <c r="T98" s="576"/>
      <c r="U98" s="207"/>
      <c r="V98" s="207"/>
      <c r="W98" s="208"/>
      <c r="X98" s="205"/>
      <c r="Y98" s="576"/>
      <c r="Z98" s="207"/>
      <c r="AA98" s="207"/>
      <c r="AB98" s="208"/>
      <c r="AC98" s="205"/>
      <c r="AD98" s="576"/>
      <c r="AE98" s="207"/>
      <c r="AF98" s="207"/>
      <c r="AG98" s="208"/>
      <c r="AH98" s="205"/>
      <c r="AI98" s="576"/>
      <c r="AJ98" s="207"/>
      <c r="AK98" s="207"/>
      <c r="AL98" s="208"/>
      <c r="AM98" s="205"/>
      <c r="AN98" s="576"/>
      <c r="AO98" s="207"/>
      <c r="AP98" s="207"/>
      <c r="AQ98" s="208"/>
      <c r="AR98" s="205"/>
      <c r="AS98" s="576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7"/>
      <c r="Q99" s="207"/>
      <c r="R99" s="208"/>
      <c r="S99" s="205"/>
      <c r="T99" s="576"/>
      <c r="U99" s="207"/>
      <c r="V99" s="207"/>
      <c r="W99" s="208"/>
      <c r="X99" s="205"/>
      <c r="Y99" s="576"/>
      <c r="Z99" s="207"/>
      <c r="AA99" s="207"/>
      <c r="AB99" s="208"/>
      <c r="AC99" s="205"/>
      <c r="AD99" s="576"/>
      <c r="AE99" s="207"/>
      <c r="AF99" s="207"/>
      <c r="AG99" s="208"/>
      <c r="AH99" s="205"/>
      <c r="AI99" s="576"/>
      <c r="AJ99" s="207"/>
      <c r="AK99" s="207"/>
      <c r="AL99" s="208"/>
      <c r="AM99" s="205"/>
      <c r="AN99" s="576"/>
      <c r="AO99" s="207"/>
      <c r="AP99" s="207"/>
      <c r="AQ99" s="208"/>
      <c r="AR99" s="205"/>
      <c r="AS99" s="576"/>
      <c r="AT99" s="207"/>
      <c r="AU99" s="207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3">U102+1</f>
        <v>45904</v>
      </c>
      <c r="AA102" s="637"/>
      <c r="AB102" s="637"/>
      <c r="AC102" s="637"/>
      <c r="AD102" s="637"/>
      <c r="AE102" s="638">
        <f t="shared" ref="AE102" si="114">Z102+1</f>
        <v>45905</v>
      </c>
      <c r="AF102" s="639"/>
      <c r="AG102" s="639"/>
      <c r="AH102" s="639"/>
      <c r="AI102" s="639"/>
      <c r="AJ102" s="640">
        <f t="shared" ref="AJ102" si="115">AE102+1</f>
        <v>45906</v>
      </c>
      <c r="AK102" s="641"/>
      <c r="AL102" s="641"/>
      <c r="AM102" s="641"/>
      <c r="AN102" s="642"/>
      <c r="AO102" s="638">
        <f t="shared" ref="AO102" si="116">AJ102+1</f>
        <v>45907</v>
      </c>
      <c r="AP102" s="639"/>
      <c r="AQ102" s="639"/>
      <c r="AR102" s="639"/>
      <c r="AS102" s="639"/>
      <c r="AT102" s="640">
        <f t="shared" ref="AT102" si="117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8">Z102</f>
        <v>45904</v>
      </c>
      <c r="AA103" s="643"/>
      <c r="AB103" s="643"/>
      <c r="AC103" s="643"/>
      <c r="AD103" s="643"/>
      <c r="AE103" s="644">
        <f t="shared" ref="AE103" si="119">AE102</f>
        <v>45905</v>
      </c>
      <c r="AF103" s="644"/>
      <c r="AG103" s="644"/>
      <c r="AH103" s="644"/>
      <c r="AI103" s="644"/>
      <c r="AJ103" s="645">
        <f t="shared" ref="AJ103" si="120">AJ102</f>
        <v>45906</v>
      </c>
      <c r="AK103" s="646"/>
      <c r="AL103" s="646"/>
      <c r="AM103" s="646"/>
      <c r="AN103" s="647"/>
      <c r="AO103" s="644">
        <f t="shared" ref="AO103" si="121">AO102</f>
        <v>45907</v>
      </c>
      <c r="AP103" s="644"/>
      <c r="AQ103" s="644"/>
      <c r="AR103" s="644"/>
      <c r="AS103" s="644"/>
      <c r="AT103" s="645">
        <f t="shared" ref="AT103" si="122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407</v>
      </c>
      <c r="C107" s="203">
        <v>1</v>
      </c>
      <c r="D107" s="206" t="s">
        <v>374</v>
      </c>
      <c r="E107" s="203">
        <v>26</v>
      </c>
      <c r="F107" s="203">
        <v>2000</v>
      </c>
      <c r="G107" s="208">
        <f>F107/E107</f>
        <v>76.92307692307692</v>
      </c>
      <c r="H107" s="576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77">
        <f>IFERROR(AVERAGE(K107:K121),"-")</f>
        <v>75.769648645422222</v>
      </c>
      <c r="M107" s="209">
        <f>RANK(K107, K$107:$K$121)</f>
        <v>9</v>
      </c>
      <c r="N107" s="527"/>
      <c r="O107" s="527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76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76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76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76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76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76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76">
        <f>AVERAGE(AV107:AV121)</f>
        <v>75.971960961305285</v>
      </c>
    </row>
    <row r="108" spans="2:50" ht="14.25" hidden="1" customHeight="1" outlineLevel="1">
      <c r="B108" s="527"/>
      <c r="C108" s="203">
        <v>2</v>
      </c>
      <c r="D108" s="206" t="s">
        <v>408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76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77"/>
      <c r="M108" s="209">
        <f>RANK(K108, K$107:$K$121)</f>
        <v>10</v>
      </c>
      <c r="N108" s="527"/>
      <c r="O108" s="527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76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76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76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76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76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76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76"/>
    </row>
    <row r="109" spans="2:50" ht="14.25" hidden="1" customHeight="1" outlineLevel="1">
      <c r="B109" s="527"/>
      <c r="C109" s="203">
        <v>3</v>
      </c>
      <c r="D109" s="206" t="s">
        <v>527</v>
      </c>
      <c r="E109" s="203">
        <v>25</v>
      </c>
      <c r="F109" s="203">
        <v>2000</v>
      </c>
      <c r="G109" s="208">
        <f t="shared" si="130"/>
        <v>80</v>
      </c>
      <c r="H109" s="576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77"/>
      <c r="M109" s="209">
        <f>RANK(K109, K$107:$K$121)</f>
        <v>8</v>
      </c>
      <c r="N109" s="527"/>
      <c r="O109" s="527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76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76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76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76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76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76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76"/>
    </row>
    <row r="110" spans="2:50" ht="14.25" hidden="1" customHeight="1" outlineLevel="1">
      <c r="B110" s="527"/>
      <c r="C110" s="203">
        <v>4</v>
      </c>
      <c r="D110" s="206" t="s">
        <v>582</v>
      </c>
      <c r="E110" s="203">
        <v>22</v>
      </c>
      <c r="F110" s="203">
        <v>2000</v>
      </c>
      <c r="G110" s="208">
        <f t="shared" si="130"/>
        <v>90.909090909090907</v>
      </c>
      <c r="H110" s="576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77"/>
      <c r="M110" s="209">
        <f>RANK(K110, K$107:$K$121)</f>
        <v>3</v>
      </c>
      <c r="N110" s="527"/>
      <c r="O110" s="527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76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76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76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76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76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76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76"/>
    </row>
    <row r="111" spans="2:50" ht="14.25" hidden="1" customHeight="1" outlineLevel="1">
      <c r="B111" s="527"/>
      <c r="C111" s="203">
        <v>5</v>
      </c>
      <c r="D111" s="206" t="s">
        <v>528</v>
      </c>
      <c r="E111" s="203">
        <v>26</v>
      </c>
      <c r="F111" s="203">
        <v>2000</v>
      </c>
      <c r="G111" s="208">
        <f t="shared" si="130"/>
        <v>76.92307692307692</v>
      </c>
      <c r="H111" s="576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77"/>
      <c r="M111" s="209">
        <f>RANK(K111, K$107:$K$121)</f>
        <v>11</v>
      </c>
      <c r="N111" s="527"/>
      <c r="O111" s="527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76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76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76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76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76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76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76"/>
    </row>
    <row r="112" spans="2:50" ht="14.25" hidden="1" customHeight="1" outlineLevel="1">
      <c r="B112" s="527"/>
      <c r="C112" s="203">
        <v>6</v>
      </c>
      <c r="D112" s="206" t="s">
        <v>372</v>
      </c>
      <c r="E112" s="203">
        <v>23</v>
      </c>
      <c r="F112" s="203">
        <v>2000</v>
      </c>
      <c r="G112" s="208">
        <f t="shared" si="130"/>
        <v>86.956521739130437</v>
      </c>
      <c r="H112" s="576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77"/>
      <c r="M112" s="209">
        <f>RANK(K112, K$107:$K$121)</f>
        <v>6</v>
      </c>
      <c r="N112" s="527"/>
      <c r="O112" s="527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76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76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76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76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76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76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76"/>
    </row>
    <row r="113" spans="2:50" ht="14.25" hidden="1" customHeight="1" outlineLevel="1">
      <c r="B113" s="527"/>
      <c r="C113" s="203">
        <v>7</v>
      </c>
      <c r="D113" s="206" t="s">
        <v>410</v>
      </c>
      <c r="E113" s="203">
        <v>23</v>
      </c>
      <c r="F113" s="203">
        <v>2000</v>
      </c>
      <c r="G113" s="208">
        <f t="shared" si="130"/>
        <v>86.956521739130437</v>
      </c>
      <c r="H113" s="576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77"/>
      <c r="M113" s="209">
        <f>RANK(K113, K$107:$K$121)</f>
        <v>7</v>
      </c>
      <c r="N113" s="527"/>
      <c r="O113" s="527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76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76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76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76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76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76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76"/>
    </row>
    <row r="114" spans="2:50" ht="14.25" hidden="1" customHeight="1" outlineLevel="1">
      <c r="B114" s="527"/>
      <c r="C114" s="203">
        <v>8</v>
      </c>
      <c r="D114" s="206" t="s">
        <v>378</v>
      </c>
      <c r="E114" s="203">
        <v>23</v>
      </c>
      <c r="F114" s="203">
        <v>2000</v>
      </c>
      <c r="G114" s="208">
        <f t="shared" si="130"/>
        <v>86.956521739130437</v>
      </c>
      <c r="H114" s="576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77"/>
      <c r="M114" s="209">
        <f>RANK(K114, K$107:$K$121)</f>
        <v>5</v>
      </c>
      <c r="N114" s="527"/>
      <c r="O114" s="527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76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76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76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76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76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76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76"/>
    </row>
    <row r="115" spans="2:50" ht="14.25" hidden="1" customHeight="1" outlineLevel="1">
      <c r="B115" s="527"/>
      <c r="C115" s="203">
        <v>9</v>
      </c>
      <c r="D115" s="206" t="s">
        <v>379</v>
      </c>
      <c r="E115" s="203">
        <v>17</v>
      </c>
      <c r="F115" s="203">
        <v>2000</v>
      </c>
      <c r="G115" s="208">
        <f t="shared" si="130"/>
        <v>117.64705882352941</v>
      </c>
      <c r="H115" s="576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77"/>
      <c r="M115" s="209">
        <f>RANK(K115, K$107:$K$121)</f>
        <v>1</v>
      </c>
      <c r="N115" s="527"/>
      <c r="O115" s="527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76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76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76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76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76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76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76"/>
    </row>
    <row r="116" spans="2:50" ht="14.25" hidden="1" customHeight="1" outlineLevel="1">
      <c r="B116" s="527"/>
      <c r="C116" s="203">
        <v>10</v>
      </c>
      <c r="D116" s="206" t="s">
        <v>411</v>
      </c>
      <c r="E116" s="203">
        <v>22</v>
      </c>
      <c r="F116" s="203">
        <v>2000</v>
      </c>
      <c r="G116" s="208">
        <f t="shared" si="130"/>
        <v>90.909090909090907</v>
      </c>
      <c r="H116" s="576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77"/>
      <c r="M116" s="209">
        <f>RANK(K116, K$107:$K$121)</f>
        <v>4</v>
      </c>
      <c r="N116" s="527"/>
      <c r="O116" s="527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76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76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76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76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76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76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76"/>
    </row>
    <row r="117" spans="2:50" ht="14.25" hidden="1" customHeight="1" outlineLevel="1">
      <c r="B117" s="527"/>
      <c r="C117" s="203">
        <v>11</v>
      </c>
      <c r="D117" s="206" t="s">
        <v>616</v>
      </c>
      <c r="E117" s="203">
        <v>20</v>
      </c>
      <c r="F117" s="203">
        <v>2000</v>
      </c>
      <c r="G117" s="208">
        <f t="shared" si="130"/>
        <v>100</v>
      </c>
      <c r="H117" s="576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77"/>
      <c r="M117" s="209">
        <f>RANK(K117, K$107:$K$121)</f>
        <v>2</v>
      </c>
      <c r="N117" s="527"/>
      <c r="O117" s="527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76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76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76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76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76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76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7"/>
      <c r="W121" s="208"/>
      <c r="X121" s="205"/>
      <c r="Y121" s="576"/>
      <c r="Z121" s="203"/>
      <c r="AA121" s="207"/>
      <c r="AB121" s="208"/>
      <c r="AC121" s="205"/>
      <c r="AD121" s="576"/>
      <c r="AE121" s="203"/>
      <c r="AF121" s="207"/>
      <c r="AG121" s="208"/>
      <c r="AH121" s="205"/>
      <c r="AI121" s="576"/>
      <c r="AJ121" s="203"/>
      <c r="AK121" s="207"/>
      <c r="AL121" s="208"/>
      <c r="AM121" s="205"/>
      <c r="AN121" s="576"/>
      <c r="AO121" s="203"/>
      <c r="AP121" s="207"/>
      <c r="AQ121" s="208"/>
      <c r="AR121" s="205"/>
      <c r="AS121" s="576"/>
      <c r="AT121" s="203"/>
      <c r="AU121" s="207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9">U122+1</f>
        <v>45911</v>
      </c>
      <c r="AA122" s="637"/>
      <c r="AB122" s="637"/>
      <c r="AC122" s="637"/>
      <c r="AD122" s="637"/>
      <c r="AE122" s="638">
        <f t="shared" ref="AE122" si="140">Z122+1</f>
        <v>45912</v>
      </c>
      <c r="AF122" s="639"/>
      <c r="AG122" s="639"/>
      <c r="AH122" s="639"/>
      <c r="AI122" s="639"/>
      <c r="AJ122" s="640">
        <f t="shared" ref="AJ122" si="141">AE122+1</f>
        <v>45913</v>
      </c>
      <c r="AK122" s="641"/>
      <c r="AL122" s="641"/>
      <c r="AM122" s="641"/>
      <c r="AN122" s="642"/>
      <c r="AO122" s="638">
        <f t="shared" ref="AO122" si="142">AJ122+1</f>
        <v>45914</v>
      </c>
      <c r="AP122" s="639"/>
      <c r="AQ122" s="639"/>
      <c r="AR122" s="639"/>
      <c r="AS122" s="639"/>
      <c r="AT122" s="640">
        <f t="shared" ref="AT122" si="143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4">Z122</f>
        <v>45911</v>
      </c>
      <c r="AA123" s="643"/>
      <c r="AB123" s="643"/>
      <c r="AC123" s="643"/>
      <c r="AD123" s="643"/>
      <c r="AE123" s="644">
        <f t="shared" ref="AE123" si="145">AE122</f>
        <v>45912</v>
      </c>
      <c r="AF123" s="644"/>
      <c r="AG123" s="644"/>
      <c r="AH123" s="644"/>
      <c r="AI123" s="644"/>
      <c r="AJ123" s="645">
        <f t="shared" ref="AJ123" si="146">AJ122</f>
        <v>45913</v>
      </c>
      <c r="AK123" s="646"/>
      <c r="AL123" s="646"/>
      <c r="AM123" s="646"/>
      <c r="AN123" s="647"/>
      <c r="AO123" s="644">
        <f t="shared" ref="AO123" si="147">AO122</f>
        <v>45914</v>
      </c>
      <c r="AP123" s="644"/>
      <c r="AQ123" s="644"/>
      <c r="AR123" s="644"/>
      <c r="AS123" s="644"/>
      <c r="AT123" s="645">
        <f t="shared" ref="AT123" si="148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407</v>
      </c>
      <c r="C127" s="203">
        <v>1</v>
      </c>
      <c r="D127" s="206" t="s">
        <v>374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76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77">
        <f>IFERROR(AVERAGE(K127:K141),"-")</f>
        <v>76.209164659903735</v>
      </c>
      <c r="M127" s="209">
        <f>RANK(K127, K$127:$K$141)</f>
        <v>9</v>
      </c>
      <c r="N127" s="527"/>
      <c r="O127" s="527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76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76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76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76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76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76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76">
        <f>AVERAGE(AV127:AV141)</f>
        <v>76.179090804450539</v>
      </c>
    </row>
    <row r="128" spans="2:50" ht="14.25" hidden="1" customHeight="1" outlineLevel="1">
      <c r="B128" s="527"/>
      <c r="C128" s="203">
        <v>2</v>
      </c>
      <c r="D128" s="206" t="s">
        <v>408</v>
      </c>
      <c r="E128" s="203">
        <v>26</v>
      </c>
      <c r="F128" s="203">
        <v>2000</v>
      </c>
      <c r="G128" s="208">
        <f t="shared" si="149"/>
        <v>76.92307692307692</v>
      </c>
      <c r="H128" s="576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77"/>
      <c r="M128" s="209">
        <f>RANK(K128, K$127:$K$141)</f>
        <v>10</v>
      </c>
      <c r="N128" s="527"/>
      <c r="O128" s="527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76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76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76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76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76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76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76"/>
    </row>
    <row r="129" spans="2:50" ht="14.25" hidden="1" customHeight="1" outlineLevel="1">
      <c r="B129" s="527"/>
      <c r="C129" s="203">
        <v>3</v>
      </c>
      <c r="D129" s="206" t="s">
        <v>527</v>
      </c>
      <c r="E129" s="203">
        <v>25</v>
      </c>
      <c r="F129" s="203">
        <v>2000</v>
      </c>
      <c r="G129" s="208">
        <f t="shared" si="149"/>
        <v>80</v>
      </c>
      <c r="H129" s="576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77"/>
      <c r="M129" s="209">
        <f>RANK(K129, K$127:$K$141)</f>
        <v>8</v>
      </c>
      <c r="N129" s="527"/>
      <c r="O129" s="527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76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76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76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76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76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76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76"/>
    </row>
    <row r="130" spans="2:50" ht="14.25" hidden="1" customHeight="1" outlineLevel="1">
      <c r="B130" s="527"/>
      <c r="C130" s="203">
        <v>4</v>
      </c>
      <c r="D130" s="206" t="s">
        <v>582</v>
      </c>
      <c r="E130" s="203">
        <v>22</v>
      </c>
      <c r="F130" s="203">
        <v>2000</v>
      </c>
      <c r="G130" s="208">
        <f t="shared" si="149"/>
        <v>90.909090909090907</v>
      </c>
      <c r="H130" s="576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77"/>
      <c r="M130" s="209">
        <f>RANK(K130, K$127:$K$141)</f>
        <v>3</v>
      </c>
      <c r="N130" s="527"/>
      <c r="O130" s="527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76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76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76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76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76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76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76"/>
    </row>
    <row r="131" spans="2:50" ht="14.25" hidden="1" customHeight="1" outlineLevel="1">
      <c r="B131" s="527"/>
      <c r="C131" s="203">
        <v>5</v>
      </c>
      <c r="D131" s="206" t="s">
        <v>528</v>
      </c>
      <c r="E131" s="203">
        <v>26</v>
      </c>
      <c r="F131" s="203">
        <v>2000</v>
      </c>
      <c r="G131" s="208">
        <f t="shared" si="149"/>
        <v>76.92307692307692</v>
      </c>
      <c r="H131" s="576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77"/>
      <c r="M131" s="209">
        <f>RANK(K131, K$127:$K$141)</f>
        <v>11</v>
      </c>
      <c r="N131" s="527"/>
      <c r="O131" s="527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76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76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76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76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76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76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76"/>
    </row>
    <row r="132" spans="2:50" ht="14.25" hidden="1" customHeight="1" outlineLevel="1">
      <c r="B132" s="527"/>
      <c r="C132" s="203">
        <v>6</v>
      </c>
      <c r="D132" s="206" t="s">
        <v>372</v>
      </c>
      <c r="E132" s="203">
        <v>23</v>
      </c>
      <c r="F132" s="203">
        <v>2000</v>
      </c>
      <c r="G132" s="208">
        <f t="shared" si="149"/>
        <v>86.956521739130437</v>
      </c>
      <c r="H132" s="576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77"/>
      <c r="M132" s="209">
        <f>RANK(K132, K$127:$K$141)</f>
        <v>5</v>
      </c>
      <c r="N132" s="527"/>
      <c r="O132" s="527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76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76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76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76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76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76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76"/>
    </row>
    <row r="133" spans="2:50" ht="14.25" hidden="1" customHeight="1" outlineLevel="1">
      <c r="B133" s="527"/>
      <c r="C133" s="203">
        <v>7</v>
      </c>
      <c r="D133" s="206" t="s">
        <v>410</v>
      </c>
      <c r="E133" s="203">
        <v>23</v>
      </c>
      <c r="F133" s="203">
        <v>2000</v>
      </c>
      <c r="G133" s="208">
        <f t="shared" si="149"/>
        <v>86.956521739130437</v>
      </c>
      <c r="H133" s="576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77"/>
      <c r="M133" s="209">
        <f>RANK(K133, K$127:$K$141)</f>
        <v>7</v>
      </c>
      <c r="N133" s="527"/>
      <c r="O133" s="527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76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76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76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76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76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76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76"/>
    </row>
    <row r="134" spans="2:50" ht="14.25" hidden="1" customHeight="1" outlineLevel="1">
      <c r="B134" s="527"/>
      <c r="C134" s="203">
        <v>8</v>
      </c>
      <c r="D134" s="206" t="s">
        <v>378</v>
      </c>
      <c r="E134" s="203">
        <v>23</v>
      </c>
      <c r="F134" s="203">
        <v>2000</v>
      </c>
      <c r="G134" s="208">
        <f t="shared" si="149"/>
        <v>86.956521739130437</v>
      </c>
      <c r="H134" s="576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77"/>
      <c r="M134" s="209">
        <f>RANK(K134, K$127:$K$141)</f>
        <v>6</v>
      </c>
      <c r="N134" s="527"/>
      <c r="O134" s="527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76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76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76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76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76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76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76"/>
    </row>
    <row r="135" spans="2:50" ht="14.25" hidden="1" customHeight="1" outlineLevel="1">
      <c r="B135" s="527"/>
      <c r="C135" s="203">
        <v>9</v>
      </c>
      <c r="D135" s="206" t="s">
        <v>379</v>
      </c>
      <c r="E135" s="203">
        <v>17</v>
      </c>
      <c r="F135" s="203">
        <v>2000</v>
      </c>
      <c r="G135" s="208">
        <f t="shared" si="149"/>
        <v>117.64705882352941</v>
      </c>
      <c r="H135" s="576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77"/>
      <c r="M135" s="209">
        <f>RANK(K135, K$127:$K$141)</f>
        <v>1</v>
      </c>
      <c r="N135" s="527"/>
      <c r="O135" s="527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76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76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76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76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76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76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76"/>
    </row>
    <row r="136" spans="2:50" ht="14.25" hidden="1" customHeight="1" outlineLevel="1">
      <c r="B136" s="527"/>
      <c r="C136" s="203">
        <v>10</v>
      </c>
      <c r="D136" s="206" t="s">
        <v>411</v>
      </c>
      <c r="E136" s="203">
        <v>22</v>
      </c>
      <c r="F136" s="203">
        <v>2000</v>
      </c>
      <c r="G136" s="208">
        <f t="shared" si="149"/>
        <v>90.909090909090907</v>
      </c>
      <c r="H136" s="576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77"/>
      <c r="M136" s="209">
        <f>RANK(K136, K$127:$K$141)</f>
        <v>4</v>
      </c>
      <c r="N136" s="527"/>
      <c r="O136" s="527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76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76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76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76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76"/>
      <c r="AO136" s="207"/>
      <c r="AP136" s="207"/>
      <c r="AQ136" s="208"/>
      <c r="AR136" s="205"/>
      <c r="AS136" s="576"/>
      <c r="AT136" s="207"/>
      <c r="AU136" s="207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 t="s">
        <v>616</v>
      </c>
      <c r="E137" s="203">
        <v>20</v>
      </c>
      <c r="F137" s="203">
        <v>2000</v>
      </c>
      <c r="G137" s="208">
        <f t="shared" si="149"/>
        <v>100</v>
      </c>
      <c r="H137" s="576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77"/>
      <c r="M137" s="209">
        <f>RANK(K137, K$127:$K$141)</f>
        <v>2</v>
      </c>
      <c r="N137" s="527"/>
      <c r="O137" s="527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76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76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76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76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76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76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5">U142+1</f>
        <v>45918</v>
      </c>
      <c r="AA142" s="637"/>
      <c r="AB142" s="637"/>
      <c r="AC142" s="637"/>
      <c r="AD142" s="637"/>
      <c r="AE142" s="638">
        <f t="shared" ref="AE142" si="166">Z142+1</f>
        <v>45919</v>
      </c>
      <c r="AF142" s="639"/>
      <c r="AG142" s="639"/>
      <c r="AH142" s="639"/>
      <c r="AI142" s="639"/>
      <c r="AJ142" s="640">
        <f t="shared" ref="AJ142" si="167">AE142+1</f>
        <v>45920</v>
      </c>
      <c r="AK142" s="641"/>
      <c r="AL142" s="641"/>
      <c r="AM142" s="641"/>
      <c r="AN142" s="642"/>
      <c r="AO142" s="638">
        <f t="shared" ref="AO142" si="168">AJ142+1</f>
        <v>45921</v>
      </c>
      <c r="AP142" s="639"/>
      <c r="AQ142" s="639"/>
      <c r="AR142" s="639"/>
      <c r="AS142" s="639"/>
      <c r="AT142" s="640">
        <f t="shared" ref="AT142" si="169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0">Z142</f>
        <v>45918</v>
      </c>
      <c r="AA143" s="643"/>
      <c r="AB143" s="643"/>
      <c r="AC143" s="643"/>
      <c r="AD143" s="643"/>
      <c r="AE143" s="644">
        <f t="shared" ref="AE143" si="171">AE142</f>
        <v>45919</v>
      </c>
      <c r="AF143" s="644"/>
      <c r="AG143" s="644"/>
      <c r="AH143" s="644"/>
      <c r="AI143" s="644"/>
      <c r="AJ143" s="645">
        <f t="shared" ref="AJ143" si="172">AJ142</f>
        <v>45920</v>
      </c>
      <c r="AK143" s="646"/>
      <c r="AL143" s="646"/>
      <c r="AM143" s="646"/>
      <c r="AN143" s="647"/>
      <c r="AO143" s="644">
        <f t="shared" ref="AO143" si="173">AO142</f>
        <v>45921</v>
      </c>
      <c r="AP143" s="644"/>
      <c r="AQ143" s="644"/>
      <c r="AR143" s="644"/>
      <c r="AS143" s="644"/>
      <c r="AT143" s="645">
        <f t="shared" ref="AT143" si="174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407</v>
      </c>
      <c r="C147" s="203">
        <v>1</v>
      </c>
      <c r="D147" s="206" t="s">
        <v>374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76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77">
        <f>IFERROR(AVERAGE(K147:K161),"-")</f>
        <v>77.078467473163428</v>
      </c>
      <c r="M147" s="209">
        <f>RANK(K147, K$147:$K$161)</f>
        <v>9</v>
      </c>
      <c r="N147" s="527"/>
      <c r="O147" s="527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76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76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76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76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76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76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76">
        <f>AVERAGE(AV147:AV161)</f>
        <v>77.245811053827609</v>
      </c>
    </row>
    <row r="148" spans="2:50" ht="14.25" hidden="1" customHeight="1" outlineLevel="1">
      <c r="B148" s="527"/>
      <c r="C148" s="203">
        <v>2</v>
      </c>
      <c r="D148" s="206" t="s">
        <v>408</v>
      </c>
      <c r="E148" s="203">
        <v>26</v>
      </c>
      <c r="F148" s="203">
        <v>2000</v>
      </c>
      <c r="G148" s="208">
        <f t="shared" si="175"/>
        <v>76.92307692307692</v>
      </c>
      <c r="H148" s="576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77"/>
      <c r="M148" s="209">
        <f>RANK(K148, K$147:$K$161)</f>
        <v>10</v>
      </c>
      <c r="N148" s="527"/>
      <c r="O148" s="527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76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76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76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76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76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76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76"/>
    </row>
    <row r="149" spans="2:50" ht="14.25" hidden="1" customHeight="1" outlineLevel="1">
      <c r="B149" s="527"/>
      <c r="C149" s="203">
        <v>3</v>
      </c>
      <c r="D149" s="206" t="s">
        <v>527</v>
      </c>
      <c r="E149" s="203">
        <v>25</v>
      </c>
      <c r="F149" s="203">
        <v>2000</v>
      </c>
      <c r="G149" s="208">
        <f t="shared" si="175"/>
        <v>80</v>
      </c>
      <c r="H149" s="576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77"/>
      <c r="M149" s="209">
        <f>RANK(K149, K$147:$K$161)</f>
        <v>8</v>
      </c>
      <c r="N149" s="527"/>
      <c r="O149" s="527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76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76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76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76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76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76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76"/>
    </row>
    <row r="150" spans="2:50" ht="14.25" hidden="1" customHeight="1" outlineLevel="1">
      <c r="B150" s="527"/>
      <c r="C150" s="203">
        <v>4</v>
      </c>
      <c r="D150" s="206" t="s">
        <v>582</v>
      </c>
      <c r="E150" s="203">
        <v>22</v>
      </c>
      <c r="F150" s="203">
        <v>2000</v>
      </c>
      <c r="G150" s="208">
        <f t="shared" si="175"/>
        <v>90.909090909090907</v>
      </c>
      <c r="H150" s="576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77"/>
      <c r="M150" s="209">
        <f>RANK(K150, K$147:$K$161)</f>
        <v>4</v>
      </c>
      <c r="N150" s="527"/>
      <c r="O150" s="527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76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76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76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76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76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76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76"/>
    </row>
    <row r="151" spans="2:50" ht="14.25" hidden="1" customHeight="1" outlineLevel="1">
      <c r="B151" s="527"/>
      <c r="C151" s="203">
        <v>5</v>
      </c>
      <c r="D151" s="206" t="s">
        <v>528</v>
      </c>
      <c r="E151" s="203">
        <v>26</v>
      </c>
      <c r="F151" s="203">
        <v>2000</v>
      </c>
      <c r="G151" s="208">
        <f t="shared" si="175"/>
        <v>76.92307692307692</v>
      </c>
      <c r="H151" s="576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77"/>
      <c r="M151" s="209">
        <f>RANK(K151, K$147:$K$161)</f>
        <v>11</v>
      </c>
      <c r="N151" s="527"/>
      <c r="O151" s="527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76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76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76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76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76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76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76"/>
    </row>
    <row r="152" spans="2:50" ht="14.25" hidden="1" customHeight="1" outlineLevel="1">
      <c r="B152" s="527"/>
      <c r="C152" s="203">
        <v>6</v>
      </c>
      <c r="D152" s="206" t="s">
        <v>643</v>
      </c>
      <c r="E152" s="203">
        <v>20</v>
      </c>
      <c r="F152" s="203">
        <v>2000</v>
      </c>
      <c r="G152" s="208">
        <f t="shared" si="175"/>
        <v>100</v>
      </c>
      <c r="H152" s="576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77"/>
      <c r="M152" s="209">
        <f>RANK(K152, K$147:$K$161)</f>
        <v>3</v>
      </c>
      <c r="N152" s="527"/>
      <c r="O152" s="527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76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76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76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76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76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76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76"/>
    </row>
    <row r="153" spans="2:50" ht="14.25" hidden="1" customHeight="1" outlineLevel="1">
      <c r="B153" s="527"/>
      <c r="C153" s="203">
        <v>7</v>
      </c>
      <c r="D153" s="206" t="s">
        <v>372</v>
      </c>
      <c r="E153" s="203">
        <v>23</v>
      </c>
      <c r="F153" s="203">
        <v>2000</v>
      </c>
      <c r="G153" s="208">
        <f t="shared" si="175"/>
        <v>86.956521739130437</v>
      </c>
      <c r="H153" s="576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77"/>
      <c r="M153" s="209">
        <f>RANK(K153, K$147:$K$161)</f>
        <v>6</v>
      </c>
      <c r="N153" s="527"/>
      <c r="O153" s="527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76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76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76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76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76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76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76"/>
    </row>
    <row r="154" spans="2:50" ht="14.25" hidden="1" customHeight="1" outlineLevel="1">
      <c r="B154" s="527"/>
      <c r="C154" s="203">
        <v>8</v>
      </c>
      <c r="D154" s="206" t="s">
        <v>410</v>
      </c>
      <c r="E154" s="203">
        <v>23</v>
      </c>
      <c r="F154" s="203">
        <v>2000</v>
      </c>
      <c r="G154" s="208">
        <f t="shared" si="175"/>
        <v>86.956521739130437</v>
      </c>
      <c r="H154" s="576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77"/>
      <c r="M154" s="209">
        <f>RANK(K154, K$147:$K$161)</f>
        <v>7</v>
      </c>
      <c r="N154" s="527"/>
      <c r="O154" s="527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76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76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76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76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76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76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76"/>
    </row>
    <row r="155" spans="2:50" ht="14.25" hidden="1" customHeight="1" outlineLevel="1">
      <c r="B155" s="527"/>
      <c r="C155" s="203">
        <v>9</v>
      </c>
      <c r="D155" s="206" t="s">
        <v>378</v>
      </c>
      <c r="E155" s="203">
        <v>23</v>
      </c>
      <c r="F155" s="203">
        <v>2000</v>
      </c>
      <c r="G155" s="208">
        <f t="shared" si="175"/>
        <v>86.956521739130437</v>
      </c>
      <c r="H155" s="576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77"/>
      <c r="M155" s="209">
        <f>RANK(K155, K$147:$K$161)</f>
        <v>5</v>
      </c>
      <c r="N155" s="527"/>
      <c r="O155" s="527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76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76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76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76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76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76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76"/>
    </row>
    <row r="156" spans="2:50" ht="14.25" hidden="1" customHeight="1" outlineLevel="1">
      <c r="B156" s="527"/>
      <c r="C156" s="203">
        <v>10</v>
      </c>
      <c r="D156" s="206" t="s">
        <v>379</v>
      </c>
      <c r="E156" s="203">
        <v>17</v>
      </c>
      <c r="F156" s="203">
        <v>2000</v>
      </c>
      <c r="G156" s="208">
        <f t="shared" si="175"/>
        <v>117.64705882352941</v>
      </c>
      <c r="H156" s="576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77"/>
      <c r="M156" s="209">
        <f>RANK(K156, K$147:$K$161)</f>
        <v>1</v>
      </c>
      <c r="N156" s="527"/>
      <c r="O156" s="527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76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76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76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76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76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76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76"/>
    </row>
    <row r="157" spans="2:50" ht="14.25" hidden="1" customHeight="1" outlineLevel="1">
      <c r="B157" s="527"/>
      <c r="C157" s="203">
        <v>11</v>
      </c>
      <c r="D157" s="206" t="s">
        <v>616</v>
      </c>
      <c r="E157" s="203">
        <v>20</v>
      </c>
      <c r="F157" s="203">
        <v>2000</v>
      </c>
      <c r="G157" s="208">
        <f t="shared" si="175"/>
        <v>100</v>
      </c>
      <c r="H157" s="576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77"/>
      <c r="M157" s="209">
        <f>RANK(K157, K$147:$K$161)</f>
        <v>2</v>
      </c>
      <c r="N157" s="527"/>
      <c r="O157" s="527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76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76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76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76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76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76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7">U162+1</f>
        <v>45925</v>
      </c>
      <c r="AA162" s="637"/>
      <c r="AB162" s="637"/>
      <c r="AC162" s="637"/>
      <c r="AD162" s="637"/>
      <c r="AE162" s="638">
        <f t="shared" ref="AE162" si="198">Z162+1</f>
        <v>45926</v>
      </c>
      <c r="AF162" s="639"/>
      <c r="AG162" s="639"/>
      <c r="AH162" s="639"/>
      <c r="AI162" s="639"/>
      <c r="AJ162" s="640">
        <f t="shared" ref="AJ162" si="199">AE162+1</f>
        <v>45927</v>
      </c>
      <c r="AK162" s="641"/>
      <c r="AL162" s="641"/>
      <c r="AM162" s="641"/>
      <c r="AN162" s="642"/>
      <c r="AO162" s="638">
        <f t="shared" ref="AO162" si="200">AJ162+1</f>
        <v>45928</v>
      </c>
      <c r="AP162" s="639"/>
      <c r="AQ162" s="639"/>
      <c r="AR162" s="639"/>
      <c r="AS162" s="639"/>
      <c r="AT162" s="640">
        <f t="shared" ref="AT162" si="201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202">Z162</f>
        <v>45925</v>
      </c>
      <c r="AA163" s="643"/>
      <c r="AB163" s="643"/>
      <c r="AC163" s="643"/>
      <c r="AD163" s="643"/>
      <c r="AE163" s="644">
        <f t="shared" ref="AE163" si="203">AE162</f>
        <v>45926</v>
      </c>
      <c r="AF163" s="644"/>
      <c r="AG163" s="644"/>
      <c r="AH163" s="644"/>
      <c r="AI163" s="644"/>
      <c r="AJ163" s="645">
        <f t="shared" ref="AJ163" si="204">AJ162</f>
        <v>45927</v>
      </c>
      <c r="AK163" s="646"/>
      <c r="AL163" s="646"/>
      <c r="AM163" s="646"/>
      <c r="AN163" s="647"/>
      <c r="AO163" s="644">
        <f t="shared" ref="AO163" si="205">AO162</f>
        <v>45928</v>
      </c>
      <c r="AP163" s="644"/>
      <c r="AQ163" s="644"/>
      <c r="AR163" s="644"/>
      <c r="AS163" s="644"/>
      <c r="AT163" s="645">
        <f t="shared" ref="AT163" si="206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407</v>
      </c>
      <c r="C167" s="203">
        <v>1</v>
      </c>
      <c r="D167" s="206" t="s">
        <v>374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76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77">
        <f>IFERROR(AVERAGE(K167:K181),"-")</f>
        <v>77.381293653569827</v>
      </c>
      <c r="M167" s="209">
        <f>RANK(K167, K$167:$K$181)</f>
        <v>9</v>
      </c>
      <c r="N167" s="527"/>
      <c r="O167" s="527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76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76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76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76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76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76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76">
        <f>AVERAGE(AV167:AV181)</f>
        <v>77.610629618758495</v>
      </c>
    </row>
    <row r="168" spans="2:50" ht="14.25" hidden="1" customHeight="1" outlineLevel="1">
      <c r="B168" s="527"/>
      <c r="C168" s="203">
        <v>2</v>
      </c>
      <c r="D168" s="206" t="s">
        <v>408</v>
      </c>
      <c r="E168" s="203">
        <v>26</v>
      </c>
      <c r="F168" s="203">
        <v>2000</v>
      </c>
      <c r="G168" s="208">
        <f t="shared" si="207"/>
        <v>76.92307692307692</v>
      </c>
      <c r="H168" s="576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77"/>
      <c r="M168" s="209">
        <f>RANK(K168, K$167:$K$181)</f>
        <v>10</v>
      </c>
      <c r="N168" s="527"/>
      <c r="O168" s="527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76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76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76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76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76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76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76"/>
    </row>
    <row r="169" spans="2:50" ht="14.25" hidden="1" customHeight="1" outlineLevel="1">
      <c r="B169" s="527"/>
      <c r="C169" s="203">
        <v>3</v>
      </c>
      <c r="D169" s="206" t="s">
        <v>527</v>
      </c>
      <c r="E169" s="203">
        <v>25</v>
      </c>
      <c r="F169" s="203">
        <v>2000</v>
      </c>
      <c r="G169" s="208">
        <f t="shared" si="207"/>
        <v>80</v>
      </c>
      <c r="H169" s="576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77"/>
      <c r="M169" s="209">
        <f>RANK(K169, K$167:$K$181)</f>
        <v>8</v>
      </c>
      <c r="N169" s="527"/>
      <c r="O169" s="527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76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76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76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76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76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76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76"/>
    </row>
    <row r="170" spans="2:50" ht="14.25" hidden="1" customHeight="1" outlineLevel="1">
      <c r="B170" s="527"/>
      <c r="C170" s="203">
        <v>4</v>
      </c>
      <c r="D170" s="206" t="s">
        <v>582</v>
      </c>
      <c r="E170" s="203">
        <v>22</v>
      </c>
      <c r="F170" s="203">
        <v>2000</v>
      </c>
      <c r="G170" s="208">
        <f t="shared" si="207"/>
        <v>90.909090909090907</v>
      </c>
      <c r="H170" s="576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77"/>
      <c r="M170" s="209">
        <f>RANK(K170, K$167:$K$181)</f>
        <v>4</v>
      </c>
      <c r="N170" s="527"/>
      <c r="O170" s="527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76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76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76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76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76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76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76"/>
    </row>
    <row r="171" spans="2:50" ht="14.25" hidden="1" customHeight="1" outlineLevel="1">
      <c r="B171" s="527"/>
      <c r="C171" s="203">
        <v>5</v>
      </c>
      <c r="D171" s="206" t="s">
        <v>528</v>
      </c>
      <c r="E171" s="203">
        <v>26</v>
      </c>
      <c r="F171" s="203">
        <v>2000</v>
      </c>
      <c r="G171" s="208">
        <f t="shared" si="207"/>
        <v>76.92307692307692</v>
      </c>
      <c r="H171" s="576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77"/>
      <c r="M171" s="209">
        <f>RANK(K171, K$167:$K$181)</f>
        <v>11</v>
      </c>
      <c r="N171" s="527"/>
      <c r="O171" s="527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76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76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76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76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76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76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76"/>
    </row>
    <row r="172" spans="2:50" ht="14.25" hidden="1" customHeight="1" outlineLevel="1">
      <c r="B172" s="527"/>
      <c r="C172" s="203">
        <v>6</v>
      </c>
      <c r="D172" s="206" t="s">
        <v>643</v>
      </c>
      <c r="E172" s="203">
        <v>20</v>
      </c>
      <c r="F172" s="203">
        <v>2000</v>
      </c>
      <c r="G172" s="208">
        <f t="shared" si="207"/>
        <v>100</v>
      </c>
      <c r="H172" s="576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77"/>
      <c r="M172" s="209">
        <f>RANK(K172, K$167:$K$181)</f>
        <v>3</v>
      </c>
      <c r="N172" s="527"/>
      <c r="O172" s="527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76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76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76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76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76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76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76"/>
    </row>
    <row r="173" spans="2:50" ht="14.25" hidden="1" customHeight="1" outlineLevel="1">
      <c r="B173" s="527"/>
      <c r="C173" s="203">
        <v>7</v>
      </c>
      <c r="D173" s="206" t="s">
        <v>372</v>
      </c>
      <c r="E173" s="203">
        <v>23</v>
      </c>
      <c r="F173" s="203">
        <v>2000</v>
      </c>
      <c r="G173" s="208">
        <f t="shared" si="207"/>
        <v>86.956521739130437</v>
      </c>
      <c r="H173" s="576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77"/>
      <c r="M173" s="209">
        <f>RANK(K173, K$167:$K$181)</f>
        <v>5</v>
      </c>
      <c r="N173" s="527"/>
      <c r="O173" s="527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76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76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76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76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76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76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76"/>
    </row>
    <row r="174" spans="2:50" ht="14.25" hidden="1" customHeight="1" outlineLevel="1">
      <c r="B174" s="527"/>
      <c r="C174" s="203">
        <v>8</v>
      </c>
      <c r="D174" s="206" t="s">
        <v>410</v>
      </c>
      <c r="E174" s="203">
        <v>23</v>
      </c>
      <c r="F174" s="203">
        <v>2000</v>
      </c>
      <c r="G174" s="208">
        <f t="shared" si="207"/>
        <v>86.956521739130437</v>
      </c>
      <c r="H174" s="576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77"/>
      <c r="M174" s="209">
        <f>RANK(K174, K$167:$K$181)</f>
        <v>7</v>
      </c>
      <c r="N174" s="527"/>
      <c r="O174" s="527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76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76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76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76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76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76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76"/>
    </row>
    <row r="175" spans="2:50" ht="14.25" hidden="1" customHeight="1" outlineLevel="1">
      <c r="B175" s="527"/>
      <c r="C175" s="203">
        <v>9</v>
      </c>
      <c r="D175" s="206" t="s">
        <v>378</v>
      </c>
      <c r="E175" s="203">
        <v>23</v>
      </c>
      <c r="F175" s="203">
        <v>2000</v>
      </c>
      <c r="G175" s="208">
        <f t="shared" si="207"/>
        <v>86.956521739130437</v>
      </c>
      <c r="H175" s="576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77"/>
      <c r="M175" s="209">
        <f>RANK(K175, K$167:$K$181)</f>
        <v>6</v>
      </c>
      <c r="N175" s="527"/>
      <c r="O175" s="527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76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76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76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76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76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76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76"/>
    </row>
    <row r="176" spans="2:50" ht="14.25" hidden="1" customHeight="1" outlineLevel="1">
      <c r="B176" s="527"/>
      <c r="C176" s="203">
        <v>10</v>
      </c>
      <c r="D176" s="206" t="s">
        <v>379</v>
      </c>
      <c r="E176" s="203">
        <v>17</v>
      </c>
      <c r="F176" s="203">
        <v>2000</v>
      </c>
      <c r="G176" s="208">
        <f t="shared" si="207"/>
        <v>117.64705882352941</v>
      </c>
      <c r="H176" s="576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77"/>
      <c r="M176" s="209">
        <f>RANK(K176, K$167:$K$181)</f>
        <v>1</v>
      </c>
      <c r="N176" s="527"/>
      <c r="O176" s="527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76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76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76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76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76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76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76"/>
    </row>
    <row r="177" spans="2:50" ht="14.25" hidden="1" customHeight="1" outlineLevel="1">
      <c r="B177" s="527"/>
      <c r="C177" s="203">
        <v>11</v>
      </c>
      <c r="D177" s="206" t="s">
        <v>616</v>
      </c>
      <c r="E177" s="203">
        <v>20</v>
      </c>
      <c r="F177" s="203">
        <v>2000</v>
      </c>
      <c r="G177" s="208">
        <f t="shared" si="207"/>
        <v>100</v>
      </c>
      <c r="H177" s="576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77"/>
      <c r="M177" s="209">
        <f>RANK(K177, K$167:$K$181)</f>
        <v>2</v>
      </c>
      <c r="N177" s="527"/>
      <c r="O177" s="527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76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76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76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76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76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76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7"/>
      <c r="W181" s="208"/>
      <c r="X181" s="205"/>
      <c r="Y181" s="576"/>
      <c r="Z181" s="203"/>
      <c r="AA181" s="207"/>
      <c r="AB181" s="208"/>
      <c r="AC181" s="205"/>
      <c r="AD181" s="576"/>
      <c r="AE181" s="203"/>
      <c r="AF181" s="207"/>
      <c r="AG181" s="208"/>
      <c r="AH181" s="205"/>
      <c r="AI181" s="576"/>
      <c r="AJ181" s="203"/>
      <c r="AK181" s="207"/>
      <c r="AL181" s="208"/>
      <c r="AM181" s="205"/>
      <c r="AN181" s="576"/>
      <c r="AO181" s="203"/>
      <c r="AP181" s="207"/>
      <c r="AQ181" s="208"/>
      <c r="AR181" s="205"/>
      <c r="AS181" s="576"/>
      <c r="AT181" s="203"/>
      <c r="AU181" s="207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23">U182+1</f>
        <v>45932</v>
      </c>
      <c r="AA182" s="637"/>
      <c r="AB182" s="637"/>
      <c r="AC182" s="637"/>
      <c r="AD182" s="637"/>
      <c r="AE182" s="638">
        <f t="shared" ref="AE182" si="224">Z182+1</f>
        <v>45933</v>
      </c>
      <c r="AF182" s="639"/>
      <c r="AG182" s="639"/>
      <c r="AH182" s="639"/>
      <c r="AI182" s="639"/>
      <c r="AJ182" s="640">
        <f t="shared" ref="AJ182" si="225">AE182+1</f>
        <v>45934</v>
      </c>
      <c r="AK182" s="641"/>
      <c r="AL182" s="641"/>
      <c r="AM182" s="641"/>
      <c r="AN182" s="642"/>
      <c r="AO182" s="638">
        <f t="shared" ref="AO182" si="226">AJ182+1</f>
        <v>45935</v>
      </c>
      <c r="AP182" s="639"/>
      <c r="AQ182" s="639"/>
      <c r="AR182" s="639"/>
      <c r="AS182" s="639"/>
      <c r="AT182" s="640">
        <f t="shared" ref="AT182" si="227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8">Z182</f>
        <v>45932</v>
      </c>
      <c r="AA183" s="643"/>
      <c r="AB183" s="643"/>
      <c r="AC183" s="643"/>
      <c r="AD183" s="643"/>
      <c r="AE183" s="644">
        <f t="shared" ref="AE183" si="229">AE182</f>
        <v>45933</v>
      </c>
      <c r="AF183" s="644"/>
      <c r="AG183" s="644"/>
      <c r="AH183" s="644"/>
      <c r="AI183" s="644"/>
      <c r="AJ183" s="645">
        <f t="shared" ref="AJ183" si="230">AJ182</f>
        <v>45934</v>
      </c>
      <c r="AK183" s="646"/>
      <c r="AL183" s="646"/>
      <c r="AM183" s="646"/>
      <c r="AN183" s="647"/>
      <c r="AO183" s="644">
        <f t="shared" ref="AO183" si="231">AO182</f>
        <v>45935</v>
      </c>
      <c r="AP183" s="644"/>
      <c r="AQ183" s="644"/>
      <c r="AR183" s="644"/>
      <c r="AS183" s="644"/>
      <c r="AT183" s="645">
        <f t="shared" ref="AT183" si="232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407</v>
      </c>
      <c r="C187" s="203">
        <v>1</v>
      </c>
      <c r="D187" s="206" t="s">
        <v>374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76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77">
        <f>IFERROR(AVERAGE(K187:K201),"-")</f>
        <v>77.405062360637586</v>
      </c>
      <c r="M187" s="209">
        <f>RANK(K187, K$187:$K$201)</f>
        <v>10</v>
      </c>
      <c r="N187" s="527"/>
      <c r="O187" s="527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76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76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76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76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76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76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76">
        <f>AVERAGE(AV187:AV201)</f>
        <v>77.669424424424818</v>
      </c>
    </row>
    <row r="188" spans="2:50" ht="14.25" hidden="1" customHeight="1" outlineLevel="1">
      <c r="B188" s="527"/>
      <c r="C188" s="203">
        <v>2</v>
      </c>
      <c r="D188" s="206" t="s">
        <v>408</v>
      </c>
      <c r="E188" s="203">
        <v>26</v>
      </c>
      <c r="F188" s="203">
        <v>2000</v>
      </c>
      <c r="G188" s="208">
        <f t="shared" si="233"/>
        <v>76.92307692307692</v>
      </c>
      <c r="H188" s="576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77"/>
      <c r="M188" s="209">
        <f>RANK(K188, K$187:$K$201)</f>
        <v>11</v>
      </c>
      <c r="N188" s="527"/>
      <c r="O188" s="527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76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76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76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76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76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76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76"/>
    </row>
    <row r="189" spans="2:50" ht="14.25" hidden="1" customHeight="1" outlineLevel="1">
      <c r="B189" s="527"/>
      <c r="C189" s="203">
        <v>3</v>
      </c>
      <c r="D189" s="206" t="s">
        <v>527</v>
      </c>
      <c r="E189" s="203">
        <v>25</v>
      </c>
      <c r="F189" s="203">
        <v>2000</v>
      </c>
      <c r="G189" s="208">
        <f t="shared" si="233"/>
        <v>80</v>
      </c>
      <c r="H189" s="576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77"/>
      <c r="M189" s="209">
        <f>RANK(K189, K$187:$K$201)</f>
        <v>9</v>
      </c>
      <c r="N189" s="527"/>
      <c r="O189" s="527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76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76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76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76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76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76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76"/>
    </row>
    <row r="190" spans="2:50" ht="14.25" hidden="1" customHeight="1" outlineLevel="1">
      <c r="B190" s="527"/>
      <c r="C190" s="203">
        <v>4</v>
      </c>
      <c r="D190" s="206" t="s">
        <v>582</v>
      </c>
      <c r="E190" s="203">
        <v>22</v>
      </c>
      <c r="F190" s="203">
        <v>2000</v>
      </c>
      <c r="G190" s="208">
        <f t="shared" si="233"/>
        <v>90.909090909090907</v>
      </c>
      <c r="H190" s="576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77"/>
      <c r="M190" s="209">
        <f>RANK(K190, K$187:$K$201)</f>
        <v>4</v>
      </c>
      <c r="N190" s="527"/>
      <c r="O190" s="527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76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76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76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76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76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76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76"/>
    </row>
    <row r="191" spans="2:50" ht="14.25" hidden="1" customHeight="1" outlineLevel="1">
      <c r="B191" s="527"/>
      <c r="C191" s="203">
        <v>5</v>
      </c>
      <c r="D191" s="206" t="s">
        <v>528</v>
      </c>
      <c r="E191" s="203">
        <v>26</v>
      </c>
      <c r="F191" s="203">
        <v>2000</v>
      </c>
      <c r="G191" s="208">
        <f t="shared" si="233"/>
        <v>76.92307692307692</v>
      </c>
      <c r="H191" s="576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77"/>
      <c r="M191" s="209">
        <f>RANK(K191, K$187:$K$201)</f>
        <v>12</v>
      </c>
      <c r="N191" s="527"/>
      <c r="O191" s="527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76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76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76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76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76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76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76"/>
    </row>
    <row r="192" spans="2:50" ht="14.25" hidden="1" customHeight="1" outlineLevel="1">
      <c r="B192" s="527"/>
      <c r="C192" s="203">
        <v>6</v>
      </c>
      <c r="D192" s="206" t="s">
        <v>643</v>
      </c>
      <c r="E192" s="203">
        <v>20</v>
      </c>
      <c r="F192" s="203">
        <v>2000</v>
      </c>
      <c r="G192" s="208">
        <f t="shared" si="233"/>
        <v>100</v>
      </c>
      <c r="H192" s="576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77"/>
      <c r="M192" s="209">
        <f>RANK(K192, K$187:$K$201)</f>
        <v>3</v>
      </c>
      <c r="N192" s="527"/>
      <c r="O192" s="527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76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76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76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76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76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76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76"/>
    </row>
    <row r="193" spans="2:50" ht="14.25" hidden="1" customHeight="1" outlineLevel="1">
      <c r="B193" s="527"/>
      <c r="C193" s="203">
        <v>7</v>
      </c>
      <c r="D193" s="206" t="s">
        <v>372</v>
      </c>
      <c r="E193" s="203">
        <v>23</v>
      </c>
      <c r="F193" s="203">
        <v>2000</v>
      </c>
      <c r="G193" s="208">
        <f t="shared" si="233"/>
        <v>86.956521739130437</v>
      </c>
      <c r="H193" s="576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77"/>
      <c r="M193" s="209">
        <f>RANK(K193, K$187:$K$201)</f>
        <v>5</v>
      </c>
      <c r="N193" s="527"/>
      <c r="O193" s="527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76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76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76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76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76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76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76"/>
    </row>
    <row r="194" spans="2:50" ht="14.25" hidden="1" customHeight="1" outlineLevel="1">
      <c r="B194" s="527"/>
      <c r="C194" s="203">
        <v>8</v>
      </c>
      <c r="D194" s="206" t="s">
        <v>410</v>
      </c>
      <c r="E194" s="203">
        <v>23</v>
      </c>
      <c r="F194" s="203">
        <v>2000</v>
      </c>
      <c r="G194" s="208">
        <f t="shared" si="233"/>
        <v>86.956521739130437</v>
      </c>
      <c r="H194" s="576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77"/>
      <c r="M194" s="209">
        <f>RANK(K194, K$187:$K$201)</f>
        <v>7</v>
      </c>
      <c r="N194" s="527"/>
      <c r="O194" s="527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76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76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76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76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76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76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76"/>
    </row>
    <row r="195" spans="2:50" ht="14.25" hidden="1" customHeight="1" outlineLevel="1">
      <c r="B195" s="527"/>
      <c r="C195" s="203">
        <v>9</v>
      </c>
      <c r="D195" s="206" t="s">
        <v>378</v>
      </c>
      <c r="E195" s="203">
        <v>23</v>
      </c>
      <c r="F195" s="203">
        <v>2000</v>
      </c>
      <c r="G195" s="208">
        <f t="shared" si="233"/>
        <v>86.956521739130437</v>
      </c>
      <c r="H195" s="576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77"/>
      <c r="M195" s="209">
        <f>RANK(K195, K$187:$K$201)</f>
        <v>6</v>
      </c>
      <c r="N195" s="527"/>
      <c r="O195" s="527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76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76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76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76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76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76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76"/>
    </row>
    <row r="196" spans="2:50" ht="14.25" hidden="1" customHeight="1" outlineLevel="1">
      <c r="B196" s="527"/>
      <c r="C196" s="203">
        <v>10</v>
      </c>
      <c r="D196" s="206" t="s">
        <v>379</v>
      </c>
      <c r="E196" s="203">
        <v>17</v>
      </c>
      <c r="F196" s="203">
        <v>2000</v>
      </c>
      <c r="G196" s="208">
        <f t="shared" si="233"/>
        <v>117.64705882352941</v>
      </c>
      <c r="H196" s="576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77"/>
      <c r="M196" s="209">
        <f>RANK(K196, K$187:$K$201)</f>
        <v>1</v>
      </c>
      <c r="N196" s="527"/>
      <c r="O196" s="527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76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76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76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76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76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76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76"/>
    </row>
    <row r="197" spans="2:50" ht="14.25" hidden="1" customHeight="1" outlineLevel="1">
      <c r="B197" s="527"/>
      <c r="C197" s="203">
        <v>11</v>
      </c>
      <c r="D197" s="206" t="s">
        <v>616</v>
      </c>
      <c r="E197" s="203">
        <v>20</v>
      </c>
      <c r="F197" s="203">
        <v>2000</v>
      </c>
      <c r="G197" s="208">
        <f t="shared" si="233"/>
        <v>100</v>
      </c>
      <c r="H197" s="576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77"/>
      <c r="M197" s="209">
        <f>RANK(K197, K$187:$K$201)</f>
        <v>2</v>
      </c>
      <c r="N197" s="527"/>
      <c r="O197" s="527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76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76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76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76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76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76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76"/>
    </row>
    <row r="198" spans="2:50" ht="14.25" hidden="1" customHeight="1" outlineLevel="1">
      <c r="B198" s="527"/>
      <c r="C198" s="203">
        <v>12</v>
      </c>
      <c r="D198" s="206" t="s">
        <v>669</v>
      </c>
      <c r="E198" s="203">
        <v>22</v>
      </c>
      <c r="F198" s="203">
        <v>2000</v>
      </c>
      <c r="G198" s="208">
        <f t="shared" si="233"/>
        <v>90.909090909090907</v>
      </c>
      <c r="H198" s="576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77"/>
      <c r="M198" s="209">
        <f>RANK(K198, K$187:$K$201)</f>
        <v>8</v>
      </c>
      <c r="N198" s="527"/>
      <c r="O198" s="527"/>
      <c r="P198" s="207"/>
      <c r="Q198" s="207"/>
      <c r="R198" s="208"/>
      <c r="S198" s="205"/>
      <c r="T198" s="576"/>
      <c r="U198" s="207"/>
      <c r="V198" s="207"/>
      <c r="W198" s="208"/>
      <c r="X198" s="205"/>
      <c r="Y198" s="576"/>
      <c r="Z198" s="207"/>
      <c r="AA198" s="207"/>
      <c r="AB198" s="208"/>
      <c r="AC198" s="205"/>
      <c r="AD198" s="576"/>
      <c r="AE198" s="207"/>
      <c r="AF198" s="207"/>
      <c r="AG198" s="208"/>
      <c r="AH198" s="205"/>
      <c r="AI198" s="576"/>
      <c r="AJ198" s="207"/>
      <c r="AK198" s="207"/>
      <c r="AL198" s="208"/>
      <c r="AM198" s="205"/>
      <c r="AN198" s="576"/>
      <c r="AO198" s="207"/>
      <c r="AP198" s="207"/>
      <c r="AQ198" s="208"/>
      <c r="AR198" s="205"/>
      <c r="AS198" s="576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7"/>
      <c r="Q199" s="207"/>
      <c r="R199" s="208"/>
      <c r="S199" s="205"/>
      <c r="T199" s="576"/>
      <c r="U199" s="207"/>
      <c r="V199" s="207"/>
      <c r="W199" s="208"/>
      <c r="X199" s="205"/>
      <c r="Y199" s="576"/>
      <c r="Z199" s="207"/>
      <c r="AA199" s="207"/>
      <c r="AB199" s="208"/>
      <c r="AC199" s="205"/>
      <c r="AD199" s="576"/>
      <c r="AE199" s="207"/>
      <c r="AF199" s="207"/>
      <c r="AG199" s="208"/>
      <c r="AH199" s="205"/>
      <c r="AI199" s="576"/>
      <c r="AJ199" s="207"/>
      <c r="AK199" s="207"/>
      <c r="AL199" s="208"/>
      <c r="AM199" s="205"/>
      <c r="AN199" s="576"/>
      <c r="AO199" s="207"/>
      <c r="AP199" s="207"/>
      <c r="AQ199" s="208"/>
      <c r="AR199" s="205"/>
      <c r="AS199" s="576"/>
      <c r="AT199" s="207"/>
      <c r="AU199" s="207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7"/>
      <c r="W201" s="208"/>
      <c r="X201" s="205"/>
      <c r="Y201" s="576"/>
      <c r="Z201" s="203"/>
      <c r="AA201" s="207"/>
      <c r="AB201" s="208"/>
      <c r="AC201" s="205"/>
      <c r="AD201" s="576"/>
      <c r="AE201" s="203"/>
      <c r="AF201" s="207"/>
      <c r="AG201" s="208"/>
      <c r="AH201" s="205"/>
      <c r="AI201" s="576"/>
      <c r="AJ201" s="203"/>
      <c r="AK201" s="207"/>
      <c r="AL201" s="208"/>
      <c r="AM201" s="205"/>
      <c r="AN201" s="576"/>
      <c r="AO201" s="203"/>
      <c r="AP201" s="207"/>
      <c r="AQ201" s="208"/>
      <c r="AR201" s="205"/>
      <c r="AS201" s="576"/>
      <c r="AT201" s="203"/>
      <c r="AU201" s="207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9">U202+1</f>
        <v>45939</v>
      </c>
      <c r="AA202" s="637"/>
      <c r="AB202" s="637"/>
      <c r="AC202" s="637"/>
      <c r="AD202" s="637"/>
      <c r="AE202" s="638">
        <f t="shared" ref="AE202" si="250">Z202+1</f>
        <v>45940</v>
      </c>
      <c r="AF202" s="639"/>
      <c r="AG202" s="639"/>
      <c r="AH202" s="639"/>
      <c r="AI202" s="639"/>
      <c r="AJ202" s="640">
        <f t="shared" ref="AJ202" si="251">AE202+1</f>
        <v>45941</v>
      </c>
      <c r="AK202" s="641"/>
      <c r="AL202" s="641"/>
      <c r="AM202" s="641"/>
      <c r="AN202" s="642"/>
      <c r="AO202" s="638">
        <f t="shared" ref="AO202" si="252">AJ202+1</f>
        <v>45942</v>
      </c>
      <c r="AP202" s="639"/>
      <c r="AQ202" s="639"/>
      <c r="AR202" s="639"/>
      <c r="AS202" s="639"/>
      <c r="AT202" s="640">
        <f t="shared" ref="AT202" si="253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54">Z202</f>
        <v>45939</v>
      </c>
      <c r="AA203" s="643"/>
      <c r="AB203" s="643"/>
      <c r="AC203" s="643"/>
      <c r="AD203" s="643"/>
      <c r="AE203" s="644">
        <f t="shared" ref="AE203" si="255">AE202</f>
        <v>45940</v>
      </c>
      <c r="AF203" s="644"/>
      <c r="AG203" s="644"/>
      <c r="AH203" s="644"/>
      <c r="AI203" s="644"/>
      <c r="AJ203" s="645">
        <f t="shared" ref="AJ203" si="256">AJ202</f>
        <v>45941</v>
      </c>
      <c r="AK203" s="646"/>
      <c r="AL203" s="646"/>
      <c r="AM203" s="646"/>
      <c r="AN203" s="647"/>
      <c r="AO203" s="644">
        <f t="shared" ref="AO203" si="257">AO202</f>
        <v>45942</v>
      </c>
      <c r="AP203" s="644"/>
      <c r="AQ203" s="644"/>
      <c r="AR203" s="644"/>
      <c r="AS203" s="644"/>
      <c r="AT203" s="645">
        <f t="shared" ref="AT203" si="258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407</v>
      </c>
      <c r="C207" s="203">
        <v>1</v>
      </c>
      <c r="D207" s="206" t="s">
        <v>374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76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77">
        <f>IFERROR(AVERAGE(K207:K221),"-")</f>
        <v>78.332030467781976</v>
      </c>
      <c r="M207" s="209">
        <f>RANK(K207, K$207:$K$221)</f>
        <v>10</v>
      </c>
      <c r="N207" s="527"/>
      <c r="O207" s="527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76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76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76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76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76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76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76">
        <f>AVERAGE(AV207:AV221)</f>
        <v>79.726323713612928</v>
      </c>
    </row>
    <row r="208" spans="2:50" ht="14.25" hidden="1" customHeight="1" outlineLevel="1">
      <c r="B208" s="527"/>
      <c r="C208" s="203">
        <v>2</v>
      </c>
      <c r="D208" s="206" t="s">
        <v>408</v>
      </c>
      <c r="E208" s="203">
        <v>26</v>
      </c>
      <c r="F208" s="203">
        <v>2000</v>
      </c>
      <c r="G208" s="208">
        <f t="shared" si="259"/>
        <v>76.92307692307692</v>
      </c>
      <c r="H208" s="576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77"/>
      <c r="M208" s="209">
        <f>RANK(K208, K$207:$K$221)</f>
        <v>12</v>
      </c>
      <c r="N208" s="527"/>
      <c r="O208" s="527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76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76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76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76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76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76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76"/>
    </row>
    <row r="209" spans="2:50" ht="14.25" hidden="1" customHeight="1" outlineLevel="1">
      <c r="B209" s="527"/>
      <c r="C209" s="203">
        <v>3</v>
      </c>
      <c r="D209" s="206" t="s">
        <v>527</v>
      </c>
      <c r="E209" s="203">
        <v>25</v>
      </c>
      <c r="F209" s="203">
        <v>2000</v>
      </c>
      <c r="G209" s="208">
        <f t="shared" si="259"/>
        <v>80</v>
      </c>
      <c r="H209" s="576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77"/>
      <c r="M209" s="209">
        <f>RANK(K209, K$207:$K$221)</f>
        <v>9</v>
      </c>
      <c r="N209" s="527"/>
      <c r="O209" s="527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76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76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76"/>
      <c r="AE209" s="207"/>
      <c r="AF209" s="207"/>
      <c r="AG209" s="208"/>
      <c r="AH209" s="205"/>
      <c r="AI209" s="576"/>
      <c r="AJ209" s="207"/>
      <c r="AK209" s="207"/>
      <c r="AL209" s="208"/>
      <c r="AM209" s="205"/>
      <c r="AN209" s="576"/>
      <c r="AO209" s="207"/>
      <c r="AP209" s="207"/>
      <c r="AQ209" s="208"/>
      <c r="AR209" s="205"/>
      <c r="AS209" s="576"/>
      <c r="AT209" s="207"/>
      <c r="AU209" s="207"/>
      <c r="AV209" s="208"/>
      <c r="AW209" s="205"/>
      <c r="AX209" s="576"/>
    </row>
    <row r="210" spans="2:50" ht="14.25" hidden="1" customHeight="1" outlineLevel="1">
      <c r="B210" s="527"/>
      <c r="C210" s="203">
        <v>4</v>
      </c>
      <c r="D210" s="206" t="s">
        <v>582</v>
      </c>
      <c r="E210" s="203">
        <v>22</v>
      </c>
      <c r="F210" s="203">
        <v>2000</v>
      </c>
      <c r="G210" s="208">
        <f t="shared" si="259"/>
        <v>90.909090909090907</v>
      </c>
      <c r="H210" s="576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77"/>
      <c r="M210" s="209">
        <f>RANK(K210, K$207:$K$221)</f>
        <v>4</v>
      </c>
      <c r="N210" s="527"/>
      <c r="O210" s="527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76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76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76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76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76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76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76"/>
    </row>
    <row r="211" spans="2:50" ht="14.25" hidden="1" customHeight="1" outlineLevel="1">
      <c r="B211" s="527"/>
      <c r="C211" s="203">
        <v>5</v>
      </c>
      <c r="D211" s="206" t="s">
        <v>528</v>
      </c>
      <c r="E211" s="203">
        <v>26</v>
      </c>
      <c r="F211" s="203">
        <v>2000</v>
      </c>
      <c r="G211" s="208">
        <f t="shared" si="259"/>
        <v>76.92307692307692</v>
      </c>
      <c r="H211" s="576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77"/>
      <c r="M211" s="209">
        <f>RANK(K211, K$207:$K$221)</f>
        <v>11</v>
      </c>
      <c r="N211" s="527"/>
      <c r="O211" s="527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76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76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76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76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76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76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76"/>
    </row>
    <row r="212" spans="2:50" ht="14.25" hidden="1" customHeight="1" outlineLevel="1">
      <c r="B212" s="527"/>
      <c r="C212" s="203">
        <v>6</v>
      </c>
      <c r="D212" s="206" t="s">
        <v>643</v>
      </c>
      <c r="E212" s="203">
        <v>20</v>
      </c>
      <c r="F212" s="203">
        <v>2000</v>
      </c>
      <c r="G212" s="208">
        <f t="shared" si="259"/>
        <v>100</v>
      </c>
      <c r="H212" s="576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77"/>
      <c r="M212" s="209">
        <f>RANK(K212, K$207:$K$221)</f>
        <v>3</v>
      </c>
      <c r="N212" s="527"/>
      <c r="O212" s="527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76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76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76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76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76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76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76"/>
    </row>
    <row r="213" spans="2:50" ht="14.25" hidden="1" customHeight="1" outlineLevel="1">
      <c r="B213" s="527"/>
      <c r="C213" s="203">
        <v>7</v>
      </c>
      <c r="D213" s="206" t="s">
        <v>372</v>
      </c>
      <c r="E213" s="203">
        <v>23</v>
      </c>
      <c r="F213" s="203">
        <v>2000</v>
      </c>
      <c r="G213" s="208">
        <f t="shared" si="259"/>
        <v>86.956521739130437</v>
      </c>
      <c r="H213" s="576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77"/>
      <c r="M213" s="209">
        <f>RANK(K213, K$207:$K$221)</f>
        <v>7</v>
      </c>
      <c r="N213" s="527"/>
      <c r="O213" s="527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76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76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76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76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76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76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76"/>
    </row>
    <row r="214" spans="2:50" ht="14.25" hidden="1" customHeight="1" outlineLevel="1">
      <c r="B214" s="527"/>
      <c r="C214" s="203">
        <v>8</v>
      </c>
      <c r="D214" s="206" t="s">
        <v>410</v>
      </c>
      <c r="E214" s="203">
        <v>23</v>
      </c>
      <c r="F214" s="203">
        <v>2000</v>
      </c>
      <c r="G214" s="208">
        <f t="shared" si="259"/>
        <v>86.956521739130437</v>
      </c>
      <c r="H214" s="576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77"/>
      <c r="M214" s="209">
        <f>RANK(K214, K$207:$K$221)</f>
        <v>8</v>
      </c>
      <c r="N214" s="527"/>
      <c r="O214" s="527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76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76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76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76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76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76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76"/>
    </row>
    <row r="215" spans="2:50" ht="14.25" hidden="1" customHeight="1" outlineLevel="1">
      <c r="B215" s="527"/>
      <c r="C215" s="203">
        <v>9</v>
      </c>
      <c r="D215" s="206" t="s">
        <v>378</v>
      </c>
      <c r="E215" s="203">
        <v>23</v>
      </c>
      <c r="F215" s="203">
        <v>2000</v>
      </c>
      <c r="G215" s="208">
        <f t="shared" si="259"/>
        <v>86.956521739130437</v>
      </c>
      <c r="H215" s="576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77"/>
      <c r="M215" s="209">
        <f>RANK(K215, K$207:$K$221)</f>
        <v>6</v>
      </c>
      <c r="N215" s="527"/>
      <c r="O215" s="527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76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76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76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76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76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76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76"/>
    </row>
    <row r="216" spans="2:50" ht="14.25" hidden="1" customHeight="1" outlineLevel="1">
      <c r="B216" s="527"/>
      <c r="C216" s="203">
        <v>10</v>
      </c>
      <c r="D216" s="206" t="s">
        <v>379</v>
      </c>
      <c r="E216" s="203">
        <v>17</v>
      </c>
      <c r="F216" s="203">
        <v>2000</v>
      </c>
      <c r="G216" s="208">
        <f t="shared" si="259"/>
        <v>117.64705882352941</v>
      </c>
      <c r="H216" s="576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77"/>
      <c r="M216" s="209">
        <f>RANK(K216, K$207:$K$221)</f>
        <v>1</v>
      </c>
      <c r="N216" s="527"/>
      <c r="O216" s="527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76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76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76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76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76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76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76"/>
    </row>
    <row r="217" spans="2:50" ht="14.25" hidden="1" customHeight="1" outlineLevel="1">
      <c r="B217" s="527"/>
      <c r="C217" s="203">
        <v>11</v>
      </c>
      <c r="D217" s="206" t="s">
        <v>616</v>
      </c>
      <c r="E217" s="203">
        <v>20</v>
      </c>
      <c r="F217" s="203">
        <v>2000</v>
      </c>
      <c r="G217" s="208">
        <f t="shared" si="259"/>
        <v>100</v>
      </c>
      <c r="H217" s="576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77"/>
      <c r="M217" s="209">
        <f>RANK(K217, K$207:$K$221)</f>
        <v>2</v>
      </c>
      <c r="N217" s="527"/>
      <c r="O217" s="527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76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76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76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76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76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76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76"/>
    </row>
    <row r="218" spans="2:50" ht="14.25" hidden="1" customHeight="1" outlineLevel="1">
      <c r="B218" s="527"/>
      <c r="C218" s="203">
        <v>12</v>
      </c>
      <c r="D218" s="206" t="s">
        <v>669</v>
      </c>
      <c r="E218" s="203">
        <v>22</v>
      </c>
      <c r="F218" s="203">
        <v>2000</v>
      </c>
      <c r="G218" s="208">
        <f t="shared" si="259"/>
        <v>90.909090909090907</v>
      </c>
      <c r="H218" s="576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77"/>
      <c r="M218" s="209">
        <f>RANK(K218, K$207:$K$221)</f>
        <v>5</v>
      </c>
      <c r="N218" s="527"/>
      <c r="O218" s="527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76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76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76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76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76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76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7"/>
      <c r="W221" s="208"/>
      <c r="X221" s="205"/>
      <c r="Y221" s="576"/>
      <c r="Z221" s="203"/>
      <c r="AA221" s="207"/>
      <c r="AB221" s="208"/>
      <c r="AC221" s="205"/>
      <c r="AD221" s="576"/>
      <c r="AE221" s="203"/>
      <c r="AF221" s="207"/>
      <c r="AG221" s="208"/>
      <c r="AH221" s="205"/>
      <c r="AI221" s="576"/>
      <c r="AJ221" s="203"/>
      <c r="AK221" s="207"/>
      <c r="AL221" s="208"/>
      <c r="AM221" s="205"/>
      <c r="AN221" s="576"/>
      <c r="AO221" s="203"/>
      <c r="AP221" s="207"/>
      <c r="AQ221" s="208"/>
      <c r="AR221" s="205"/>
      <c r="AS221" s="576"/>
      <c r="AT221" s="203"/>
      <c r="AU221" s="207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75">U222+1</f>
        <v>45946</v>
      </c>
      <c r="AA222" s="637"/>
      <c r="AB222" s="637"/>
      <c r="AC222" s="637"/>
      <c r="AD222" s="637"/>
      <c r="AE222" s="638">
        <f t="shared" ref="AE222" si="276">Z222+1</f>
        <v>45947</v>
      </c>
      <c r="AF222" s="639"/>
      <c r="AG222" s="639"/>
      <c r="AH222" s="639"/>
      <c r="AI222" s="639"/>
      <c r="AJ222" s="640">
        <f t="shared" ref="AJ222" si="277">AE222+1</f>
        <v>45948</v>
      </c>
      <c r="AK222" s="641"/>
      <c r="AL222" s="641"/>
      <c r="AM222" s="641"/>
      <c r="AN222" s="642"/>
      <c r="AO222" s="638">
        <f t="shared" ref="AO222" si="278">AJ222+1</f>
        <v>45949</v>
      </c>
      <c r="AP222" s="639"/>
      <c r="AQ222" s="639"/>
      <c r="AR222" s="639"/>
      <c r="AS222" s="639"/>
      <c r="AT222" s="640">
        <f t="shared" ref="AT222" si="279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80">Z222</f>
        <v>45946</v>
      </c>
      <c r="AA223" s="643"/>
      <c r="AB223" s="643"/>
      <c r="AC223" s="643"/>
      <c r="AD223" s="643"/>
      <c r="AE223" s="644">
        <f t="shared" ref="AE223" si="281">AE222</f>
        <v>45947</v>
      </c>
      <c r="AF223" s="644"/>
      <c r="AG223" s="644"/>
      <c r="AH223" s="644"/>
      <c r="AI223" s="644"/>
      <c r="AJ223" s="645">
        <f t="shared" ref="AJ223" si="282">AJ222</f>
        <v>45948</v>
      </c>
      <c r="AK223" s="646"/>
      <c r="AL223" s="646"/>
      <c r="AM223" s="646"/>
      <c r="AN223" s="647"/>
      <c r="AO223" s="644">
        <f t="shared" ref="AO223" si="283">AO222</f>
        <v>45949</v>
      </c>
      <c r="AP223" s="644"/>
      <c r="AQ223" s="644"/>
      <c r="AR223" s="644"/>
      <c r="AS223" s="644"/>
      <c r="AT223" s="645">
        <f t="shared" ref="AT223" si="284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407</v>
      </c>
      <c r="C227" s="203">
        <v>1</v>
      </c>
      <c r="D227" s="206" t="s">
        <v>374</v>
      </c>
      <c r="E227" s="203">
        <v>25</v>
      </c>
      <c r="F227" s="203">
        <v>2000</v>
      </c>
      <c r="G227" s="208">
        <f t="shared" ref="G227:G237" si="285">F227/E227</f>
        <v>80</v>
      </c>
      <c r="H227" s="576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77">
        <f>IFERROR(AVERAGE(K227:K241),"-")</f>
        <v>80.279378024315236</v>
      </c>
      <c r="M227" s="209">
        <f>RANK(K227, K$227:$K$241)</f>
        <v>9</v>
      </c>
      <c r="N227" s="527"/>
      <c r="O227" s="527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76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76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76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76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76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76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76">
        <f>AVERAGE(AV227:AV241)</f>
        <v>80.314529980745547</v>
      </c>
    </row>
    <row r="228" spans="2:50" ht="14.25" hidden="1" customHeight="1" outlineLevel="1">
      <c r="B228" s="527"/>
      <c r="C228" s="203">
        <v>2</v>
      </c>
      <c r="D228" s="206" t="s">
        <v>408</v>
      </c>
      <c r="E228" s="203">
        <v>25</v>
      </c>
      <c r="F228" s="203">
        <v>2000</v>
      </c>
      <c r="G228" s="208">
        <f t="shared" si="285"/>
        <v>80</v>
      </c>
      <c r="H228" s="576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77"/>
      <c r="M228" s="209">
        <f>RANK(K228, K$227:$K$241)</f>
        <v>10</v>
      </c>
      <c r="N228" s="527"/>
      <c r="O228" s="527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76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76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76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76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76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76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76"/>
    </row>
    <row r="229" spans="2:50" ht="14.25" hidden="1" customHeight="1" outlineLevel="1">
      <c r="B229" s="527"/>
      <c r="C229" s="203">
        <v>3</v>
      </c>
      <c r="D229" s="206" t="s">
        <v>582</v>
      </c>
      <c r="E229" s="203">
        <v>22</v>
      </c>
      <c r="F229" s="203">
        <v>2000</v>
      </c>
      <c r="G229" s="208">
        <f t="shared" si="285"/>
        <v>90.909090909090907</v>
      </c>
      <c r="H229" s="576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77"/>
      <c r="M229" s="209">
        <f>RANK(K229, K$227:$K$241)</f>
        <v>5</v>
      </c>
      <c r="N229" s="527"/>
      <c r="O229" s="527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76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76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76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76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76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76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76"/>
    </row>
    <row r="230" spans="2:50" ht="14.25" hidden="1" customHeight="1" outlineLevel="1">
      <c r="B230" s="527"/>
      <c r="C230" s="203">
        <v>4</v>
      </c>
      <c r="D230" s="206" t="s">
        <v>528</v>
      </c>
      <c r="E230" s="203">
        <v>26</v>
      </c>
      <c r="F230" s="203">
        <v>2000</v>
      </c>
      <c r="G230" s="208">
        <f t="shared" si="285"/>
        <v>76.92307692307692</v>
      </c>
      <c r="H230" s="576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77"/>
      <c r="M230" s="209">
        <f>RANK(K230, K$227:$K$241)</f>
        <v>11</v>
      </c>
      <c r="N230" s="527"/>
      <c r="O230" s="527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76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76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76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76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76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76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76"/>
    </row>
    <row r="231" spans="2:50" ht="14.25" hidden="1" customHeight="1" outlineLevel="1">
      <c r="B231" s="527"/>
      <c r="C231" s="203">
        <v>5</v>
      </c>
      <c r="D231" s="206" t="s">
        <v>643</v>
      </c>
      <c r="E231" s="203">
        <v>20</v>
      </c>
      <c r="F231" s="203">
        <v>2000</v>
      </c>
      <c r="G231" s="208">
        <f t="shared" si="285"/>
        <v>100</v>
      </c>
      <c r="H231" s="576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77"/>
      <c r="M231" s="209">
        <f>RANK(K231, K$227:$K$241)</f>
        <v>3</v>
      </c>
      <c r="N231" s="527"/>
      <c r="O231" s="527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76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76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76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76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76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76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76"/>
    </row>
    <row r="232" spans="2:50" ht="14.25" hidden="1" customHeight="1" outlineLevel="1">
      <c r="B232" s="527"/>
      <c r="C232" s="203">
        <v>6</v>
      </c>
      <c r="D232" s="206" t="s">
        <v>372</v>
      </c>
      <c r="E232" s="203">
        <v>23</v>
      </c>
      <c r="F232" s="203">
        <v>2000</v>
      </c>
      <c r="G232" s="208">
        <f t="shared" si="285"/>
        <v>86.956521739130437</v>
      </c>
      <c r="H232" s="576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77"/>
      <c r="M232" s="209">
        <f>RANK(K232, K$227:$K$241)</f>
        <v>8</v>
      </c>
      <c r="N232" s="527"/>
      <c r="O232" s="527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76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76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76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76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76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76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76"/>
    </row>
    <row r="233" spans="2:50" ht="14.25" hidden="1" customHeight="1" outlineLevel="1">
      <c r="B233" s="527"/>
      <c r="C233" s="203">
        <v>7</v>
      </c>
      <c r="D233" s="206" t="s">
        <v>410</v>
      </c>
      <c r="E233" s="203">
        <v>23</v>
      </c>
      <c r="F233" s="203">
        <v>2000</v>
      </c>
      <c r="G233" s="208">
        <f t="shared" si="285"/>
        <v>86.956521739130437</v>
      </c>
      <c r="H233" s="576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77"/>
      <c r="M233" s="209">
        <f>RANK(K233, K$227:$K$241)</f>
        <v>7</v>
      </c>
      <c r="N233" s="527"/>
      <c r="O233" s="527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76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76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76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76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76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76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76"/>
    </row>
    <row r="234" spans="2:50" ht="14.25" hidden="1" customHeight="1" outlineLevel="1">
      <c r="B234" s="527"/>
      <c r="C234" s="203">
        <v>8</v>
      </c>
      <c r="D234" s="206" t="s">
        <v>378</v>
      </c>
      <c r="E234" s="203">
        <v>23</v>
      </c>
      <c r="F234" s="203">
        <v>2000</v>
      </c>
      <c r="G234" s="208">
        <f t="shared" si="285"/>
        <v>86.956521739130437</v>
      </c>
      <c r="H234" s="576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77"/>
      <c r="M234" s="209">
        <f>RANK(K234, K$227:$K$241)</f>
        <v>6</v>
      </c>
      <c r="N234" s="527"/>
      <c r="O234" s="527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76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76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76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76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76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76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76"/>
    </row>
    <row r="235" spans="2:50" ht="14.25" hidden="1" customHeight="1" outlineLevel="1">
      <c r="B235" s="527"/>
      <c r="C235" s="203">
        <v>9</v>
      </c>
      <c r="D235" s="206" t="s">
        <v>379</v>
      </c>
      <c r="E235" s="203">
        <v>17</v>
      </c>
      <c r="F235" s="203">
        <v>2000</v>
      </c>
      <c r="G235" s="208">
        <f t="shared" si="285"/>
        <v>117.64705882352941</v>
      </c>
      <c r="H235" s="576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77"/>
      <c r="M235" s="209">
        <f>RANK(K235, K$227:$K$241)</f>
        <v>1</v>
      </c>
      <c r="N235" s="527"/>
      <c r="O235" s="527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76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76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76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76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76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76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76"/>
    </row>
    <row r="236" spans="2:50" ht="14.25" hidden="1" customHeight="1" outlineLevel="1">
      <c r="B236" s="527"/>
      <c r="C236" s="203">
        <v>10</v>
      </c>
      <c r="D236" s="206" t="s">
        <v>616</v>
      </c>
      <c r="E236" s="203">
        <v>20</v>
      </c>
      <c r="F236" s="203">
        <v>2000</v>
      </c>
      <c r="G236" s="208">
        <f t="shared" si="285"/>
        <v>100</v>
      </c>
      <c r="H236" s="576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77"/>
      <c r="M236" s="209">
        <f>RANK(K236, K$227:$K$241)</f>
        <v>2</v>
      </c>
      <c r="N236" s="527"/>
      <c r="O236" s="527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76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76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76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76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76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76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76"/>
    </row>
    <row r="237" spans="2:50" ht="14.25" hidden="1" customHeight="1" outlineLevel="1">
      <c r="B237" s="527"/>
      <c r="C237" s="203">
        <v>11</v>
      </c>
      <c r="D237" s="206" t="s">
        <v>669</v>
      </c>
      <c r="E237" s="203">
        <v>21</v>
      </c>
      <c r="F237" s="203">
        <v>2000</v>
      </c>
      <c r="G237" s="208">
        <f t="shared" si="285"/>
        <v>95.238095238095241</v>
      </c>
      <c r="H237" s="576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77"/>
      <c r="M237" s="209">
        <f>RANK(K237, K$227:$K$241)</f>
        <v>4</v>
      </c>
      <c r="N237" s="527"/>
      <c r="O237" s="527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76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76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76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76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76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76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7"/>
      <c r="W241" s="208"/>
      <c r="X241" s="205"/>
      <c r="Y241" s="576"/>
      <c r="Z241" s="203"/>
      <c r="AA241" s="207"/>
      <c r="AB241" s="208"/>
      <c r="AC241" s="205"/>
      <c r="AD241" s="576"/>
      <c r="AE241" s="203"/>
      <c r="AF241" s="207"/>
      <c r="AG241" s="208"/>
      <c r="AH241" s="205"/>
      <c r="AI241" s="576"/>
      <c r="AJ241" s="203"/>
      <c r="AK241" s="207"/>
      <c r="AL241" s="208"/>
      <c r="AM241" s="205"/>
      <c r="AN241" s="576"/>
      <c r="AO241" s="203"/>
      <c r="AP241" s="207"/>
      <c r="AQ241" s="208"/>
      <c r="AR241" s="205"/>
      <c r="AS241" s="576"/>
      <c r="AT241" s="203"/>
      <c r="AU241" s="207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301">U242+1</f>
        <v>45953</v>
      </c>
      <c r="AA242" s="637"/>
      <c r="AB242" s="637"/>
      <c r="AC242" s="637"/>
      <c r="AD242" s="637"/>
      <c r="AE242" s="638">
        <f t="shared" ref="AE242" si="302">Z242+1</f>
        <v>45954</v>
      </c>
      <c r="AF242" s="639"/>
      <c r="AG242" s="639"/>
      <c r="AH242" s="639"/>
      <c r="AI242" s="639"/>
      <c r="AJ242" s="640">
        <f t="shared" ref="AJ242" si="303">AE242+1</f>
        <v>45955</v>
      </c>
      <c r="AK242" s="641"/>
      <c r="AL242" s="641"/>
      <c r="AM242" s="641"/>
      <c r="AN242" s="642"/>
      <c r="AO242" s="638">
        <f t="shared" ref="AO242" si="304">AJ242+1</f>
        <v>45956</v>
      </c>
      <c r="AP242" s="639"/>
      <c r="AQ242" s="639"/>
      <c r="AR242" s="639"/>
      <c r="AS242" s="639"/>
      <c r="AT242" s="640">
        <f t="shared" ref="AT242" si="305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6">Z242</f>
        <v>45953</v>
      </c>
      <c r="AA243" s="643"/>
      <c r="AB243" s="643"/>
      <c r="AC243" s="643"/>
      <c r="AD243" s="643"/>
      <c r="AE243" s="644">
        <f t="shared" ref="AE243" si="307">AE242</f>
        <v>45954</v>
      </c>
      <c r="AF243" s="644"/>
      <c r="AG243" s="644"/>
      <c r="AH243" s="644"/>
      <c r="AI243" s="644"/>
      <c r="AJ243" s="645">
        <f t="shared" ref="AJ243" si="308">AJ242</f>
        <v>45955</v>
      </c>
      <c r="AK243" s="646"/>
      <c r="AL243" s="646"/>
      <c r="AM243" s="646"/>
      <c r="AN243" s="647"/>
      <c r="AO243" s="644">
        <f t="shared" ref="AO243" si="309">AO242</f>
        <v>45956</v>
      </c>
      <c r="AP243" s="644"/>
      <c r="AQ243" s="644"/>
      <c r="AR243" s="644"/>
      <c r="AS243" s="644"/>
      <c r="AT243" s="645">
        <f t="shared" ref="AT243" si="310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407</v>
      </c>
      <c r="C247" s="203">
        <v>1</v>
      </c>
      <c r="D247" s="206" t="s">
        <v>374</v>
      </c>
      <c r="E247" s="203">
        <v>25</v>
      </c>
      <c r="F247" s="203">
        <v>2000</v>
      </c>
      <c r="G247" s="208">
        <f t="shared" ref="G247:G257" si="311">F247/E247</f>
        <v>80</v>
      </c>
      <c r="H247" s="576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77">
        <f>IFERROR(AVERAGE(K247:K261),"-")</f>
        <v>80.334513459828358</v>
      </c>
      <c r="M247" s="209">
        <f>RANK(K247, K$247:$K$261)</f>
        <v>9</v>
      </c>
      <c r="N247" s="527"/>
      <c r="O247" s="527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76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76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76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76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76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76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76">
        <f>AVERAGE(AV247:AV261)</f>
        <v>80.351835674508706</v>
      </c>
    </row>
    <row r="248" spans="2:50" ht="14.25" hidden="1" customHeight="1" outlineLevel="1">
      <c r="B248" s="527"/>
      <c r="C248" s="203">
        <v>2</v>
      </c>
      <c r="D248" s="206" t="s">
        <v>408</v>
      </c>
      <c r="E248" s="203">
        <v>25</v>
      </c>
      <c r="F248" s="203">
        <v>2000</v>
      </c>
      <c r="G248" s="208">
        <f t="shared" si="311"/>
        <v>80</v>
      </c>
      <c r="H248" s="576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77"/>
      <c r="M248" s="209">
        <f>RANK(K248, K$247:$K$261)</f>
        <v>10</v>
      </c>
      <c r="N248" s="527"/>
      <c r="O248" s="527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76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76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76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76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76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76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76"/>
    </row>
    <row r="249" spans="2:50" ht="14.25" hidden="1" customHeight="1" outlineLevel="1">
      <c r="B249" s="527"/>
      <c r="C249" s="203">
        <v>3</v>
      </c>
      <c r="D249" s="206" t="s">
        <v>582</v>
      </c>
      <c r="E249" s="203">
        <v>22</v>
      </c>
      <c r="F249" s="203">
        <v>2000</v>
      </c>
      <c r="G249" s="208">
        <f t="shared" si="311"/>
        <v>90.909090909090907</v>
      </c>
      <c r="H249" s="576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77"/>
      <c r="M249" s="209">
        <f>RANK(K249, K$247:$K$261)</f>
        <v>5</v>
      </c>
      <c r="N249" s="527"/>
      <c r="O249" s="527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76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76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76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76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76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76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76"/>
    </row>
    <row r="250" spans="2:50" ht="14.25" hidden="1" customHeight="1" outlineLevel="1">
      <c r="B250" s="527"/>
      <c r="C250" s="203">
        <v>4</v>
      </c>
      <c r="D250" s="206" t="s">
        <v>528</v>
      </c>
      <c r="E250" s="203">
        <v>26</v>
      </c>
      <c r="F250" s="203">
        <v>2000</v>
      </c>
      <c r="G250" s="208">
        <f t="shared" si="311"/>
        <v>76.92307692307692</v>
      </c>
      <c r="H250" s="576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77"/>
      <c r="M250" s="209">
        <f>RANK(K250, K$247:$K$261)</f>
        <v>11</v>
      </c>
      <c r="N250" s="527"/>
      <c r="O250" s="527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76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76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76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76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76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76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76"/>
    </row>
    <row r="251" spans="2:50" ht="14.25" hidden="1" customHeight="1" outlineLevel="1">
      <c r="B251" s="527"/>
      <c r="C251" s="203">
        <v>5</v>
      </c>
      <c r="D251" s="206" t="s">
        <v>643</v>
      </c>
      <c r="E251" s="203">
        <v>20</v>
      </c>
      <c r="F251" s="203">
        <v>2000</v>
      </c>
      <c r="G251" s="208">
        <f t="shared" si="311"/>
        <v>100</v>
      </c>
      <c r="H251" s="576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77"/>
      <c r="M251" s="209">
        <f>RANK(K251, K$247:$K$261)</f>
        <v>3</v>
      </c>
      <c r="N251" s="527"/>
      <c r="O251" s="527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76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76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76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76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76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76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76"/>
    </row>
    <row r="252" spans="2:50" ht="14.25" hidden="1" customHeight="1" outlineLevel="1">
      <c r="B252" s="527"/>
      <c r="C252" s="203">
        <v>6</v>
      </c>
      <c r="D252" s="206" t="s">
        <v>372</v>
      </c>
      <c r="E252" s="203">
        <v>23</v>
      </c>
      <c r="F252" s="203">
        <v>2000</v>
      </c>
      <c r="G252" s="208">
        <f t="shared" si="311"/>
        <v>86.956521739130437</v>
      </c>
      <c r="H252" s="576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77"/>
      <c r="M252" s="209">
        <f>RANK(K252, K$247:$K$261)</f>
        <v>8</v>
      </c>
      <c r="N252" s="527"/>
      <c r="O252" s="527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76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76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76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76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76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76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76"/>
    </row>
    <row r="253" spans="2:50" ht="14.25" hidden="1" customHeight="1" outlineLevel="1">
      <c r="B253" s="527"/>
      <c r="C253" s="203">
        <v>7</v>
      </c>
      <c r="D253" s="206" t="s">
        <v>410</v>
      </c>
      <c r="E253" s="203">
        <v>23</v>
      </c>
      <c r="F253" s="203">
        <v>2000</v>
      </c>
      <c r="G253" s="208">
        <f t="shared" si="311"/>
        <v>86.956521739130437</v>
      </c>
      <c r="H253" s="576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77"/>
      <c r="M253" s="209">
        <f>RANK(K253, K$247:$K$261)</f>
        <v>7</v>
      </c>
      <c r="N253" s="527"/>
      <c r="O253" s="527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76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76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76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76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76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76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76"/>
    </row>
    <row r="254" spans="2:50" ht="14.25" hidden="1" customHeight="1" outlineLevel="1">
      <c r="B254" s="527"/>
      <c r="C254" s="203">
        <v>8</v>
      </c>
      <c r="D254" s="206" t="s">
        <v>378</v>
      </c>
      <c r="E254" s="203">
        <v>23</v>
      </c>
      <c r="F254" s="203">
        <v>2000</v>
      </c>
      <c r="G254" s="208">
        <f t="shared" si="311"/>
        <v>86.956521739130437</v>
      </c>
      <c r="H254" s="576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77"/>
      <c r="M254" s="209">
        <f>RANK(K254, K$247:$K$261)</f>
        <v>6</v>
      </c>
      <c r="N254" s="527"/>
      <c r="O254" s="527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76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76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76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76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76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76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76"/>
    </row>
    <row r="255" spans="2:50" ht="14.25" hidden="1" customHeight="1" outlineLevel="1">
      <c r="B255" s="527"/>
      <c r="C255" s="203">
        <v>9</v>
      </c>
      <c r="D255" s="206" t="s">
        <v>379</v>
      </c>
      <c r="E255" s="203">
        <v>17</v>
      </c>
      <c r="F255" s="203">
        <v>2000</v>
      </c>
      <c r="G255" s="208">
        <f t="shared" si="311"/>
        <v>117.64705882352941</v>
      </c>
      <c r="H255" s="576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77"/>
      <c r="M255" s="209">
        <f>RANK(K255, K$247:$K$261)</f>
        <v>1</v>
      </c>
      <c r="N255" s="527"/>
      <c r="O255" s="527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76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76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76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76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76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76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76"/>
    </row>
    <row r="256" spans="2:50" ht="14.25" hidden="1" customHeight="1" outlineLevel="1">
      <c r="B256" s="527"/>
      <c r="C256" s="203">
        <v>10</v>
      </c>
      <c r="D256" s="206" t="s">
        <v>616</v>
      </c>
      <c r="E256" s="203">
        <v>20</v>
      </c>
      <c r="F256" s="203">
        <v>2000</v>
      </c>
      <c r="G256" s="208">
        <f t="shared" si="311"/>
        <v>100</v>
      </c>
      <c r="H256" s="576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77"/>
      <c r="M256" s="209">
        <f>RANK(K256, K$247:$K$261)</f>
        <v>2</v>
      </c>
      <c r="N256" s="527"/>
      <c r="O256" s="527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76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76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76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76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76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76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76"/>
    </row>
    <row r="257" spans="2:50" ht="14.25" hidden="1" customHeight="1" outlineLevel="1">
      <c r="B257" s="527"/>
      <c r="C257" s="203">
        <v>11</v>
      </c>
      <c r="D257" s="206" t="s">
        <v>669</v>
      </c>
      <c r="E257" s="203">
        <v>21</v>
      </c>
      <c r="F257" s="203">
        <v>2000</v>
      </c>
      <c r="G257" s="208">
        <f t="shared" si="311"/>
        <v>95.238095238095241</v>
      </c>
      <c r="H257" s="576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77"/>
      <c r="M257" s="209">
        <f>RANK(K257, K$247:$K$261)</f>
        <v>4</v>
      </c>
      <c r="N257" s="527"/>
      <c r="O257" s="527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76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76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76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76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76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76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7"/>
      <c r="Q258" s="207"/>
      <c r="R258" s="208"/>
      <c r="S258" s="205"/>
      <c r="T258" s="576"/>
      <c r="U258" s="207"/>
      <c r="V258" s="207"/>
      <c r="W258" s="208"/>
      <c r="X258" s="205"/>
      <c r="Y258" s="576"/>
      <c r="Z258" s="207"/>
      <c r="AA258" s="207"/>
      <c r="AB258" s="208"/>
      <c r="AC258" s="205"/>
      <c r="AD258" s="576"/>
      <c r="AE258" s="207"/>
      <c r="AF258" s="207"/>
      <c r="AG258" s="208"/>
      <c r="AH258" s="205"/>
      <c r="AI258" s="576"/>
      <c r="AJ258" s="207"/>
      <c r="AK258" s="207"/>
      <c r="AL258" s="208"/>
      <c r="AM258" s="205"/>
      <c r="AN258" s="576"/>
      <c r="AO258" s="207"/>
      <c r="AP258" s="207"/>
      <c r="AQ258" s="208"/>
      <c r="AR258" s="205"/>
      <c r="AS258" s="576"/>
      <c r="AT258" s="207"/>
      <c r="AU258" s="207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7"/>
      <c r="Q259" s="207"/>
      <c r="R259" s="208"/>
      <c r="S259" s="205"/>
      <c r="T259" s="576"/>
      <c r="U259" s="207"/>
      <c r="V259" s="207"/>
      <c r="W259" s="208"/>
      <c r="X259" s="205"/>
      <c r="Y259" s="576"/>
      <c r="Z259" s="207"/>
      <c r="AA259" s="207"/>
      <c r="AB259" s="208"/>
      <c r="AC259" s="205"/>
      <c r="AD259" s="576"/>
      <c r="AE259" s="207"/>
      <c r="AF259" s="207"/>
      <c r="AG259" s="208"/>
      <c r="AH259" s="205"/>
      <c r="AI259" s="576"/>
      <c r="AJ259" s="207"/>
      <c r="AK259" s="207"/>
      <c r="AL259" s="208"/>
      <c r="AM259" s="205"/>
      <c r="AN259" s="576"/>
      <c r="AO259" s="207"/>
      <c r="AP259" s="207"/>
      <c r="AQ259" s="208"/>
      <c r="AR259" s="205"/>
      <c r="AS259" s="576"/>
      <c r="AT259" s="207"/>
      <c r="AU259" s="207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7"/>
      <c r="Q260" s="207"/>
      <c r="R260" s="208"/>
      <c r="S260" s="205"/>
      <c r="T260" s="576"/>
      <c r="U260" s="207"/>
      <c r="V260" s="207"/>
      <c r="W260" s="208"/>
      <c r="X260" s="205"/>
      <c r="Y260" s="576"/>
      <c r="Z260" s="207"/>
      <c r="AA260" s="207"/>
      <c r="AB260" s="208"/>
      <c r="AC260" s="205"/>
      <c r="AD260" s="576"/>
      <c r="AE260" s="207"/>
      <c r="AF260" s="207"/>
      <c r="AG260" s="208"/>
      <c r="AH260" s="205"/>
      <c r="AI260" s="576"/>
      <c r="AJ260" s="207"/>
      <c r="AK260" s="207"/>
      <c r="AL260" s="208"/>
      <c r="AM260" s="205"/>
      <c r="AN260" s="576"/>
      <c r="AO260" s="207"/>
      <c r="AP260" s="207"/>
      <c r="AQ260" s="208"/>
      <c r="AR260" s="205"/>
      <c r="AS260" s="576"/>
      <c r="AT260" s="207"/>
      <c r="AU260" s="207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7"/>
      <c r="Q261" s="207"/>
      <c r="R261" s="208"/>
      <c r="S261" s="205"/>
      <c r="T261" s="576"/>
      <c r="U261" s="207"/>
      <c r="V261" s="207"/>
      <c r="W261" s="208"/>
      <c r="X261" s="205"/>
      <c r="Y261" s="576"/>
      <c r="Z261" s="207"/>
      <c r="AA261" s="207"/>
      <c r="AB261" s="208"/>
      <c r="AC261" s="205"/>
      <c r="AD261" s="576"/>
      <c r="AE261" s="207"/>
      <c r="AF261" s="207"/>
      <c r="AG261" s="208"/>
      <c r="AH261" s="205"/>
      <c r="AI261" s="576"/>
      <c r="AJ261" s="207"/>
      <c r="AK261" s="207"/>
      <c r="AL261" s="208"/>
      <c r="AM261" s="205"/>
      <c r="AN261" s="576"/>
      <c r="AO261" s="207"/>
      <c r="AP261" s="207"/>
      <c r="AQ261" s="208"/>
      <c r="AR261" s="205"/>
      <c r="AS261" s="576"/>
      <c r="AT261" s="207"/>
      <c r="AU261" s="207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7">U262+1</f>
        <v>45960</v>
      </c>
      <c r="AA262" s="637"/>
      <c r="AB262" s="637"/>
      <c r="AC262" s="637"/>
      <c r="AD262" s="637"/>
      <c r="AE262" s="638">
        <f t="shared" ref="AE262" si="328">Z262+1</f>
        <v>45961</v>
      </c>
      <c r="AF262" s="639"/>
      <c r="AG262" s="639"/>
      <c r="AH262" s="639"/>
      <c r="AI262" s="639"/>
      <c r="AJ262" s="640">
        <f t="shared" ref="AJ262" si="329">AE262+1</f>
        <v>45962</v>
      </c>
      <c r="AK262" s="641"/>
      <c r="AL262" s="641"/>
      <c r="AM262" s="641"/>
      <c r="AN262" s="642"/>
      <c r="AO262" s="638">
        <f t="shared" ref="AO262" si="330">AJ262+1</f>
        <v>45963</v>
      </c>
      <c r="AP262" s="639"/>
      <c r="AQ262" s="639"/>
      <c r="AR262" s="639"/>
      <c r="AS262" s="639"/>
      <c r="AT262" s="640">
        <f t="shared" ref="AT262" si="331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32">Z262</f>
        <v>45960</v>
      </c>
      <c r="AA263" s="643"/>
      <c r="AB263" s="643"/>
      <c r="AC263" s="643"/>
      <c r="AD263" s="643"/>
      <c r="AE263" s="644">
        <f t="shared" ref="AE263" si="333">AE262</f>
        <v>45961</v>
      </c>
      <c r="AF263" s="644"/>
      <c r="AG263" s="644"/>
      <c r="AH263" s="644"/>
      <c r="AI263" s="644"/>
      <c r="AJ263" s="645">
        <f t="shared" ref="AJ263" si="334">AJ262</f>
        <v>45962</v>
      </c>
      <c r="AK263" s="646"/>
      <c r="AL263" s="646"/>
      <c r="AM263" s="646"/>
      <c r="AN263" s="647"/>
      <c r="AO263" s="644">
        <f t="shared" ref="AO263" si="335">AO262</f>
        <v>45963</v>
      </c>
      <c r="AP263" s="644"/>
      <c r="AQ263" s="644"/>
      <c r="AR263" s="644"/>
      <c r="AS263" s="644"/>
      <c r="AT263" s="645">
        <f t="shared" ref="AT263" si="336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407</v>
      </c>
      <c r="C267" s="203">
        <v>1</v>
      </c>
      <c r="D267" s="206" t="s">
        <v>374</v>
      </c>
      <c r="E267" s="203">
        <v>25</v>
      </c>
      <c r="F267" s="203">
        <v>2000</v>
      </c>
      <c r="G267" s="208">
        <f t="shared" ref="G267:G277" si="337">F267/E267</f>
        <v>80</v>
      </c>
      <c r="H267" s="576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77">
        <f>IFERROR(AVERAGE(K267:K281),"-")</f>
        <v>80.367813074518921</v>
      </c>
      <c r="M267" s="209">
        <f>RANK(K267, K$267:$K$281)</f>
        <v>9</v>
      </c>
      <c r="N267" s="527"/>
      <c r="O267" s="527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76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76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76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76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76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76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76">
        <f>AVERAGE(AV267:AV281)</f>
        <v>81.640574192024559</v>
      </c>
    </row>
    <row r="268" spans="2:50" ht="14.25" hidden="1" customHeight="1" outlineLevel="1">
      <c r="B268" s="527"/>
      <c r="C268" s="203">
        <v>2</v>
      </c>
      <c r="D268" s="206" t="s">
        <v>408</v>
      </c>
      <c r="E268" s="203">
        <v>25</v>
      </c>
      <c r="F268" s="203">
        <v>2000</v>
      </c>
      <c r="G268" s="208">
        <f t="shared" si="337"/>
        <v>80</v>
      </c>
      <c r="H268" s="576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77"/>
      <c r="M268" s="209">
        <f>RANK(K268, K$267:$K$281)</f>
        <v>10</v>
      </c>
      <c r="N268" s="527"/>
      <c r="O268" s="527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76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76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76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76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76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76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76"/>
    </row>
    <row r="269" spans="2:50" ht="14.25" hidden="1" customHeight="1" outlineLevel="1">
      <c r="B269" s="527"/>
      <c r="C269" s="203">
        <v>3</v>
      </c>
      <c r="D269" s="206" t="s">
        <v>582</v>
      </c>
      <c r="E269" s="203">
        <v>22</v>
      </c>
      <c r="F269" s="203">
        <v>2000</v>
      </c>
      <c r="G269" s="208">
        <f t="shared" si="337"/>
        <v>90.909090909090907</v>
      </c>
      <c r="H269" s="576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77"/>
      <c r="M269" s="209">
        <f>RANK(K269, K$267:$K$281)</f>
        <v>5</v>
      </c>
      <c r="N269" s="527"/>
      <c r="O269" s="527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76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76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76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76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76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76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76"/>
    </row>
    <row r="270" spans="2:50" ht="14.25" hidden="1" customHeight="1" outlineLevel="1">
      <c r="B270" s="527"/>
      <c r="C270" s="203">
        <v>4</v>
      </c>
      <c r="D270" s="206" t="s">
        <v>528</v>
      </c>
      <c r="E270" s="203">
        <v>26</v>
      </c>
      <c r="F270" s="203">
        <v>2000</v>
      </c>
      <c r="G270" s="208">
        <f t="shared" si="337"/>
        <v>76.92307692307692</v>
      </c>
      <c r="H270" s="576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77"/>
      <c r="M270" s="209">
        <f>RANK(K270, K$267:$K$281)</f>
        <v>11</v>
      </c>
      <c r="N270" s="527"/>
      <c r="O270" s="527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76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76"/>
      <c r="Z270" s="207"/>
      <c r="AA270" s="207"/>
      <c r="AB270" s="208"/>
      <c r="AC270" s="205"/>
      <c r="AD270" s="576"/>
      <c r="AE270" s="207"/>
      <c r="AF270" s="207"/>
      <c r="AG270" s="208"/>
      <c r="AH270" s="205"/>
      <c r="AI270" s="576"/>
      <c r="AJ270" s="207"/>
      <c r="AK270" s="207"/>
      <c r="AL270" s="208"/>
      <c r="AM270" s="205"/>
      <c r="AN270" s="576"/>
      <c r="AO270" s="207"/>
      <c r="AP270" s="207"/>
      <c r="AQ270" s="208"/>
      <c r="AR270" s="205"/>
      <c r="AS270" s="576"/>
      <c r="AT270" s="207"/>
      <c r="AU270" s="207"/>
      <c r="AV270" s="208"/>
      <c r="AW270" s="205"/>
      <c r="AX270" s="576"/>
    </row>
    <row r="271" spans="2:50" ht="14.25" hidden="1" customHeight="1" outlineLevel="1">
      <c r="B271" s="527"/>
      <c r="C271" s="203">
        <v>5</v>
      </c>
      <c r="D271" s="206" t="s">
        <v>643</v>
      </c>
      <c r="E271" s="203">
        <v>20</v>
      </c>
      <c r="F271" s="203">
        <v>2000</v>
      </c>
      <c r="G271" s="208">
        <f t="shared" si="337"/>
        <v>100</v>
      </c>
      <c r="H271" s="576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77"/>
      <c r="M271" s="209">
        <f>RANK(K271, K$267:$K$281)</f>
        <v>3</v>
      </c>
      <c r="N271" s="527"/>
      <c r="O271" s="527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76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76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76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76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76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76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76"/>
    </row>
    <row r="272" spans="2:50" ht="14.25" hidden="1" customHeight="1" outlineLevel="1">
      <c r="B272" s="527"/>
      <c r="C272" s="203">
        <v>6</v>
      </c>
      <c r="D272" s="206" t="s">
        <v>372</v>
      </c>
      <c r="E272" s="203">
        <v>23</v>
      </c>
      <c r="F272" s="203">
        <v>2000</v>
      </c>
      <c r="G272" s="208">
        <f t="shared" si="337"/>
        <v>86.956521739130437</v>
      </c>
      <c r="H272" s="576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77"/>
      <c r="M272" s="209">
        <f>RANK(K272, K$267:$K$281)</f>
        <v>8</v>
      </c>
      <c r="N272" s="527"/>
      <c r="O272" s="527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76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76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76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76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76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76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76"/>
    </row>
    <row r="273" spans="2:50" ht="14.25" hidden="1" customHeight="1" outlineLevel="1">
      <c r="B273" s="527"/>
      <c r="C273" s="203">
        <v>7</v>
      </c>
      <c r="D273" s="206" t="s">
        <v>410</v>
      </c>
      <c r="E273" s="203">
        <v>23</v>
      </c>
      <c r="F273" s="203">
        <v>2000</v>
      </c>
      <c r="G273" s="208">
        <f t="shared" si="337"/>
        <v>86.956521739130437</v>
      </c>
      <c r="H273" s="576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77"/>
      <c r="M273" s="209">
        <f>RANK(K273, K$267:$K$281)</f>
        <v>7</v>
      </c>
      <c r="N273" s="527"/>
      <c r="O273" s="527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76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76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76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76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76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76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76"/>
    </row>
    <row r="274" spans="2:50" ht="14.25" hidden="1" customHeight="1" outlineLevel="1">
      <c r="B274" s="527"/>
      <c r="C274" s="203">
        <v>8</v>
      </c>
      <c r="D274" s="206" t="s">
        <v>378</v>
      </c>
      <c r="E274" s="203">
        <v>23</v>
      </c>
      <c r="F274" s="203">
        <v>2000</v>
      </c>
      <c r="G274" s="208">
        <f t="shared" si="337"/>
        <v>86.956521739130437</v>
      </c>
      <c r="H274" s="576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77"/>
      <c r="M274" s="209">
        <f>RANK(K274, K$267:$K$281)</f>
        <v>6</v>
      </c>
      <c r="N274" s="527"/>
      <c r="O274" s="527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76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76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76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76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76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76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76"/>
    </row>
    <row r="275" spans="2:50" ht="14.25" hidden="1" customHeight="1" outlineLevel="1">
      <c r="B275" s="527"/>
      <c r="C275" s="203">
        <v>9</v>
      </c>
      <c r="D275" s="206" t="s">
        <v>379</v>
      </c>
      <c r="E275" s="203">
        <v>17</v>
      </c>
      <c r="F275" s="203">
        <v>2000</v>
      </c>
      <c r="G275" s="208">
        <f t="shared" si="337"/>
        <v>117.64705882352941</v>
      </c>
      <c r="H275" s="576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77"/>
      <c r="M275" s="209">
        <f>RANK(K275, K$267:$K$281)</f>
        <v>1</v>
      </c>
      <c r="N275" s="527"/>
      <c r="O275" s="527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76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76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76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76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76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76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76"/>
    </row>
    <row r="276" spans="2:50" ht="14.25" hidden="1" customHeight="1" outlineLevel="1">
      <c r="B276" s="527"/>
      <c r="C276" s="203">
        <v>10</v>
      </c>
      <c r="D276" s="206" t="s">
        <v>616</v>
      </c>
      <c r="E276" s="203">
        <v>20</v>
      </c>
      <c r="F276" s="203">
        <v>2000</v>
      </c>
      <c r="G276" s="208">
        <f t="shared" si="337"/>
        <v>100</v>
      </c>
      <c r="H276" s="576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77"/>
      <c r="M276" s="209">
        <f>RANK(K276, K$267:$K$281)</f>
        <v>2</v>
      </c>
      <c r="N276" s="527"/>
      <c r="O276" s="527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76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76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76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76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76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76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76"/>
    </row>
    <row r="277" spans="2:50" ht="14.25" hidden="1" customHeight="1" outlineLevel="1">
      <c r="B277" s="527"/>
      <c r="C277" s="203">
        <v>11</v>
      </c>
      <c r="D277" s="206" t="s">
        <v>669</v>
      </c>
      <c r="E277" s="203">
        <v>21</v>
      </c>
      <c r="F277" s="203">
        <v>2000</v>
      </c>
      <c r="G277" s="208">
        <f t="shared" si="337"/>
        <v>95.238095238095241</v>
      </c>
      <c r="H277" s="576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77"/>
      <c r="M277" s="209">
        <f>RANK(K277, K$267:$K$281)</f>
        <v>4</v>
      </c>
      <c r="N277" s="527"/>
      <c r="O277" s="527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76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76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76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76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76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76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53">U282+1</f>
        <v>45967</v>
      </c>
      <c r="AA282" s="637"/>
      <c r="AB282" s="637"/>
      <c r="AC282" s="637"/>
      <c r="AD282" s="637"/>
      <c r="AE282" s="638">
        <f t="shared" ref="AE282" si="354">Z282+1</f>
        <v>45968</v>
      </c>
      <c r="AF282" s="639"/>
      <c r="AG282" s="639"/>
      <c r="AH282" s="639"/>
      <c r="AI282" s="639"/>
      <c r="AJ282" s="640">
        <f t="shared" ref="AJ282" si="355">AE282+1</f>
        <v>45969</v>
      </c>
      <c r="AK282" s="641"/>
      <c r="AL282" s="641"/>
      <c r="AM282" s="641"/>
      <c r="AN282" s="642"/>
      <c r="AO282" s="638">
        <f t="shared" ref="AO282" si="356">AJ282+1</f>
        <v>45970</v>
      </c>
      <c r="AP282" s="639"/>
      <c r="AQ282" s="639"/>
      <c r="AR282" s="639"/>
      <c r="AS282" s="639"/>
      <c r="AT282" s="640">
        <f t="shared" ref="AT282" si="357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8">Z282</f>
        <v>45967</v>
      </c>
      <c r="AA283" s="643"/>
      <c r="AB283" s="643"/>
      <c r="AC283" s="643"/>
      <c r="AD283" s="643"/>
      <c r="AE283" s="644">
        <f t="shared" ref="AE283" si="359">AE282</f>
        <v>45968</v>
      </c>
      <c r="AF283" s="644"/>
      <c r="AG283" s="644"/>
      <c r="AH283" s="644"/>
      <c r="AI283" s="644"/>
      <c r="AJ283" s="645">
        <f t="shared" ref="AJ283" si="360">AJ282</f>
        <v>45969</v>
      </c>
      <c r="AK283" s="646"/>
      <c r="AL283" s="646"/>
      <c r="AM283" s="646"/>
      <c r="AN283" s="647"/>
      <c r="AO283" s="644">
        <f t="shared" ref="AO283" si="361">AO282</f>
        <v>45970</v>
      </c>
      <c r="AP283" s="644"/>
      <c r="AQ283" s="644"/>
      <c r="AR283" s="644"/>
      <c r="AS283" s="644"/>
      <c r="AT283" s="645">
        <f t="shared" ref="AT283" si="362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407</v>
      </c>
      <c r="C287" s="203">
        <v>1</v>
      </c>
      <c r="D287" s="206" t="s">
        <v>374</v>
      </c>
      <c r="E287" s="203">
        <v>25</v>
      </c>
      <c r="F287" s="203">
        <v>2000</v>
      </c>
      <c r="G287" s="208">
        <f t="shared" ref="G287:G296" si="363">F287/E287</f>
        <v>80</v>
      </c>
      <c r="H287" s="576">
        <f>AVERAGE(G287:G301)</f>
        <v>92.466381018810694</v>
      </c>
      <c r="I287" s="209">
        <f>AVERAGE(P287,U287,Z287,AE287,AJ287,AO287,AT287)</f>
        <v>25</v>
      </c>
      <c r="J287" s="209">
        <f>AVERAGE(Q287,V287,AA287,AF287,AK287,AP287,AU287)</f>
        <v>1773.7729787644093</v>
      </c>
      <c r="K287" s="210">
        <f>AVERAGE(R287,W287,AB287,AG287,AL287,AQ287,AV287)</f>
        <v>70.950919150576368</v>
      </c>
      <c r="L287" s="577">
        <f>IFERROR(AVERAGE(K287:K301),"-")</f>
        <v>81.657961513425633</v>
      </c>
      <c r="M287" s="209">
        <f>RANK(K287, K$287:$K$301)</f>
        <v>9</v>
      </c>
      <c r="N287" s="527"/>
      <c r="O287" s="527"/>
      <c r="P287" s="207">
        <v>25</v>
      </c>
      <c r="Q287" s="207">
        <v>1773.3437256430236</v>
      </c>
      <c r="R287" s="208">
        <f t="shared" ref="R287:R296" si="364">Q287/P287</f>
        <v>70.933749025720942</v>
      </c>
      <c r="S287" s="205">
        <f>RANK(R287, R$287:R$301)</f>
        <v>9</v>
      </c>
      <c r="T287" s="576">
        <f>AVERAGE(R287:R301)</f>
        <v>81.641611423978105</v>
      </c>
      <c r="U287" s="207">
        <v>25</v>
      </c>
      <c r="V287" s="207">
        <v>1773.7587929452543</v>
      </c>
      <c r="W287" s="208">
        <f t="shared" ref="W287:W296" si="365">V287/U287</f>
        <v>70.950351717810179</v>
      </c>
      <c r="X287" s="205">
        <f>RANK(W287, W$287:W$301)</f>
        <v>9</v>
      </c>
      <c r="Y287" s="576">
        <f>AVERAGE(W287:W301)</f>
        <v>81.639258832495599</v>
      </c>
      <c r="Z287" s="207">
        <v>25</v>
      </c>
      <c r="AA287" s="207">
        <v>1773.8015756442776</v>
      </c>
      <c r="AB287" s="208">
        <f t="shared" ref="AB287:AB296" si="366">AA287/Z287</f>
        <v>70.95206302577111</v>
      </c>
      <c r="AC287" s="205">
        <f>RANK(AB287, AB$287:AB$301)</f>
        <v>9</v>
      </c>
      <c r="AD287" s="576">
        <f>AVERAGE(AB287:AB301)</f>
        <v>81.641609460261748</v>
      </c>
      <c r="AE287" s="207">
        <v>25</v>
      </c>
      <c r="AF287" s="207">
        <v>1773.8208508903097</v>
      </c>
      <c r="AG287" s="208">
        <f t="shared" ref="AG287:AG295" si="367">AF287/AE287</f>
        <v>70.952834035612383</v>
      </c>
      <c r="AH287" s="205">
        <f>RANK(AG287, AG$287:AG$301)</f>
        <v>8</v>
      </c>
      <c r="AI287" s="576">
        <f>AVERAGE(AG287:AG301)</f>
        <v>81.385463505972723</v>
      </c>
      <c r="AJ287" s="207">
        <v>25</v>
      </c>
      <c r="AK287" s="207">
        <v>1773.8547486033524</v>
      </c>
      <c r="AL287" s="208">
        <f t="shared" ref="AL287:AL295" si="368">AK287/AJ287</f>
        <v>70.9541899441341</v>
      </c>
      <c r="AM287" s="205">
        <f>RANK(AL287, AL$287:AL$301)</f>
        <v>8</v>
      </c>
      <c r="AN287" s="576">
        <f>AVERAGE(AL287:AL301)</f>
        <v>81.394971498141246</v>
      </c>
      <c r="AO287" s="207">
        <v>25</v>
      </c>
      <c r="AP287" s="207">
        <v>1773.8539198516535</v>
      </c>
      <c r="AQ287" s="208">
        <f t="shared" ref="AQ287:AQ295" si="369">AP287/AO287</f>
        <v>70.954156794066137</v>
      </c>
      <c r="AR287" s="205">
        <f>RANK(AQ287, AQ$287:AQ$301)</f>
        <v>8</v>
      </c>
      <c r="AS287" s="576">
        <f>AVERAGE(AQ287:AQ301)</f>
        <v>81.402476438196246</v>
      </c>
      <c r="AT287" s="207">
        <v>25</v>
      </c>
      <c r="AU287" s="207">
        <v>1773.977237772993</v>
      </c>
      <c r="AV287" s="208">
        <f t="shared" ref="AV287:AV296" si="370">AU287/AT287</f>
        <v>70.959089510919725</v>
      </c>
      <c r="AW287" s="205">
        <f>RANK(AV287, AV$287:AV$301)</f>
        <v>9</v>
      </c>
      <c r="AX287" s="576">
        <f>AVERAGE(AV287:AV301)</f>
        <v>81.677851274969697</v>
      </c>
    </row>
    <row r="288" spans="2:50" ht="14.25" hidden="1" customHeight="1" outlineLevel="1">
      <c r="B288" s="527"/>
      <c r="C288" s="203">
        <v>2</v>
      </c>
      <c r="D288" s="206" t="s">
        <v>408</v>
      </c>
      <c r="E288" s="203">
        <v>25</v>
      </c>
      <c r="F288" s="203">
        <v>2000</v>
      </c>
      <c r="G288" s="208">
        <f t="shared" si="363"/>
        <v>80</v>
      </c>
      <c r="H288" s="576"/>
      <c r="I288" s="209">
        <f t="shared" ref="I288:K296" si="371">AVERAGE(P288,U288,Z288,AE288,AJ288,AO288,AT288)</f>
        <v>25</v>
      </c>
      <c r="J288" s="209">
        <f t="shared" si="371"/>
        <v>1762.2682597513606</v>
      </c>
      <c r="K288" s="210">
        <f t="shared" si="371"/>
        <v>70.490730390054409</v>
      </c>
      <c r="L288" s="577"/>
      <c r="M288" s="209">
        <f>RANK(K288, K$287:$K$301)</f>
        <v>10</v>
      </c>
      <c r="N288" s="527"/>
      <c r="O288" s="527"/>
      <c r="P288" s="207">
        <v>25</v>
      </c>
      <c r="Q288" s="207">
        <v>1759.8935816428325</v>
      </c>
      <c r="R288" s="208">
        <f t="shared" si="364"/>
        <v>70.395743265713293</v>
      </c>
      <c r="S288" s="205">
        <f t="shared" ref="S288:S296" si="372">RANK(R288, R$287:R$301)</f>
        <v>10</v>
      </c>
      <c r="T288" s="576"/>
      <c r="U288" s="207">
        <v>25</v>
      </c>
      <c r="V288" s="207">
        <v>1759.8133955348242</v>
      </c>
      <c r="W288" s="208">
        <f t="shared" si="365"/>
        <v>70.392535821392968</v>
      </c>
      <c r="X288" s="205">
        <f t="shared" ref="X288:X296" si="373">RANK(W288, W$287:W$301)</f>
        <v>10</v>
      </c>
      <c r="Y288" s="576"/>
      <c r="Z288" s="207">
        <v>25</v>
      </c>
      <c r="AA288" s="207">
        <v>1759.8584070796467</v>
      </c>
      <c r="AB288" s="208">
        <f t="shared" si="366"/>
        <v>70.394336283185865</v>
      </c>
      <c r="AC288" s="205">
        <f t="shared" ref="AC288:AC296" si="374">RANK(AB288, AB$287:AB$301)</f>
        <v>10</v>
      </c>
      <c r="AD288" s="576"/>
      <c r="AE288" s="207">
        <v>25</v>
      </c>
      <c r="AF288" s="207">
        <v>1763.4990059642137</v>
      </c>
      <c r="AG288" s="208">
        <f t="shared" si="367"/>
        <v>70.53996023856854</v>
      </c>
      <c r="AH288" s="205">
        <f t="shared" ref="AH288:AH295" si="375">RANK(AG288, AG$287:AG$301)</f>
        <v>9</v>
      </c>
      <c r="AI288" s="576"/>
      <c r="AJ288" s="207">
        <v>25</v>
      </c>
      <c r="AK288" s="207">
        <v>1763.986904328847</v>
      </c>
      <c r="AL288" s="208">
        <f t="shared" si="368"/>
        <v>70.559476173153882</v>
      </c>
      <c r="AM288" s="205">
        <f t="shared" ref="AM288:AM295" si="376">RANK(AL288, AL$287:AL$301)</f>
        <v>9</v>
      </c>
      <c r="AN288" s="576"/>
      <c r="AO288" s="207">
        <v>25</v>
      </c>
      <c r="AP288" s="207">
        <v>1764.3564356435652</v>
      </c>
      <c r="AQ288" s="208">
        <f t="shared" si="369"/>
        <v>70.574257425742601</v>
      </c>
      <c r="AR288" s="205">
        <f t="shared" ref="AR288:AR295" si="377">RANK(AQ288, AQ$287:AQ$301)</f>
        <v>9</v>
      </c>
      <c r="AS288" s="576"/>
      <c r="AT288" s="207">
        <v>25</v>
      </c>
      <c r="AU288" s="207">
        <v>1764.4700880655937</v>
      </c>
      <c r="AV288" s="208">
        <f t="shared" si="370"/>
        <v>70.578803522623744</v>
      </c>
      <c r="AW288" s="205">
        <f t="shared" ref="AW288:AW296" si="378">RANK(AV288, AV$287:AV$301)</f>
        <v>10</v>
      </c>
      <c r="AX288" s="576"/>
    </row>
    <row r="289" spans="2:50" ht="14.25" hidden="1" customHeight="1" outlineLevel="1">
      <c r="B289" s="527"/>
      <c r="C289" s="203">
        <v>3</v>
      </c>
      <c r="D289" s="206" t="s">
        <v>582</v>
      </c>
      <c r="E289" s="203">
        <v>22</v>
      </c>
      <c r="F289" s="203">
        <v>2000</v>
      </c>
      <c r="G289" s="208">
        <f t="shared" si="363"/>
        <v>90.909090909090907</v>
      </c>
      <c r="H289" s="576"/>
      <c r="I289" s="209">
        <f t="shared" si="371"/>
        <v>22</v>
      </c>
      <c r="J289" s="209">
        <f t="shared" si="371"/>
        <v>1766.5236822860168</v>
      </c>
      <c r="K289" s="210">
        <f t="shared" si="371"/>
        <v>80.296531013000759</v>
      </c>
      <c r="L289" s="577"/>
      <c r="M289" s="209">
        <f>RANK(K289, K$287:$K$301)</f>
        <v>5</v>
      </c>
      <c r="N289" s="527"/>
      <c r="O289" s="527"/>
      <c r="P289" s="207">
        <v>22</v>
      </c>
      <c r="Q289" s="207">
        <v>1766.408450704226</v>
      </c>
      <c r="R289" s="208">
        <f t="shared" si="364"/>
        <v>80.291293213828453</v>
      </c>
      <c r="S289" s="205">
        <f t="shared" si="372"/>
        <v>5</v>
      </c>
      <c r="T289" s="576"/>
      <c r="U289" s="207">
        <v>22</v>
      </c>
      <c r="V289" s="207">
        <v>1766.233766233762</v>
      </c>
      <c r="W289" s="208">
        <f t="shared" si="365"/>
        <v>80.283353010625547</v>
      </c>
      <c r="X289" s="205">
        <f t="shared" si="373"/>
        <v>5</v>
      </c>
      <c r="Y289" s="576"/>
      <c r="Z289" s="207">
        <v>22</v>
      </c>
      <c r="AA289" s="207">
        <v>1766.4912990692019</v>
      </c>
      <c r="AB289" s="208">
        <f t="shared" si="366"/>
        <v>80.295059048600081</v>
      </c>
      <c r="AC289" s="205">
        <f t="shared" si="374"/>
        <v>5</v>
      </c>
      <c r="AD289" s="576"/>
      <c r="AE289" s="207">
        <v>22</v>
      </c>
      <c r="AF289" s="207">
        <v>1766.5212399540765</v>
      </c>
      <c r="AG289" s="208">
        <f t="shared" si="367"/>
        <v>80.296419997912565</v>
      </c>
      <c r="AH289" s="205">
        <f t="shared" si="375"/>
        <v>4</v>
      </c>
      <c r="AI289" s="576"/>
      <c r="AJ289" s="207">
        <v>22</v>
      </c>
      <c r="AK289" s="207">
        <v>1766.5190434012372</v>
      </c>
      <c r="AL289" s="208">
        <f t="shared" si="368"/>
        <v>80.296320154601688</v>
      </c>
      <c r="AM289" s="205">
        <f t="shared" si="376"/>
        <v>4</v>
      </c>
      <c r="AN289" s="576"/>
      <c r="AO289" s="207">
        <v>22</v>
      </c>
      <c r="AP289" s="207">
        <v>1766.6886979510896</v>
      </c>
      <c r="AQ289" s="208">
        <f t="shared" si="369"/>
        <v>80.304031725049526</v>
      </c>
      <c r="AR289" s="205">
        <f t="shared" si="377"/>
        <v>4</v>
      </c>
      <c r="AS289" s="576"/>
      <c r="AT289" s="207">
        <v>22</v>
      </c>
      <c r="AU289" s="207">
        <v>1766.8032786885246</v>
      </c>
      <c r="AV289" s="208">
        <f t="shared" si="370"/>
        <v>80.309239940387485</v>
      </c>
      <c r="AW289" s="205">
        <f t="shared" si="378"/>
        <v>5</v>
      </c>
      <c r="AX289" s="576"/>
    </row>
    <row r="290" spans="2:50" ht="14.25" hidden="1" customHeight="1" outlineLevel="1">
      <c r="B290" s="527"/>
      <c r="C290" s="203">
        <v>4</v>
      </c>
      <c r="D290" s="206" t="s">
        <v>643</v>
      </c>
      <c r="E290" s="203">
        <v>20</v>
      </c>
      <c r="F290" s="203">
        <v>2000</v>
      </c>
      <c r="G290" s="208">
        <f t="shared" si="363"/>
        <v>100</v>
      </c>
      <c r="H290" s="576"/>
      <c r="I290" s="209">
        <f t="shared" si="371"/>
        <v>20</v>
      </c>
      <c r="J290" s="209">
        <f t="shared" si="371"/>
        <v>1763.4082682272121</v>
      </c>
      <c r="K290" s="210">
        <f t="shared" si="371"/>
        <v>88.170413411360599</v>
      </c>
      <c r="L290" s="577"/>
      <c r="M290" s="209">
        <f>RANK(K290, K$287:$K$301)</f>
        <v>3</v>
      </c>
      <c r="N290" s="527"/>
      <c r="O290" s="527"/>
      <c r="P290" s="207">
        <v>20</v>
      </c>
      <c r="Q290" s="207">
        <v>1763.5532331809318</v>
      </c>
      <c r="R290" s="208">
        <f t="shared" si="364"/>
        <v>88.177661659046592</v>
      </c>
      <c r="S290" s="205">
        <f t="shared" si="372"/>
        <v>3</v>
      </c>
      <c r="T290" s="576"/>
      <c r="U290" s="207">
        <v>20</v>
      </c>
      <c r="V290" s="207">
        <v>1762.7586206896517</v>
      </c>
      <c r="W290" s="208">
        <f t="shared" si="365"/>
        <v>88.137931034482591</v>
      </c>
      <c r="X290" s="205">
        <f t="shared" si="373"/>
        <v>3</v>
      </c>
      <c r="Y290" s="576"/>
      <c r="Z290" s="207">
        <v>20</v>
      </c>
      <c r="AA290" s="207">
        <v>1762.6755852842807</v>
      </c>
      <c r="AB290" s="208">
        <f t="shared" si="366"/>
        <v>88.133779264214041</v>
      </c>
      <c r="AC290" s="205">
        <f t="shared" si="374"/>
        <v>3</v>
      </c>
      <c r="AD290" s="576"/>
      <c r="AE290" s="207">
        <v>20</v>
      </c>
      <c r="AF290" s="207">
        <v>1762.99559471366</v>
      </c>
      <c r="AG290" s="208">
        <f t="shared" si="367"/>
        <v>88.149779735682998</v>
      </c>
      <c r="AH290" s="205">
        <f t="shared" si="375"/>
        <v>3</v>
      </c>
      <c r="AI290" s="576"/>
      <c r="AJ290" s="207">
        <v>20</v>
      </c>
      <c r="AK290" s="207">
        <v>1763.5220125786245</v>
      </c>
      <c r="AL290" s="208">
        <f t="shared" si="368"/>
        <v>88.176100628931223</v>
      </c>
      <c r="AM290" s="205">
        <f t="shared" si="376"/>
        <v>3</v>
      </c>
      <c r="AN290" s="576"/>
      <c r="AO290" s="207">
        <v>20</v>
      </c>
      <c r="AP290" s="207">
        <v>1764.1618497109839</v>
      </c>
      <c r="AQ290" s="208">
        <f t="shared" si="369"/>
        <v>88.208092485549201</v>
      </c>
      <c r="AR290" s="205">
        <f t="shared" si="377"/>
        <v>3</v>
      </c>
      <c r="AS290" s="576"/>
      <c r="AT290" s="207">
        <v>20</v>
      </c>
      <c r="AU290" s="207">
        <v>1764.1909814323506</v>
      </c>
      <c r="AV290" s="208">
        <f t="shared" si="370"/>
        <v>88.209549071617531</v>
      </c>
      <c r="AW290" s="205">
        <f t="shared" si="378"/>
        <v>3</v>
      </c>
      <c r="AX290" s="576"/>
    </row>
    <row r="291" spans="2:50" ht="14.25" hidden="1" customHeight="1" outlineLevel="1">
      <c r="B291" s="527"/>
      <c r="C291" s="203">
        <v>5</v>
      </c>
      <c r="D291" s="206" t="s">
        <v>372</v>
      </c>
      <c r="E291" s="203">
        <v>23</v>
      </c>
      <c r="F291" s="203">
        <v>2000</v>
      </c>
      <c r="G291" s="208">
        <f t="shared" si="363"/>
        <v>86.956521739130437</v>
      </c>
      <c r="H291" s="576"/>
      <c r="I291" s="209">
        <f t="shared" si="371"/>
        <v>23</v>
      </c>
      <c r="J291" s="209">
        <f t="shared" si="371"/>
        <v>1765.7872549571159</v>
      </c>
      <c r="K291" s="210">
        <f t="shared" si="371"/>
        <v>76.773358911178931</v>
      </c>
      <c r="L291" s="577"/>
      <c r="M291" s="209">
        <f>RANK(K291, K$287:$K$301)</f>
        <v>7</v>
      </c>
      <c r="N291" s="527"/>
      <c r="O291" s="527"/>
      <c r="P291" s="207">
        <v>23</v>
      </c>
      <c r="Q291" s="207">
        <v>1765.4834761321913</v>
      </c>
      <c r="R291" s="208">
        <f t="shared" si="364"/>
        <v>76.76015113618223</v>
      </c>
      <c r="S291" s="205">
        <f t="shared" si="372"/>
        <v>8</v>
      </c>
      <c r="T291" s="576"/>
      <c r="U291" s="207">
        <v>23</v>
      </c>
      <c r="V291" s="207">
        <v>1765.5839668279207</v>
      </c>
      <c r="W291" s="208">
        <f t="shared" si="365"/>
        <v>76.76452029686611</v>
      </c>
      <c r="X291" s="205">
        <f t="shared" si="373"/>
        <v>8</v>
      </c>
      <c r="Y291" s="576"/>
      <c r="Z291" s="207">
        <v>23</v>
      </c>
      <c r="AA291" s="207">
        <v>1765.7222480260109</v>
      </c>
      <c r="AB291" s="208">
        <f t="shared" si="366"/>
        <v>76.770532522870042</v>
      </c>
      <c r="AC291" s="205">
        <f t="shared" si="374"/>
        <v>7</v>
      </c>
      <c r="AD291" s="576"/>
      <c r="AE291" s="207">
        <v>23</v>
      </c>
      <c r="AF291" s="207">
        <v>1765.8491439148511</v>
      </c>
      <c r="AG291" s="208">
        <f t="shared" si="367"/>
        <v>76.776049735428302</v>
      </c>
      <c r="AH291" s="205">
        <f t="shared" si="375"/>
        <v>6</v>
      </c>
      <c r="AI291" s="576"/>
      <c r="AJ291" s="207">
        <v>23</v>
      </c>
      <c r="AK291" s="207">
        <v>1766.0089115213245</v>
      </c>
      <c r="AL291" s="208">
        <f t="shared" si="368"/>
        <v>76.782996153101067</v>
      </c>
      <c r="AM291" s="205">
        <f t="shared" si="376"/>
        <v>6</v>
      </c>
      <c r="AN291" s="576"/>
      <c r="AO291" s="207">
        <v>23</v>
      </c>
      <c r="AP291" s="207">
        <v>1765.953947368421</v>
      </c>
      <c r="AQ291" s="208">
        <f t="shared" si="369"/>
        <v>76.780606407322651</v>
      </c>
      <c r="AR291" s="205">
        <f t="shared" si="377"/>
        <v>6</v>
      </c>
      <c r="AS291" s="576"/>
      <c r="AT291" s="207">
        <v>23</v>
      </c>
      <c r="AU291" s="207">
        <v>1765.909090909091</v>
      </c>
      <c r="AV291" s="208">
        <f t="shared" si="370"/>
        <v>76.778656126482218</v>
      </c>
      <c r="AW291" s="205">
        <f t="shared" si="378"/>
        <v>7</v>
      </c>
      <c r="AX291" s="576"/>
    </row>
    <row r="292" spans="2:50" ht="14.25" hidden="1" customHeight="1" outlineLevel="1">
      <c r="B292" s="527"/>
      <c r="C292" s="203">
        <v>6</v>
      </c>
      <c r="D292" s="206" t="s">
        <v>410</v>
      </c>
      <c r="E292" s="203">
        <v>23</v>
      </c>
      <c r="F292" s="203">
        <v>2000</v>
      </c>
      <c r="G292" s="208">
        <f t="shared" si="363"/>
        <v>86.956521739130437</v>
      </c>
      <c r="H292" s="576"/>
      <c r="I292" s="209">
        <f t="shared" si="371"/>
        <v>23</v>
      </c>
      <c r="J292" s="209">
        <f t="shared" si="371"/>
        <v>1765.7648112126792</v>
      </c>
      <c r="K292" s="210">
        <f t="shared" si="371"/>
        <v>76.772383096203455</v>
      </c>
      <c r="L292" s="577"/>
      <c r="M292" s="209">
        <f>RANK(K292, K$287:$K$301)</f>
        <v>8</v>
      </c>
      <c r="N292" s="527"/>
      <c r="O292" s="527"/>
      <c r="P292" s="207">
        <v>23</v>
      </c>
      <c r="Q292" s="207">
        <v>1765.6597774244856</v>
      </c>
      <c r="R292" s="208">
        <f t="shared" si="364"/>
        <v>76.767816409760243</v>
      </c>
      <c r="S292" s="205">
        <f t="shared" si="372"/>
        <v>7</v>
      </c>
      <c r="T292" s="576"/>
      <c r="U292" s="207">
        <v>23</v>
      </c>
      <c r="V292" s="207">
        <v>1765.7550535077262</v>
      </c>
      <c r="W292" s="208">
        <f t="shared" si="365"/>
        <v>76.771958848162015</v>
      </c>
      <c r="X292" s="205">
        <f t="shared" si="373"/>
        <v>7</v>
      </c>
      <c r="Y292" s="576"/>
      <c r="Z292" s="207">
        <v>23</v>
      </c>
      <c r="AA292" s="207">
        <v>1765.6675749318758</v>
      </c>
      <c r="AB292" s="208">
        <f t="shared" si="366"/>
        <v>76.768155431820688</v>
      </c>
      <c r="AC292" s="205">
        <f t="shared" si="374"/>
        <v>8</v>
      </c>
      <c r="AD292" s="576"/>
      <c r="AE292" s="207">
        <v>23</v>
      </c>
      <c r="AF292" s="207">
        <v>1765.8031088082921</v>
      </c>
      <c r="AG292" s="208">
        <f t="shared" si="367"/>
        <v>76.774048209056176</v>
      </c>
      <c r="AH292" s="205">
        <f t="shared" si="375"/>
        <v>7</v>
      </c>
      <c r="AI292" s="576"/>
      <c r="AJ292" s="207">
        <v>23</v>
      </c>
      <c r="AK292" s="207">
        <v>1765.8832448824849</v>
      </c>
      <c r="AL292" s="208">
        <f t="shared" si="368"/>
        <v>76.777532386194991</v>
      </c>
      <c r="AM292" s="205">
        <f t="shared" si="376"/>
        <v>7</v>
      </c>
      <c r="AN292" s="576"/>
      <c r="AO292" s="207">
        <v>23</v>
      </c>
      <c r="AP292" s="207">
        <v>1765.8380112269449</v>
      </c>
      <c r="AQ292" s="208">
        <f t="shared" si="369"/>
        <v>76.775565705519341</v>
      </c>
      <c r="AR292" s="205">
        <f t="shared" si="377"/>
        <v>7</v>
      </c>
      <c r="AS292" s="576"/>
      <c r="AT292" s="207">
        <v>23</v>
      </c>
      <c r="AU292" s="207">
        <v>1765.7469077069452</v>
      </c>
      <c r="AV292" s="208">
        <f t="shared" si="370"/>
        <v>76.771604682910663</v>
      </c>
      <c r="AW292" s="205">
        <f t="shared" si="378"/>
        <v>8</v>
      </c>
      <c r="AX292" s="576"/>
    </row>
    <row r="293" spans="2:50" ht="14.25" hidden="1" customHeight="1" outlineLevel="1">
      <c r="B293" s="527"/>
      <c r="C293" s="203">
        <v>7</v>
      </c>
      <c r="D293" s="206" t="s">
        <v>378</v>
      </c>
      <c r="E293" s="203">
        <v>23</v>
      </c>
      <c r="F293" s="203">
        <v>2000</v>
      </c>
      <c r="G293" s="208">
        <f t="shared" si="363"/>
        <v>86.956521739130437</v>
      </c>
      <c r="H293" s="576"/>
      <c r="I293" s="209">
        <f t="shared" si="371"/>
        <v>23</v>
      </c>
      <c r="J293" s="209">
        <f t="shared" si="371"/>
        <v>1768.3939554674278</v>
      </c>
      <c r="K293" s="210">
        <f t="shared" si="371"/>
        <v>76.886693715975142</v>
      </c>
      <c r="L293" s="577"/>
      <c r="M293" s="209">
        <f>RANK(K293, K$287:$K$301)</f>
        <v>6</v>
      </c>
      <c r="N293" s="527"/>
      <c r="O293" s="527"/>
      <c r="P293" s="207">
        <v>23</v>
      </c>
      <c r="Q293" s="207">
        <v>1768.2110949511737</v>
      </c>
      <c r="R293" s="208">
        <f t="shared" si="364"/>
        <v>76.878743258746681</v>
      </c>
      <c r="S293" s="205">
        <f t="shared" si="372"/>
        <v>6</v>
      </c>
      <c r="T293" s="576"/>
      <c r="U293" s="207">
        <v>23</v>
      </c>
      <c r="V293" s="207">
        <v>1768.3039851714564</v>
      </c>
      <c r="W293" s="208">
        <f t="shared" si="365"/>
        <v>76.88278196397637</v>
      </c>
      <c r="X293" s="205">
        <f t="shared" si="373"/>
        <v>6</v>
      </c>
      <c r="Y293" s="576"/>
      <c r="Z293" s="207">
        <v>23</v>
      </c>
      <c r="AA293" s="207">
        <v>1768.2619647355189</v>
      </c>
      <c r="AB293" s="208">
        <f t="shared" si="366"/>
        <v>76.880954988500818</v>
      </c>
      <c r="AC293" s="205">
        <f t="shared" si="374"/>
        <v>6</v>
      </c>
      <c r="AD293" s="576"/>
      <c r="AE293" s="207">
        <v>23</v>
      </c>
      <c r="AF293" s="207">
        <v>1768.4518013631953</v>
      </c>
      <c r="AG293" s="208">
        <f t="shared" si="367"/>
        <v>76.88920875492154</v>
      </c>
      <c r="AH293" s="205">
        <f t="shared" si="375"/>
        <v>5</v>
      </c>
      <c r="AI293" s="576"/>
      <c r="AJ293" s="207">
        <v>23</v>
      </c>
      <c r="AK293" s="207">
        <v>1768.5916078105533</v>
      </c>
      <c r="AL293" s="208">
        <f t="shared" si="368"/>
        <v>76.895287296111022</v>
      </c>
      <c r="AM293" s="205">
        <f t="shared" si="376"/>
        <v>5</v>
      </c>
      <c r="AN293" s="576"/>
      <c r="AO293" s="207">
        <v>23</v>
      </c>
      <c r="AP293" s="207">
        <v>1768.5785536159622</v>
      </c>
      <c r="AQ293" s="208">
        <f t="shared" si="369"/>
        <v>76.894719722433138</v>
      </c>
      <c r="AR293" s="205">
        <f t="shared" si="377"/>
        <v>5</v>
      </c>
      <c r="AS293" s="576"/>
      <c r="AT293" s="207">
        <v>23</v>
      </c>
      <c r="AU293" s="207">
        <v>1768.3586806241362</v>
      </c>
      <c r="AV293" s="208">
        <f t="shared" si="370"/>
        <v>76.885160027136365</v>
      </c>
      <c r="AW293" s="205">
        <f t="shared" si="378"/>
        <v>6</v>
      </c>
      <c r="AX293" s="576"/>
    </row>
    <row r="294" spans="2:50" ht="14.25" hidden="1" customHeight="1" outlineLevel="1">
      <c r="B294" s="527"/>
      <c r="C294" s="203">
        <v>8</v>
      </c>
      <c r="D294" s="206" t="s">
        <v>379</v>
      </c>
      <c r="E294" s="203">
        <v>17</v>
      </c>
      <c r="F294" s="203">
        <v>2000</v>
      </c>
      <c r="G294" s="208">
        <f t="shared" si="363"/>
        <v>117.64705882352941</v>
      </c>
      <c r="H294" s="576"/>
      <c r="I294" s="209">
        <f t="shared" si="371"/>
        <v>17</v>
      </c>
      <c r="J294" s="209">
        <f t="shared" si="371"/>
        <v>1764.4513685237121</v>
      </c>
      <c r="K294" s="210">
        <f t="shared" si="371"/>
        <v>103.79125697198303</v>
      </c>
      <c r="L294" s="577"/>
      <c r="M294" s="209">
        <f>RANK(K294, K$287:$K$301)</f>
        <v>1</v>
      </c>
      <c r="N294" s="527"/>
      <c r="O294" s="527"/>
      <c r="P294" s="207">
        <v>17</v>
      </c>
      <c r="Q294" s="207">
        <v>1764.5840524680732</v>
      </c>
      <c r="R294" s="208">
        <f t="shared" si="364"/>
        <v>103.79906190988666</v>
      </c>
      <c r="S294" s="205">
        <f t="shared" si="372"/>
        <v>1</v>
      </c>
      <c r="T294" s="576"/>
      <c r="U294" s="207">
        <v>17</v>
      </c>
      <c r="V294" s="207">
        <v>1764.4427879239634</v>
      </c>
      <c r="W294" s="208">
        <f t="shared" si="365"/>
        <v>103.79075223082137</v>
      </c>
      <c r="X294" s="205">
        <f>RANK(W294, W$287:W$301)</f>
        <v>1</v>
      </c>
      <c r="Y294" s="576"/>
      <c r="Z294" s="207">
        <v>17</v>
      </c>
      <c r="AA294" s="207">
        <v>1764.4323905463016</v>
      </c>
      <c r="AB294" s="208">
        <f t="shared" si="366"/>
        <v>103.79014062037068</v>
      </c>
      <c r="AC294" s="205">
        <f t="shared" si="374"/>
        <v>1</v>
      </c>
      <c r="AD294" s="576"/>
      <c r="AE294" s="207">
        <v>17</v>
      </c>
      <c r="AF294" s="207">
        <v>1764.3500180050439</v>
      </c>
      <c r="AG294" s="208">
        <f t="shared" si="367"/>
        <v>103.78529517676729</v>
      </c>
      <c r="AH294" s="205">
        <f t="shared" si="375"/>
        <v>1</v>
      </c>
      <c r="AI294" s="576"/>
      <c r="AJ294" s="207">
        <v>17</v>
      </c>
      <c r="AK294" s="207">
        <v>1764.4402634054566</v>
      </c>
      <c r="AL294" s="208">
        <f t="shared" si="368"/>
        <v>103.79060372973274</v>
      </c>
      <c r="AM294" s="205">
        <f t="shared" si="376"/>
        <v>1</v>
      </c>
      <c r="AN294" s="576"/>
      <c r="AO294" s="207">
        <v>17</v>
      </c>
      <c r="AP294" s="207">
        <v>1764.4656228726994</v>
      </c>
      <c r="AQ294" s="208">
        <f t="shared" si="369"/>
        <v>103.79209546309997</v>
      </c>
      <c r="AR294" s="205">
        <f t="shared" si="377"/>
        <v>1</v>
      </c>
      <c r="AS294" s="576"/>
      <c r="AT294" s="207">
        <v>17</v>
      </c>
      <c r="AU294" s="207">
        <v>1764.4444444444453</v>
      </c>
      <c r="AV294" s="208">
        <f t="shared" si="370"/>
        <v>103.79084967320266</v>
      </c>
      <c r="AW294" s="205">
        <f t="shared" si="378"/>
        <v>1</v>
      </c>
      <c r="AX294" s="576"/>
    </row>
    <row r="295" spans="2:50" ht="14.25" hidden="1" customHeight="1" outlineLevel="1">
      <c r="B295" s="527"/>
      <c r="C295" s="203">
        <v>9</v>
      </c>
      <c r="D295" s="206" t="s">
        <v>616</v>
      </c>
      <c r="E295" s="203">
        <v>20</v>
      </c>
      <c r="F295" s="203">
        <v>2000</v>
      </c>
      <c r="G295" s="208">
        <f t="shared" si="363"/>
        <v>100</v>
      </c>
      <c r="H295" s="576"/>
      <c r="I295" s="209">
        <f t="shared" si="371"/>
        <v>20</v>
      </c>
      <c r="J295" s="209">
        <f t="shared" si="371"/>
        <v>1766.227949198797</v>
      </c>
      <c r="K295" s="210">
        <f t="shared" si="371"/>
        <v>88.311397459939855</v>
      </c>
      <c r="L295" s="577"/>
      <c r="M295" s="209">
        <f>RANK(K295, K$287:$K$301)</f>
        <v>2</v>
      </c>
      <c r="N295" s="527"/>
      <c r="O295" s="527"/>
      <c r="P295" s="207">
        <v>20</v>
      </c>
      <c r="Q295" s="207">
        <v>1765.7608695652195</v>
      </c>
      <c r="R295" s="208">
        <f t="shared" si="364"/>
        <v>88.288043478260974</v>
      </c>
      <c r="S295" s="205">
        <f t="shared" si="372"/>
        <v>2</v>
      </c>
      <c r="T295" s="576"/>
      <c r="U295" s="207">
        <v>20</v>
      </c>
      <c r="V295" s="207">
        <v>1765.6140350877204</v>
      </c>
      <c r="W295" s="208">
        <f t="shared" si="365"/>
        <v>88.280701754386016</v>
      </c>
      <c r="X295" s="205">
        <f t="shared" si="373"/>
        <v>2</v>
      </c>
      <c r="Y295" s="576"/>
      <c r="Z295" s="207">
        <v>20</v>
      </c>
      <c r="AA295" s="207">
        <v>1765.7905378083301</v>
      </c>
      <c r="AB295" s="208">
        <f t="shared" si="366"/>
        <v>88.289526890416511</v>
      </c>
      <c r="AC295" s="205">
        <f t="shared" si="374"/>
        <v>2</v>
      </c>
      <c r="AD295" s="576"/>
      <c r="AE295" s="207">
        <v>20</v>
      </c>
      <c r="AF295" s="207">
        <v>1766.1115133960936</v>
      </c>
      <c r="AG295" s="208">
        <f t="shared" si="367"/>
        <v>88.305575669804682</v>
      </c>
      <c r="AH295" s="205">
        <f t="shared" si="375"/>
        <v>2</v>
      </c>
      <c r="AI295" s="576"/>
      <c r="AJ295" s="207">
        <v>20</v>
      </c>
      <c r="AK295" s="207">
        <v>1766.4447403462073</v>
      </c>
      <c r="AL295" s="208">
        <f t="shared" si="368"/>
        <v>88.322237017310357</v>
      </c>
      <c r="AM295" s="205">
        <f t="shared" si="376"/>
        <v>2</v>
      </c>
      <c r="AN295" s="576"/>
      <c r="AO295" s="207">
        <v>20</v>
      </c>
      <c r="AP295" s="207">
        <v>1766.7752442996741</v>
      </c>
      <c r="AQ295" s="208">
        <f t="shared" si="369"/>
        <v>88.338762214983703</v>
      </c>
      <c r="AR295" s="205">
        <f t="shared" si="377"/>
        <v>2</v>
      </c>
      <c r="AS295" s="576"/>
      <c r="AT295" s="207">
        <v>20</v>
      </c>
      <c r="AU295" s="207">
        <v>1767.0987038883347</v>
      </c>
      <c r="AV295" s="208">
        <f t="shared" si="370"/>
        <v>88.35493519441674</v>
      </c>
      <c r="AW295" s="205">
        <f t="shared" si="378"/>
        <v>2</v>
      </c>
      <c r="AX295" s="576"/>
    </row>
    <row r="296" spans="2:50" ht="14.25" hidden="1" customHeight="1" outlineLevel="1">
      <c r="B296" s="527"/>
      <c r="C296" s="203">
        <v>10</v>
      </c>
      <c r="D296" s="206" t="s">
        <v>669</v>
      </c>
      <c r="E296" s="203">
        <v>21</v>
      </c>
      <c r="F296" s="203">
        <v>2000</v>
      </c>
      <c r="G296" s="208">
        <f t="shared" si="363"/>
        <v>95.238095238095241</v>
      </c>
      <c r="H296" s="576"/>
      <c r="I296" s="209">
        <f t="shared" si="371"/>
        <v>21</v>
      </c>
      <c r="J296" s="209">
        <f t="shared" si="371"/>
        <v>1766.8545512936614</v>
      </c>
      <c r="K296" s="210">
        <f t="shared" si="371"/>
        <v>84.135931013983878</v>
      </c>
      <c r="L296" s="577"/>
      <c r="M296" s="209">
        <f>RANK(K296, K$287:$K$301)</f>
        <v>4</v>
      </c>
      <c r="N296" s="527"/>
      <c r="O296" s="527"/>
      <c r="P296" s="207">
        <v>21</v>
      </c>
      <c r="Q296" s="207">
        <v>1766.6008685353343</v>
      </c>
      <c r="R296" s="208">
        <f t="shared" si="364"/>
        <v>84.123850882634969</v>
      </c>
      <c r="S296" s="205">
        <f t="shared" si="372"/>
        <v>4</v>
      </c>
      <c r="T296" s="576"/>
      <c r="U296" s="207">
        <v>21</v>
      </c>
      <c r="V296" s="207">
        <v>1766.8917345750897</v>
      </c>
      <c r="W296" s="208">
        <f t="shared" si="365"/>
        <v>84.137701646432845</v>
      </c>
      <c r="X296" s="205">
        <f t="shared" si="373"/>
        <v>4</v>
      </c>
      <c r="Y296" s="576"/>
      <c r="Z296" s="207">
        <v>21</v>
      </c>
      <c r="AA296" s="207">
        <v>1766.972477064221</v>
      </c>
      <c r="AB296" s="208">
        <f t="shared" si="366"/>
        <v>84.141546526867671</v>
      </c>
      <c r="AC296" s="205">
        <f t="shared" si="374"/>
        <v>4</v>
      </c>
      <c r="AD296" s="576"/>
      <c r="AE296" s="207"/>
      <c r="AF296" s="207"/>
      <c r="AG296" s="208"/>
      <c r="AH296" s="205"/>
      <c r="AI296" s="576"/>
      <c r="AJ296" s="207"/>
      <c r="AK296" s="207"/>
      <c r="AL296" s="208"/>
      <c r="AM296" s="205"/>
      <c r="AN296" s="576"/>
      <c r="AO296" s="207"/>
      <c r="AP296" s="207"/>
      <c r="AQ296" s="208"/>
      <c r="AR296" s="205"/>
      <c r="AS296" s="576"/>
      <c r="AT296" s="207">
        <v>21</v>
      </c>
      <c r="AU296" s="207">
        <v>1766.9531250000007</v>
      </c>
      <c r="AV296" s="208">
        <f t="shared" si="370"/>
        <v>84.140625000000028</v>
      </c>
      <c r="AW296" s="205">
        <f t="shared" si="378"/>
        <v>4</v>
      </c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7"/>
      <c r="Q297" s="207"/>
      <c r="R297" s="208"/>
      <c r="S297" s="205"/>
      <c r="T297" s="576"/>
      <c r="U297" s="207"/>
      <c r="V297" s="207"/>
      <c r="W297" s="208"/>
      <c r="X297" s="205"/>
      <c r="Y297" s="576"/>
      <c r="Z297" s="207"/>
      <c r="AA297" s="207"/>
      <c r="AB297" s="208"/>
      <c r="AC297" s="205"/>
      <c r="AD297" s="576"/>
      <c r="AE297" s="207"/>
      <c r="AF297" s="207"/>
      <c r="AG297" s="208"/>
      <c r="AH297" s="205"/>
      <c r="AI297" s="576"/>
      <c r="AJ297" s="207"/>
      <c r="AK297" s="207"/>
      <c r="AL297" s="208"/>
      <c r="AM297" s="205"/>
      <c r="AN297" s="576"/>
      <c r="AO297" s="207"/>
      <c r="AP297" s="207"/>
      <c r="AQ297" s="208"/>
      <c r="AR297" s="205"/>
      <c r="AS297" s="576"/>
      <c r="AT297" s="207"/>
      <c r="AU297" s="207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7"/>
      <c r="Q298" s="207"/>
      <c r="R298" s="208"/>
      <c r="S298" s="205"/>
      <c r="T298" s="576"/>
      <c r="U298" s="207"/>
      <c r="V298" s="207"/>
      <c r="W298" s="208"/>
      <c r="X298" s="205"/>
      <c r="Y298" s="576"/>
      <c r="Z298" s="207"/>
      <c r="AA298" s="207"/>
      <c r="AB298" s="208"/>
      <c r="AC298" s="205"/>
      <c r="AD298" s="576"/>
      <c r="AE298" s="207"/>
      <c r="AF298" s="207"/>
      <c r="AG298" s="208"/>
      <c r="AH298" s="205"/>
      <c r="AI298" s="576"/>
      <c r="AJ298" s="207"/>
      <c r="AK298" s="207"/>
      <c r="AL298" s="208"/>
      <c r="AM298" s="205"/>
      <c r="AN298" s="576"/>
      <c r="AO298" s="207"/>
      <c r="AP298" s="207"/>
      <c r="AQ298" s="208"/>
      <c r="AR298" s="205"/>
      <c r="AS298" s="576"/>
      <c r="AT298" s="207"/>
      <c r="AU298" s="207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7"/>
      <c r="Q299" s="207"/>
      <c r="R299" s="208"/>
      <c r="S299" s="205"/>
      <c r="T299" s="576"/>
      <c r="U299" s="207"/>
      <c r="V299" s="207"/>
      <c r="W299" s="208"/>
      <c r="X299" s="205"/>
      <c r="Y299" s="576"/>
      <c r="Z299" s="207"/>
      <c r="AA299" s="207"/>
      <c r="AB299" s="208"/>
      <c r="AC299" s="205"/>
      <c r="AD299" s="576"/>
      <c r="AE299" s="207"/>
      <c r="AF299" s="207"/>
      <c r="AG299" s="208"/>
      <c r="AH299" s="205"/>
      <c r="AI299" s="576"/>
      <c r="AJ299" s="207"/>
      <c r="AK299" s="207"/>
      <c r="AL299" s="208"/>
      <c r="AM299" s="205"/>
      <c r="AN299" s="576"/>
      <c r="AO299" s="207"/>
      <c r="AP299" s="207"/>
      <c r="AQ299" s="208"/>
      <c r="AR299" s="205"/>
      <c r="AS299" s="576"/>
      <c r="AT299" s="207"/>
      <c r="AU299" s="207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7"/>
      <c r="W301" s="208"/>
      <c r="X301" s="205"/>
      <c r="Y301" s="576"/>
      <c r="Z301" s="203"/>
      <c r="AA301" s="207"/>
      <c r="AB301" s="208"/>
      <c r="AC301" s="205"/>
      <c r="AD301" s="576"/>
      <c r="AE301" s="203"/>
      <c r="AF301" s="207"/>
      <c r="AG301" s="208"/>
      <c r="AH301" s="205"/>
      <c r="AI301" s="576"/>
      <c r="AJ301" s="203"/>
      <c r="AK301" s="207"/>
      <c r="AL301" s="208"/>
      <c r="AM301" s="205"/>
      <c r="AN301" s="576"/>
      <c r="AO301" s="203"/>
      <c r="AP301" s="207"/>
      <c r="AQ301" s="208"/>
      <c r="AR301" s="205"/>
      <c r="AS301" s="576"/>
      <c r="AT301" s="203"/>
      <c r="AU301" s="207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9">U302+1</f>
        <v>45974</v>
      </c>
      <c r="AA302" s="637"/>
      <c r="AB302" s="637"/>
      <c r="AC302" s="637"/>
      <c r="AD302" s="637"/>
      <c r="AE302" s="638">
        <f t="shared" ref="AE302" si="380">Z302+1</f>
        <v>45975</v>
      </c>
      <c r="AF302" s="639"/>
      <c r="AG302" s="639"/>
      <c r="AH302" s="639"/>
      <c r="AI302" s="639"/>
      <c r="AJ302" s="640">
        <f t="shared" ref="AJ302" si="381">AE302+1</f>
        <v>45976</v>
      </c>
      <c r="AK302" s="641"/>
      <c r="AL302" s="641"/>
      <c r="AM302" s="641"/>
      <c r="AN302" s="642"/>
      <c r="AO302" s="638">
        <f t="shared" ref="AO302" si="382">AJ302+1</f>
        <v>45977</v>
      </c>
      <c r="AP302" s="639"/>
      <c r="AQ302" s="639"/>
      <c r="AR302" s="639"/>
      <c r="AS302" s="639"/>
      <c r="AT302" s="640">
        <f t="shared" ref="AT302" si="383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84">Z302</f>
        <v>45974</v>
      </c>
      <c r="AA303" s="643"/>
      <c r="AB303" s="643"/>
      <c r="AC303" s="643"/>
      <c r="AD303" s="643"/>
      <c r="AE303" s="644">
        <f t="shared" ref="AE303" si="385">AE302</f>
        <v>45975</v>
      </c>
      <c r="AF303" s="644"/>
      <c r="AG303" s="644"/>
      <c r="AH303" s="644"/>
      <c r="AI303" s="644"/>
      <c r="AJ303" s="645">
        <f t="shared" ref="AJ303" si="386">AJ302</f>
        <v>45976</v>
      </c>
      <c r="AK303" s="646"/>
      <c r="AL303" s="646"/>
      <c r="AM303" s="646"/>
      <c r="AN303" s="647"/>
      <c r="AO303" s="644">
        <f t="shared" ref="AO303" si="387">AO302</f>
        <v>45977</v>
      </c>
      <c r="AP303" s="644"/>
      <c r="AQ303" s="644"/>
      <c r="AR303" s="644"/>
      <c r="AS303" s="644"/>
      <c r="AT303" s="645">
        <f t="shared" ref="AT303" si="388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407</v>
      </c>
      <c r="C307" s="203">
        <v>1</v>
      </c>
      <c r="D307" s="206" t="s">
        <v>374</v>
      </c>
      <c r="E307" s="203">
        <v>25</v>
      </c>
      <c r="F307" s="203">
        <v>2000</v>
      </c>
      <c r="G307" s="208">
        <f t="shared" ref="G307:G316" si="389">F307/E307</f>
        <v>80</v>
      </c>
      <c r="H307" s="576">
        <f>AVERAGE(G307:G321)</f>
        <v>92.466381018810694</v>
      </c>
      <c r="I307" s="209">
        <f>AVERAGE(P307,U307,Z307,AE307,AJ307,AO307,AT307)</f>
        <v>25</v>
      </c>
      <c r="J307" s="209">
        <f>AVERAGE(Q307,V307,AA307,AF307,AK307,AP307,AU307)</f>
        <v>1773.9469281363479</v>
      </c>
      <c r="K307" s="210">
        <f>AVERAGE(R307,W307,AB307,AG307,AL307,AQ307,AV307)</f>
        <v>70.957877125453919</v>
      </c>
      <c r="L307" s="577">
        <f>IFERROR(AVERAGE(K307:K321),"-")</f>
        <v>81.719742964833898</v>
      </c>
      <c r="M307" s="209">
        <f>RANK(K307, K$307:$K$321)</f>
        <v>9</v>
      </c>
      <c r="N307" s="527"/>
      <c r="O307" s="527"/>
      <c r="P307" s="207">
        <v>25</v>
      </c>
      <c r="Q307" s="207">
        <v>1773.9740591112056</v>
      </c>
      <c r="R307" s="208">
        <f t="shared" ref="R307:R316" si="390">Q307/P307</f>
        <v>70.958962364448226</v>
      </c>
      <c r="S307" s="205">
        <f>RANK(R307, R$307:R$321)</f>
        <v>9</v>
      </c>
      <c r="T307" s="576">
        <f>AVERAGE(R307:R321)</f>
        <v>81.677273225736045</v>
      </c>
      <c r="U307" s="207">
        <v>25</v>
      </c>
      <c r="V307" s="207">
        <v>1773.9186433401305</v>
      </c>
      <c r="W307" s="208">
        <f t="shared" ref="W307:W316" si="391">V307/U307</f>
        <v>70.956745733605217</v>
      </c>
      <c r="X307" s="205">
        <f>RANK(W307, W$307:W$321)</f>
        <v>9</v>
      </c>
      <c r="Y307" s="576">
        <f>AVERAGE(W307:W321)</f>
        <v>81.676618748500786</v>
      </c>
      <c r="Z307" s="207">
        <v>25</v>
      </c>
      <c r="AA307" s="207">
        <v>1774.0623403168117</v>
      </c>
      <c r="AB307" s="208">
        <f t="shared" ref="AB307:AB316" si="392">AA307/Z307</f>
        <v>70.962493612672475</v>
      </c>
      <c r="AC307" s="205">
        <f>RANK(AB307, AB$307:AB$321)</f>
        <v>9</v>
      </c>
      <c r="AD307" s="576">
        <f>AVERAGE(AB307:AB321)</f>
        <v>81.677047367229704</v>
      </c>
      <c r="AE307" s="207">
        <v>25</v>
      </c>
      <c r="AF307" s="207">
        <v>1774.0121580547111</v>
      </c>
      <c r="AG307" s="208">
        <f t="shared" ref="AG307:AG316" si="393">AF307/AE307</f>
        <v>70.960486322188444</v>
      </c>
      <c r="AH307" s="205">
        <f>RANK(AG307, AG$307:AG$321)</f>
        <v>9</v>
      </c>
      <c r="AI307" s="576">
        <f>AVERAGE(AG307:AG321)</f>
        <v>81.749705482574157</v>
      </c>
      <c r="AJ307" s="207">
        <v>25</v>
      </c>
      <c r="AK307" s="207">
        <v>1773.9062295938359</v>
      </c>
      <c r="AL307" s="208">
        <f t="shared" ref="AL307:AL316" si="394">AK307/AJ307</f>
        <v>70.956249183753428</v>
      </c>
      <c r="AM307" s="205">
        <f>RANK(AL307, AL$307:AL$321)</f>
        <v>9</v>
      </c>
      <c r="AN307" s="576">
        <f>AVERAGE(AL307:AL321)</f>
        <v>81.751267268966984</v>
      </c>
      <c r="AO307" s="207">
        <v>25</v>
      </c>
      <c r="AP307" s="207">
        <v>1773.8684884713925</v>
      </c>
      <c r="AQ307" s="208">
        <f t="shared" ref="AQ307:AQ316" si="395">AP307/AO307</f>
        <v>70.954739538855705</v>
      </c>
      <c r="AR307" s="205">
        <f>RANK(AQ307, AQ$307:AQ$321)</f>
        <v>9</v>
      </c>
      <c r="AS307" s="576">
        <f>AVERAGE(AQ307:AQ321)</f>
        <v>81.751886364087625</v>
      </c>
      <c r="AT307" s="207">
        <v>25</v>
      </c>
      <c r="AU307" s="207">
        <v>1773.8865780663482</v>
      </c>
      <c r="AV307" s="208">
        <f t="shared" ref="AV307:AV316" si="396">AU307/AT307</f>
        <v>70.955463122653924</v>
      </c>
      <c r="AW307" s="205">
        <f>RANK(AV307, AV$307:AV$321)</f>
        <v>9</v>
      </c>
      <c r="AX307" s="576">
        <f>AVERAGE(AV307:AV321)</f>
        <v>81.754402296742029</v>
      </c>
    </row>
    <row r="308" spans="2:50" ht="14.25" hidden="1" customHeight="1" outlineLevel="1">
      <c r="B308" s="527"/>
      <c r="C308" s="203">
        <v>2</v>
      </c>
      <c r="D308" s="206" t="s">
        <v>408</v>
      </c>
      <c r="E308" s="203">
        <v>25</v>
      </c>
      <c r="F308" s="203">
        <v>2000</v>
      </c>
      <c r="G308" s="208">
        <f t="shared" si="389"/>
        <v>80</v>
      </c>
      <c r="H308" s="576"/>
      <c r="I308" s="209">
        <f t="shared" ref="I308:K316" si="397">AVERAGE(P308,U308,Z308,AE308,AJ308,AO308,AT308)</f>
        <v>25</v>
      </c>
      <c r="J308" s="209">
        <f t="shared" si="397"/>
        <v>1766.0257298958313</v>
      </c>
      <c r="K308" s="210">
        <f t="shared" si="397"/>
        <v>70.641029195833269</v>
      </c>
      <c r="L308" s="577"/>
      <c r="M308" s="209">
        <f>RANK(K308, K$307:$K$321)</f>
        <v>10</v>
      </c>
      <c r="N308" s="527"/>
      <c r="O308" s="527"/>
      <c r="P308" s="207">
        <v>25</v>
      </c>
      <c r="Q308" s="207">
        <v>1764.5101663585958</v>
      </c>
      <c r="R308" s="208">
        <f t="shared" si="390"/>
        <v>70.580406654343832</v>
      </c>
      <c r="S308" s="205">
        <f t="shared" ref="S308:S316" si="398">RANK(R308, R$307:R$321)</f>
        <v>10</v>
      </c>
      <c r="T308" s="576"/>
      <c r="U308" s="207">
        <v>25</v>
      </c>
      <c r="V308" s="207">
        <v>1764.529246168283</v>
      </c>
      <c r="W308" s="208">
        <f t="shared" si="391"/>
        <v>70.581169846731314</v>
      </c>
      <c r="X308" s="205">
        <f t="shared" ref="X308:X316" si="399">RANK(W308, W$307:W$321)</f>
        <v>10</v>
      </c>
      <c r="Y308" s="576"/>
      <c r="Z308" s="207">
        <v>25</v>
      </c>
      <c r="AA308" s="207">
        <v>1764.8044692737431</v>
      </c>
      <c r="AB308" s="208">
        <f t="shared" si="392"/>
        <v>70.592178770949715</v>
      </c>
      <c r="AC308" s="205">
        <f t="shared" ref="AC308:AC316" si="400">RANK(AB308, AB$307:AB$321)</f>
        <v>10</v>
      </c>
      <c r="AD308" s="576"/>
      <c r="AE308" s="207">
        <v>25</v>
      </c>
      <c r="AF308" s="207">
        <v>1767.1616461603714</v>
      </c>
      <c r="AG308" s="208">
        <f t="shared" si="393"/>
        <v>70.686465846414862</v>
      </c>
      <c r="AH308" s="205">
        <f t="shared" ref="AH308:AH316" si="401">RANK(AG308, AG$307:AG$321)</f>
        <v>10</v>
      </c>
      <c r="AI308" s="576"/>
      <c r="AJ308" s="207">
        <v>25</v>
      </c>
      <c r="AK308" s="207">
        <v>1767.0061099796321</v>
      </c>
      <c r="AL308" s="208">
        <f t="shared" si="394"/>
        <v>70.680244399185284</v>
      </c>
      <c r="AM308" s="205">
        <f t="shared" ref="AM308:AM316" si="402">RANK(AL308, AL$307:AL$321)</f>
        <v>10</v>
      </c>
      <c r="AN308" s="576"/>
      <c r="AO308" s="207">
        <v>25</v>
      </c>
      <c r="AP308" s="207">
        <v>1767.0697674418602</v>
      </c>
      <c r="AQ308" s="208">
        <f t="shared" si="395"/>
        <v>70.682790697674406</v>
      </c>
      <c r="AR308" s="205">
        <f t="shared" ref="AR308:AR316" si="403">RANK(AQ308, AQ$307:AQ$321)</f>
        <v>10</v>
      </c>
      <c r="AS308" s="576"/>
      <c r="AT308" s="207">
        <v>25</v>
      </c>
      <c r="AU308" s="207">
        <v>1767.0987038883347</v>
      </c>
      <c r="AV308" s="208">
        <f t="shared" si="396"/>
        <v>70.683948155533386</v>
      </c>
      <c r="AW308" s="205">
        <f t="shared" ref="AW308:AW316" si="404">RANK(AV308, AV$307:AV$321)</f>
        <v>10</v>
      </c>
      <c r="AX308" s="576"/>
    </row>
    <row r="309" spans="2:50" ht="14.25" hidden="1" customHeight="1" outlineLevel="1">
      <c r="B309" s="527"/>
      <c r="C309" s="203">
        <v>3</v>
      </c>
      <c r="D309" s="206" t="s">
        <v>582</v>
      </c>
      <c r="E309" s="203">
        <v>22</v>
      </c>
      <c r="F309" s="203">
        <v>2000</v>
      </c>
      <c r="G309" s="208">
        <f t="shared" si="389"/>
        <v>90.909090909090907</v>
      </c>
      <c r="H309" s="576"/>
      <c r="I309" s="209">
        <f t="shared" si="397"/>
        <v>22</v>
      </c>
      <c r="J309" s="209">
        <f t="shared" si="397"/>
        <v>1767.6686284172015</v>
      </c>
      <c r="K309" s="210">
        <f t="shared" si="397"/>
        <v>80.348574018963703</v>
      </c>
      <c r="L309" s="577"/>
      <c r="M309" s="209">
        <f>RANK(K309, K$307:$K$321)</f>
        <v>5</v>
      </c>
      <c r="N309" s="527"/>
      <c r="O309" s="527"/>
      <c r="P309" s="207">
        <v>22</v>
      </c>
      <c r="Q309" s="207">
        <v>1766.6429080541702</v>
      </c>
      <c r="R309" s="208">
        <f t="shared" si="390"/>
        <v>80.301950366098652</v>
      </c>
      <c r="S309" s="205">
        <f t="shared" si="398"/>
        <v>5</v>
      </c>
      <c r="T309" s="576"/>
      <c r="U309" s="207">
        <v>22</v>
      </c>
      <c r="V309" s="207">
        <v>1766.5782493368695</v>
      </c>
      <c r="W309" s="208">
        <f t="shared" si="391"/>
        <v>80.299011333494065</v>
      </c>
      <c r="X309" s="205">
        <f t="shared" si="399"/>
        <v>5</v>
      </c>
      <c r="Y309" s="576"/>
      <c r="Z309" s="207">
        <v>22</v>
      </c>
      <c r="AA309" s="207">
        <v>1766.7692307692309</v>
      </c>
      <c r="AB309" s="208">
        <f t="shared" si="392"/>
        <v>80.307692307692321</v>
      </c>
      <c r="AC309" s="205">
        <f t="shared" si="400"/>
        <v>5</v>
      </c>
      <c r="AD309" s="576"/>
      <c r="AE309" s="207">
        <v>22</v>
      </c>
      <c r="AF309" s="207">
        <v>1768.4513805522208</v>
      </c>
      <c r="AG309" s="208">
        <f t="shared" si="393"/>
        <v>80.38415366146458</v>
      </c>
      <c r="AH309" s="205">
        <f t="shared" si="401"/>
        <v>5</v>
      </c>
      <c r="AI309" s="576"/>
      <c r="AJ309" s="207">
        <v>22</v>
      </c>
      <c r="AK309" s="207">
        <v>1768.3754512635373</v>
      </c>
      <c r="AL309" s="208">
        <f t="shared" si="394"/>
        <v>80.380702330160787</v>
      </c>
      <c r="AM309" s="205">
        <f t="shared" si="402"/>
        <v>5</v>
      </c>
      <c r="AN309" s="576"/>
      <c r="AO309" s="207">
        <v>22</v>
      </c>
      <c r="AP309" s="207">
        <v>1768.4747491923142</v>
      </c>
      <c r="AQ309" s="208">
        <f t="shared" si="395"/>
        <v>80.385215872377913</v>
      </c>
      <c r="AR309" s="205">
        <f t="shared" si="403"/>
        <v>5</v>
      </c>
      <c r="AS309" s="576"/>
      <c r="AT309" s="207">
        <v>22</v>
      </c>
      <c r="AU309" s="207">
        <v>1768.3884297520674</v>
      </c>
      <c r="AV309" s="208">
        <f t="shared" si="396"/>
        <v>80.381292261457602</v>
      </c>
      <c r="AW309" s="205">
        <f t="shared" si="404"/>
        <v>5</v>
      </c>
      <c r="AX309" s="576"/>
    </row>
    <row r="310" spans="2:50" ht="14.25" hidden="1" customHeight="1" outlineLevel="1">
      <c r="B310" s="527"/>
      <c r="C310" s="203">
        <v>4</v>
      </c>
      <c r="D310" s="206" t="s">
        <v>643</v>
      </c>
      <c r="E310" s="203">
        <v>20</v>
      </c>
      <c r="F310" s="203">
        <v>2000</v>
      </c>
      <c r="G310" s="208">
        <f t="shared" si="389"/>
        <v>100</v>
      </c>
      <c r="H310" s="576"/>
      <c r="I310" s="209">
        <f t="shared" si="397"/>
        <v>20</v>
      </c>
      <c r="J310" s="209">
        <f t="shared" si="397"/>
        <v>1764.9029142779673</v>
      </c>
      <c r="K310" s="210">
        <f t="shared" si="397"/>
        <v>88.245145713898381</v>
      </c>
      <c r="L310" s="577"/>
      <c r="M310" s="209">
        <f>RANK(K310, K$307:$K$321)</f>
        <v>3</v>
      </c>
      <c r="N310" s="527"/>
      <c r="O310" s="527"/>
      <c r="P310" s="207">
        <v>20</v>
      </c>
      <c r="Q310" s="207">
        <v>1764.1653905053606</v>
      </c>
      <c r="R310" s="208">
        <f t="shared" si="390"/>
        <v>88.208269525268037</v>
      </c>
      <c r="S310" s="205">
        <f t="shared" si="398"/>
        <v>3</v>
      </c>
      <c r="T310" s="576"/>
      <c r="U310" s="207">
        <v>20</v>
      </c>
      <c r="V310" s="207">
        <v>1764.0513552068412</v>
      </c>
      <c r="W310" s="208">
        <f t="shared" si="391"/>
        <v>88.202567760342063</v>
      </c>
      <c r="X310" s="205">
        <f t="shared" si="399"/>
        <v>3</v>
      </c>
      <c r="Y310" s="576"/>
      <c r="Z310" s="207">
        <v>20</v>
      </c>
      <c r="AA310" s="207">
        <v>1763.7410071942286</v>
      </c>
      <c r="AB310" s="208">
        <f t="shared" si="392"/>
        <v>88.187050359711435</v>
      </c>
      <c r="AC310" s="205">
        <f t="shared" si="400"/>
        <v>3</v>
      </c>
      <c r="AD310" s="576"/>
      <c r="AE310" s="207">
        <v>20</v>
      </c>
      <c r="AF310" s="207">
        <v>1765.9152389540063</v>
      </c>
      <c r="AG310" s="208">
        <f t="shared" si="393"/>
        <v>88.295761947700313</v>
      </c>
      <c r="AH310" s="205">
        <f t="shared" si="401"/>
        <v>3</v>
      </c>
      <c r="AI310" s="576"/>
      <c r="AJ310" s="207">
        <v>20</v>
      </c>
      <c r="AK310" s="207">
        <v>1765.7000828500368</v>
      </c>
      <c r="AL310" s="208">
        <f t="shared" si="394"/>
        <v>88.285004142501833</v>
      </c>
      <c r="AM310" s="205">
        <f t="shared" si="402"/>
        <v>3</v>
      </c>
      <c r="AN310" s="576"/>
      <c r="AO310" s="207">
        <v>20</v>
      </c>
      <c r="AP310" s="207">
        <v>1765.1612903225823</v>
      </c>
      <c r="AQ310" s="208">
        <f t="shared" si="395"/>
        <v>88.25806451612911</v>
      </c>
      <c r="AR310" s="205">
        <f t="shared" si="403"/>
        <v>3</v>
      </c>
      <c r="AS310" s="576"/>
      <c r="AT310" s="207">
        <v>20</v>
      </c>
      <c r="AU310" s="207">
        <v>1765.5860349127167</v>
      </c>
      <c r="AV310" s="208">
        <f t="shared" si="396"/>
        <v>88.279301745635834</v>
      </c>
      <c r="AW310" s="205">
        <f t="shared" si="404"/>
        <v>3</v>
      </c>
      <c r="AX310" s="576"/>
    </row>
    <row r="311" spans="2:50" ht="14.25" hidden="1" customHeight="1" outlineLevel="1">
      <c r="B311" s="527"/>
      <c r="C311" s="203">
        <v>5</v>
      </c>
      <c r="D311" s="206" t="s">
        <v>372</v>
      </c>
      <c r="E311" s="203">
        <v>23</v>
      </c>
      <c r="F311" s="203">
        <v>2000</v>
      </c>
      <c r="G311" s="208">
        <f t="shared" si="389"/>
        <v>86.956521739130437</v>
      </c>
      <c r="H311" s="576"/>
      <c r="I311" s="209">
        <f t="shared" si="397"/>
        <v>23</v>
      </c>
      <c r="J311" s="209">
        <f t="shared" si="397"/>
        <v>1767.0865811072267</v>
      </c>
      <c r="K311" s="210">
        <f t="shared" si="397"/>
        <v>76.82985135248812</v>
      </c>
      <c r="L311" s="577"/>
      <c r="M311" s="209">
        <f>RANK(K311, K$307:$K$321)</f>
        <v>7</v>
      </c>
      <c r="N311" s="527"/>
      <c r="O311" s="527"/>
      <c r="P311" s="207">
        <v>23</v>
      </c>
      <c r="Q311" s="207">
        <v>1766.0128322639764</v>
      </c>
      <c r="R311" s="208">
        <f t="shared" si="390"/>
        <v>76.783166620172892</v>
      </c>
      <c r="S311" s="205">
        <f t="shared" si="398"/>
        <v>7</v>
      </c>
      <c r="T311" s="576"/>
      <c r="U311" s="207">
        <v>23</v>
      </c>
      <c r="V311" s="207">
        <v>1766.1562318278723</v>
      </c>
      <c r="W311" s="208">
        <f t="shared" si="391"/>
        <v>76.789401383820532</v>
      </c>
      <c r="X311" s="205">
        <f t="shared" si="399"/>
        <v>7</v>
      </c>
      <c r="Y311" s="576"/>
      <c r="Z311" s="207">
        <v>23</v>
      </c>
      <c r="AA311" s="207">
        <v>1766.40223985068</v>
      </c>
      <c r="AB311" s="208">
        <f t="shared" si="392"/>
        <v>76.800097384812176</v>
      </c>
      <c r="AC311" s="205">
        <f t="shared" si="400"/>
        <v>7</v>
      </c>
      <c r="AD311" s="576"/>
      <c r="AE311" s="207">
        <v>23</v>
      </c>
      <c r="AF311" s="207">
        <v>1767.5759135357696</v>
      </c>
      <c r="AG311" s="208">
        <f t="shared" si="393"/>
        <v>76.851126675468237</v>
      </c>
      <c r="AH311" s="205">
        <f t="shared" si="401"/>
        <v>8</v>
      </c>
      <c r="AI311" s="576"/>
      <c r="AJ311" s="207">
        <v>23</v>
      </c>
      <c r="AK311" s="207">
        <v>1767.8718535469127</v>
      </c>
      <c r="AL311" s="208">
        <f t="shared" si="394"/>
        <v>76.863993632474461</v>
      </c>
      <c r="AM311" s="205">
        <f t="shared" si="402"/>
        <v>7</v>
      </c>
      <c r="AN311" s="576"/>
      <c r="AO311" s="207">
        <v>23</v>
      </c>
      <c r="AP311" s="207">
        <v>1767.7231025854896</v>
      </c>
      <c r="AQ311" s="208">
        <f t="shared" si="395"/>
        <v>76.857526199369119</v>
      </c>
      <c r="AR311" s="205">
        <f t="shared" si="403"/>
        <v>7</v>
      </c>
      <c r="AS311" s="576"/>
      <c r="AT311" s="207">
        <v>23</v>
      </c>
      <c r="AU311" s="207">
        <v>1767.8638941398879</v>
      </c>
      <c r="AV311" s="208">
        <f t="shared" si="396"/>
        <v>76.863647571299467</v>
      </c>
      <c r="AW311" s="205">
        <f t="shared" si="404"/>
        <v>7</v>
      </c>
      <c r="AX311" s="576"/>
    </row>
    <row r="312" spans="2:50" ht="14.25" hidden="1" customHeight="1" outlineLevel="1">
      <c r="B312" s="527"/>
      <c r="C312" s="203">
        <v>6</v>
      </c>
      <c r="D312" s="206" t="s">
        <v>410</v>
      </c>
      <c r="E312" s="203">
        <v>23</v>
      </c>
      <c r="F312" s="203">
        <v>2000</v>
      </c>
      <c r="G312" s="208">
        <f t="shared" si="389"/>
        <v>86.956521739130437</v>
      </c>
      <c r="H312" s="576"/>
      <c r="I312" s="209">
        <f t="shared" si="397"/>
        <v>23</v>
      </c>
      <c r="J312" s="209">
        <f t="shared" si="397"/>
        <v>1766.9101215541414</v>
      </c>
      <c r="K312" s="210">
        <f t="shared" si="397"/>
        <v>76.82217919800614</v>
      </c>
      <c r="L312" s="577"/>
      <c r="M312" s="209">
        <f>RANK(K312, K$307:$K$321)</f>
        <v>8</v>
      </c>
      <c r="N312" s="527"/>
      <c r="O312" s="527"/>
      <c r="P312" s="207">
        <v>23</v>
      </c>
      <c r="Q312" s="207">
        <v>1765.9252247988634</v>
      </c>
      <c r="R312" s="208">
        <f t="shared" si="390"/>
        <v>76.779357599950586</v>
      </c>
      <c r="S312" s="205">
        <f t="shared" si="398"/>
        <v>8</v>
      </c>
      <c r="T312" s="576"/>
      <c r="U312" s="207">
        <v>23</v>
      </c>
      <c r="V312" s="207">
        <v>1766.0539508235856</v>
      </c>
      <c r="W312" s="208">
        <f t="shared" si="391"/>
        <v>76.784954383634158</v>
      </c>
      <c r="X312" s="205">
        <f t="shared" si="399"/>
        <v>8</v>
      </c>
      <c r="Y312" s="576"/>
      <c r="Z312" s="207">
        <v>23</v>
      </c>
      <c r="AA312" s="207">
        <v>1765.9012629161909</v>
      </c>
      <c r="AB312" s="208">
        <f t="shared" si="392"/>
        <v>76.778315778964824</v>
      </c>
      <c r="AC312" s="205">
        <f t="shared" si="400"/>
        <v>8</v>
      </c>
      <c r="AD312" s="576"/>
      <c r="AE312" s="207">
        <v>23</v>
      </c>
      <c r="AF312" s="207">
        <v>1767.5783855903962</v>
      </c>
      <c r="AG312" s="208">
        <f t="shared" si="393"/>
        <v>76.851234156104184</v>
      </c>
      <c r="AH312" s="205">
        <f t="shared" si="401"/>
        <v>7</v>
      </c>
      <c r="AI312" s="576"/>
      <c r="AJ312" s="207">
        <v>23</v>
      </c>
      <c r="AK312" s="207">
        <v>1767.5675675675634</v>
      </c>
      <c r="AL312" s="208">
        <f t="shared" si="394"/>
        <v>76.850763807285361</v>
      </c>
      <c r="AM312" s="205">
        <f t="shared" si="402"/>
        <v>8</v>
      </c>
      <c r="AN312" s="576"/>
      <c r="AO312" s="207">
        <v>23</v>
      </c>
      <c r="AP312" s="207">
        <v>1767.5847457627126</v>
      </c>
      <c r="AQ312" s="208">
        <f t="shared" si="395"/>
        <v>76.851510685335327</v>
      </c>
      <c r="AR312" s="205">
        <f t="shared" si="403"/>
        <v>8</v>
      </c>
      <c r="AS312" s="576"/>
      <c r="AT312" s="207">
        <v>23</v>
      </c>
      <c r="AU312" s="207">
        <v>1767.7597134196772</v>
      </c>
      <c r="AV312" s="208">
        <f t="shared" si="396"/>
        <v>76.859117974768566</v>
      </c>
      <c r="AW312" s="205">
        <f>RANK(AV312, AV$307:AV$321)</f>
        <v>8</v>
      </c>
      <c r="AX312" s="576"/>
    </row>
    <row r="313" spans="2:50" ht="14.25" hidden="1" customHeight="1" outlineLevel="1">
      <c r="B313" s="527"/>
      <c r="C313" s="203">
        <v>7</v>
      </c>
      <c r="D313" s="206" t="s">
        <v>378</v>
      </c>
      <c r="E313" s="203">
        <v>23</v>
      </c>
      <c r="F313" s="203">
        <v>2000</v>
      </c>
      <c r="G313" s="208">
        <f t="shared" si="389"/>
        <v>86.956521739130437</v>
      </c>
      <c r="H313" s="576"/>
      <c r="I313" s="209">
        <f t="shared" si="397"/>
        <v>23</v>
      </c>
      <c r="J313" s="209">
        <f t="shared" si="397"/>
        <v>1768.6057611826898</v>
      </c>
      <c r="K313" s="210">
        <f t="shared" si="397"/>
        <v>76.895902660116946</v>
      </c>
      <c r="L313" s="577"/>
      <c r="M313" s="209">
        <f>RANK(K313, K$307:$K$321)</f>
        <v>6</v>
      </c>
      <c r="N313" s="527"/>
      <c r="O313" s="527"/>
      <c r="P313" s="207">
        <v>23</v>
      </c>
      <c r="Q313" s="207">
        <v>1768.543689320391</v>
      </c>
      <c r="R313" s="208">
        <f t="shared" si="390"/>
        <v>76.893203883495261</v>
      </c>
      <c r="S313" s="205">
        <f t="shared" si="398"/>
        <v>6</v>
      </c>
      <c r="T313" s="576"/>
      <c r="U313" s="207">
        <v>23</v>
      </c>
      <c r="V313" s="207">
        <v>1768.540745420087</v>
      </c>
      <c r="W313" s="208">
        <f t="shared" si="391"/>
        <v>76.893075887829866</v>
      </c>
      <c r="X313" s="205">
        <f t="shared" si="399"/>
        <v>6</v>
      </c>
      <c r="Y313" s="576"/>
      <c r="Z313" s="207">
        <v>23</v>
      </c>
      <c r="AA313" s="207">
        <v>1768.7500000000011</v>
      </c>
      <c r="AB313" s="208">
        <f t="shared" si="392"/>
        <v>76.902173913043526</v>
      </c>
      <c r="AC313" s="205">
        <f t="shared" si="400"/>
        <v>6</v>
      </c>
      <c r="AD313" s="576"/>
      <c r="AE313" s="207">
        <v>23</v>
      </c>
      <c r="AF313" s="207">
        <v>1768.797399783313</v>
      </c>
      <c r="AG313" s="208">
        <f t="shared" si="393"/>
        <v>76.904234773187525</v>
      </c>
      <c r="AH313" s="205">
        <f t="shared" si="401"/>
        <v>6</v>
      </c>
      <c r="AI313" s="576"/>
      <c r="AJ313" s="207">
        <v>23</v>
      </c>
      <c r="AK313" s="207">
        <v>1768.781378366044</v>
      </c>
      <c r="AL313" s="208">
        <f t="shared" si="394"/>
        <v>76.903538189827998</v>
      </c>
      <c r="AM313" s="205">
        <f t="shared" si="402"/>
        <v>6</v>
      </c>
      <c r="AN313" s="576"/>
      <c r="AO313" s="207">
        <v>23</v>
      </c>
      <c r="AP313" s="207">
        <v>1768.5572568470998</v>
      </c>
      <c r="AQ313" s="208">
        <f t="shared" si="395"/>
        <v>76.893793775960859</v>
      </c>
      <c r="AR313" s="205">
        <f t="shared" si="403"/>
        <v>6</v>
      </c>
      <c r="AS313" s="576"/>
      <c r="AT313" s="207">
        <v>23</v>
      </c>
      <c r="AU313" s="207">
        <v>1768.2698585418923</v>
      </c>
      <c r="AV313" s="208">
        <f t="shared" si="396"/>
        <v>76.881298197473583</v>
      </c>
      <c r="AW313" s="205">
        <f t="shared" si="404"/>
        <v>6</v>
      </c>
      <c r="AX313" s="576"/>
    </row>
    <row r="314" spans="2:50" ht="14.25" hidden="1" customHeight="1" outlineLevel="1">
      <c r="B314" s="527"/>
      <c r="C314" s="203">
        <v>8</v>
      </c>
      <c r="D314" s="206" t="s">
        <v>379</v>
      </c>
      <c r="E314" s="203">
        <v>17</v>
      </c>
      <c r="F314" s="203">
        <v>2000</v>
      </c>
      <c r="G314" s="208">
        <f t="shared" si="389"/>
        <v>117.64705882352941</v>
      </c>
      <c r="H314" s="576"/>
      <c r="I314" s="209">
        <f t="shared" si="397"/>
        <v>17</v>
      </c>
      <c r="J314" s="209">
        <f t="shared" si="397"/>
        <v>1766.9017680288227</v>
      </c>
      <c r="K314" s="210">
        <f t="shared" si="397"/>
        <v>103.93539811934249</v>
      </c>
      <c r="L314" s="577"/>
      <c r="M314" s="209">
        <f>RANK(K314, K$307:$K$321)</f>
        <v>1</v>
      </c>
      <c r="N314" s="527"/>
      <c r="O314" s="527"/>
      <c r="P314" s="207">
        <v>17</v>
      </c>
      <c r="Q314" s="207">
        <v>1764.1952983725132</v>
      </c>
      <c r="R314" s="208">
        <f t="shared" si="390"/>
        <v>103.77619402191254</v>
      </c>
      <c r="S314" s="205">
        <f>RANK(R314, R$307:R$321)</f>
        <v>1</v>
      </c>
      <c r="T314" s="576"/>
      <c r="U314" s="207">
        <v>17</v>
      </c>
      <c r="V314" s="207">
        <v>1763.9519359145518</v>
      </c>
      <c r="W314" s="208">
        <f t="shared" si="391"/>
        <v>103.76187858320893</v>
      </c>
      <c r="X314" s="205">
        <f>RANK(W314, W$307:W$321)</f>
        <v>1</v>
      </c>
      <c r="Y314" s="576"/>
      <c r="Z314" s="207">
        <v>17</v>
      </c>
      <c r="AA314" s="207">
        <v>1763.9133921411365</v>
      </c>
      <c r="AB314" s="208">
        <f t="shared" si="392"/>
        <v>103.75961130241978</v>
      </c>
      <c r="AC314" s="205">
        <f>RANK(AB314, AB$307:AB$321)</f>
        <v>1</v>
      </c>
      <c r="AD314" s="576"/>
      <c r="AE314" s="207">
        <v>17</v>
      </c>
      <c r="AF314" s="207">
        <v>1768.6567164179153</v>
      </c>
      <c r="AG314" s="208">
        <f t="shared" si="393"/>
        <v>104.03863037752443</v>
      </c>
      <c r="AH314" s="205">
        <f>RANK(AG314, AG$307:AG$321)</f>
        <v>1</v>
      </c>
      <c r="AI314" s="576"/>
      <c r="AJ314" s="207">
        <v>17</v>
      </c>
      <c r="AK314" s="207">
        <v>1768.9536220774255</v>
      </c>
      <c r="AL314" s="208">
        <f t="shared" si="394"/>
        <v>104.05609541631915</v>
      </c>
      <c r="AM314" s="205">
        <f>RANK(AL314, AL$307:AL$321)</f>
        <v>1</v>
      </c>
      <c r="AN314" s="576"/>
      <c r="AO314" s="207">
        <v>17</v>
      </c>
      <c r="AP314" s="207">
        <v>1769.2146596858595</v>
      </c>
      <c r="AQ314" s="208">
        <f t="shared" si="395"/>
        <v>104.07145056975644</v>
      </c>
      <c r="AR314" s="205">
        <f>RANK(AQ314, AQ$307:AQ$321)</f>
        <v>1</v>
      </c>
      <c r="AS314" s="576"/>
      <c r="AT314" s="207">
        <v>17</v>
      </c>
      <c r="AU314" s="207">
        <v>1769.4267515923564</v>
      </c>
      <c r="AV314" s="208">
        <f t="shared" si="396"/>
        <v>104.08392656425626</v>
      </c>
      <c r="AW314" s="205">
        <f>RANK(AV314, AV$307:AV$321)</f>
        <v>1</v>
      </c>
      <c r="AX314" s="576"/>
    </row>
    <row r="315" spans="2:50" ht="14.25" hidden="1" customHeight="1" outlineLevel="1">
      <c r="B315" s="527"/>
      <c r="C315" s="203">
        <v>9</v>
      </c>
      <c r="D315" s="206" t="s">
        <v>616</v>
      </c>
      <c r="E315" s="203">
        <v>20</v>
      </c>
      <c r="F315" s="203">
        <v>2000</v>
      </c>
      <c r="G315" s="208">
        <f t="shared" si="389"/>
        <v>100</v>
      </c>
      <c r="H315" s="576"/>
      <c r="I315" s="209">
        <f t="shared" si="397"/>
        <v>20</v>
      </c>
      <c r="J315" s="209">
        <f t="shared" si="397"/>
        <v>1767.3315728579098</v>
      </c>
      <c r="K315" s="210">
        <f t="shared" si="397"/>
        <v>88.366578642895476</v>
      </c>
      <c r="L315" s="577"/>
      <c r="M315" s="209">
        <f>RANK(K315, K$307:$K$321)</f>
        <v>2</v>
      </c>
      <c r="N315" s="527"/>
      <c r="O315" s="527"/>
      <c r="P315" s="207">
        <v>20</v>
      </c>
      <c r="Q315" s="207">
        <v>1767.1423830069712</v>
      </c>
      <c r="R315" s="208">
        <f t="shared" si="390"/>
        <v>88.357119150348552</v>
      </c>
      <c r="S315" s="205">
        <f t="shared" si="398"/>
        <v>2</v>
      </c>
      <c r="T315" s="576"/>
      <c r="U315" s="207">
        <v>20</v>
      </c>
      <c r="V315" s="207">
        <v>1766.9665347247214</v>
      </c>
      <c r="W315" s="208">
        <f t="shared" si="391"/>
        <v>88.348326736236075</v>
      </c>
      <c r="X315" s="205">
        <f t="shared" si="399"/>
        <v>2</v>
      </c>
      <c r="Y315" s="576"/>
      <c r="Z315" s="207">
        <v>20</v>
      </c>
      <c r="AA315" s="207">
        <v>1766.7077681874184</v>
      </c>
      <c r="AB315" s="208">
        <f t="shared" si="392"/>
        <v>88.335388409370921</v>
      </c>
      <c r="AC315" s="205">
        <f t="shared" si="400"/>
        <v>2</v>
      </c>
      <c r="AD315" s="576"/>
      <c r="AE315" s="207">
        <v>20</v>
      </c>
      <c r="AF315" s="207">
        <v>1767.329299913567</v>
      </c>
      <c r="AG315" s="208">
        <f t="shared" si="393"/>
        <v>88.366464995678342</v>
      </c>
      <c r="AH315" s="205">
        <f t="shared" si="401"/>
        <v>2</v>
      </c>
      <c r="AI315" s="576"/>
      <c r="AJ315" s="207">
        <v>20</v>
      </c>
      <c r="AK315" s="207">
        <v>1767.4568099638414</v>
      </c>
      <c r="AL315" s="208">
        <f t="shared" si="394"/>
        <v>88.372840498192062</v>
      </c>
      <c r="AM315" s="205">
        <f t="shared" si="402"/>
        <v>2</v>
      </c>
      <c r="AN315" s="576"/>
      <c r="AO315" s="207">
        <v>20</v>
      </c>
      <c r="AP315" s="207">
        <v>1767.9762787249776</v>
      </c>
      <c r="AQ315" s="208">
        <f t="shared" si="395"/>
        <v>88.398813936248885</v>
      </c>
      <c r="AR315" s="205">
        <f t="shared" si="403"/>
        <v>2</v>
      </c>
      <c r="AS315" s="576"/>
      <c r="AT315" s="207">
        <v>20</v>
      </c>
      <c r="AU315" s="207">
        <v>1767.7419354838714</v>
      </c>
      <c r="AV315" s="208">
        <f t="shared" si="396"/>
        <v>88.387096774193566</v>
      </c>
      <c r="AW315" s="205">
        <f t="shared" si="404"/>
        <v>2</v>
      </c>
      <c r="AX315" s="576"/>
    </row>
    <row r="316" spans="2:50" ht="14.25" hidden="1" customHeight="1" outlineLevel="1">
      <c r="B316" s="527"/>
      <c r="C316" s="203">
        <v>10</v>
      </c>
      <c r="D316" s="206" t="s">
        <v>669</v>
      </c>
      <c r="E316" s="203">
        <v>21</v>
      </c>
      <c r="F316" s="203">
        <v>2000</v>
      </c>
      <c r="G316" s="208">
        <f t="shared" si="389"/>
        <v>95.238095238095241</v>
      </c>
      <c r="H316" s="576"/>
      <c r="I316" s="209">
        <f t="shared" si="397"/>
        <v>21</v>
      </c>
      <c r="J316" s="209">
        <f t="shared" si="397"/>
        <v>1767.2527660481512</v>
      </c>
      <c r="K316" s="210">
        <f t="shared" si="397"/>
        <v>84.154893621340534</v>
      </c>
      <c r="L316" s="577"/>
      <c r="M316" s="209">
        <f>RANK(K316, K$307:$K$321)</f>
        <v>4</v>
      </c>
      <c r="N316" s="527"/>
      <c r="O316" s="527"/>
      <c r="P316" s="207">
        <v>21</v>
      </c>
      <c r="Q316" s="207">
        <v>1766.8161434977576</v>
      </c>
      <c r="R316" s="208">
        <f t="shared" si="390"/>
        <v>84.134102071321792</v>
      </c>
      <c r="S316" s="205">
        <f t="shared" si="398"/>
        <v>4</v>
      </c>
      <c r="T316" s="576"/>
      <c r="U316" s="207">
        <v>21</v>
      </c>
      <c r="V316" s="207">
        <v>1767.1301725582186</v>
      </c>
      <c r="W316" s="208">
        <f t="shared" si="391"/>
        <v>84.149055836105646</v>
      </c>
      <c r="X316" s="205">
        <f t="shared" si="399"/>
        <v>4</v>
      </c>
      <c r="Y316" s="576"/>
      <c r="Z316" s="207">
        <v>21</v>
      </c>
      <c r="AA316" s="207">
        <v>1767.054908485858</v>
      </c>
      <c r="AB316" s="208">
        <f t="shared" si="392"/>
        <v>84.145471832659908</v>
      </c>
      <c r="AC316" s="205">
        <f t="shared" si="400"/>
        <v>4</v>
      </c>
      <c r="AD316" s="576"/>
      <c r="AE316" s="207">
        <v>21</v>
      </c>
      <c r="AF316" s="207">
        <v>1767.3284174702205</v>
      </c>
      <c r="AG316" s="208">
        <f t="shared" si="393"/>
        <v>84.1584960700105</v>
      </c>
      <c r="AH316" s="205">
        <f t="shared" si="401"/>
        <v>4</v>
      </c>
      <c r="AI316" s="576"/>
      <c r="AJ316" s="207">
        <v>21</v>
      </c>
      <c r="AK316" s="207">
        <v>1767.4280628893539</v>
      </c>
      <c r="AL316" s="208">
        <f t="shared" si="394"/>
        <v>84.163241089969233</v>
      </c>
      <c r="AM316" s="205">
        <f t="shared" si="402"/>
        <v>4</v>
      </c>
      <c r="AN316" s="576"/>
      <c r="AO316" s="207">
        <v>21</v>
      </c>
      <c r="AP316" s="207">
        <v>1767.4641148325391</v>
      </c>
      <c r="AQ316" s="208">
        <f t="shared" si="395"/>
        <v>84.16495784916853</v>
      </c>
      <c r="AR316" s="205">
        <f t="shared" si="403"/>
        <v>4</v>
      </c>
      <c r="AS316" s="576"/>
      <c r="AT316" s="207">
        <v>21</v>
      </c>
      <c r="AU316" s="207">
        <v>1767.5475426031107</v>
      </c>
      <c r="AV316" s="208">
        <f t="shared" si="396"/>
        <v>84.16893060014813</v>
      </c>
      <c r="AW316" s="205">
        <f t="shared" si="404"/>
        <v>4</v>
      </c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7"/>
      <c r="Q317" s="207"/>
      <c r="R317" s="208"/>
      <c r="S317" s="205"/>
      <c r="T317" s="576"/>
      <c r="U317" s="207"/>
      <c r="V317" s="207"/>
      <c r="W317" s="208"/>
      <c r="X317" s="205"/>
      <c r="Y317" s="576"/>
      <c r="Z317" s="207"/>
      <c r="AA317" s="207"/>
      <c r="AB317" s="208"/>
      <c r="AC317" s="205"/>
      <c r="AD317" s="576"/>
      <c r="AE317" s="207"/>
      <c r="AF317" s="207"/>
      <c r="AG317" s="208"/>
      <c r="AH317" s="205"/>
      <c r="AI317" s="576"/>
      <c r="AJ317" s="207"/>
      <c r="AK317" s="207"/>
      <c r="AL317" s="208"/>
      <c r="AM317" s="205"/>
      <c r="AN317" s="576"/>
      <c r="AO317" s="207"/>
      <c r="AP317" s="207"/>
      <c r="AQ317" s="208"/>
      <c r="AR317" s="205"/>
      <c r="AS317" s="576"/>
      <c r="AT317" s="207"/>
      <c r="AU317" s="207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405">U322+1</f>
        <v>45981</v>
      </c>
      <c r="AA322" s="637"/>
      <c r="AB322" s="637"/>
      <c r="AC322" s="637"/>
      <c r="AD322" s="637"/>
      <c r="AE322" s="638">
        <f t="shared" ref="AE322" si="406">Z322+1</f>
        <v>45982</v>
      </c>
      <c r="AF322" s="639"/>
      <c r="AG322" s="639"/>
      <c r="AH322" s="639"/>
      <c r="AI322" s="639"/>
      <c r="AJ322" s="640">
        <f t="shared" ref="AJ322" si="407">AE322+1</f>
        <v>45983</v>
      </c>
      <c r="AK322" s="641"/>
      <c r="AL322" s="641"/>
      <c r="AM322" s="641"/>
      <c r="AN322" s="642"/>
      <c r="AO322" s="638">
        <f t="shared" ref="AO322" si="408">AJ322+1</f>
        <v>45984</v>
      </c>
      <c r="AP322" s="639"/>
      <c r="AQ322" s="639"/>
      <c r="AR322" s="639"/>
      <c r="AS322" s="639"/>
      <c r="AT322" s="640">
        <f t="shared" ref="AT322" si="409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10">Z322</f>
        <v>45981</v>
      </c>
      <c r="AA323" s="643"/>
      <c r="AB323" s="643"/>
      <c r="AC323" s="643"/>
      <c r="AD323" s="643"/>
      <c r="AE323" s="644">
        <f t="shared" ref="AE323" si="411">AE322</f>
        <v>45982</v>
      </c>
      <c r="AF323" s="644"/>
      <c r="AG323" s="644"/>
      <c r="AH323" s="644"/>
      <c r="AI323" s="644"/>
      <c r="AJ323" s="645">
        <f t="shared" ref="AJ323" si="412">AJ322</f>
        <v>45983</v>
      </c>
      <c r="AK323" s="646"/>
      <c r="AL323" s="646"/>
      <c r="AM323" s="646"/>
      <c r="AN323" s="647"/>
      <c r="AO323" s="644">
        <f t="shared" ref="AO323" si="413">AO322</f>
        <v>45984</v>
      </c>
      <c r="AP323" s="644"/>
      <c r="AQ323" s="644"/>
      <c r="AR323" s="644"/>
      <c r="AS323" s="644"/>
      <c r="AT323" s="645">
        <f t="shared" ref="AT323" si="414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407</v>
      </c>
      <c r="C327" s="203">
        <v>1</v>
      </c>
      <c r="D327" s="206" t="s">
        <v>374</v>
      </c>
      <c r="E327" s="203">
        <v>25</v>
      </c>
      <c r="F327" s="203">
        <v>2000</v>
      </c>
      <c r="G327" s="208">
        <f t="shared" ref="G327:G336" si="415">F327/E327</f>
        <v>80</v>
      </c>
      <c r="H327" s="576">
        <f>AVERAGE(G327:G341)</f>
        <v>92.466381018810694</v>
      </c>
      <c r="I327" s="209">
        <f>AVERAGE(P327,U327,Z327,AE327,AJ327,AO327,AT327)</f>
        <v>25</v>
      </c>
      <c r="J327" s="209">
        <f>AVERAGE(Q327,V327,AA327,AF327,AK327,AP327,AU327)</f>
        <v>1773.8387044973247</v>
      </c>
      <c r="K327" s="210">
        <f>AVERAGE(R327,W327,AB327,AG327,AL327,AQ327,AV327)</f>
        <v>70.953548179892991</v>
      </c>
      <c r="L327" s="577">
        <f>IFERROR(AVERAGE(K327:K341),"-")</f>
        <v>81.753518779449351</v>
      </c>
      <c r="M327" s="209">
        <f>RANK(K327, K$327:$K$341)</f>
        <v>9</v>
      </c>
      <c r="N327" s="527"/>
      <c r="O327" s="527"/>
      <c r="P327" s="207">
        <v>25</v>
      </c>
      <c r="Q327" s="207">
        <v>1773.8135848299387</v>
      </c>
      <c r="R327" s="208">
        <f t="shared" ref="R327:R336" si="416">Q327/P327</f>
        <v>70.952543393197544</v>
      </c>
      <c r="S327" s="205">
        <f>RANK(R327, R$327:R$341)</f>
        <v>9</v>
      </c>
      <c r="T327" s="576">
        <f>AVERAGE(R327:R341)</f>
        <v>81.759968947106444</v>
      </c>
      <c r="U327" s="207">
        <v>25</v>
      </c>
      <c r="V327" s="207">
        <v>1773.8703741566139</v>
      </c>
      <c r="W327" s="208">
        <f t="shared" ref="W327:W336" si="417">V327/U327</f>
        <v>70.954814966264564</v>
      </c>
      <c r="X327" s="205">
        <f>RANK(W327, W$327:W$341)</f>
        <v>9</v>
      </c>
      <c r="Y327" s="576">
        <f>AVERAGE(W327:W341)</f>
        <v>81.758887624591779</v>
      </c>
      <c r="Z327" s="207">
        <v>25</v>
      </c>
      <c r="AA327" s="207">
        <v>1773.8394793926248</v>
      </c>
      <c r="AB327" s="208">
        <f t="shared" ref="AB327:AB336" si="418">AA327/Z327</f>
        <v>70.953579175704988</v>
      </c>
      <c r="AC327" s="205">
        <f>RANK(AB327, AB$327:AB$341)</f>
        <v>9</v>
      </c>
      <c r="AD327" s="576">
        <f>AVERAGE(AB327:AB341)</f>
        <v>81.75392361866291</v>
      </c>
      <c r="AE327" s="207">
        <v>25</v>
      </c>
      <c r="AF327" s="207">
        <v>1773.755656108598</v>
      </c>
      <c r="AG327" s="208">
        <f t="shared" ref="AG327:AG336" si="419">AF327/AE327</f>
        <v>70.950226244343924</v>
      </c>
      <c r="AH327" s="205">
        <f>RANK(AG327, AG$327:AG$341)</f>
        <v>9</v>
      </c>
      <c r="AI327" s="576">
        <f>AVERAGE(AG327:AG341)</f>
        <v>81.753639292687211</v>
      </c>
      <c r="AJ327" s="207">
        <v>25</v>
      </c>
      <c r="AK327" s="207">
        <v>1773.783862510923</v>
      </c>
      <c r="AL327" s="208">
        <f t="shared" ref="AL327:AL336" si="420">AK327/AJ327</f>
        <v>70.951354500436921</v>
      </c>
      <c r="AM327" s="205">
        <f>RANK(AL327, AL$327:AL$341)</f>
        <v>9</v>
      </c>
      <c r="AN327" s="576">
        <f>AVERAGE(AL327:AL341)</f>
        <v>81.750323631117197</v>
      </c>
      <c r="AO327" s="207">
        <v>25</v>
      </c>
      <c r="AP327" s="207">
        <v>1773.8551945892002</v>
      </c>
      <c r="AQ327" s="208">
        <f t="shared" ref="AQ327:AQ336" si="421">AP327/AO327</f>
        <v>70.954207783568009</v>
      </c>
      <c r="AR327" s="205">
        <f>RANK(AQ327, AQ$327:AQ$341)</f>
        <v>9</v>
      </c>
      <c r="AS327" s="576">
        <f>AVERAGE(AQ327:AQ341)</f>
        <v>81.747749449478334</v>
      </c>
      <c r="AT327" s="207">
        <v>25</v>
      </c>
      <c r="AU327" s="207">
        <v>1773.9527798933739</v>
      </c>
      <c r="AV327" s="208">
        <f t="shared" ref="AV327:AV336" si="422">AU327/AT327</f>
        <v>70.958111195734958</v>
      </c>
      <c r="AW327" s="205">
        <f>RANK(AV327, AV$327:AV$341)</f>
        <v>9</v>
      </c>
      <c r="AX327" s="576">
        <f>AVERAGE(AV327:AV341)</f>
        <v>81.750138892501482</v>
      </c>
    </row>
    <row r="328" spans="2:50" ht="14.25" hidden="1" customHeight="1" outlineLevel="1">
      <c r="B328" s="527"/>
      <c r="C328" s="203">
        <v>2</v>
      </c>
      <c r="D328" s="206" t="s">
        <v>408</v>
      </c>
      <c r="E328" s="203">
        <v>25</v>
      </c>
      <c r="F328" s="203">
        <v>2000</v>
      </c>
      <c r="G328" s="208">
        <f t="shared" si="415"/>
        <v>80</v>
      </c>
      <c r="H328" s="576"/>
      <c r="I328" s="209">
        <f t="shared" ref="I328:K336" si="423">AVERAGE(P328,U328,Z328,AE328,AJ328,AO328,AT328)</f>
        <v>25</v>
      </c>
      <c r="J328" s="209">
        <f t="shared" si="423"/>
        <v>1766.9649267770603</v>
      </c>
      <c r="K328" s="210">
        <f t="shared" si="423"/>
        <v>70.678597071082422</v>
      </c>
      <c r="L328" s="577"/>
      <c r="M328" s="209">
        <f>RANK(K328, K$327:$K$341)</f>
        <v>10</v>
      </c>
      <c r="N328" s="527"/>
      <c r="O328" s="527"/>
      <c r="P328" s="207">
        <v>25</v>
      </c>
      <c r="Q328" s="207">
        <v>1766.8937329700261</v>
      </c>
      <c r="R328" s="208">
        <f t="shared" si="416"/>
        <v>70.675749318801039</v>
      </c>
      <c r="S328" s="205">
        <f t="shared" ref="S328:S336" si="424">RANK(R328, R$327:R$341)</f>
        <v>10</v>
      </c>
      <c r="T328" s="576"/>
      <c r="U328" s="207">
        <v>25</v>
      </c>
      <c r="V328" s="207">
        <v>1766.8341708542707</v>
      </c>
      <c r="W328" s="208">
        <f t="shared" si="417"/>
        <v>70.673366834170835</v>
      </c>
      <c r="X328" s="205">
        <f t="shared" ref="X328:X336" si="425">RANK(W328, W$327:W$341)</f>
        <v>10</v>
      </c>
      <c r="Y328" s="576"/>
      <c r="Z328" s="207">
        <v>25</v>
      </c>
      <c r="AA328" s="207">
        <v>1766.641957005188</v>
      </c>
      <c r="AB328" s="208">
        <f t="shared" si="418"/>
        <v>70.665678280207516</v>
      </c>
      <c r="AC328" s="205">
        <f t="shared" ref="AC328:AC336" si="426">RANK(AB328, AB$327:AB$341)</f>
        <v>10</v>
      </c>
      <c r="AD328" s="576"/>
      <c r="AE328" s="207">
        <v>25</v>
      </c>
      <c r="AF328" s="207">
        <v>1766.778523489935</v>
      </c>
      <c r="AG328" s="208">
        <f t="shared" si="419"/>
        <v>70.671140939597393</v>
      </c>
      <c r="AH328" s="205">
        <f t="shared" ref="AH328:AH336" si="427">RANK(AG328, AG$327:AG$341)</f>
        <v>10</v>
      </c>
      <c r="AI328" s="576"/>
      <c r="AJ328" s="207">
        <v>25</v>
      </c>
      <c r="AK328" s="207">
        <v>1767.105822354441</v>
      </c>
      <c r="AL328" s="208">
        <f t="shared" si="420"/>
        <v>70.68423289417764</v>
      </c>
      <c r="AM328" s="205">
        <f t="shared" ref="AM328:AM336" si="428">RANK(AL328, AL$327:AL$341)</f>
        <v>10</v>
      </c>
      <c r="AN328" s="576"/>
      <c r="AO328" s="207">
        <v>25</v>
      </c>
      <c r="AP328" s="207">
        <v>1767.1843349088458</v>
      </c>
      <c r="AQ328" s="208">
        <f t="shared" si="421"/>
        <v>70.687373396353834</v>
      </c>
      <c r="AR328" s="205">
        <f t="shared" ref="AR328:AR336" si="429">RANK(AQ328, AQ$327:AQ$341)</f>
        <v>10</v>
      </c>
      <c r="AS328" s="576"/>
      <c r="AT328" s="207">
        <v>25</v>
      </c>
      <c r="AU328" s="207">
        <v>1767.3159458567172</v>
      </c>
      <c r="AV328" s="208">
        <f t="shared" si="422"/>
        <v>70.692637834268695</v>
      </c>
      <c r="AW328" s="205">
        <f t="shared" ref="AW328:AW336" si="430">RANK(AV328, AV$327:AV$341)</f>
        <v>10</v>
      </c>
      <c r="AX328" s="576"/>
    </row>
    <row r="329" spans="2:50" ht="14.25" hidden="1" customHeight="1" outlineLevel="1">
      <c r="B329" s="527"/>
      <c r="C329" s="203">
        <v>3</v>
      </c>
      <c r="D329" s="206" t="s">
        <v>582</v>
      </c>
      <c r="E329" s="203">
        <v>22</v>
      </c>
      <c r="F329" s="203">
        <v>2000</v>
      </c>
      <c r="G329" s="208">
        <f t="shared" si="415"/>
        <v>90.909090909090907</v>
      </c>
      <c r="H329" s="576"/>
      <c r="I329" s="209">
        <f t="shared" si="423"/>
        <v>22</v>
      </c>
      <c r="J329" s="209">
        <f t="shared" si="423"/>
        <v>1768.4747027768512</v>
      </c>
      <c r="K329" s="210">
        <f t="shared" si="423"/>
        <v>80.385213762584144</v>
      </c>
      <c r="L329" s="577"/>
      <c r="M329" s="209">
        <f>RANK(K329, K$327:$K$341)</f>
        <v>5</v>
      </c>
      <c r="N329" s="527"/>
      <c r="O329" s="527"/>
      <c r="P329" s="207">
        <v>22</v>
      </c>
      <c r="Q329" s="207">
        <v>1768.4676378388292</v>
      </c>
      <c r="R329" s="208">
        <f t="shared" si="416"/>
        <v>80.384892629037694</v>
      </c>
      <c r="S329" s="205">
        <f t="shared" si="424"/>
        <v>5</v>
      </c>
      <c r="T329" s="576"/>
      <c r="U329" s="207">
        <v>22</v>
      </c>
      <c r="V329" s="207">
        <v>1768.5033507073717</v>
      </c>
      <c r="W329" s="208">
        <f t="shared" si="417"/>
        <v>80.38651594124417</v>
      </c>
      <c r="X329" s="205">
        <f t="shared" si="425"/>
        <v>5</v>
      </c>
      <c r="Y329" s="576"/>
      <c r="Z329" s="207">
        <v>22</v>
      </c>
      <c r="AA329" s="207">
        <v>1768.4343967885065</v>
      </c>
      <c r="AB329" s="208">
        <f t="shared" si="418"/>
        <v>80.383381672204848</v>
      </c>
      <c r="AC329" s="205">
        <f t="shared" si="426"/>
        <v>5</v>
      </c>
      <c r="AD329" s="576"/>
      <c r="AE329" s="207">
        <v>22</v>
      </c>
      <c r="AF329" s="207">
        <v>1768.3730183606649</v>
      </c>
      <c r="AG329" s="208">
        <f t="shared" si="419"/>
        <v>80.380591743666585</v>
      </c>
      <c r="AH329" s="205">
        <f t="shared" si="427"/>
        <v>5</v>
      </c>
      <c r="AI329" s="576"/>
      <c r="AJ329" s="207">
        <v>22</v>
      </c>
      <c r="AK329" s="207">
        <v>1768.3889030287612</v>
      </c>
      <c r="AL329" s="208">
        <f t="shared" si="420"/>
        <v>80.381313774034595</v>
      </c>
      <c r="AM329" s="205">
        <f t="shared" si="428"/>
        <v>5</v>
      </c>
      <c r="AN329" s="576"/>
      <c r="AO329" s="207">
        <v>22</v>
      </c>
      <c r="AP329" s="207">
        <v>1768.5121731289448</v>
      </c>
      <c r="AQ329" s="208">
        <f t="shared" si="421"/>
        <v>80.38691696040658</v>
      </c>
      <c r="AR329" s="205">
        <f t="shared" si="429"/>
        <v>5</v>
      </c>
      <c r="AS329" s="576"/>
      <c r="AT329" s="207">
        <v>22</v>
      </c>
      <c r="AU329" s="207">
        <v>1768.6434395848785</v>
      </c>
      <c r="AV329" s="208">
        <f t="shared" si="422"/>
        <v>80.392883617494476</v>
      </c>
      <c r="AW329" s="205">
        <f t="shared" si="430"/>
        <v>5</v>
      </c>
      <c r="AX329" s="576"/>
    </row>
    <row r="330" spans="2:50" ht="14.25" hidden="1" customHeight="1" outlineLevel="1">
      <c r="B330" s="527"/>
      <c r="C330" s="203">
        <v>4</v>
      </c>
      <c r="D330" s="206" t="s">
        <v>643</v>
      </c>
      <c r="E330" s="203">
        <v>20</v>
      </c>
      <c r="F330" s="203">
        <v>2000</v>
      </c>
      <c r="G330" s="208">
        <f t="shared" si="415"/>
        <v>100</v>
      </c>
      <c r="H330" s="576"/>
      <c r="I330" s="209">
        <f t="shared" si="423"/>
        <v>20</v>
      </c>
      <c r="J330" s="209">
        <f t="shared" si="423"/>
        <v>1764.911680472087</v>
      </c>
      <c r="K330" s="210">
        <f t="shared" si="423"/>
        <v>88.245584023604366</v>
      </c>
      <c r="L330" s="577"/>
      <c r="M330" s="209">
        <f>RANK(K330, K$327:$K$341)</f>
        <v>3</v>
      </c>
      <c r="N330" s="527"/>
      <c r="O330" s="527"/>
      <c r="P330" s="207">
        <v>20</v>
      </c>
      <c r="Q330" s="207">
        <v>1766.1593554162955</v>
      </c>
      <c r="R330" s="208">
        <f t="shared" si="416"/>
        <v>88.30796777081477</v>
      </c>
      <c r="S330" s="205">
        <f t="shared" si="424"/>
        <v>3</v>
      </c>
      <c r="T330" s="576"/>
      <c r="U330" s="207">
        <v>20</v>
      </c>
      <c r="V330" s="207">
        <v>1765.9765976597694</v>
      </c>
      <c r="W330" s="208">
        <f t="shared" si="417"/>
        <v>88.298829882988471</v>
      </c>
      <c r="X330" s="205">
        <f t="shared" si="425"/>
        <v>3</v>
      </c>
      <c r="Y330" s="576"/>
      <c r="Z330" s="207">
        <v>20</v>
      </c>
      <c r="AA330" s="207">
        <v>1765.4450261780078</v>
      </c>
      <c r="AB330" s="208">
        <f t="shared" si="418"/>
        <v>88.272251308900394</v>
      </c>
      <c r="AC330" s="205">
        <f t="shared" si="426"/>
        <v>3</v>
      </c>
      <c r="AD330" s="576"/>
      <c r="AE330" s="207">
        <v>20</v>
      </c>
      <c r="AF330" s="207">
        <v>1765.0862068965373</v>
      </c>
      <c r="AG330" s="208">
        <f t="shared" si="419"/>
        <v>88.254310344826862</v>
      </c>
      <c r="AH330" s="205">
        <f t="shared" si="427"/>
        <v>3</v>
      </c>
      <c r="AI330" s="576"/>
      <c r="AJ330" s="207">
        <v>20</v>
      </c>
      <c r="AK330" s="207">
        <v>1764.7058823529449</v>
      </c>
      <c r="AL330" s="208">
        <f t="shared" si="420"/>
        <v>88.235294117647243</v>
      </c>
      <c r="AM330" s="205">
        <f t="shared" si="428"/>
        <v>3</v>
      </c>
      <c r="AN330" s="576"/>
      <c r="AO330" s="207">
        <v>20</v>
      </c>
      <c r="AP330" s="207">
        <v>1763.6188642925792</v>
      </c>
      <c r="AQ330" s="208">
        <f t="shared" si="421"/>
        <v>88.180943214628968</v>
      </c>
      <c r="AR330" s="205">
        <f t="shared" si="429"/>
        <v>3</v>
      </c>
      <c r="AS330" s="576"/>
      <c r="AT330" s="207">
        <v>20</v>
      </c>
      <c r="AU330" s="207">
        <v>1763.3898305084763</v>
      </c>
      <c r="AV330" s="208">
        <f t="shared" si="422"/>
        <v>88.169491525423808</v>
      </c>
      <c r="AW330" s="205">
        <f t="shared" si="430"/>
        <v>3</v>
      </c>
      <c r="AX330" s="576"/>
    </row>
    <row r="331" spans="2:50" ht="14.25" hidden="1" customHeight="1" outlineLevel="1">
      <c r="B331" s="527"/>
      <c r="C331" s="203">
        <v>5</v>
      </c>
      <c r="D331" s="206" t="s">
        <v>372</v>
      </c>
      <c r="E331" s="203">
        <v>23</v>
      </c>
      <c r="F331" s="203">
        <v>2000</v>
      </c>
      <c r="G331" s="208">
        <f t="shared" si="415"/>
        <v>86.956521739130437</v>
      </c>
      <c r="H331" s="576"/>
      <c r="I331" s="209">
        <f t="shared" si="423"/>
        <v>23</v>
      </c>
      <c r="J331" s="209">
        <f t="shared" si="423"/>
        <v>1767.9134686273223</v>
      </c>
      <c r="K331" s="210">
        <f t="shared" si="423"/>
        <v>76.865802983796627</v>
      </c>
      <c r="L331" s="577"/>
      <c r="M331" s="209">
        <f>RANK(K331, K$327:$K$341)</f>
        <v>8</v>
      </c>
      <c r="N331" s="527"/>
      <c r="O331" s="527"/>
      <c r="P331" s="207">
        <v>23</v>
      </c>
      <c r="Q331" s="207">
        <v>1767.8844519966037</v>
      </c>
      <c r="R331" s="208">
        <f t="shared" si="416"/>
        <v>76.864541391156678</v>
      </c>
      <c r="S331" s="205">
        <f>RANK(R331, R$327:R$341)</f>
        <v>8</v>
      </c>
      <c r="T331" s="576"/>
      <c r="U331" s="207">
        <v>23</v>
      </c>
      <c r="V331" s="207">
        <v>1767.8496868476022</v>
      </c>
      <c r="W331" s="208">
        <f t="shared" si="417"/>
        <v>76.863029862939229</v>
      </c>
      <c r="X331" s="205">
        <f>RANK(W331, W$327:W$341)</f>
        <v>8</v>
      </c>
      <c r="Y331" s="576"/>
      <c r="Z331" s="207">
        <v>23</v>
      </c>
      <c r="AA331" s="207">
        <v>1767.7063207286808</v>
      </c>
      <c r="AB331" s="208">
        <f t="shared" si="418"/>
        <v>76.856796553420907</v>
      </c>
      <c r="AC331" s="205">
        <f>RANK(AB331, AB$327:AB$341)</f>
        <v>8</v>
      </c>
      <c r="AD331" s="576"/>
      <c r="AE331" s="207">
        <v>23</v>
      </c>
      <c r="AF331" s="207">
        <v>1767.8129298486951</v>
      </c>
      <c r="AG331" s="208">
        <f t="shared" si="419"/>
        <v>76.861431732551964</v>
      </c>
      <c r="AH331" s="205">
        <f>RANK(AG331, AG$327:AG$341)</f>
        <v>8</v>
      </c>
      <c r="AI331" s="576"/>
      <c r="AJ331" s="207">
        <v>23</v>
      </c>
      <c r="AK331" s="207">
        <v>1767.9779503883749</v>
      </c>
      <c r="AL331" s="208">
        <f t="shared" si="420"/>
        <v>76.868606538625002</v>
      </c>
      <c r="AM331" s="205">
        <f>RANK(AL331, AL$327:AL$341)</f>
        <v>8</v>
      </c>
      <c r="AN331" s="576"/>
      <c r="AO331" s="207">
        <v>23</v>
      </c>
      <c r="AP331" s="207">
        <v>1768.1109925293501</v>
      </c>
      <c r="AQ331" s="208">
        <f t="shared" si="421"/>
        <v>76.874390979536969</v>
      </c>
      <c r="AR331" s="205">
        <f>RANK(AQ331, AQ$327:AQ$341)</f>
        <v>8</v>
      </c>
      <c r="AS331" s="576"/>
      <c r="AT331" s="207">
        <v>23</v>
      </c>
      <c r="AU331" s="207">
        <v>1768.0519480519506</v>
      </c>
      <c r="AV331" s="208">
        <f t="shared" si="422"/>
        <v>76.871823828345683</v>
      </c>
      <c r="AW331" s="205">
        <f>RANK(AV331, AV$327:AV$341)</f>
        <v>8</v>
      </c>
      <c r="AX331" s="576"/>
    </row>
    <row r="332" spans="2:50" ht="14.25" hidden="1" customHeight="1" outlineLevel="1">
      <c r="B332" s="527"/>
      <c r="C332" s="203">
        <v>6</v>
      </c>
      <c r="D332" s="206" t="s">
        <v>410</v>
      </c>
      <c r="E332" s="203">
        <v>23</v>
      </c>
      <c r="F332" s="203">
        <v>2000</v>
      </c>
      <c r="G332" s="208">
        <f t="shared" si="415"/>
        <v>86.956521739130437</v>
      </c>
      <c r="H332" s="576"/>
      <c r="I332" s="209">
        <f t="shared" si="423"/>
        <v>23</v>
      </c>
      <c r="J332" s="209">
        <f t="shared" si="423"/>
        <v>1768.2643434783929</v>
      </c>
      <c r="K332" s="210">
        <f t="shared" si="423"/>
        <v>76.881058412104025</v>
      </c>
      <c r="L332" s="577"/>
      <c r="M332" s="209">
        <f>RANK(K332, K$327:$K$341)</f>
        <v>7</v>
      </c>
      <c r="N332" s="527"/>
      <c r="O332" s="527"/>
      <c r="P332" s="207">
        <v>23</v>
      </c>
      <c r="Q332" s="207">
        <v>1767.9956896551716</v>
      </c>
      <c r="R332" s="208">
        <f t="shared" si="416"/>
        <v>76.869377811094424</v>
      </c>
      <c r="S332" s="205">
        <f t="shared" si="424"/>
        <v>7</v>
      </c>
      <c r="T332" s="576"/>
      <c r="U332" s="207">
        <v>23</v>
      </c>
      <c r="V332" s="207">
        <v>1768.0595306239254</v>
      </c>
      <c r="W332" s="208">
        <f t="shared" si="417"/>
        <v>76.872153505388056</v>
      </c>
      <c r="X332" s="205">
        <f t="shared" si="425"/>
        <v>7</v>
      </c>
      <c r="Y332" s="576"/>
      <c r="Z332" s="207">
        <v>23</v>
      </c>
      <c r="AA332" s="207">
        <v>1768.3544303797448</v>
      </c>
      <c r="AB332" s="208">
        <f t="shared" si="418"/>
        <v>76.884975233901955</v>
      </c>
      <c r="AC332" s="205">
        <f t="shared" si="426"/>
        <v>7</v>
      </c>
      <c r="AD332" s="576"/>
      <c r="AE332" s="207">
        <v>23</v>
      </c>
      <c r="AF332" s="207">
        <v>1768.1581685744018</v>
      </c>
      <c r="AG332" s="208">
        <f t="shared" si="419"/>
        <v>76.876442111930515</v>
      </c>
      <c r="AH332" s="205">
        <f t="shared" si="427"/>
        <v>7</v>
      </c>
      <c r="AI332" s="576"/>
      <c r="AJ332" s="207">
        <v>23</v>
      </c>
      <c r="AK332" s="207">
        <v>1768.4404798523515</v>
      </c>
      <c r="AL332" s="208">
        <f t="shared" si="420"/>
        <v>76.888716515319629</v>
      </c>
      <c r="AM332" s="205">
        <f t="shared" si="428"/>
        <v>7</v>
      </c>
      <c r="AN332" s="576"/>
      <c r="AO332" s="207">
        <v>23</v>
      </c>
      <c r="AP332" s="207">
        <v>1768.4210526315776</v>
      </c>
      <c r="AQ332" s="208">
        <f t="shared" si="421"/>
        <v>76.887871853546855</v>
      </c>
      <c r="AR332" s="205">
        <f t="shared" si="429"/>
        <v>7</v>
      </c>
      <c r="AS332" s="576"/>
      <c r="AT332" s="207">
        <v>23</v>
      </c>
      <c r="AU332" s="207">
        <v>1768.4210526315765</v>
      </c>
      <c r="AV332" s="208">
        <f t="shared" si="422"/>
        <v>76.887871853546798</v>
      </c>
      <c r="AW332" s="205">
        <f t="shared" si="430"/>
        <v>7</v>
      </c>
      <c r="AX332" s="576"/>
    </row>
    <row r="333" spans="2:50" ht="14.25" hidden="1" customHeight="1" outlineLevel="1">
      <c r="B333" s="527"/>
      <c r="C333" s="203">
        <v>7</v>
      </c>
      <c r="D333" s="206" t="s">
        <v>378</v>
      </c>
      <c r="E333" s="203">
        <v>23</v>
      </c>
      <c r="F333" s="203">
        <v>2000</v>
      </c>
      <c r="G333" s="208">
        <f t="shared" si="415"/>
        <v>86.956521739130437</v>
      </c>
      <c r="H333" s="576"/>
      <c r="I333" s="209">
        <f t="shared" si="423"/>
        <v>23</v>
      </c>
      <c r="J333" s="209">
        <f t="shared" si="423"/>
        <v>1769.0597196651779</v>
      </c>
      <c r="K333" s="210">
        <f t="shared" si="423"/>
        <v>76.915639985442539</v>
      </c>
      <c r="L333" s="577"/>
      <c r="M333" s="209">
        <f>RANK(K333, K$327:$K$341)</f>
        <v>6</v>
      </c>
      <c r="N333" s="527"/>
      <c r="O333" s="527"/>
      <c r="P333" s="207">
        <v>23</v>
      </c>
      <c r="Q333" s="207">
        <v>1768.9583812370654</v>
      </c>
      <c r="R333" s="208">
        <f t="shared" si="416"/>
        <v>76.911233966828931</v>
      </c>
      <c r="S333" s="205">
        <f t="shared" si="424"/>
        <v>6</v>
      </c>
      <c r="T333" s="576"/>
      <c r="U333" s="207">
        <v>23</v>
      </c>
      <c r="V333" s="207">
        <v>1769.0248565965601</v>
      </c>
      <c r="W333" s="208">
        <f t="shared" si="417"/>
        <v>76.914124199850434</v>
      </c>
      <c r="X333" s="205">
        <f t="shared" si="425"/>
        <v>6</v>
      </c>
      <c r="Y333" s="576"/>
      <c r="Z333" s="207">
        <v>23</v>
      </c>
      <c r="AA333" s="207">
        <v>1768.9476710753288</v>
      </c>
      <c r="AB333" s="208">
        <f t="shared" si="418"/>
        <v>76.910768307622988</v>
      </c>
      <c r="AC333" s="205">
        <f t="shared" si="426"/>
        <v>6</v>
      </c>
      <c r="AD333" s="576"/>
      <c r="AE333" s="207">
        <v>23</v>
      </c>
      <c r="AF333" s="207">
        <v>1768.8836800468798</v>
      </c>
      <c r="AG333" s="208">
        <f t="shared" si="419"/>
        <v>76.907986088994775</v>
      </c>
      <c r="AH333" s="205">
        <f t="shared" si="427"/>
        <v>6</v>
      </c>
      <c r="AI333" s="576"/>
      <c r="AJ333" s="207">
        <v>23</v>
      </c>
      <c r="AK333" s="207">
        <v>1769.1428571428598</v>
      </c>
      <c r="AL333" s="208">
        <f t="shared" si="420"/>
        <v>76.919254658385213</v>
      </c>
      <c r="AM333" s="205">
        <f t="shared" si="428"/>
        <v>6</v>
      </c>
      <c r="AN333" s="576"/>
      <c r="AO333" s="207">
        <v>23</v>
      </c>
      <c r="AP333" s="207">
        <v>1769.0936752879797</v>
      </c>
      <c r="AQ333" s="208">
        <f t="shared" si="421"/>
        <v>76.917116316868686</v>
      </c>
      <c r="AR333" s="205">
        <f t="shared" si="429"/>
        <v>6</v>
      </c>
      <c r="AS333" s="576"/>
      <c r="AT333" s="207">
        <v>23</v>
      </c>
      <c r="AU333" s="207">
        <v>1769.3669162695719</v>
      </c>
      <c r="AV333" s="208">
        <f t="shared" si="422"/>
        <v>76.928996359546602</v>
      </c>
      <c r="AW333" s="205">
        <f t="shared" si="430"/>
        <v>6</v>
      </c>
      <c r="AX333" s="576"/>
    </row>
    <row r="334" spans="2:50" ht="14.25" hidden="1" customHeight="1" outlineLevel="1">
      <c r="B334" s="527"/>
      <c r="C334" s="203">
        <v>8</v>
      </c>
      <c r="D334" s="206" t="s">
        <v>379</v>
      </c>
      <c r="E334" s="203">
        <v>17</v>
      </c>
      <c r="F334" s="203">
        <v>2000</v>
      </c>
      <c r="G334" s="208">
        <f t="shared" si="415"/>
        <v>117.64705882352941</v>
      </c>
      <c r="H334" s="576"/>
      <c r="I334" s="209">
        <f t="shared" si="423"/>
        <v>17</v>
      </c>
      <c r="J334" s="209">
        <f t="shared" si="423"/>
        <v>1768.9216638900527</v>
      </c>
      <c r="K334" s="210">
        <f t="shared" si="423"/>
        <v>104.05421552294429</v>
      </c>
      <c r="L334" s="577"/>
      <c r="M334" s="209">
        <f>RANK(K334, K$327:$K$341)</f>
        <v>1</v>
      </c>
      <c r="N334" s="527"/>
      <c r="O334" s="527"/>
      <c r="P334" s="207">
        <v>17</v>
      </c>
      <c r="Q334" s="207">
        <v>1769.6085955487349</v>
      </c>
      <c r="R334" s="208">
        <f t="shared" si="416"/>
        <v>104.09462326757264</v>
      </c>
      <c r="S334" s="205">
        <f t="shared" si="424"/>
        <v>1</v>
      </c>
      <c r="T334" s="576"/>
      <c r="U334" s="207">
        <v>17</v>
      </c>
      <c r="V334" s="207">
        <v>1769.2115143929907</v>
      </c>
      <c r="W334" s="208">
        <f t="shared" si="417"/>
        <v>104.07126555252887</v>
      </c>
      <c r="X334" s="205">
        <f t="shared" si="425"/>
        <v>1</v>
      </c>
      <c r="Y334" s="576"/>
      <c r="Z334" s="207">
        <v>17</v>
      </c>
      <c r="AA334" s="207">
        <v>1769.059656218403</v>
      </c>
      <c r="AB334" s="208">
        <f t="shared" si="418"/>
        <v>104.06233271872959</v>
      </c>
      <c r="AC334" s="205">
        <f t="shared" si="426"/>
        <v>1</v>
      </c>
      <c r="AD334" s="576"/>
      <c r="AE334" s="207">
        <v>17</v>
      </c>
      <c r="AF334" s="207">
        <v>1768.7861271676315</v>
      </c>
      <c r="AG334" s="208">
        <f t="shared" si="419"/>
        <v>104.04624277456657</v>
      </c>
      <c r="AH334" s="205">
        <f t="shared" si="427"/>
        <v>1</v>
      </c>
      <c r="AI334" s="576"/>
      <c r="AJ334" s="207">
        <v>17</v>
      </c>
      <c r="AK334" s="207">
        <v>1768.5314685314715</v>
      </c>
      <c r="AL334" s="208">
        <f t="shared" si="420"/>
        <v>104.03126285479244</v>
      </c>
      <c r="AM334" s="205">
        <f t="shared" si="428"/>
        <v>1</v>
      </c>
      <c r="AN334" s="576"/>
      <c r="AO334" s="207">
        <v>17</v>
      </c>
      <c r="AP334" s="207">
        <v>1768.4441197954714</v>
      </c>
      <c r="AQ334" s="208">
        <f t="shared" si="421"/>
        <v>104.02612469385126</v>
      </c>
      <c r="AR334" s="205">
        <f t="shared" si="429"/>
        <v>1</v>
      </c>
      <c r="AS334" s="576"/>
      <c r="AT334" s="207">
        <v>17</v>
      </c>
      <c r="AU334" s="207">
        <v>1768.8101655756666</v>
      </c>
      <c r="AV334" s="208">
        <f t="shared" si="422"/>
        <v>104.04765679856862</v>
      </c>
      <c r="AW334" s="205">
        <f t="shared" si="430"/>
        <v>1</v>
      </c>
      <c r="AX334" s="576"/>
    </row>
    <row r="335" spans="2:50" ht="14.25" hidden="1" customHeight="1" outlineLevel="1">
      <c r="B335" s="527"/>
      <c r="C335" s="203">
        <v>9</v>
      </c>
      <c r="D335" s="206" t="s">
        <v>616</v>
      </c>
      <c r="E335" s="203">
        <v>20</v>
      </c>
      <c r="F335" s="203">
        <v>2000</v>
      </c>
      <c r="G335" s="208">
        <f t="shared" si="415"/>
        <v>100</v>
      </c>
      <c r="H335" s="576"/>
      <c r="I335" s="209">
        <f t="shared" si="423"/>
        <v>20</v>
      </c>
      <c r="J335" s="209">
        <f t="shared" si="423"/>
        <v>1768.0877816519424</v>
      </c>
      <c r="K335" s="210">
        <f t="shared" si="423"/>
        <v>88.40438908259712</v>
      </c>
      <c r="L335" s="577"/>
      <c r="M335" s="209">
        <f>RANK(K335, K$327:$K$341)</f>
        <v>2</v>
      </c>
      <c r="N335" s="527"/>
      <c r="O335" s="527"/>
      <c r="P335" s="207">
        <v>20</v>
      </c>
      <c r="Q335" s="207">
        <v>1767.6998368678585</v>
      </c>
      <c r="R335" s="208">
        <f t="shared" si="416"/>
        <v>88.384991843392925</v>
      </c>
      <c r="S335" s="205">
        <f t="shared" si="424"/>
        <v>2</v>
      </c>
      <c r="T335" s="576"/>
      <c r="U335" s="207">
        <v>20</v>
      </c>
      <c r="V335" s="207">
        <v>1768.1209503239736</v>
      </c>
      <c r="W335" s="208">
        <f t="shared" si="417"/>
        <v>88.406047516198683</v>
      </c>
      <c r="X335" s="205">
        <f t="shared" si="425"/>
        <v>2</v>
      </c>
      <c r="Y335" s="576"/>
      <c r="Z335" s="207">
        <v>20</v>
      </c>
      <c r="AA335" s="207">
        <v>1767.9345209436726</v>
      </c>
      <c r="AB335" s="208">
        <f t="shared" si="418"/>
        <v>88.396726047183634</v>
      </c>
      <c r="AC335" s="205">
        <f t="shared" si="426"/>
        <v>2</v>
      </c>
      <c r="AD335" s="576"/>
      <c r="AE335" s="207">
        <v>20</v>
      </c>
      <c r="AF335" s="207">
        <v>1768.4518013631953</v>
      </c>
      <c r="AG335" s="208">
        <f t="shared" si="419"/>
        <v>88.422590068159764</v>
      </c>
      <c r="AH335" s="205">
        <f t="shared" si="427"/>
        <v>2</v>
      </c>
      <c r="AI335" s="576"/>
      <c r="AJ335" s="207">
        <v>20</v>
      </c>
      <c r="AK335" s="207">
        <v>1768.1632653061231</v>
      </c>
      <c r="AL335" s="208">
        <f t="shared" si="420"/>
        <v>88.408163265306158</v>
      </c>
      <c r="AM335" s="205">
        <f t="shared" si="428"/>
        <v>2</v>
      </c>
      <c r="AN335" s="576"/>
      <c r="AO335" s="207">
        <v>20</v>
      </c>
      <c r="AP335" s="207">
        <v>1768.178324365872</v>
      </c>
      <c r="AQ335" s="208">
        <f t="shared" si="421"/>
        <v>88.408916218293598</v>
      </c>
      <c r="AR335" s="205">
        <f t="shared" si="429"/>
        <v>2</v>
      </c>
      <c r="AS335" s="576"/>
      <c r="AT335" s="207">
        <v>20</v>
      </c>
      <c r="AU335" s="207">
        <v>1768.065772392901</v>
      </c>
      <c r="AV335" s="208">
        <f t="shared" si="422"/>
        <v>88.403288619645053</v>
      </c>
      <c r="AW335" s="205">
        <f t="shared" si="430"/>
        <v>2</v>
      </c>
      <c r="AX335" s="576"/>
    </row>
    <row r="336" spans="2:50" ht="14.25" hidden="1" customHeight="1" outlineLevel="1">
      <c r="B336" s="527"/>
      <c r="C336" s="203">
        <v>10</v>
      </c>
      <c r="D336" s="206" t="s">
        <v>669</v>
      </c>
      <c r="E336" s="203">
        <v>21</v>
      </c>
      <c r="F336" s="203">
        <v>2000</v>
      </c>
      <c r="G336" s="208">
        <f t="shared" si="415"/>
        <v>95.238095238095241</v>
      </c>
      <c r="H336" s="576"/>
      <c r="I336" s="209">
        <f t="shared" si="423"/>
        <v>21</v>
      </c>
      <c r="J336" s="209">
        <f t="shared" si="423"/>
        <v>1767.1739141793419</v>
      </c>
      <c r="K336" s="210">
        <f t="shared" si="423"/>
        <v>84.151138770444845</v>
      </c>
      <c r="L336" s="577"/>
      <c r="M336" s="209">
        <f>RANK(K336, K$327:$K$341)</f>
        <v>4</v>
      </c>
      <c r="N336" s="527"/>
      <c r="O336" s="527"/>
      <c r="P336" s="207">
        <v>21</v>
      </c>
      <c r="Q336" s="207">
        <v>1767.2291296625219</v>
      </c>
      <c r="R336" s="208">
        <f t="shared" si="416"/>
        <v>84.153768079167705</v>
      </c>
      <c r="S336" s="205">
        <f t="shared" si="424"/>
        <v>4</v>
      </c>
      <c r="T336" s="576"/>
      <c r="U336" s="207">
        <v>21</v>
      </c>
      <c r="V336" s="207">
        <v>1767.1232876712322</v>
      </c>
      <c r="W336" s="208">
        <f t="shared" si="417"/>
        <v>84.14872798434439</v>
      </c>
      <c r="X336" s="205">
        <f t="shared" si="425"/>
        <v>4</v>
      </c>
      <c r="Y336" s="576"/>
      <c r="Z336" s="207">
        <v>21</v>
      </c>
      <c r="AA336" s="207">
        <v>1767.2076846637965</v>
      </c>
      <c r="AB336" s="208">
        <f t="shared" si="418"/>
        <v>84.152746888752219</v>
      </c>
      <c r="AC336" s="205">
        <f t="shared" si="426"/>
        <v>4</v>
      </c>
      <c r="AD336" s="576"/>
      <c r="AE336" s="207">
        <v>21</v>
      </c>
      <c r="AF336" s="207">
        <v>1767.4740484429105</v>
      </c>
      <c r="AG336" s="208">
        <f t="shared" si="419"/>
        <v>84.165430878233835</v>
      </c>
      <c r="AH336" s="205">
        <f t="shared" si="427"/>
        <v>4</v>
      </c>
      <c r="AI336" s="576"/>
      <c r="AJ336" s="207">
        <v>21</v>
      </c>
      <c r="AK336" s="207">
        <v>1766.8357810413902</v>
      </c>
      <c r="AL336" s="208">
        <f t="shared" si="420"/>
        <v>84.135037192447157</v>
      </c>
      <c r="AM336" s="205">
        <f t="shared" si="428"/>
        <v>4</v>
      </c>
      <c r="AN336" s="576"/>
      <c r="AO336" s="207">
        <v>21</v>
      </c>
      <c r="AP336" s="207">
        <v>1767.2262946322999</v>
      </c>
      <c r="AQ336" s="208">
        <f t="shared" si="421"/>
        <v>84.153633077728571</v>
      </c>
      <c r="AR336" s="205">
        <f t="shared" si="429"/>
        <v>4</v>
      </c>
      <c r="AS336" s="576"/>
      <c r="AT336" s="207">
        <v>21</v>
      </c>
      <c r="AU336" s="207">
        <v>1767.1211731412416</v>
      </c>
      <c r="AV336" s="208">
        <f t="shared" si="422"/>
        <v>84.148627292440068</v>
      </c>
      <c r="AW336" s="205">
        <f t="shared" si="430"/>
        <v>4</v>
      </c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7"/>
      <c r="Q337" s="207"/>
      <c r="R337" s="208"/>
      <c r="S337" s="205"/>
      <c r="T337" s="576"/>
      <c r="U337" s="207"/>
      <c r="V337" s="207"/>
      <c r="W337" s="208"/>
      <c r="X337" s="205"/>
      <c r="Y337" s="576"/>
      <c r="Z337" s="207"/>
      <c r="AA337" s="207"/>
      <c r="AB337" s="208"/>
      <c r="AC337" s="205"/>
      <c r="AD337" s="576"/>
      <c r="AE337" s="207"/>
      <c r="AF337" s="207"/>
      <c r="AG337" s="208"/>
      <c r="AH337" s="205"/>
      <c r="AI337" s="576"/>
      <c r="AJ337" s="207"/>
      <c r="AK337" s="207"/>
      <c r="AL337" s="208"/>
      <c r="AM337" s="205"/>
      <c r="AN337" s="576"/>
      <c r="AO337" s="207"/>
      <c r="AP337" s="207"/>
      <c r="AQ337" s="208"/>
      <c r="AR337" s="205"/>
      <c r="AS337" s="576"/>
      <c r="AT337" s="207"/>
      <c r="AU337" s="207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7"/>
      <c r="Q338" s="207"/>
      <c r="R338" s="208"/>
      <c r="S338" s="205"/>
      <c r="T338" s="576"/>
      <c r="U338" s="207"/>
      <c r="V338" s="207"/>
      <c r="W338" s="208"/>
      <c r="X338" s="205"/>
      <c r="Y338" s="576"/>
      <c r="Z338" s="207"/>
      <c r="AA338" s="207"/>
      <c r="AB338" s="208"/>
      <c r="AC338" s="205"/>
      <c r="AD338" s="576"/>
      <c r="AE338" s="207"/>
      <c r="AF338" s="207"/>
      <c r="AG338" s="208"/>
      <c r="AH338" s="205"/>
      <c r="AI338" s="576"/>
      <c r="AJ338" s="207"/>
      <c r="AK338" s="207"/>
      <c r="AL338" s="208"/>
      <c r="AM338" s="205"/>
      <c r="AN338" s="576"/>
      <c r="AO338" s="207"/>
      <c r="AP338" s="207"/>
      <c r="AQ338" s="208"/>
      <c r="AR338" s="205"/>
      <c r="AS338" s="576"/>
      <c r="AT338" s="207"/>
      <c r="AU338" s="207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31">U342+1</f>
        <v>45988</v>
      </c>
      <c r="AA342" s="637"/>
      <c r="AB342" s="637"/>
      <c r="AC342" s="637"/>
      <c r="AD342" s="637"/>
      <c r="AE342" s="638">
        <f t="shared" ref="AE342" si="432">Z342+1</f>
        <v>45989</v>
      </c>
      <c r="AF342" s="639"/>
      <c r="AG342" s="639"/>
      <c r="AH342" s="639"/>
      <c r="AI342" s="639"/>
      <c r="AJ342" s="640">
        <f t="shared" ref="AJ342" si="433">AE342+1</f>
        <v>45990</v>
      </c>
      <c r="AK342" s="641"/>
      <c r="AL342" s="641"/>
      <c r="AM342" s="641"/>
      <c r="AN342" s="642"/>
      <c r="AO342" s="638">
        <f t="shared" ref="AO342" si="434">AJ342+1</f>
        <v>45991</v>
      </c>
      <c r="AP342" s="639"/>
      <c r="AQ342" s="639"/>
      <c r="AR342" s="639"/>
      <c r="AS342" s="639"/>
      <c r="AT342" s="640">
        <f t="shared" ref="AT342" si="435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6">Z342</f>
        <v>45988</v>
      </c>
      <c r="AA343" s="643"/>
      <c r="AB343" s="643"/>
      <c r="AC343" s="643"/>
      <c r="AD343" s="643"/>
      <c r="AE343" s="644">
        <f t="shared" ref="AE343" si="437">AE342</f>
        <v>45989</v>
      </c>
      <c r="AF343" s="644"/>
      <c r="AG343" s="644"/>
      <c r="AH343" s="644"/>
      <c r="AI343" s="644"/>
      <c r="AJ343" s="645">
        <f t="shared" ref="AJ343" si="438">AJ342</f>
        <v>45990</v>
      </c>
      <c r="AK343" s="646"/>
      <c r="AL343" s="646"/>
      <c r="AM343" s="646"/>
      <c r="AN343" s="647"/>
      <c r="AO343" s="644">
        <f t="shared" ref="AO343" si="439">AO342</f>
        <v>45991</v>
      </c>
      <c r="AP343" s="644"/>
      <c r="AQ343" s="644"/>
      <c r="AR343" s="644"/>
      <c r="AS343" s="644"/>
      <c r="AT343" s="645">
        <f t="shared" ref="AT343" si="440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407</v>
      </c>
      <c r="C347" s="203">
        <v>1</v>
      </c>
      <c r="D347" s="206" t="s">
        <v>374</v>
      </c>
      <c r="E347" s="203">
        <v>25</v>
      </c>
      <c r="F347" s="203">
        <v>2000</v>
      </c>
      <c r="G347" s="208">
        <f t="shared" ref="G347:G356" si="441">F347/E347</f>
        <v>80</v>
      </c>
      <c r="H347" s="576">
        <f>AVERAGE(G347:G361)</f>
        <v>92.466381018810694</v>
      </c>
      <c r="I347" s="209">
        <f>AVERAGE(P347,U347,Z347,AE347,AJ347,AO347,AT347)</f>
        <v>25</v>
      </c>
      <c r="J347" s="209">
        <f>AVERAGE(Q347,V347,AA347,AF347,AK347,AP347,AU347)</f>
        <v>1774.1580670939584</v>
      </c>
      <c r="K347" s="210">
        <f>AVERAGE(R347,W347,AB347,AG347,AL347,AQ347,AV347)</f>
        <v>70.966322683758349</v>
      </c>
      <c r="L347" s="577">
        <f>IFERROR(AVERAGE(K347:K361),"-")</f>
        <v>81.758734846877203</v>
      </c>
      <c r="M347" s="209">
        <f>RANK(K347, K$347:$K$361)</f>
        <v>9</v>
      </c>
      <c r="N347" s="527"/>
      <c r="O347" s="527"/>
      <c r="P347" s="207">
        <v>25</v>
      </c>
      <c r="Q347" s="207">
        <v>1774.0262558316151</v>
      </c>
      <c r="R347" s="208">
        <f t="shared" ref="R347:R356" si="442">Q347/P347</f>
        <v>70.961050233264601</v>
      </c>
      <c r="S347" s="205">
        <f>RANK(R347, R$347:R$361)</f>
        <v>9</v>
      </c>
      <c r="T347" s="576">
        <f>AVERAGE(R347:R361)</f>
        <v>81.753489233884082</v>
      </c>
      <c r="U347" s="207">
        <v>25</v>
      </c>
      <c r="V347" s="207">
        <v>1774.0585774058579</v>
      </c>
      <c r="W347" s="208">
        <f t="shared" ref="W347:W356" si="443">V347/U347</f>
        <v>70.962343096234321</v>
      </c>
      <c r="X347" s="205">
        <f>RANK(W347, W$347:W$361)</f>
        <v>9</v>
      </c>
      <c r="Y347" s="576">
        <f>AVERAGE(W347:W361)</f>
        <v>81.756782019012519</v>
      </c>
      <c r="Z347" s="207">
        <v>25</v>
      </c>
      <c r="AA347" s="207">
        <v>1774.1788443491087</v>
      </c>
      <c r="AB347" s="208">
        <f t="shared" ref="AB347:AB356" si="444">AA347/Z347</f>
        <v>70.967153773964341</v>
      </c>
      <c r="AC347" s="205">
        <f>RANK(AB347, AB$347:AB$361)</f>
        <v>9</v>
      </c>
      <c r="AD347" s="576">
        <f>AVERAGE(AB347:AB361)</f>
        <v>81.757286629044884</v>
      </c>
      <c r="AE347" s="207">
        <v>25</v>
      </c>
      <c r="AF347" s="207">
        <v>1774.2087860179502</v>
      </c>
      <c r="AG347" s="208">
        <f t="shared" ref="AG347:AG356" si="445">AF347/AE347</f>
        <v>70.96835144071801</v>
      </c>
      <c r="AH347" s="205">
        <f>RANK(AG347, AG$347:AG$361)</f>
        <v>9</v>
      </c>
      <c r="AI347" s="576">
        <f>AVERAGE(AG347:AG361)</f>
        <v>81.760248304604758</v>
      </c>
      <c r="AJ347" s="207">
        <v>25</v>
      </c>
      <c r="AK347" s="207">
        <v>1774.2415569547795</v>
      </c>
      <c r="AL347" s="208">
        <f t="shared" ref="AL347:AL356" si="446">AK347/AJ347</f>
        <v>70.96966227819118</v>
      </c>
      <c r="AM347" s="205">
        <f>RANK(AL347, AL$347:AL$361)</f>
        <v>9</v>
      </c>
      <c r="AN347" s="576">
        <f>AVERAGE(AL347:AL361)</f>
        <v>81.76042773681209</v>
      </c>
      <c r="AO347" s="207">
        <v>25</v>
      </c>
      <c r="AP347" s="207">
        <v>1774.1567912488604</v>
      </c>
      <c r="AQ347" s="208">
        <f t="shared" ref="AQ347:AQ356" si="447">AP347/AO347</f>
        <v>70.966271649954422</v>
      </c>
      <c r="AR347" s="205">
        <f>RANK(AQ347, AQ$347:AQ$361)</f>
        <v>9</v>
      </c>
      <c r="AS347" s="576">
        <f>AVERAGE(AQ347:AQ361)</f>
        <v>81.761073254472834</v>
      </c>
      <c r="AT347" s="207">
        <v>25</v>
      </c>
      <c r="AU347" s="207">
        <v>1774.2356578495364</v>
      </c>
      <c r="AV347" s="208">
        <f t="shared" ref="AV347:AV356" si="448">AU347/AT347</f>
        <v>70.969426313981458</v>
      </c>
      <c r="AW347" s="205">
        <f>RANK(AV347, AV$347:AV$361)</f>
        <v>9</v>
      </c>
      <c r="AX347" s="576">
        <f>AVERAGE(AV347:AV361)</f>
        <v>81.761836750309214</v>
      </c>
    </row>
    <row r="348" spans="2:50" ht="14.25" customHeight="1">
      <c r="B348" s="527"/>
      <c r="C348" s="203">
        <v>2</v>
      </c>
      <c r="D348" s="206" t="s">
        <v>408</v>
      </c>
      <c r="E348" s="203">
        <v>25</v>
      </c>
      <c r="F348" s="203">
        <v>2000</v>
      </c>
      <c r="G348" s="208">
        <f t="shared" si="441"/>
        <v>80</v>
      </c>
      <c r="H348" s="576"/>
      <c r="I348" s="209">
        <f t="shared" ref="I348:K356" si="449">AVERAGE(P348,U348,Z348,AE348,AJ348,AO348,AT348)</f>
        <v>25</v>
      </c>
      <c r="J348" s="209">
        <f t="shared" si="449"/>
        <v>1768.078919513038</v>
      </c>
      <c r="K348" s="210">
        <f t="shared" si="449"/>
        <v>70.723156780521521</v>
      </c>
      <c r="L348" s="577"/>
      <c r="M348" s="209">
        <f>RANK(K348, K$347:$K$361)</f>
        <v>10</v>
      </c>
      <c r="N348" s="527"/>
      <c r="O348" s="527"/>
      <c r="P348" s="207">
        <v>25</v>
      </c>
      <c r="Q348" s="207">
        <v>1767.6061120543302</v>
      </c>
      <c r="R348" s="208">
        <f t="shared" si="442"/>
        <v>70.704244482173209</v>
      </c>
      <c r="S348" s="205">
        <f t="shared" ref="S348:S356" si="450">RANK(R348, R$347:R$361)</f>
        <v>10</v>
      </c>
      <c r="T348" s="576"/>
      <c r="U348" s="207">
        <v>25</v>
      </c>
      <c r="V348" s="207">
        <v>1767.6975945017202</v>
      </c>
      <c r="W348" s="208">
        <f t="shared" si="443"/>
        <v>70.707903780068804</v>
      </c>
      <c r="X348" s="205">
        <f t="shared" ref="X348:X356" si="451">RANK(W348, W$347:W$361)</f>
        <v>10</v>
      </c>
      <c r="Y348" s="576"/>
      <c r="Z348" s="207">
        <v>25</v>
      </c>
      <c r="AA348" s="207">
        <v>1767.7261613691933</v>
      </c>
      <c r="AB348" s="208">
        <f t="shared" si="444"/>
        <v>70.70904645476773</v>
      </c>
      <c r="AC348" s="205">
        <f t="shared" ref="AC348:AC356" si="452">RANK(AB348, AB$347:AB$361)</f>
        <v>10</v>
      </c>
      <c r="AD348" s="576"/>
      <c r="AE348" s="207">
        <v>25</v>
      </c>
      <c r="AF348" s="207">
        <v>1768.2041216879304</v>
      </c>
      <c r="AG348" s="208">
        <f t="shared" si="445"/>
        <v>70.728164867517222</v>
      </c>
      <c r="AH348" s="205">
        <f t="shared" ref="AH348:AH356" si="453">RANK(AG348, AG$347:AG$361)</f>
        <v>10</v>
      </c>
      <c r="AI348" s="576"/>
      <c r="AJ348" s="207">
        <v>25</v>
      </c>
      <c r="AK348" s="207">
        <v>1768.3435582822099</v>
      </c>
      <c r="AL348" s="208">
        <f t="shared" si="446"/>
        <v>70.733742331288397</v>
      </c>
      <c r="AM348" s="205">
        <f t="shared" ref="AM348:AM356" si="454">RANK(AL348, AL$347:AL$361)</f>
        <v>10</v>
      </c>
      <c r="AN348" s="576"/>
      <c r="AO348" s="207">
        <v>25</v>
      </c>
      <c r="AP348" s="207">
        <v>1768.5973482205143</v>
      </c>
      <c r="AQ348" s="208">
        <f t="shared" si="447"/>
        <v>70.743893928820569</v>
      </c>
      <c r="AR348" s="205">
        <f t="shared" ref="AR348:AR356" si="455">RANK(AQ348, AQ$347:AQ$361)</f>
        <v>10</v>
      </c>
      <c r="AS348" s="576"/>
      <c r="AT348" s="207">
        <v>25</v>
      </c>
      <c r="AU348" s="207">
        <v>1768.3775404753694</v>
      </c>
      <c r="AV348" s="208">
        <f t="shared" si="448"/>
        <v>70.73510161901477</v>
      </c>
      <c r="AW348" s="205">
        <f t="shared" ref="AW348:AW356" si="456">RANK(AV348, AV$347:AV$361)</f>
        <v>10</v>
      </c>
      <c r="AX348" s="576"/>
    </row>
    <row r="349" spans="2:50" ht="14.25" customHeight="1">
      <c r="B349" s="527"/>
      <c r="C349" s="203">
        <v>3</v>
      </c>
      <c r="D349" s="206" t="s">
        <v>582</v>
      </c>
      <c r="E349" s="203">
        <v>22</v>
      </c>
      <c r="F349" s="203">
        <v>2000</v>
      </c>
      <c r="G349" s="208">
        <f t="shared" si="441"/>
        <v>90.909090909090907</v>
      </c>
      <c r="H349" s="576"/>
      <c r="I349" s="209">
        <f t="shared" si="449"/>
        <v>22</v>
      </c>
      <c r="J349" s="209">
        <f t="shared" si="449"/>
        <v>1768.8149981583094</v>
      </c>
      <c r="K349" s="210">
        <f t="shared" si="449"/>
        <v>80.400681734468591</v>
      </c>
      <c r="L349" s="577"/>
      <c r="M349" s="209">
        <f>RANK(K349, K$347:$K$361)</f>
        <v>5</v>
      </c>
      <c r="N349" s="527"/>
      <c r="O349" s="527"/>
      <c r="P349" s="207">
        <v>22</v>
      </c>
      <c r="Q349" s="207">
        <v>1768.6558403443532</v>
      </c>
      <c r="R349" s="208">
        <f t="shared" si="442"/>
        <v>80.39344728837969</v>
      </c>
      <c r="S349" s="205">
        <f t="shared" si="450"/>
        <v>5</v>
      </c>
      <c r="T349" s="576"/>
      <c r="U349" s="207">
        <v>22</v>
      </c>
      <c r="V349" s="207">
        <v>1768.7903225806449</v>
      </c>
      <c r="W349" s="208">
        <f t="shared" si="443"/>
        <v>80.399560117302045</v>
      </c>
      <c r="X349" s="205">
        <f t="shared" si="451"/>
        <v>5</v>
      </c>
      <c r="Y349" s="576"/>
      <c r="Z349" s="207">
        <v>22</v>
      </c>
      <c r="AA349" s="207">
        <v>1768.6354378818735</v>
      </c>
      <c r="AB349" s="208">
        <f t="shared" si="444"/>
        <v>80.392519903721521</v>
      </c>
      <c r="AC349" s="205">
        <f t="shared" si="452"/>
        <v>5</v>
      </c>
      <c r="AD349" s="576"/>
      <c r="AE349" s="207">
        <v>22</v>
      </c>
      <c r="AF349" s="207">
        <v>1768.7296416938109</v>
      </c>
      <c r="AG349" s="208">
        <f t="shared" si="445"/>
        <v>80.396801895173226</v>
      </c>
      <c r="AH349" s="205">
        <f t="shared" si="453"/>
        <v>5</v>
      </c>
      <c r="AI349" s="576"/>
      <c r="AJ349" s="207">
        <v>22</v>
      </c>
      <c r="AK349" s="207">
        <v>1769.0440060698011</v>
      </c>
      <c r="AL349" s="208">
        <f t="shared" si="446"/>
        <v>80.411091184990951</v>
      </c>
      <c r="AM349" s="205">
        <f t="shared" si="454"/>
        <v>5</v>
      </c>
      <c r="AN349" s="576"/>
      <c r="AO349" s="207">
        <v>22</v>
      </c>
      <c r="AP349" s="207">
        <v>1768.9360895126122</v>
      </c>
      <c r="AQ349" s="208">
        <f t="shared" si="447"/>
        <v>80.40618588693691</v>
      </c>
      <c r="AR349" s="205">
        <f t="shared" si="455"/>
        <v>5</v>
      </c>
      <c r="AS349" s="576"/>
      <c r="AT349" s="207">
        <v>22</v>
      </c>
      <c r="AU349" s="207">
        <v>1768.9136490250705</v>
      </c>
      <c r="AV349" s="208">
        <f t="shared" si="448"/>
        <v>80.405165864775938</v>
      </c>
      <c r="AW349" s="205">
        <f t="shared" si="456"/>
        <v>5</v>
      </c>
      <c r="AX349" s="576"/>
    </row>
    <row r="350" spans="2:50" ht="14.25" customHeight="1">
      <c r="B350" s="527"/>
      <c r="C350" s="203">
        <v>4</v>
      </c>
      <c r="D350" s="206" t="s">
        <v>643</v>
      </c>
      <c r="E350" s="203">
        <v>20</v>
      </c>
      <c r="F350" s="203">
        <v>2000</v>
      </c>
      <c r="G350" s="208">
        <f t="shared" si="441"/>
        <v>100</v>
      </c>
      <c r="H350" s="576"/>
      <c r="I350" s="209">
        <f t="shared" si="449"/>
        <v>20</v>
      </c>
      <c r="J350" s="209">
        <f t="shared" si="449"/>
        <v>1763.1054890636735</v>
      </c>
      <c r="K350" s="210">
        <f t="shared" si="449"/>
        <v>88.155274453183694</v>
      </c>
      <c r="L350" s="577"/>
      <c r="M350" s="209">
        <f>RANK(K350, K$347:$K$361)</f>
        <v>3</v>
      </c>
      <c r="N350" s="527"/>
      <c r="O350" s="527"/>
      <c r="P350" s="207">
        <v>20</v>
      </c>
      <c r="Q350" s="207">
        <v>1763.6556854410171</v>
      </c>
      <c r="R350" s="208">
        <f t="shared" si="442"/>
        <v>88.182784272050853</v>
      </c>
      <c r="S350" s="205">
        <f>RANK(R350, R$347:R$361)</f>
        <v>3</v>
      </c>
      <c r="T350" s="576"/>
      <c r="U350" s="207">
        <v>20</v>
      </c>
      <c r="V350" s="207">
        <v>1764.3564356435677</v>
      </c>
      <c r="W350" s="208">
        <f t="shared" si="443"/>
        <v>88.21782178217839</v>
      </c>
      <c r="X350" s="205">
        <f>RANK(W350, W$347:W$361)</f>
        <v>3</v>
      </c>
      <c r="Y350" s="576"/>
      <c r="Z350" s="207">
        <v>20</v>
      </c>
      <c r="AA350" s="207">
        <v>1763.7583892617379</v>
      </c>
      <c r="AB350" s="208">
        <f t="shared" si="444"/>
        <v>88.187919463086899</v>
      </c>
      <c r="AC350" s="205">
        <f>RANK(AB350, AB$347:AB$361)</f>
        <v>3</v>
      </c>
      <c r="AD350" s="576"/>
      <c r="AE350" s="207">
        <v>20</v>
      </c>
      <c r="AF350" s="207">
        <v>1763.6363636363442</v>
      </c>
      <c r="AG350" s="208">
        <f t="shared" si="445"/>
        <v>88.181818181817206</v>
      </c>
      <c r="AH350" s="205">
        <f>RANK(AG350, AG$347:AG$361)</f>
        <v>3</v>
      </c>
      <c r="AI350" s="576"/>
      <c r="AJ350" s="207">
        <v>20</v>
      </c>
      <c r="AK350" s="207">
        <v>1762.8189550425259</v>
      </c>
      <c r="AL350" s="208">
        <f t="shared" si="446"/>
        <v>88.140947752126294</v>
      </c>
      <c r="AM350" s="205">
        <f>RANK(AL350, AL$347:AL$361)</f>
        <v>3</v>
      </c>
      <c r="AN350" s="576"/>
      <c r="AO350" s="207">
        <v>20</v>
      </c>
      <c r="AP350" s="207">
        <v>1761.8104667609593</v>
      </c>
      <c r="AQ350" s="208">
        <f t="shared" si="447"/>
        <v>88.090523338047973</v>
      </c>
      <c r="AR350" s="205">
        <f>RANK(AQ350, AQ$347:AQ$361)</f>
        <v>3</v>
      </c>
      <c r="AS350" s="576"/>
      <c r="AT350" s="207">
        <v>20</v>
      </c>
      <c r="AU350" s="207">
        <v>1761.7021276595644</v>
      </c>
      <c r="AV350" s="208">
        <f t="shared" si="448"/>
        <v>88.085106382978225</v>
      </c>
      <c r="AW350" s="205">
        <f>RANK(AV350, AV$347:AV$361)</f>
        <v>3</v>
      </c>
      <c r="AX350" s="576"/>
    </row>
    <row r="351" spans="2:50" ht="14.25" customHeight="1">
      <c r="B351" s="527"/>
      <c r="C351" s="203">
        <v>5</v>
      </c>
      <c r="D351" s="206" t="s">
        <v>372</v>
      </c>
      <c r="E351" s="203">
        <v>23</v>
      </c>
      <c r="F351" s="203">
        <v>2000</v>
      </c>
      <c r="G351" s="208">
        <f t="shared" si="441"/>
        <v>86.956521739130437</v>
      </c>
      <c r="H351" s="576"/>
      <c r="I351" s="209">
        <f t="shared" si="449"/>
        <v>23</v>
      </c>
      <c r="J351" s="209">
        <f t="shared" si="449"/>
        <v>1768.160409268427</v>
      </c>
      <c r="K351" s="210">
        <f t="shared" si="449"/>
        <v>76.876539533409868</v>
      </c>
      <c r="L351" s="577"/>
      <c r="M351" s="209">
        <f>RANK(K351, K$347:$K$361)</f>
        <v>8</v>
      </c>
      <c r="N351" s="527"/>
      <c r="O351" s="527"/>
      <c r="P351" s="207">
        <v>23</v>
      </c>
      <c r="Q351" s="207">
        <v>1768.0089988751415</v>
      </c>
      <c r="R351" s="208">
        <f t="shared" si="442"/>
        <v>76.869956472832243</v>
      </c>
      <c r="S351" s="205">
        <f t="shared" si="450"/>
        <v>8</v>
      </c>
      <c r="T351" s="576"/>
      <c r="U351" s="207">
        <v>23</v>
      </c>
      <c r="V351" s="207">
        <v>1767.8485737136773</v>
      </c>
      <c r="W351" s="208">
        <f t="shared" si="443"/>
        <v>76.862981465812055</v>
      </c>
      <c r="X351" s="205">
        <f t="shared" si="451"/>
        <v>8</v>
      </c>
      <c r="Y351" s="576"/>
      <c r="Z351" s="207">
        <v>23</v>
      </c>
      <c r="AA351" s="207">
        <v>1767.8269049858891</v>
      </c>
      <c r="AB351" s="208">
        <f t="shared" si="444"/>
        <v>76.862039347212573</v>
      </c>
      <c r="AC351" s="205">
        <f t="shared" si="452"/>
        <v>8</v>
      </c>
      <c r="AD351" s="576"/>
      <c r="AE351" s="207">
        <v>23</v>
      </c>
      <c r="AF351" s="207">
        <v>1768.2481751824787</v>
      </c>
      <c r="AG351" s="208">
        <f t="shared" si="445"/>
        <v>76.880355442716464</v>
      </c>
      <c r="AH351" s="205">
        <f t="shared" si="453"/>
        <v>8</v>
      </c>
      <c r="AI351" s="576"/>
      <c r="AJ351" s="207">
        <v>23</v>
      </c>
      <c r="AK351" s="207">
        <v>1768.2213438735187</v>
      </c>
      <c r="AL351" s="208">
        <f t="shared" si="446"/>
        <v>76.879188864066023</v>
      </c>
      <c r="AM351" s="205">
        <f t="shared" si="454"/>
        <v>8</v>
      </c>
      <c r="AN351" s="576"/>
      <c r="AO351" s="207">
        <v>23</v>
      </c>
      <c r="AP351" s="207">
        <v>1768.3618467307274</v>
      </c>
      <c r="AQ351" s="208">
        <f t="shared" si="447"/>
        <v>76.885297683944671</v>
      </c>
      <c r="AR351" s="205">
        <f t="shared" si="455"/>
        <v>8</v>
      </c>
      <c r="AS351" s="576"/>
      <c r="AT351" s="207">
        <v>23</v>
      </c>
      <c r="AU351" s="207">
        <v>1768.6070215175566</v>
      </c>
      <c r="AV351" s="208">
        <f t="shared" si="448"/>
        <v>76.895957457285064</v>
      </c>
      <c r="AW351" s="205">
        <f t="shared" si="456"/>
        <v>7</v>
      </c>
      <c r="AX351" s="576"/>
    </row>
    <row r="352" spans="2:50" ht="14.25" customHeight="1">
      <c r="B352" s="527"/>
      <c r="C352" s="203">
        <v>6</v>
      </c>
      <c r="D352" s="206" t="s">
        <v>410</v>
      </c>
      <c r="E352" s="203">
        <v>23</v>
      </c>
      <c r="F352" s="203">
        <v>2000</v>
      </c>
      <c r="G352" s="208">
        <f t="shared" si="441"/>
        <v>86.956521739130437</v>
      </c>
      <c r="H352" s="576"/>
      <c r="I352" s="209">
        <f t="shared" si="449"/>
        <v>23</v>
      </c>
      <c r="J352" s="209">
        <f t="shared" si="449"/>
        <v>1768.3310885666199</v>
      </c>
      <c r="K352" s="210">
        <f t="shared" si="449"/>
        <v>76.883960372461729</v>
      </c>
      <c r="L352" s="577"/>
      <c r="M352" s="209">
        <f>RANK(K352, K$347:$K$361)</f>
        <v>7</v>
      </c>
      <c r="N352" s="527"/>
      <c r="O352" s="527"/>
      <c r="P352" s="207">
        <v>23</v>
      </c>
      <c r="Q352" s="207">
        <v>1768.1870011402516</v>
      </c>
      <c r="R352" s="208">
        <f t="shared" si="442"/>
        <v>76.877695701750071</v>
      </c>
      <c r="S352" s="205">
        <f t="shared" si="450"/>
        <v>7</v>
      </c>
      <c r="T352" s="576"/>
      <c r="U352" s="207">
        <v>23</v>
      </c>
      <c r="V352" s="207">
        <v>1768.1415929203565</v>
      </c>
      <c r="W352" s="208">
        <f t="shared" si="443"/>
        <v>76.875721431319846</v>
      </c>
      <c r="X352" s="205">
        <f t="shared" si="451"/>
        <v>7</v>
      </c>
      <c r="Y352" s="576"/>
      <c r="Z352" s="207">
        <v>23</v>
      </c>
      <c r="AA352" s="207">
        <v>1768.5924777045343</v>
      </c>
      <c r="AB352" s="208">
        <f t="shared" si="444"/>
        <v>76.895325117588442</v>
      </c>
      <c r="AC352" s="205">
        <f t="shared" si="452"/>
        <v>7</v>
      </c>
      <c r="AD352" s="576"/>
      <c r="AE352" s="207">
        <v>23</v>
      </c>
      <c r="AF352" s="207">
        <v>1768.5649202733489</v>
      </c>
      <c r="AG352" s="208">
        <f t="shared" si="445"/>
        <v>76.894126968406468</v>
      </c>
      <c r="AH352" s="205">
        <f t="shared" si="453"/>
        <v>7</v>
      </c>
      <c r="AI352" s="576"/>
      <c r="AJ352" s="207">
        <v>23</v>
      </c>
      <c r="AK352" s="207">
        <v>1768.2901554404136</v>
      </c>
      <c r="AL352" s="208">
        <f t="shared" si="446"/>
        <v>76.882180671322331</v>
      </c>
      <c r="AM352" s="205">
        <f t="shared" si="454"/>
        <v>7</v>
      </c>
      <c r="AN352" s="576"/>
      <c r="AO352" s="207">
        <v>23</v>
      </c>
      <c r="AP352" s="207">
        <v>1768.3664649956756</v>
      </c>
      <c r="AQ352" s="208">
        <f t="shared" si="447"/>
        <v>76.885498478072847</v>
      </c>
      <c r="AR352" s="205">
        <f t="shared" si="455"/>
        <v>7</v>
      </c>
      <c r="AS352" s="576"/>
      <c r="AT352" s="207">
        <v>23</v>
      </c>
      <c r="AU352" s="207">
        <v>1768.1750074917588</v>
      </c>
      <c r="AV352" s="208">
        <f t="shared" si="448"/>
        <v>76.877174238772128</v>
      </c>
      <c r="AW352" s="205">
        <f t="shared" si="456"/>
        <v>8</v>
      </c>
      <c r="AX352" s="576"/>
    </row>
    <row r="353" spans="2:50" ht="14.25" customHeight="1">
      <c r="B353" s="527"/>
      <c r="C353" s="203">
        <v>7</v>
      </c>
      <c r="D353" s="206" t="s">
        <v>378</v>
      </c>
      <c r="E353" s="203">
        <v>23</v>
      </c>
      <c r="F353" s="203">
        <v>2000</v>
      </c>
      <c r="G353" s="208">
        <f t="shared" si="441"/>
        <v>86.956521739130437</v>
      </c>
      <c r="H353" s="576"/>
      <c r="I353" s="209">
        <f t="shared" si="449"/>
        <v>23</v>
      </c>
      <c r="J353" s="209">
        <f t="shared" si="449"/>
        <v>1770.2247815015312</v>
      </c>
      <c r="K353" s="210">
        <f t="shared" si="449"/>
        <v>76.966294847892655</v>
      </c>
      <c r="L353" s="577"/>
      <c r="M353" s="209">
        <f>RANK(K353, K$347:$K$361)</f>
        <v>6</v>
      </c>
      <c r="N353" s="527"/>
      <c r="O353" s="527"/>
      <c r="P353" s="207">
        <v>23</v>
      </c>
      <c r="Q353" s="207">
        <v>1769.4635488308154</v>
      </c>
      <c r="R353" s="208">
        <f t="shared" si="442"/>
        <v>76.93319777525285</v>
      </c>
      <c r="S353" s="205">
        <f t="shared" si="450"/>
        <v>6</v>
      </c>
      <c r="T353" s="576"/>
      <c r="U353" s="207">
        <v>23</v>
      </c>
      <c r="V353" s="207">
        <v>1769.5414847161555</v>
      </c>
      <c r="W353" s="208">
        <f t="shared" si="443"/>
        <v>76.936586292006766</v>
      </c>
      <c r="X353" s="205">
        <f t="shared" si="451"/>
        <v>6</v>
      </c>
      <c r="Y353" s="576"/>
      <c r="Z353" s="207">
        <v>23</v>
      </c>
      <c r="AA353" s="207">
        <v>1770.0282752120647</v>
      </c>
      <c r="AB353" s="208">
        <f t="shared" si="444"/>
        <v>76.957751096176722</v>
      </c>
      <c r="AC353" s="205">
        <f t="shared" si="452"/>
        <v>6</v>
      </c>
      <c r="AD353" s="576"/>
      <c r="AE353" s="207">
        <v>23</v>
      </c>
      <c r="AF353" s="207">
        <v>1770.3045685279203</v>
      </c>
      <c r="AG353" s="208">
        <f t="shared" si="445"/>
        <v>76.969763849040007</v>
      </c>
      <c r="AH353" s="205">
        <f t="shared" si="453"/>
        <v>6</v>
      </c>
      <c r="AI353" s="576"/>
      <c r="AJ353" s="207">
        <v>23</v>
      </c>
      <c r="AK353" s="207">
        <v>1770.5572497920689</v>
      </c>
      <c r="AL353" s="208">
        <f t="shared" si="446"/>
        <v>76.980749990959524</v>
      </c>
      <c r="AM353" s="205">
        <f t="shared" si="454"/>
        <v>6</v>
      </c>
      <c r="AN353" s="576"/>
      <c r="AO353" s="207">
        <v>23</v>
      </c>
      <c r="AP353" s="207">
        <v>1770.7736389684844</v>
      </c>
      <c r="AQ353" s="208">
        <f t="shared" si="447"/>
        <v>76.990158216021058</v>
      </c>
      <c r="AR353" s="205">
        <f t="shared" si="455"/>
        <v>6</v>
      </c>
      <c r="AS353" s="576"/>
      <c r="AT353" s="207">
        <v>23</v>
      </c>
      <c r="AU353" s="207">
        <v>1770.9047044632093</v>
      </c>
      <c r="AV353" s="208">
        <f t="shared" si="448"/>
        <v>76.995856715791703</v>
      </c>
      <c r="AW353" s="205">
        <f t="shared" si="456"/>
        <v>6</v>
      </c>
      <c r="AX353" s="576"/>
    </row>
    <row r="354" spans="2:50" ht="14.25" customHeight="1">
      <c r="B354" s="527"/>
      <c r="C354" s="203">
        <v>8</v>
      </c>
      <c r="D354" s="206" t="s">
        <v>379</v>
      </c>
      <c r="E354" s="203">
        <v>17</v>
      </c>
      <c r="F354" s="203">
        <v>2000</v>
      </c>
      <c r="G354" s="208">
        <f t="shared" si="441"/>
        <v>117.64705882352941</v>
      </c>
      <c r="H354" s="576"/>
      <c r="I354" s="209">
        <f t="shared" si="449"/>
        <v>17</v>
      </c>
      <c r="J354" s="209">
        <f t="shared" si="449"/>
        <v>1769.5934112820837</v>
      </c>
      <c r="K354" s="210">
        <f t="shared" si="449"/>
        <v>104.09373007541669</v>
      </c>
      <c r="L354" s="577"/>
      <c r="M354" s="209">
        <f>RANK(K354, K$347:$K$361)</f>
        <v>1</v>
      </c>
      <c r="N354" s="527"/>
      <c r="O354" s="527"/>
      <c r="P354" s="207">
        <v>17</v>
      </c>
      <c r="Q354" s="207">
        <v>1769.1348402182352</v>
      </c>
      <c r="R354" s="208">
        <f t="shared" si="442"/>
        <v>104.06675530695502</v>
      </c>
      <c r="S354" s="205">
        <f t="shared" si="450"/>
        <v>1</v>
      </c>
      <c r="T354" s="576"/>
      <c r="U354" s="207">
        <v>17</v>
      </c>
      <c r="V354" s="207">
        <v>1769.283276450514</v>
      </c>
      <c r="W354" s="208">
        <f t="shared" si="443"/>
        <v>104.07548685003023</v>
      </c>
      <c r="X354" s="205">
        <f t="shared" si="451"/>
        <v>1</v>
      </c>
      <c r="Y354" s="576"/>
      <c r="Z354" s="207">
        <v>17</v>
      </c>
      <c r="AA354" s="207">
        <v>1769.3181818181815</v>
      </c>
      <c r="AB354" s="208">
        <f t="shared" si="444"/>
        <v>104.07754010695186</v>
      </c>
      <c r="AC354" s="205">
        <f t="shared" si="452"/>
        <v>1</v>
      </c>
      <c r="AD354" s="576"/>
      <c r="AE354" s="207">
        <v>17</v>
      </c>
      <c r="AF354" s="207">
        <v>1769.3530079455224</v>
      </c>
      <c r="AG354" s="208">
        <f t="shared" si="445"/>
        <v>104.0795887026778</v>
      </c>
      <c r="AH354" s="205">
        <f t="shared" si="453"/>
        <v>1</v>
      </c>
      <c r="AI354" s="576"/>
      <c r="AJ354" s="207">
        <v>17</v>
      </c>
      <c r="AK354" s="207">
        <v>1769.8113207547162</v>
      </c>
      <c r="AL354" s="208">
        <f t="shared" si="446"/>
        <v>104.10654827968919</v>
      </c>
      <c r="AM354" s="205">
        <f t="shared" si="454"/>
        <v>1</v>
      </c>
      <c r="AN354" s="576"/>
      <c r="AO354" s="207">
        <v>17</v>
      </c>
      <c r="AP354" s="207">
        <v>1770.212765957451</v>
      </c>
      <c r="AQ354" s="208">
        <f t="shared" si="447"/>
        <v>104.13016270337947</v>
      </c>
      <c r="AR354" s="205">
        <f t="shared" si="455"/>
        <v>1</v>
      </c>
      <c r="AS354" s="576"/>
      <c r="AT354" s="207">
        <v>17</v>
      </c>
      <c r="AU354" s="207">
        <v>1770.0404858299653</v>
      </c>
      <c r="AV354" s="208">
        <f t="shared" si="448"/>
        <v>104.12002857823325</v>
      </c>
      <c r="AW354" s="205">
        <f t="shared" si="456"/>
        <v>1</v>
      </c>
      <c r="AX354" s="576"/>
    </row>
    <row r="355" spans="2:50" ht="14.25" customHeight="1">
      <c r="B355" s="527"/>
      <c r="C355" s="203">
        <v>9</v>
      </c>
      <c r="D355" s="206" t="s">
        <v>616</v>
      </c>
      <c r="E355" s="203">
        <v>20</v>
      </c>
      <c r="F355" s="203">
        <v>2000</v>
      </c>
      <c r="G355" s="208">
        <f t="shared" si="441"/>
        <v>100</v>
      </c>
      <c r="H355" s="576"/>
      <c r="I355" s="209">
        <f t="shared" si="449"/>
        <v>20</v>
      </c>
      <c r="J355" s="209">
        <f t="shared" si="449"/>
        <v>1767.5439041712602</v>
      </c>
      <c r="K355" s="210">
        <f t="shared" si="449"/>
        <v>88.377195208562995</v>
      </c>
      <c r="L355" s="577"/>
      <c r="M355" s="209">
        <f>RANK(K355, K$347:$K$361)</f>
        <v>2</v>
      </c>
      <c r="N355" s="527"/>
      <c r="O355" s="527"/>
      <c r="P355" s="207">
        <v>20</v>
      </c>
      <c r="Q355" s="207">
        <v>1767.8990865593726</v>
      </c>
      <c r="R355" s="208">
        <f t="shared" si="442"/>
        <v>88.394954327968634</v>
      </c>
      <c r="S355" s="205">
        <f t="shared" si="450"/>
        <v>2</v>
      </c>
      <c r="T355" s="576"/>
      <c r="U355" s="207">
        <v>20</v>
      </c>
      <c r="V355" s="207">
        <v>1767.7894736842138</v>
      </c>
      <c r="W355" s="208">
        <f t="shared" si="443"/>
        <v>88.389473684210685</v>
      </c>
      <c r="X355" s="205">
        <f t="shared" si="451"/>
        <v>2</v>
      </c>
      <c r="Y355" s="576"/>
      <c r="Z355" s="207">
        <v>20</v>
      </c>
      <c r="AA355" s="207">
        <v>1767.7033492822975</v>
      </c>
      <c r="AB355" s="208">
        <f t="shared" si="444"/>
        <v>88.385167464114872</v>
      </c>
      <c r="AC355" s="205">
        <f t="shared" si="452"/>
        <v>2</v>
      </c>
      <c r="AD355" s="576"/>
      <c r="AE355" s="207">
        <v>20</v>
      </c>
      <c r="AF355" s="207">
        <v>1767.3874926943354</v>
      </c>
      <c r="AG355" s="208">
        <f t="shared" si="445"/>
        <v>88.369374634716763</v>
      </c>
      <c r="AH355" s="205">
        <f t="shared" si="453"/>
        <v>2</v>
      </c>
      <c r="AI355" s="576"/>
      <c r="AJ355" s="207">
        <v>20</v>
      </c>
      <c r="AK355" s="207">
        <v>1767.237687366169</v>
      </c>
      <c r="AL355" s="208">
        <f t="shared" si="446"/>
        <v>88.361884368308452</v>
      </c>
      <c r="AM355" s="205">
        <f t="shared" si="454"/>
        <v>2</v>
      </c>
      <c r="AN355" s="576"/>
      <c r="AO355" s="207">
        <v>20</v>
      </c>
      <c r="AP355" s="207">
        <v>1767.3306772908304</v>
      </c>
      <c r="AQ355" s="208">
        <f t="shared" si="447"/>
        <v>88.366533864541523</v>
      </c>
      <c r="AR355" s="205">
        <f t="shared" si="455"/>
        <v>2</v>
      </c>
      <c r="AS355" s="576"/>
      <c r="AT355" s="207">
        <v>20</v>
      </c>
      <c r="AU355" s="207">
        <v>1767.4595623216019</v>
      </c>
      <c r="AV355" s="208">
        <f t="shared" si="448"/>
        <v>88.372978116080091</v>
      </c>
      <c r="AW355" s="205">
        <f t="shared" si="456"/>
        <v>2</v>
      </c>
      <c r="AX355" s="576"/>
    </row>
    <row r="356" spans="2:50" ht="14.25" customHeight="1">
      <c r="B356" s="527"/>
      <c r="C356" s="203">
        <v>10</v>
      </c>
      <c r="D356" s="206" t="s">
        <v>669</v>
      </c>
      <c r="E356" s="203">
        <v>21</v>
      </c>
      <c r="F356" s="203">
        <v>2000</v>
      </c>
      <c r="G356" s="208">
        <f t="shared" si="441"/>
        <v>95.238095238095241</v>
      </c>
      <c r="H356" s="576"/>
      <c r="I356" s="209">
        <f t="shared" si="449"/>
        <v>21</v>
      </c>
      <c r="J356" s="209">
        <f t="shared" si="449"/>
        <v>1767.0280483610136</v>
      </c>
      <c r="K356" s="210">
        <f t="shared" si="449"/>
        <v>84.144192779095889</v>
      </c>
      <c r="L356" s="577"/>
      <c r="M356" s="209">
        <f>RANK(K356, K$347:$K$361)</f>
        <v>4</v>
      </c>
      <c r="N356" s="527"/>
      <c r="O356" s="527"/>
      <c r="P356" s="207">
        <v>21</v>
      </c>
      <c r="Q356" s="207">
        <v>1767.1669360424846</v>
      </c>
      <c r="R356" s="208">
        <f t="shared" si="442"/>
        <v>84.150806478213553</v>
      </c>
      <c r="S356" s="205">
        <f t="shared" si="450"/>
        <v>4</v>
      </c>
      <c r="T356" s="576"/>
      <c r="U356" s="207">
        <v>21</v>
      </c>
      <c r="V356" s="207">
        <v>1766.9387755102046</v>
      </c>
      <c r="W356" s="208">
        <f t="shared" si="443"/>
        <v>84.139941690962118</v>
      </c>
      <c r="X356" s="205">
        <f t="shared" si="451"/>
        <v>4</v>
      </c>
      <c r="Y356" s="576"/>
      <c r="Z356" s="207">
        <v>21</v>
      </c>
      <c r="AA356" s="207">
        <v>1766.9064748201454</v>
      </c>
      <c r="AB356" s="208">
        <f t="shared" si="444"/>
        <v>84.13840356286407</v>
      </c>
      <c r="AC356" s="205">
        <f t="shared" si="452"/>
        <v>4</v>
      </c>
      <c r="AD356" s="576"/>
      <c r="AE356" s="207">
        <v>21</v>
      </c>
      <c r="AF356" s="207">
        <v>1766.8168783285532</v>
      </c>
      <c r="AG356" s="208">
        <f t="shared" si="445"/>
        <v>84.134137063264433</v>
      </c>
      <c r="AH356" s="205">
        <f t="shared" si="453"/>
        <v>4</v>
      </c>
      <c r="AI356" s="576"/>
      <c r="AJ356" s="207">
        <v>21</v>
      </c>
      <c r="AK356" s="207">
        <v>1766.9039145907525</v>
      </c>
      <c r="AL356" s="208">
        <f t="shared" si="446"/>
        <v>84.138281647178687</v>
      </c>
      <c r="AM356" s="205">
        <f t="shared" si="454"/>
        <v>4</v>
      </c>
      <c r="AN356" s="576"/>
      <c r="AO356" s="207">
        <v>21</v>
      </c>
      <c r="AP356" s="207">
        <v>1767.0703426951836</v>
      </c>
      <c r="AQ356" s="208">
        <f t="shared" si="447"/>
        <v>84.146206795008737</v>
      </c>
      <c r="AR356" s="205">
        <f t="shared" si="455"/>
        <v>4</v>
      </c>
      <c r="AS356" s="576"/>
      <c r="AT356" s="207">
        <v>21</v>
      </c>
      <c r="AU356" s="207">
        <v>1767.3930165397724</v>
      </c>
      <c r="AV356" s="208">
        <f t="shared" si="448"/>
        <v>84.161572216179636</v>
      </c>
      <c r="AW356" s="205">
        <f t="shared" si="456"/>
        <v>4</v>
      </c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7"/>
      <c r="Q357" s="207"/>
      <c r="R357" s="208"/>
      <c r="S357" s="205"/>
      <c r="T357" s="576"/>
      <c r="U357" s="207"/>
      <c r="V357" s="207"/>
      <c r="W357" s="208"/>
      <c r="X357" s="205"/>
      <c r="Y357" s="576"/>
      <c r="Z357" s="207"/>
      <c r="AA357" s="207"/>
      <c r="AB357" s="208"/>
      <c r="AC357" s="205"/>
      <c r="AD357" s="576"/>
      <c r="AE357" s="207"/>
      <c r="AF357" s="207"/>
      <c r="AG357" s="208"/>
      <c r="AH357" s="205"/>
      <c r="AI357" s="576"/>
      <c r="AJ357" s="207"/>
      <c r="AK357" s="207"/>
      <c r="AL357" s="208"/>
      <c r="AM357" s="205"/>
      <c r="AN357" s="576"/>
      <c r="AO357" s="207"/>
      <c r="AP357" s="207"/>
      <c r="AQ357" s="208"/>
      <c r="AR357" s="205"/>
      <c r="AS357" s="576"/>
      <c r="AT357" s="207"/>
      <c r="AU357" s="207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3"/>
      <c r="Q358" s="203"/>
      <c r="R358" s="208"/>
      <c r="S358" s="205"/>
      <c r="T358" s="576"/>
      <c r="U358" s="203"/>
      <c r="V358" s="203"/>
      <c r="W358" s="208"/>
      <c r="X358" s="205"/>
      <c r="Y358" s="576"/>
      <c r="Z358" s="203"/>
      <c r="AA358" s="203"/>
      <c r="AB358" s="208"/>
      <c r="AC358" s="205"/>
      <c r="AD358" s="576"/>
      <c r="AE358" s="203"/>
      <c r="AF358" s="203"/>
      <c r="AG358" s="208"/>
      <c r="AH358" s="205"/>
      <c r="AI358" s="576"/>
      <c r="AJ358" s="203"/>
      <c r="AK358" s="203"/>
      <c r="AL358" s="208"/>
      <c r="AM358" s="205"/>
      <c r="AN358" s="576"/>
      <c r="AO358" s="203"/>
      <c r="AP358" s="203"/>
      <c r="AQ358" s="208"/>
      <c r="AR358" s="205"/>
      <c r="AS358" s="576"/>
      <c r="AT358" s="203"/>
      <c r="AU358" s="203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7">U362+1</f>
        <v>45995</v>
      </c>
      <c r="AA362" s="637"/>
      <c r="AB362" s="637"/>
      <c r="AC362" s="637"/>
      <c r="AD362" s="637"/>
      <c r="AE362" s="638">
        <f t="shared" ref="AE362" si="458">Z362+1</f>
        <v>45996</v>
      </c>
      <c r="AF362" s="639"/>
      <c r="AG362" s="639"/>
      <c r="AH362" s="639"/>
      <c r="AI362" s="639"/>
      <c r="AJ362" s="640">
        <f t="shared" ref="AJ362" si="459">AE362+1</f>
        <v>45997</v>
      </c>
      <c r="AK362" s="641"/>
      <c r="AL362" s="641"/>
      <c r="AM362" s="641"/>
      <c r="AN362" s="642"/>
      <c r="AO362" s="638">
        <f t="shared" ref="AO362" si="460">AJ362+1</f>
        <v>45998</v>
      </c>
      <c r="AP362" s="639"/>
      <c r="AQ362" s="639"/>
      <c r="AR362" s="639"/>
      <c r="AS362" s="639"/>
      <c r="AT362" s="640">
        <f t="shared" ref="AT362" si="461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62">Z362</f>
        <v>45995</v>
      </c>
      <c r="AA363" s="643"/>
      <c r="AB363" s="643"/>
      <c r="AC363" s="643"/>
      <c r="AD363" s="643"/>
      <c r="AE363" s="644">
        <f t="shared" ref="AE363" si="463">AE362</f>
        <v>45996</v>
      </c>
      <c r="AF363" s="644"/>
      <c r="AG363" s="644"/>
      <c r="AH363" s="644"/>
      <c r="AI363" s="644"/>
      <c r="AJ363" s="645">
        <f t="shared" ref="AJ363" si="464">AJ362</f>
        <v>45997</v>
      </c>
      <c r="AK363" s="646"/>
      <c r="AL363" s="646"/>
      <c r="AM363" s="646"/>
      <c r="AN363" s="647"/>
      <c r="AO363" s="644">
        <f t="shared" ref="AO363" si="465">AO362</f>
        <v>45998</v>
      </c>
      <c r="AP363" s="644"/>
      <c r="AQ363" s="644"/>
      <c r="AR363" s="644"/>
      <c r="AS363" s="644"/>
      <c r="AT363" s="645">
        <f t="shared" ref="AT363" si="466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407</v>
      </c>
      <c r="C367" s="203">
        <v>1</v>
      </c>
      <c r="D367" s="206" t="s">
        <v>374</v>
      </c>
      <c r="E367" s="203">
        <v>25</v>
      </c>
      <c r="F367" s="203">
        <v>2000</v>
      </c>
      <c r="G367" s="208">
        <f t="shared" ref="G367:G377" si="467">F367/E367</f>
        <v>80</v>
      </c>
      <c r="H367" s="576">
        <f>AVERAGE(G367:G381)</f>
        <v>93.629724371167626</v>
      </c>
      <c r="I367" s="209">
        <f>AVERAGE(P367,U367,Z367,AE367,AJ367,AO367,AT367)</f>
        <v>25</v>
      </c>
      <c r="J367" s="209">
        <f>AVERAGE(Q367,V367,AA367,AF367,AK367,AP367,AU367)</f>
        <v>1774.74644931649</v>
      </c>
      <c r="K367" s="210">
        <f>AVERAGE(R367,W367,AB367,AG367,AL367,AQ367,AV367)</f>
        <v>70.989857972659607</v>
      </c>
      <c r="L367" s="577">
        <f>IFERROR(AVERAGE(K367:K381),"-")</f>
        <v>82.082968818551663</v>
      </c>
      <c r="M367" s="209">
        <f>RANK(K367, K$367:$K$381)</f>
        <v>10</v>
      </c>
      <c r="N367" s="527"/>
      <c r="O367" s="527"/>
      <c r="P367" s="207">
        <v>25</v>
      </c>
      <c r="Q367" s="207">
        <v>1774.2945275905406</v>
      </c>
      <c r="R367" s="208">
        <f t="shared" ref="R367:R376" si="468">Q367/P367</f>
        <v>70.971781103621623</v>
      </c>
      <c r="S367" s="205">
        <f>RANK(R367, R$367:R$381)</f>
        <v>9</v>
      </c>
      <c r="T367" s="576">
        <f>AVERAGE(R367:R381)</f>
        <v>81.757886141344173</v>
      </c>
      <c r="U367" s="207">
        <v>25</v>
      </c>
      <c r="V367" s="207">
        <v>1774.6735961465333</v>
      </c>
      <c r="W367" s="208">
        <f t="shared" ref="W367:W376" si="469">V367/U367</f>
        <v>70.986943845861333</v>
      </c>
      <c r="X367" s="205">
        <f>RANK(W367, W$367:W$381)</f>
        <v>9</v>
      </c>
      <c r="Y367" s="576">
        <f>AVERAGE(W367:W381)</f>
        <v>81.796374209341849</v>
      </c>
      <c r="Z367" s="207">
        <v>25</v>
      </c>
      <c r="AA367" s="207">
        <v>1774.7940691927506</v>
      </c>
      <c r="AB367" s="208">
        <f t="shared" ref="AB367:AB376" si="470">AA367/Z367</f>
        <v>70.991762767710028</v>
      </c>
      <c r="AC367" s="205">
        <f>RANK(AB367, AB$367:AB$381)</f>
        <v>9</v>
      </c>
      <c r="AD367" s="576">
        <f>AVERAGE(AB367:AB381)</f>
        <v>81.795715395050962</v>
      </c>
      <c r="AE367" s="207">
        <v>25</v>
      </c>
      <c r="AF367" s="207">
        <v>1774.7277936962751</v>
      </c>
      <c r="AG367" s="208">
        <f t="shared" ref="AG367:AG376" si="471">AF367/AE367</f>
        <v>70.989111747850998</v>
      </c>
      <c r="AH367" s="205">
        <f>RANK(AG367, AG$367:AG$381)</f>
        <v>8</v>
      </c>
      <c r="AI367" s="576">
        <f>AVERAGE(AG367:AG381)</f>
        <v>81.071390611957042</v>
      </c>
      <c r="AJ367" s="207">
        <v>25</v>
      </c>
      <c r="AK367" s="207">
        <v>1774.8405482426388</v>
      </c>
      <c r="AL367" s="208">
        <f t="shared" ref="AL367:AL376" si="472">AK367/AJ367</f>
        <v>70.993621929705554</v>
      </c>
      <c r="AM367" s="205">
        <f>RANK(AL367, AL$367:AL$381)</f>
        <v>8</v>
      </c>
      <c r="AN367" s="576">
        <f>AVERAGE(AL367:AL381)</f>
        <v>81.073274821549418</v>
      </c>
      <c r="AO367" s="207">
        <v>25</v>
      </c>
      <c r="AP367" s="207">
        <v>1774.9732620320851</v>
      </c>
      <c r="AQ367" s="208">
        <f t="shared" ref="AQ367:AQ376" si="473">AP367/AO367</f>
        <v>70.998930481283409</v>
      </c>
      <c r="AR367" s="205">
        <f>RANK(AQ367, AQ$367:AQ$381)</f>
        <v>8</v>
      </c>
      <c r="AS367" s="576">
        <f>AVERAGE(AQ367:AQ381)</f>
        <v>81.077471334463723</v>
      </c>
      <c r="AT367" s="207">
        <v>25</v>
      </c>
      <c r="AU367" s="207">
        <v>1774.9213483146068</v>
      </c>
      <c r="AV367" s="208">
        <f t="shared" ref="AV367:AV377" si="474">AU367/AT367</f>
        <v>70.996853932584273</v>
      </c>
      <c r="AW367" s="205">
        <f>RANK(AV367, AV$367:AV$381)</f>
        <v>9</v>
      </c>
      <c r="AX367" s="576">
        <f>AVERAGE(AV367:AV381)</f>
        <v>81.474076313173384</v>
      </c>
    </row>
    <row r="368" spans="2:50" ht="14.25" customHeight="1">
      <c r="B368" s="527"/>
      <c r="C368" s="203">
        <v>2</v>
      </c>
      <c r="D368" s="206" t="s">
        <v>408</v>
      </c>
      <c r="E368" s="203">
        <v>25</v>
      </c>
      <c r="F368" s="203">
        <v>2000</v>
      </c>
      <c r="G368" s="208">
        <f t="shared" si="467"/>
        <v>80</v>
      </c>
      <c r="H368" s="576"/>
      <c r="I368" s="209">
        <f t="shared" ref="I368:K377" si="475">AVERAGE(P368,U368,Z368,AE368,AJ368,AO368,AT368)</f>
        <v>25</v>
      </c>
      <c r="J368" s="209">
        <f t="shared" si="475"/>
        <v>1769.1331166276759</v>
      </c>
      <c r="K368" s="210">
        <f t="shared" si="475"/>
        <v>70.765324665107045</v>
      </c>
      <c r="L368" s="577"/>
      <c r="M368" s="209">
        <f>RANK(K368, K$367:$K$381)</f>
        <v>11</v>
      </c>
      <c r="N368" s="527"/>
      <c r="O368" s="527"/>
      <c r="P368" s="207">
        <v>25</v>
      </c>
      <c r="Q368" s="207">
        <v>1768.1139284473759</v>
      </c>
      <c r="R368" s="208">
        <f t="shared" si="468"/>
        <v>70.724557137895033</v>
      </c>
      <c r="S368" s="205">
        <f t="shared" ref="S368:S376" si="476">RANK(R368, R$367:R$381)</f>
        <v>10</v>
      </c>
      <c r="T368" s="576"/>
      <c r="U368" s="207">
        <v>25</v>
      </c>
      <c r="V368" s="207">
        <v>1768.9898198903695</v>
      </c>
      <c r="W368" s="208">
        <f t="shared" si="469"/>
        <v>70.759592795614779</v>
      </c>
      <c r="X368" s="205">
        <f t="shared" ref="X368:X376" si="477">RANK(W368, W$367:W$381)</f>
        <v>10</v>
      </c>
      <c r="Y368" s="576"/>
      <c r="Z368" s="207">
        <v>25</v>
      </c>
      <c r="AA368" s="207">
        <v>1769.3902944836193</v>
      </c>
      <c r="AB368" s="208">
        <f t="shared" si="470"/>
        <v>70.775611779344771</v>
      </c>
      <c r="AC368" s="205">
        <f t="shared" ref="AC368:AC376" si="478">RANK(AB368, AB$367:AB$381)</f>
        <v>10</v>
      </c>
      <c r="AD368" s="576"/>
      <c r="AE368" s="207">
        <v>25</v>
      </c>
      <c r="AF368" s="207">
        <v>1769.3181818181783</v>
      </c>
      <c r="AG368" s="208">
        <f t="shared" si="471"/>
        <v>70.772727272727138</v>
      </c>
      <c r="AH368" s="205">
        <f t="shared" ref="AH368:AH376" si="479">RANK(AG368, AG$367:AG$381)</f>
        <v>9</v>
      </c>
      <c r="AI368" s="576"/>
      <c r="AJ368" s="207">
        <v>25</v>
      </c>
      <c r="AK368" s="207">
        <v>1769.082530372855</v>
      </c>
      <c r="AL368" s="208">
        <f t="shared" si="472"/>
        <v>70.763301214914193</v>
      </c>
      <c r="AM368" s="205">
        <f t="shared" ref="AM368:AM376" si="480">RANK(AL368, AL$367:AL$381)</f>
        <v>9</v>
      </c>
      <c r="AN368" s="576"/>
      <c r="AO368" s="207">
        <v>25</v>
      </c>
      <c r="AP368" s="207">
        <v>1769.278996865205</v>
      </c>
      <c r="AQ368" s="208">
        <f t="shared" si="473"/>
        <v>70.771159874608202</v>
      </c>
      <c r="AR368" s="205">
        <f t="shared" ref="AR368:AR376" si="481">RANK(AQ368, AQ$367:AQ$381)</f>
        <v>9</v>
      </c>
      <c r="AS368" s="576"/>
      <c r="AT368" s="207">
        <v>25</v>
      </c>
      <c r="AU368" s="207">
        <v>1769.758064516129</v>
      </c>
      <c r="AV368" s="208">
        <f t="shared" si="474"/>
        <v>70.790322580645167</v>
      </c>
      <c r="AW368" s="205">
        <f t="shared" ref="AW368:AW377" si="482">RANK(AV368, AV$367:AV$381)</f>
        <v>10</v>
      </c>
      <c r="AX368" s="576"/>
    </row>
    <row r="369" spans="2:50" ht="14.25" customHeight="1">
      <c r="B369" s="527"/>
      <c r="C369" s="203">
        <v>3</v>
      </c>
      <c r="D369" s="206" t="s">
        <v>582</v>
      </c>
      <c r="E369" s="203">
        <v>22</v>
      </c>
      <c r="F369" s="203">
        <v>2000</v>
      </c>
      <c r="G369" s="208">
        <f t="shared" si="467"/>
        <v>90.909090909090907</v>
      </c>
      <c r="H369" s="576"/>
      <c r="I369" s="209">
        <f t="shared" si="475"/>
        <v>22</v>
      </c>
      <c r="J369" s="209">
        <f t="shared" si="475"/>
        <v>1769.3293580552602</v>
      </c>
      <c r="K369" s="210">
        <f t="shared" si="475"/>
        <v>80.42406172978454</v>
      </c>
      <c r="L369" s="577"/>
      <c r="M369" s="209">
        <f>RANK(K369, K$367:$K$381)</f>
        <v>6</v>
      </c>
      <c r="N369" s="527"/>
      <c r="O369" s="527"/>
      <c r="P369" s="207">
        <v>22</v>
      </c>
      <c r="Q369" s="207">
        <v>1769.0745802420925</v>
      </c>
      <c r="R369" s="208">
        <f t="shared" si="468"/>
        <v>80.412480920095106</v>
      </c>
      <c r="S369" s="205">
        <f t="shared" si="476"/>
        <v>5</v>
      </c>
      <c r="T369" s="576"/>
      <c r="U369" s="207">
        <v>22</v>
      </c>
      <c r="V369" s="207">
        <v>1769.2115143929918</v>
      </c>
      <c r="W369" s="208">
        <f t="shared" si="469"/>
        <v>80.41870519968144</v>
      </c>
      <c r="X369" s="205">
        <f t="shared" si="477"/>
        <v>5</v>
      </c>
      <c r="Y369" s="576"/>
      <c r="Z369" s="207">
        <v>22</v>
      </c>
      <c r="AA369" s="207">
        <v>1769.2418772563176</v>
      </c>
      <c r="AB369" s="208">
        <f t="shared" si="470"/>
        <v>80.420085329832617</v>
      </c>
      <c r="AC369" s="205">
        <f t="shared" si="478"/>
        <v>5</v>
      </c>
      <c r="AD369" s="576"/>
      <c r="AE369" s="207">
        <v>22</v>
      </c>
      <c r="AF369" s="207">
        <v>1769.3675387350779</v>
      </c>
      <c r="AG369" s="208">
        <f t="shared" si="471"/>
        <v>80.425797215230816</v>
      </c>
      <c r="AH369" s="205">
        <f t="shared" si="479"/>
        <v>4</v>
      </c>
      <c r="AI369" s="576"/>
      <c r="AJ369" s="207">
        <v>22</v>
      </c>
      <c r="AK369" s="207">
        <v>1769.3652253909845</v>
      </c>
      <c r="AL369" s="208">
        <f t="shared" si="472"/>
        <v>80.425692063226563</v>
      </c>
      <c r="AM369" s="205">
        <f t="shared" si="480"/>
        <v>4</v>
      </c>
      <c r="AN369" s="576"/>
      <c r="AO369" s="207">
        <v>22</v>
      </c>
      <c r="AP369" s="207">
        <v>1769.4174757281546</v>
      </c>
      <c r="AQ369" s="208">
        <f t="shared" si="473"/>
        <v>80.428067078552488</v>
      </c>
      <c r="AR369" s="205">
        <f t="shared" si="481"/>
        <v>4</v>
      </c>
      <c r="AS369" s="576"/>
      <c r="AT369" s="207">
        <v>22</v>
      </c>
      <c r="AU369" s="207">
        <v>1769.6272946412025</v>
      </c>
      <c r="AV369" s="208">
        <f t="shared" si="474"/>
        <v>80.437604301872838</v>
      </c>
      <c r="AW369" s="205">
        <f t="shared" si="482"/>
        <v>5</v>
      </c>
      <c r="AX369" s="576"/>
    </row>
    <row r="370" spans="2:50" ht="14.25" customHeight="1">
      <c r="B370" s="527"/>
      <c r="C370" s="203">
        <v>4</v>
      </c>
      <c r="D370" s="206" t="s">
        <v>643</v>
      </c>
      <c r="E370" s="203">
        <v>20</v>
      </c>
      <c r="F370" s="203">
        <v>2000</v>
      </c>
      <c r="G370" s="208">
        <f t="shared" si="467"/>
        <v>100</v>
      </c>
      <c r="H370" s="576"/>
      <c r="I370" s="209">
        <f t="shared" si="475"/>
        <v>20</v>
      </c>
      <c r="J370" s="209">
        <f t="shared" si="475"/>
        <v>1766.0722443665593</v>
      </c>
      <c r="K370" s="210">
        <f t="shared" si="475"/>
        <v>88.303612218327956</v>
      </c>
      <c r="L370" s="577"/>
      <c r="M370" s="209">
        <f>RANK(K370, K$367:$K$381)</f>
        <v>3</v>
      </c>
      <c r="N370" s="527"/>
      <c r="O370" s="527"/>
      <c r="P370" s="207">
        <v>20</v>
      </c>
      <c r="Q370" s="207">
        <v>1761.987577639756</v>
      </c>
      <c r="R370" s="208">
        <f t="shared" si="468"/>
        <v>88.099378881987803</v>
      </c>
      <c r="S370" s="205">
        <f t="shared" si="476"/>
        <v>3</v>
      </c>
      <c r="T370" s="576"/>
      <c r="U370" s="207">
        <v>20</v>
      </c>
      <c r="V370" s="207">
        <v>1768.0473372781018</v>
      </c>
      <c r="W370" s="208">
        <f t="shared" si="469"/>
        <v>88.402366863905087</v>
      </c>
      <c r="X370" s="205">
        <f t="shared" si="477"/>
        <v>2</v>
      </c>
      <c r="Y370" s="576"/>
      <c r="Z370" s="207">
        <v>20</v>
      </c>
      <c r="AA370" s="207">
        <v>1768.1818181818203</v>
      </c>
      <c r="AB370" s="208">
        <f t="shared" si="470"/>
        <v>88.40909090909102</v>
      </c>
      <c r="AC370" s="205">
        <f t="shared" si="478"/>
        <v>2</v>
      </c>
      <c r="AD370" s="576"/>
      <c r="AE370" s="207"/>
      <c r="AF370" s="207"/>
      <c r="AG370" s="208"/>
      <c r="AH370" s="205"/>
      <c r="AI370" s="576"/>
      <c r="AJ370" s="207"/>
      <c r="AK370" s="207"/>
      <c r="AL370" s="208"/>
      <c r="AM370" s="205"/>
      <c r="AN370" s="576"/>
      <c r="AO370" s="207"/>
      <c r="AP370" s="207"/>
      <c r="AQ370" s="208"/>
      <c r="AR370" s="205"/>
      <c r="AS370" s="576"/>
      <c r="AT370" s="207"/>
      <c r="AU370" s="207"/>
      <c r="AV370" s="208"/>
      <c r="AW370" s="205"/>
      <c r="AX370" s="576"/>
    </row>
    <row r="371" spans="2:50" ht="14.25" customHeight="1">
      <c r="B371" s="527"/>
      <c r="C371" s="203">
        <v>5</v>
      </c>
      <c r="D371" s="206" t="s">
        <v>372</v>
      </c>
      <c r="E371" s="203">
        <v>23</v>
      </c>
      <c r="F371" s="203">
        <v>2000</v>
      </c>
      <c r="G371" s="208">
        <f t="shared" si="467"/>
        <v>86.956521739130437</v>
      </c>
      <c r="H371" s="576"/>
      <c r="I371" s="209">
        <f t="shared" si="475"/>
        <v>23</v>
      </c>
      <c r="J371" s="209">
        <f t="shared" si="475"/>
        <v>1769.0276590639764</v>
      </c>
      <c r="K371" s="210">
        <f t="shared" si="475"/>
        <v>76.914246046259862</v>
      </c>
      <c r="L371" s="577"/>
      <c r="M371" s="209">
        <f>RANK(K371, K$367:$K$381)</f>
        <v>8</v>
      </c>
      <c r="N371" s="527"/>
      <c r="O371" s="527"/>
      <c r="P371" s="207">
        <v>23</v>
      </c>
      <c r="Q371" s="207">
        <v>1768.6292981629772</v>
      </c>
      <c r="R371" s="208">
        <f t="shared" si="468"/>
        <v>76.896926007085966</v>
      </c>
      <c r="S371" s="205">
        <f t="shared" si="476"/>
        <v>7</v>
      </c>
      <c r="T371" s="576"/>
      <c r="U371" s="207">
        <v>23</v>
      </c>
      <c r="V371" s="207">
        <v>1768.7861271676329</v>
      </c>
      <c r="W371" s="208">
        <f t="shared" si="469"/>
        <v>76.903744659462305</v>
      </c>
      <c r="X371" s="205">
        <f t="shared" si="477"/>
        <v>7</v>
      </c>
      <c r="Y371" s="576"/>
      <c r="Z371" s="207">
        <v>23</v>
      </c>
      <c r="AA371" s="207">
        <v>1768.725868725865</v>
      </c>
      <c r="AB371" s="208">
        <f t="shared" si="470"/>
        <v>76.901124727211524</v>
      </c>
      <c r="AC371" s="205">
        <f t="shared" si="478"/>
        <v>7</v>
      </c>
      <c r="AD371" s="576"/>
      <c r="AE371" s="207">
        <v>23</v>
      </c>
      <c r="AF371" s="207">
        <v>1769.0310896468477</v>
      </c>
      <c r="AG371" s="208">
        <f t="shared" si="471"/>
        <v>76.914395202036857</v>
      </c>
      <c r="AH371" s="205">
        <f t="shared" si="479"/>
        <v>6</v>
      </c>
      <c r="AI371" s="576"/>
      <c r="AJ371" s="207">
        <v>23</v>
      </c>
      <c r="AK371" s="207">
        <v>1769.158878504674</v>
      </c>
      <c r="AL371" s="208">
        <f t="shared" si="472"/>
        <v>76.919951239333656</v>
      </c>
      <c r="AM371" s="205">
        <f t="shared" si="480"/>
        <v>7</v>
      </c>
      <c r="AN371" s="576"/>
      <c r="AO371" s="207">
        <v>23</v>
      </c>
      <c r="AP371" s="207">
        <v>1769.2631578947382</v>
      </c>
      <c r="AQ371" s="208">
        <f t="shared" si="473"/>
        <v>76.924485125858183</v>
      </c>
      <c r="AR371" s="205">
        <f t="shared" si="481"/>
        <v>7</v>
      </c>
      <c r="AS371" s="576"/>
      <c r="AT371" s="207">
        <v>23</v>
      </c>
      <c r="AU371" s="207">
        <v>1769.5991933450998</v>
      </c>
      <c r="AV371" s="208">
        <f t="shared" si="474"/>
        <v>76.939095362830429</v>
      </c>
      <c r="AW371" s="205">
        <f t="shared" si="482"/>
        <v>8</v>
      </c>
      <c r="AX371" s="576"/>
    </row>
    <row r="372" spans="2:50" ht="14.25" customHeight="1">
      <c r="B372" s="527"/>
      <c r="C372" s="203">
        <v>6</v>
      </c>
      <c r="D372" s="206" t="s">
        <v>410</v>
      </c>
      <c r="E372" s="203">
        <v>23</v>
      </c>
      <c r="F372" s="203">
        <v>2000</v>
      </c>
      <c r="G372" s="208">
        <f t="shared" si="467"/>
        <v>86.956521739130437</v>
      </c>
      <c r="H372" s="576"/>
      <c r="I372" s="209">
        <f t="shared" si="475"/>
        <v>23</v>
      </c>
      <c r="J372" s="209">
        <f t="shared" si="475"/>
        <v>1768.9984073349401</v>
      </c>
      <c r="K372" s="210">
        <f t="shared" si="475"/>
        <v>76.912974231953925</v>
      </c>
      <c r="L372" s="577"/>
      <c r="M372" s="209">
        <f>RANK(K372, K$367:$K$381)</f>
        <v>9</v>
      </c>
      <c r="N372" s="527"/>
      <c r="O372" s="527"/>
      <c r="P372" s="207">
        <v>23</v>
      </c>
      <c r="Q372" s="207">
        <v>1768.209500609009</v>
      </c>
      <c r="R372" s="208">
        <f t="shared" si="468"/>
        <v>76.87867393952213</v>
      </c>
      <c r="S372" s="205">
        <f t="shared" si="476"/>
        <v>8</v>
      </c>
      <c r="T372" s="576"/>
      <c r="U372" s="207">
        <v>23</v>
      </c>
      <c r="V372" s="207">
        <v>1768.507718696399</v>
      </c>
      <c r="W372" s="208">
        <f t="shared" si="469"/>
        <v>76.891639943321692</v>
      </c>
      <c r="X372" s="205">
        <f t="shared" si="477"/>
        <v>8</v>
      </c>
      <c r="Y372" s="576"/>
      <c r="Z372" s="207">
        <v>23</v>
      </c>
      <c r="AA372" s="207">
        <v>1768.6567164179085</v>
      </c>
      <c r="AB372" s="208">
        <f t="shared" si="470"/>
        <v>76.898118105126457</v>
      </c>
      <c r="AC372" s="205">
        <f t="shared" si="478"/>
        <v>8</v>
      </c>
      <c r="AD372" s="576"/>
      <c r="AE372" s="207">
        <v>23</v>
      </c>
      <c r="AF372" s="207">
        <v>1769.0011481056283</v>
      </c>
      <c r="AG372" s="208">
        <f t="shared" si="471"/>
        <v>76.91309339589688</v>
      </c>
      <c r="AH372" s="205">
        <f t="shared" si="479"/>
        <v>7</v>
      </c>
      <c r="AI372" s="576"/>
      <c r="AJ372" s="207">
        <v>23</v>
      </c>
      <c r="AK372" s="207">
        <v>1769.2526690391451</v>
      </c>
      <c r="AL372" s="208">
        <f t="shared" si="472"/>
        <v>76.924029088658486</v>
      </c>
      <c r="AM372" s="205">
        <f>RANK(AL372, AL$367:AL$381)</f>
        <v>6</v>
      </c>
      <c r="AN372" s="576"/>
      <c r="AO372" s="207">
        <v>23</v>
      </c>
      <c r="AP372" s="207">
        <v>1769.5099818511803</v>
      </c>
      <c r="AQ372" s="208">
        <f t="shared" si="473"/>
        <v>76.935216602225225</v>
      </c>
      <c r="AR372" s="205">
        <f t="shared" si="481"/>
        <v>6</v>
      </c>
      <c r="AS372" s="576"/>
      <c r="AT372" s="207">
        <v>23</v>
      </c>
      <c r="AU372" s="207">
        <v>1769.8511166253109</v>
      </c>
      <c r="AV372" s="208">
        <f t="shared" si="474"/>
        <v>76.95004854892656</v>
      </c>
      <c r="AW372" s="205">
        <f t="shared" si="482"/>
        <v>7</v>
      </c>
      <c r="AX372" s="576"/>
    </row>
    <row r="373" spans="2:50" ht="14.25" customHeight="1">
      <c r="B373" s="527"/>
      <c r="C373" s="203">
        <v>7</v>
      </c>
      <c r="D373" s="206" t="s">
        <v>378</v>
      </c>
      <c r="E373" s="203">
        <v>23</v>
      </c>
      <c r="F373" s="203">
        <v>2000</v>
      </c>
      <c r="G373" s="208">
        <f t="shared" si="467"/>
        <v>86.956521739130437</v>
      </c>
      <c r="H373" s="576"/>
      <c r="I373" s="209">
        <f t="shared" si="475"/>
        <v>23</v>
      </c>
      <c r="J373" s="209">
        <f t="shared" si="475"/>
        <v>1770.7907310121986</v>
      </c>
      <c r="K373" s="210">
        <f t="shared" si="475"/>
        <v>76.990901348356459</v>
      </c>
      <c r="L373" s="577"/>
      <c r="M373" s="209">
        <f>RANK(K373, K$367:$K$381)</f>
        <v>7</v>
      </c>
      <c r="N373" s="527"/>
      <c r="O373" s="527"/>
      <c r="P373" s="207">
        <v>23</v>
      </c>
      <c r="Q373" s="207">
        <v>1770.843258694616</v>
      </c>
      <c r="R373" s="208">
        <f t="shared" si="468"/>
        <v>76.993185160635477</v>
      </c>
      <c r="S373" s="205">
        <f>RANK(R373, R$367:R$381)</f>
        <v>6</v>
      </c>
      <c r="T373" s="576"/>
      <c r="U373" s="207">
        <v>23</v>
      </c>
      <c r="V373" s="207">
        <v>1770.7634001082843</v>
      </c>
      <c r="W373" s="208">
        <f t="shared" si="469"/>
        <v>76.989713048186275</v>
      </c>
      <c r="X373" s="205">
        <f>RANK(W373, W$367:W$381)</f>
        <v>6</v>
      </c>
      <c r="Y373" s="576"/>
      <c r="Z373" s="207">
        <v>23</v>
      </c>
      <c r="AA373" s="207">
        <v>1770.7118644067809</v>
      </c>
      <c r="AB373" s="208">
        <f t="shared" si="470"/>
        <v>76.987472365512218</v>
      </c>
      <c r="AC373" s="205">
        <f>RANK(AB373, AB$367:AB$381)</f>
        <v>6</v>
      </c>
      <c r="AD373" s="576"/>
      <c r="AE373" s="207">
        <v>23</v>
      </c>
      <c r="AF373" s="207">
        <v>1770.8663916217074</v>
      </c>
      <c r="AG373" s="208">
        <f t="shared" si="471"/>
        <v>76.994190940074233</v>
      </c>
      <c r="AH373" s="205">
        <f>RANK(AG373, AG$367:AG$381)</f>
        <v>5</v>
      </c>
      <c r="AI373" s="576"/>
      <c r="AJ373" s="207">
        <v>23</v>
      </c>
      <c r="AK373" s="207">
        <v>1770.821688093909</v>
      </c>
      <c r="AL373" s="208">
        <f t="shared" si="472"/>
        <v>76.992247308430819</v>
      </c>
      <c r="AM373" s="205">
        <f>RANK(AL373, AL$367:AL$381)</f>
        <v>5</v>
      </c>
      <c r="AN373" s="576"/>
      <c r="AO373" s="207">
        <v>23</v>
      </c>
      <c r="AP373" s="207">
        <v>1770.7177033492831</v>
      </c>
      <c r="AQ373" s="208">
        <f t="shared" si="473"/>
        <v>76.987726232577529</v>
      </c>
      <c r="AR373" s="205">
        <f>RANK(AQ373, AQ$367:AQ$381)</f>
        <v>5</v>
      </c>
      <c r="AS373" s="576"/>
      <c r="AT373" s="207">
        <v>23</v>
      </c>
      <c r="AU373" s="207">
        <v>1770.8108108108092</v>
      </c>
      <c r="AV373" s="208">
        <f t="shared" si="474"/>
        <v>76.991774383078663</v>
      </c>
      <c r="AW373" s="205">
        <f>RANK(AV373, AV$367:AV$381)</f>
        <v>6</v>
      </c>
      <c r="AX373" s="576"/>
    </row>
    <row r="374" spans="2:50" ht="14.25" customHeight="1">
      <c r="B374" s="527"/>
      <c r="C374" s="203">
        <v>8</v>
      </c>
      <c r="D374" s="206" t="s">
        <v>379</v>
      </c>
      <c r="E374" s="203">
        <v>17</v>
      </c>
      <c r="F374" s="203">
        <v>2000</v>
      </c>
      <c r="G374" s="208">
        <f t="shared" si="467"/>
        <v>117.64705882352941</v>
      </c>
      <c r="H374" s="576"/>
      <c r="I374" s="209">
        <f t="shared" si="475"/>
        <v>17</v>
      </c>
      <c r="J374" s="209">
        <f t="shared" si="475"/>
        <v>1769.897525500719</v>
      </c>
      <c r="K374" s="210">
        <f t="shared" si="475"/>
        <v>104.11161914710114</v>
      </c>
      <c r="L374" s="577"/>
      <c r="M374" s="209">
        <f>RANK(K374, K$367:$K$381)</f>
        <v>1</v>
      </c>
      <c r="N374" s="527"/>
      <c r="O374" s="527"/>
      <c r="P374" s="207">
        <v>17</v>
      </c>
      <c r="Q374" s="207">
        <v>1769.8778833107265</v>
      </c>
      <c r="R374" s="208">
        <f t="shared" si="468"/>
        <v>104.11046372416038</v>
      </c>
      <c r="S374" s="205">
        <f t="shared" si="476"/>
        <v>1</v>
      </c>
      <c r="T374" s="576"/>
      <c r="U374" s="207">
        <v>17</v>
      </c>
      <c r="V374" s="207">
        <v>1769.8420296792749</v>
      </c>
      <c r="W374" s="208">
        <f t="shared" si="469"/>
        <v>104.10835468701617</v>
      </c>
      <c r="X374" s="205">
        <f t="shared" si="477"/>
        <v>1</v>
      </c>
      <c r="Y374" s="576"/>
      <c r="Z374" s="207">
        <v>17</v>
      </c>
      <c r="AA374" s="207">
        <v>1769.3803159173738</v>
      </c>
      <c r="AB374" s="208">
        <f t="shared" si="470"/>
        <v>104.08119505396316</v>
      </c>
      <c r="AC374" s="205">
        <f t="shared" si="478"/>
        <v>1</v>
      </c>
      <c r="AD374" s="576"/>
      <c r="AE374" s="207">
        <v>17</v>
      </c>
      <c r="AF374" s="207">
        <v>1769.6903856599733</v>
      </c>
      <c r="AG374" s="208">
        <f t="shared" si="471"/>
        <v>104.09943445058667</v>
      </c>
      <c r="AH374" s="205">
        <f t="shared" si="479"/>
        <v>1</v>
      </c>
      <c r="AI374" s="576"/>
      <c r="AJ374" s="207">
        <v>17</v>
      </c>
      <c r="AK374" s="207">
        <v>1770.1444622792988</v>
      </c>
      <c r="AL374" s="208">
        <f t="shared" si="472"/>
        <v>104.12614483995876</v>
      </c>
      <c r="AM374" s="205">
        <f t="shared" si="480"/>
        <v>1</v>
      </c>
      <c r="AN374" s="576"/>
      <c r="AO374" s="207">
        <v>17</v>
      </c>
      <c r="AP374" s="207">
        <v>1770.2479338843013</v>
      </c>
      <c r="AQ374" s="208">
        <f t="shared" si="473"/>
        <v>104.1322314049589</v>
      </c>
      <c r="AR374" s="205">
        <f t="shared" si="481"/>
        <v>1</v>
      </c>
      <c r="AS374" s="576"/>
      <c r="AT374" s="207">
        <v>17</v>
      </c>
      <c r="AU374" s="207">
        <v>1770.0996677740864</v>
      </c>
      <c r="AV374" s="208">
        <f t="shared" si="474"/>
        <v>104.12350986906391</v>
      </c>
      <c r="AW374" s="205">
        <f>RANK(AV374, AV$367:AV$381)</f>
        <v>1</v>
      </c>
      <c r="AX374" s="576"/>
    </row>
    <row r="375" spans="2:50" ht="14.25" customHeight="1">
      <c r="B375" s="527"/>
      <c r="C375" s="203">
        <v>9</v>
      </c>
      <c r="D375" s="206" t="s">
        <v>616</v>
      </c>
      <c r="E375" s="203">
        <v>20</v>
      </c>
      <c r="F375" s="203">
        <v>2000</v>
      </c>
      <c r="G375" s="208">
        <f t="shared" si="467"/>
        <v>100</v>
      </c>
      <c r="H375" s="576"/>
      <c r="I375" s="209">
        <f t="shared" si="475"/>
        <v>20</v>
      </c>
      <c r="J375" s="209">
        <f t="shared" si="475"/>
        <v>1767.480628721032</v>
      </c>
      <c r="K375" s="210">
        <f t="shared" si="475"/>
        <v>88.374031436051595</v>
      </c>
      <c r="L375" s="577"/>
      <c r="M375" s="209">
        <f>RANK(K375, K$367:$K$381)</f>
        <v>2</v>
      </c>
      <c r="N375" s="527"/>
      <c r="O375" s="527"/>
      <c r="P375" s="207">
        <v>20</v>
      </c>
      <c r="Q375" s="207">
        <v>1767.272727272732</v>
      </c>
      <c r="R375" s="208">
        <f t="shared" si="468"/>
        <v>88.363636363636601</v>
      </c>
      <c r="S375" s="205">
        <f t="shared" si="476"/>
        <v>2</v>
      </c>
      <c r="T375" s="576"/>
      <c r="U375" s="207">
        <v>20</v>
      </c>
      <c r="V375" s="207">
        <v>1767.3066943435474</v>
      </c>
      <c r="W375" s="208">
        <f t="shared" si="469"/>
        <v>88.365334717177376</v>
      </c>
      <c r="X375" s="205">
        <f t="shared" si="477"/>
        <v>3</v>
      </c>
      <c r="Y375" s="576"/>
      <c r="Z375" s="207">
        <v>20</v>
      </c>
      <c r="AA375" s="207">
        <v>1767.101827676237</v>
      </c>
      <c r="AB375" s="208">
        <f t="shared" si="470"/>
        <v>88.355091383811853</v>
      </c>
      <c r="AC375" s="205">
        <f t="shared" si="478"/>
        <v>3</v>
      </c>
      <c r="AD375" s="576"/>
      <c r="AE375" s="207">
        <v>20</v>
      </c>
      <c r="AF375" s="207">
        <v>1767.8373382624723</v>
      </c>
      <c r="AG375" s="208">
        <f t="shared" si="471"/>
        <v>88.391866913123607</v>
      </c>
      <c r="AH375" s="205">
        <f t="shared" si="479"/>
        <v>2</v>
      </c>
      <c r="AI375" s="576"/>
      <c r="AJ375" s="207">
        <v>20</v>
      </c>
      <c r="AK375" s="207">
        <v>1767.5870348139174</v>
      </c>
      <c r="AL375" s="208">
        <f t="shared" si="472"/>
        <v>88.379351740695867</v>
      </c>
      <c r="AM375" s="205">
        <f t="shared" si="480"/>
        <v>2</v>
      </c>
      <c r="AN375" s="576"/>
      <c r="AO375" s="207">
        <v>20</v>
      </c>
      <c r="AP375" s="207">
        <v>1767.6646706586848</v>
      </c>
      <c r="AQ375" s="208">
        <f t="shared" si="473"/>
        <v>88.383233532934241</v>
      </c>
      <c r="AR375" s="205">
        <f t="shared" si="481"/>
        <v>2</v>
      </c>
      <c r="AS375" s="576"/>
      <c r="AT375" s="207">
        <v>20</v>
      </c>
      <c r="AU375" s="207">
        <v>1767.5941080196319</v>
      </c>
      <c r="AV375" s="208">
        <f t="shared" si="474"/>
        <v>88.379705400981592</v>
      </c>
      <c r="AW375" s="205">
        <f t="shared" si="482"/>
        <v>2</v>
      </c>
      <c r="AX375" s="576"/>
    </row>
    <row r="376" spans="2:50" ht="14.25" customHeight="1">
      <c r="B376" s="527"/>
      <c r="C376" s="203">
        <v>10</v>
      </c>
      <c r="D376" s="206" t="s">
        <v>669</v>
      </c>
      <c r="E376" s="203">
        <v>21</v>
      </c>
      <c r="F376" s="203">
        <v>2000</v>
      </c>
      <c r="G376" s="208">
        <f t="shared" si="467"/>
        <v>95.238095238095241</v>
      </c>
      <c r="H376" s="576"/>
      <c r="I376" s="209">
        <f t="shared" si="475"/>
        <v>21</v>
      </c>
      <c r="J376" s="209">
        <f t="shared" si="475"/>
        <v>1766.8761970876315</v>
      </c>
      <c r="K376" s="210">
        <f t="shared" si="475"/>
        <v>84.13696176607769</v>
      </c>
      <c r="L376" s="577"/>
      <c r="M376" s="209">
        <f>RANK(K376, K$367:$K$381)</f>
        <v>5</v>
      </c>
      <c r="N376" s="527"/>
      <c r="O376" s="527"/>
      <c r="P376" s="207">
        <v>21</v>
      </c>
      <c r="Q376" s="207">
        <v>1766.6833416708334</v>
      </c>
      <c r="R376" s="208">
        <f t="shared" si="468"/>
        <v>84.127778174801591</v>
      </c>
      <c r="S376" s="205">
        <f t="shared" si="476"/>
        <v>4</v>
      </c>
      <c r="T376" s="576"/>
      <c r="U376" s="207">
        <v>21</v>
      </c>
      <c r="V376" s="207">
        <v>1766.8842729970347</v>
      </c>
      <c r="W376" s="208">
        <f t="shared" si="469"/>
        <v>84.137346333192127</v>
      </c>
      <c r="X376" s="205">
        <f t="shared" si="477"/>
        <v>4</v>
      </c>
      <c r="Y376" s="576"/>
      <c r="Z376" s="207">
        <v>21</v>
      </c>
      <c r="AA376" s="207">
        <v>1766.8896321070258</v>
      </c>
      <c r="AB376" s="208">
        <f t="shared" si="470"/>
        <v>84.137601528905989</v>
      </c>
      <c r="AC376" s="205">
        <f t="shared" si="478"/>
        <v>4</v>
      </c>
      <c r="AD376" s="576"/>
      <c r="AE376" s="207">
        <v>21</v>
      </c>
      <c r="AF376" s="207">
        <v>1766.9798657718088</v>
      </c>
      <c r="AG376" s="208">
        <f t="shared" si="471"/>
        <v>84.141898370086139</v>
      </c>
      <c r="AH376" s="205">
        <f t="shared" si="479"/>
        <v>3</v>
      </c>
      <c r="AI376" s="576"/>
      <c r="AJ376" s="207">
        <v>21</v>
      </c>
      <c r="AK376" s="207">
        <v>1766.8378133494398</v>
      </c>
      <c r="AL376" s="208">
        <f t="shared" si="472"/>
        <v>84.135133969020941</v>
      </c>
      <c r="AM376" s="205">
        <f t="shared" si="480"/>
        <v>3</v>
      </c>
      <c r="AN376" s="576"/>
      <c r="AO376" s="207">
        <v>21</v>
      </c>
      <c r="AP376" s="207">
        <v>1766.8600252206811</v>
      </c>
      <c r="AQ376" s="208">
        <f t="shared" si="473"/>
        <v>84.13619167717529</v>
      </c>
      <c r="AR376" s="205">
        <f t="shared" si="481"/>
        <v>3</v>
      </c>
      <c r="AS376" s="576"/>
      <c r="AT376" s="207">
        <v>21</v>
      </c>
      <c r="AU376" s="207">
        <v>1766.9984284965969</v>
      </c>
      <c r="AV376" s="208">
        <f t="shared" si="474"/>
        <v>84.142782309361763</v>
      </c>
      <c r="AW376" s="205">
        <f t="shared" si="482"/>
        <v>4</v>
      </c>
      <c r="AX376" s="576"/>
    </row>
    <row r="377" spans="2:50" ht="14.25" customHeight="1">
      <c r="B377" s="527"/>
      <c r="C377" s="203">
        <v>11</v>
      </c>
      <c r="D377" s="206" t="s">
        <v>837</v>
      </c>
      <c r="E377" s="203">
        <v>19</v>
      </c>
      <c r="F377" s="203">
        <v>2000</v>
      </c>
      <c r="G377" s="208">
        <f t="shared" si="467"/>
        <v>105.26315789473684</v>
      </c>
      <c r="H377" s="576"/>
      <c r="I377" s="209">
        <f t="shared" si="475"/>
        <v>20</v>
      </c>
      <c r="J377" s="209">
        <f t="shared" si="475"/>
        <v>1699.7813288477719</v>
      </c>
      <c r="K377" s="210">
        <f t="shared" si="475"/>
        <v>84.989066442388591</v>
      </c>
      <c r="L377" s="577"/>
      <c r="M377" s="209">
        <f>RANK(K377, K$367:$K$381)</f>
        <v>4</v>
      </c>
      <c r="N377" s="527"/>
      <c r="O377" s="527"/>
      <c r="P377" s="207"/>
      <c r="Q377" s="207"/>
      <c r="R377" s="208"/>
      <c r="S377" s="205"/>
      <c r="T377" s="576"/>
      <c r="U377" s="207"/>
      <c r="V377" s="207"/>
      <c r="W377" s="208"/>
      <c r="X377" s="205"/>
      <c r="Y377" s="576"/>
      <c r="Z377" s="207"/>
      <c r="AA377" s="207"/>
      <c r="AB377" s="208"/>
      <c r="AC377" s="205"/>
      <c r="AD377" s="576"/>
      <c r="AE377" s="207"/>
      <c r="AF377" s="207"/>
      <c r="AG377" s="208"/>
      <c r="AH377" s="205"/>
      <c r="AI377" s="576"/>
      <c r="AJ377" s="207"/>
      <c r="AK377" s="207"/>
      <c r="AL377" s="208"/>
      <c r="AM377" s="205"/>
      <c r="AN377" s="576"/>
      <c r="AO377" s="207"/>
      <c r="AP377" s="207"/>
      <c r="AQ377" s="208"/>
      <c r="AR377" s="205"/>
      <c r="AS377" s="576"/>
      <c r="AT377" s="207">
        <v>20</v>
      </c>
      <c r="AU377" s="207">
        <v>1699.7813288477719</v>
      </c>
      <c r="AV377" s="208">
        <f t="shared" si="474"/>
        <v>84.989066442388591</v>
      </c>
      <c r="AW377" s="205">
        <f t="shared" si="482"/>
        <v>3</v>
      </c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3"/>
      <c r="Q378" s="203"/>
      <c r="R378" s="208"/>
      <c r="S378" s="205"/>
      <c r="T378" s="576"/>
      <c r="U378" s="203"/>
      <c r="V378" s="203"/>
      <c r="W378" s="208"/>
      <c r="X378" s="205"/>
      <c r="Y378" s="576"/>
      <c r="Z378" s="203"/>
      <c r="AA378" s="203"/>
      <c r="AB378" s="208"/>
      <c r="AC378" s="205"/>
      <c r="AD378" s="576"/>
      <c r="AE378" s="203"/>
      <c r="AF378" s="203"/>
      <c r="AG378" s="208"/>
      <c r="AH378" s="205"/>
      <c r="AI378" s="576"/>
      <c r="AJ378" s="203"/>
      <c r="AK378" s="203"/>
      <c r="AL378" s="208"/>
      <c r="AM378" s="205"/>
      <c r="AN378" s="576"/>
      <c r="AO378" s="203"/>
      <c r="AP378" s="203"/>
      <c r="AQ378" s="208"/>
      <c r="AR378" s="205"/>
      <c r="AS378" s="576"/>
      <c r="AT378" s="203"/>
      <c r="AU378" s="203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83">U382+1</f>
        <v>46002</v>
      </c>
      <c r="AA382" s="637"/>
      <c r="AB382" s="637"/>
      <c r="AC382" s="637"/>
      <c r="AD382" s="637"/>
      <c r="AE382" s="638">
        <f t="shared" ref="AE382" si="484">Z382+1</f>
        <v>46003</v>
      </c>
      <c r="AF382" s="639"/>
      <c r="AG382" s="639"/>
      <c r="AH382" s="639"/>
      <c r="AI382" s="639"/>
      <c r="AJ382" s="640">
        <f t="shared" ref="AJ382" si="485">AE382+1</f>
        <v>46004</v>
      </c>
      <c r="AK382" s="641"/>
      <c r="AL382" s="641"/>
      <c r="AM382" s="641"/>
      <c r="AN382" s="642"/>
      <c r="AO382" s="638">
        <f t="shared" ref="AO382" si="486">AJ382+1</f>
        <v>46005</v>
      </c>
      <c r="AP382" s="639"/>
      <c r="AQ382" s="639"/>
      <c r="AR382" s="639"/>
      <c r="AS382" s="639"/>
      <c r="AT382" s="640">
        <f t="shared" ref="AT382" si="487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8">Z382</f>
        <v>46002</v>
      </c>
      <c r="AA383" s="643"/>
      <c r="AB383" s="643"/>
      <c r="AC383" s="643"/>
      <c r="AD383" s="643"/>
      <c r="AE383" s="644">
        <f t="shared" ref="AE383" si="489">AE382</f>
        <v>46003</v>
      </c>
      <c r="AF383" s="644"/>
      <c r="AG383" s="644"/>
      <c r="AH383" s="644"/>
      <c r="AI383" s="644"/>
      <c r="AJ383" s="645">
        <f t="shared" ref="AJ383" si="490">AJ382</f>
        <v>46004</v>
      </c>
      <c r="AK383" s="646"/>
      <c r="AL383" s="646"/>
      <c r="AM383" s="646"/>
      <c r="AN383" s="647"/>
      <c r="AO383" s="644">
        <f t="shared" ref="AO383" si="491">AO382</f>
        <v>46005</v>
      </c>
      <c r="AP383" s="644"/>
      <c r="AQ383" s="644"/>
      <c r="AR383" s="644"/>
      <c r="AS383" s="644"/>
      <c r="AT383" s="645">
        <f t="shared" ref="AT383" si="492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407</v>
      </c>
      <c r="C387" s="203">
        <v>1</v>
      </c>
      <c r="D387" s="206" t="s">
        <v>374</v>
      </c>
      <c r="E387" s="203">
        <v>25</v>
      </c>
      <c r="F387" s="203">
        <v>2000</v>
      </c>
      <c r="G387" s="208">
        <f t="shared" ref="G387:G396" si="493">F387/E387</f>
        <v>80</v>
      </c>
      <c r="H387" s="576">
        <f>AVERAGE(G387:G401)</f>
        <v>92.992696808284379</v>
      </c>
      <c r="I387" s="209">
        <f>AVERAGE(P387,U387,Z387,AE387,AJ387,AO387,AT387)</f>
        <v>25</v>
      </c>
      <c r="J387" s="209">
        <f>AVERAGE(Q387,V387,AA387,AF387,AK387,AP387,AU387)</f>
        <v>1774.9989215857488</v>
      </c>
      <c r="K387" s="210">
        <f>AVERAGE(R387,W387,AB387,AG387,AL387,AQ387,AV387)</f>
        <v>70.999956863429958</v>
      </c>
      <c r="L387" s="577">
        <f>IFERROR(AVERAGE(K387:K401),"-")</f>
        <v>81.615157319083977</v>
      </c>
      <c r="M387" s="209">
        <f>RANK(K387, K$387:$K$401)</f>
        <v>9</v>
      </c>
      <c r="N387" s="527"/>
      <c r="O387" s="527"/>
      <c r="P387" s="207">
        <v>25</v>
      </c>
      <c r="Q387" s="207">
        <v>1774.8520009471945</v>
      </c>
      <c r="R387" s="208">
        <f t="shared" ref="R387:R396" si="494">Q387/P387</f>
        <v>70.994080037887784</v>
      </c>
      <c r="S387" s="205">
        <f>RANK(R387, R$387:R$401)</f>
        <v>9</v>
      </c>
      <c r="T387" s="576">
        <f>AVERAGE(R387:R401)</f>
        <v>81.51651602642572</v>
      </c>
      <c r="U387" s="207">
        <v>25</v>
      </c>
      <c r="V387" s="207">
        <v>1774.8691099476434</v>
      </c>
      <c r="W387" s="208">
        <f t="shared" ref="W387:W396" si="495">V387/U387</f>
        <v>70.99476439790574</v>
      </c>
      <c r="X387" s="205">
        <f>RANK(W387, W$387:W$401)</f>
        <v>9</v>
      </c>
      <c r="Y387" s="576">
        <f>AVERAGE(W387:W401)</f>
        <v>81.530789103087699</v>
      </c>
      <c r="Z387" s="207">
        <v>25</v>
      </c>
      <c r="AA387" s="207">
        <v>1774.9086479902558</v>
      </c>
      <c r="AB387" s="208">
        <f t="shared" ref="AB387:AB396" si="496">AA387/Z387</f>
        <v>70.996345919610235</v>
      </c>
      <c r="AC387" s="205">
        <f>RANK(AB387, AB$387:AB$401)</f>
        <v>9</v>
      </c>
      <c r="AD387" s="576">
        <f>AVERAGE(AB387:AB401)</f>
        <v>81.534272084784604</v>
      </c>
      <c r="AE387" s="207">
        <v>25</v>
      </c>
      <c r="AF387" s="207">
        <v>1775.0107342206961</v>
      </c>
      <c r="AG387" s="208">
        <f t="shared" ref="AG387:AG396" si="497">AF387/AE387</f>
        <v>71.000429368827838</v>
      </c>
      <c r="AH387" s="205">
        <f>RANK(AG387, AG$387:AG$401)</f>
        <v>9</v>
      </c>
      <c r="AI387" s="576">
        <f>AVERAGE(AG387:AG401)</f>
        <v>81.635160791422948</v>
      </c>
      <c r="AJ387" s="207">
        <v>25</v>
      </c>
      <c r="AK387" s="207">
        <v>1775.099301465553</v>
      </c>
      <c r="AL387" s="208">
        <f t="shared" ref="AL387:AL396" si="498">AK387/AJ387</f>
        <v>71.003972058622125</v>
      </c>
      <c r="AM387" s="205">
        <f>RANK(AL387, AL$387:AL$401)</f>
        <v>9</v>
      </c>
      <c r="AN387" s="576">
        <f>AVERAGE(AL387:AL401)</f>
        <v>81.668017938691634</v>
      </c>
      <c r="AO387" s="207">
        <v>25</v>
      </c>
      <c r="AP387" s="207">
        <v>1775.1336898395716</v>
      </c>
      <c r="AQ387" s="208">
        <f t="shared" ref="AQ387:AQ396" si="499">AP387/AO387</f>
        <v>71.005347593582869</v>
      </c>
      <c r="AR387" s="205">
        <f>RANK(AQ387, AQ$387:AQ$401)</f>
        <v>9</v>
      </c>
      <c r="AS387" s="576">
        <f>AVERAGE(AQ387:AQ401)</f>
        <v>81.699842593179739</v>
      </c>
      <c r="AT387" s="207">
        <v>25</v>
      </c>
      <c r="AU387" s="207">
        <v>1775.1189666893274</v>
      </c>
      <c r="AV387" s="208">
        <f t="shared" ref="AV387:AV396" si="500">AU387/AT387</f>
        <v>71.0047586675731</v>
      </c>
      <c r="AW387" s="205">
        <f>RANK(AV387, AV$387:AV$401)</f>
        <v>9</v>
      </c>
      <c r="AX387" s="576">
        <f>AVERAGE(AV387:AV401)</f>
        <v>81.721502695995454</v>
      </c>
    </row>
    <row r="388" spans="2:50" ht="14.25" customHeight="1">
      <c r="B388" s="527"/>
      <c r="C388" s="203">
        <v>2</v>
      </c>
      <c r="D388" s="206" t="s">
        <v>408</v>
      </c>
      <c r="E388" s="203">
        <v>25</v>
      </c>
      <c r="F388" s="203">
        <v>2000</v>
      </c>
      <c r="G388" s="208">
        <f t="shared" si="493"/>
        <v>80</v>
      </c>
      <c r="H388" s="576"/>
      <c r="I388" s="209">
        <f t="shared" ref="I388:K396" si="501">AVERAGE(P388,U388,Z388,AE388,AJ388,AO388,AT388)</f>
        <v>25</v>
      </c>
      <c r="J388" s="209">
        <f t="shared" si="501"/>
        <v>1770.1794967815761</v>
      </c>
      <c r="K388" s="210">
        <f t="shared" si="501"/>
        <v>70.807179871263045</v>
      </c>
      <c r="L388" s="577"/>
      <c r="M388" s="209">
        <f>RANK(K388, K$387:$K$401)</f>
        <v>10</v>
      </c>
      <c r="N388" s="527"/>
      <c r="O388" s="527"/>
      <c r="P388" s="207">
        <v>25</v>
      </c>
      <c r="Q388" s="207">
        <v>1769.9893579283448</v>
      </c>
      <c r="R388" s="208">
        <f t="shared" si="494"/>
        <v>70.799574317133789</v>
      </c>
      <c r="S388" s="205">
        <f t="shared" ref="S388:S396" si="502">RANK(R388, R$387:R$401)</f>
        <v>10</v>
      </c>
      <c r="T388" s="576"/>
      <c r="U388" s="207">
        <v>25</v>
      </c>
      <c r="V388" s="207">
        <v>1770.1132075471708</v>
      </c>
      <c r="W388" s="208">
        <f t="shared" si="495"/>
        <v>70.804528301886833</v>
      </c>
      <c r="X388" s="205">
        <f t="shared" ref="X388:X396" si="503">RANK(W388, W$387:W$401)</f>
        <v>10</v>
      </c>
      <c r="Y388" s="576"/>
      <c r="Z388" s="207">
        <v>25</v>
      </c>
      <c r="AA388" s="207">
        <v>1770.2299314239608</v>
      </c>
      <c r="AB388" s="208">
        <f t="shared" si="496"/>
        <v>70.809197256958427</v>
      </c>
      <c r="AC388" s="205">
        <f t="shared" ref="AC388:AC396" si="504">RANK(AB388, AB$387:AB$401)</f>
        <v>10</v>
      </c>
      <c r="AD388" s="576"/>
      <c r="AE388" s="207">
        <v>25</v>
      </c>
      <c r="AF388" s="207">
        <v>1769.9115044247778</v>
      </c>
      <c r="AG388" s="208">
        <f t="shared" si="497"/>
        <v>70.796460176991118</v>
      </c>
      <c r="AH388" s="205">
        <f t="shared" ref="AH388:AH396" si="505">RANK(AG388, AG$387:AG$401)</f>
        <v>10</v>
      </c>
      <c r="AI388" s="576"/>
      <c r="AJ388" s="207">
        <v>25</v>
      </c>
      <c r="AK388" s="207">
        <v>1770.049916805322</v>
      </c>
      <c r="AL388" s="208">
        <f t="shared" si="498"/>
        <v>70.80199667221288</v>
      </c>
      <c r="AM388" s="205">
        <f t="shared" ref="AM388:AM396" si="506">RANK(AL388, AL$387:AL$401)</f>
        <v>10</v>
      </c>
      <c r="AN388" s="576"/>
      <c r="AO388" s="207">
        <v>25</v>
      </c>
      <c r="AP388" s="207">
        <v>1770.4707560627674</v>
      </c>
      <c r="AQ388" s="208">
        <f t="shared" si="499"/>
        <v>70.8188302425107</v>
      </c>
      <c r="AR388" s="205">
        <f t="shared" ref="AR388:AR396" si="507">RANK(AQ388, AQ$387:AQ$401)</f>
        <v>10</v>
      </c>
      <c r="AS388" s="576"/>
      <c r="AT388" s="207">
        <v>25</v>
      </c>
      <c r="AU388" s="207">
        <v>1770.4918032786879</v>
      </c>
      <c r="AV388" s="208">
        <f t="shared" si="500"/>
        <v>70.819672131147513</v>
      </c>
      <c r="AW388" s="205">
        <f t="shared" ref="AW388:AW396" si="508">RANK(AV388, AV$387:AV$401)</f>
        <v>10</v>
      </c>
      <c r="AX388" s="576"/>
    </row>
    <row r="389" spans="2:50" ht="14.25" customHeight="1">
      <c r="B389" s="527"/>
      <c r="C389" s="203">
        <v>3</v>
      </c>
      <c r="D389" s="206" t="s">
        <v>582</v>
      </c>
      <c r="E389" s="203">
        <v>22</v>
      </c>
      <c r="F389" s="203">
        <v>2000</v>
      </c>
      <c r="G389" s="208">
        <f t="shared" si="493"/>
        <v>90.909090909090907</v>
      </c>
      <c r="H389" s="576"/>
      <c r="I389" s="209">
        <f t="shared" si="501"/>
        <v>22</v>
      </c>
      <c r="J389" s="209">
        <f t="shared" si="501"/>
        <v>1769.7551708990795</v>
      </c>
      <c r="K389" s="210">
        <f t="shared" si="501"/>
        <v>80.443416859049066</v>
      </c>
      <c r="L389" s="577"/>
      <c r="M389" s="209">
        <f>RANK(K389, K$387:$K$401)</f>
        <v>5</v>
      </c>
      <c r="N389" s="527"/>
      <c r="O389" s="527"/>
      <c r="P389" s="207">
        <v>22</v>
      </c>
      <c r="Q389" s="207">
        <v>1769.8403311649915</v>
      </c>
      <c r="R389" s="208">
        <f t="shared" si="494"/>
        <v>80.447287780226887</v>
      </c>
      <c r="S389" s="205">
        <f t="shared" si="502"/>
        <v>5</v>
      </c>
      <c r="T389" s="576"/>
      <c r="U389" s="207">
        <v>22</v>
      </c>
      <c r="V389" s="207">
        <v>1769.7639804380183</v>
      </c>
      <c r="W389" s="208">
        <f t="shared" si="495"/>
        <v>80.443817292637192</v>
      </c>
      <c r="X389" s="205">
        <f t="shared" si="503"/>
        <v>5</v>
      </c>
      <c r="Y389" s="576"/>
      <c r="Z389" s="207">
        <v>22</v>
      </c>
      <c r="AA389" s="207">
        <v>1769.7272727272725</v>
      </c>
      <c r="AB389" s="208">
        <f t="shared" si="496"/>
        <v>80.442148760330568</v>
      </c>
      <c r="AC389" s="205">
        <f t="shared" si="504"/>
        <v>5</v>
      </c>
      <c r="AD389" s="576"/>
      <c r="AE389" s="207">
        <v>22</v>
      </c>
      <c r="AF389" s="207">
        <v>1769.8477157360414</v>
      </c>
      <c r="AG389" s="208">
        <f t="shared" si="497"/>
        <v>80.447623442547339</v>
      </c>
      <c r="AH389" s="205">
        <f t="shared" si="505"/>
        <v>5</v>
      </c>
      <c r="AI389" s="576"/>
      <c r="AJ389" s="207">
        <v>22</v>
      </c>
      <c r="AK389" s="207">
        <v>1769.7260932244114</v>
      </c>
      <c r="AL389" s="208">
        <f t="shared" si="498"/>
        <v>80.442095146564156</v>
      </c>
      <c r="AM389" s="205">
        <f t="shared" si="506"/>
        <v>5</v>
      </c>
      <c r="AN389" s="576"/>
      <c r="AO389" s="207">
        <v>22</v>
      </c>
      <c r="AP389" s="207">
        <v>1769.6385542168671</v>
      </c>
      <c r="AQ389" s="208">
        <f t="shared" si="499"/>
        <v>80.438116100766692</v>
      </c>
      <c r="AR389" s="205">
        <f t="shared" si="507"/>
        <v>5</v>
      </c>
      <c r="AS389" s="576"/>
      <c r="AT389" s="207">
        <v>22</v>
      </c>
      <c r="AU389" s="207">
        <v>1769.7422487859542</v>
      </c>
      <c r="AV389" s="208">
        <f t="shared" si="500"/>
        <v>80.44282949027064</v>
      </c>
      <c r="AW389" s="205">
        <f t="shared" si="508"/>
        <v>5</v>
      </c>
      <c r="AX389" s="576"/>
    </row>
    <row r="390" spans="2:50" ht="14.25" customHeight="1">
      <c r="B390" s="527"/>
      <c r="C390" s="203">
        <v>4</v>
      </c>
      <c r="D390" s="206" t="s">
        <v>372</v>
      </c>
      <c r="E390" s="203">
        <v>23</v>
      </c>
      <c r="F390" s="203">
        <v>2000</v>
      </c>
      <c r="G390" s="208">
        <f t="shared" si="493"/>
        <v>86.956521739130437</v>
      </c>
      <c r="H390" s="576"/>
      <c r="I390" s="209">
        <f t="shared" si="501"/>
        <v>23</v>
      </c>
      <c r="J390" s="209">
        <f t="shared" si="501"/>
        <v>1769.883083813284</v>
      </c>
      <c r="K390" s="210">
        <f t="shared" si="501"/>
        <v>76.951438426664524</v>
      </c>
      <c r="L390" s="577"/>
      <c r="M390" s="209">
        <f>RANK(K390, K$387:$K$401)</f>
        <v>8</v>
      </c>
      <c r="N390" s="527"/>
      <c r="O390" s="527"/>
      <c r="P390" s="207">
        <v>23</v>
      </c>
      <c r="Q390" s="207">
        <v>1769.7820095214242</v>
      </c>
      <c r="R390" s="208">
        <f t="shared" si="494"/>
        <v>76.94704389223584</v>
      </c>
      <c r="S390" s="205">
        <f t="shared" si="502"/>
        <v>8</v>
      </c>
      <c r="T390" s="576"/>
      <c r="U390" s="207">
        <v>23</v>
      </c>
      <c r="V390" s="207">
        <v>1769.8660714285727</v>
      </c>
      <c r="W390" s="208">
        <f t="shared" si="495"/>
        <v>76.95069875776403</v>
      </c>
      <c r="X390" s="205">
        <f t="shared" si="503"/>
        <v>8</v>
      </c>
      <c r="Y390" s="576"/>
      <c r="Z390" s="207">
        <v>23</v>
      </c>
      <c r="AA390" s="207">
        <v>1769.9197860962545</v>
      </c>
      <c r="AB390" s="208">
        <f t="shared" si="496"/>
        <v>76.953034178098022</v>
      </c>
      <c r="AC390" s="205">
        <f t="shared" si="504"/>
        <v>8</v>
      </c>
      <c r="AD390" s="576"/>
      <c r="AE390" s="207">
        <v>23</v>
      </c>
      <c r="AF390" s="207">
        <v>1769.9312151981653</v>
      </c>
      <c r="AG390" s="208">
        <f t="shared" si="497"/>
        <v>76.953531095572401</v>
      </c>
      <c r="AH390" s="205">
        <f t="shared" si="505"/>
        <v>8</v>
      </c>
      <c r="AI390" s="576"/>
      <c r="AJ390" s="207">
        <v>23</v>
      </c>
      <c r="AK390" s="207">
        <v>1769.9064890903933</v>
      </c>
      <c r="AL390" s="208">
        <f t="shared" si="498"/>
        <v>76.952456047408404</v>
      </c>
      <c r="AM390" s="205">
        <f t="shared" si="506"/>
        <v>7</v>
      </c>
      <c r="AN390" s="576"/>
      <c r="AO390" s="207">
        <v>23</v>
      </c>
      <c r="AP390" s="207">
        <v>1769.9582753824784</v>
      </c>
      <c r="AQ390" s="208">
        <f t="shared" si="499"/>
        <v>76.954707625325142</v>
      </c>
      <c r="AR390" s="205">
        <f t="shared" si="507"/>
        <v>7</v>
      </c>
      <c r="AS390" s="576"/>
      <c r="AT390" s="207">
        <v>23</v>
      </c>
      <c r="AU390" s="207">
        <v>1769.8177399757012</v>
      </c>
      <c r="AV390" s="208">
        <f t="shared" si="500"/>
        <v>76.948597390247883</v>
      </c>
      <c r="AW390" s="205">
        <f>RANK(AV390, AV$387:AV$401)</f>
        <v>8</v>
      </c>
      <c r="AX390" s="576"/>
    </row>
    <row r="391" spans="2:50" ht="14.25" customHeight="1">
      <c r="B391" s="527"/>
      <c r="C391" s="203">
        <v>5</v>
      </c>
      <c r="D391" s="206" t="s">
        <v>410</v>
      </c>
      <c r="E391" s="203">
        <v>23</v>
      </c>
      <c r="F391" s="203">
        <v>2000</v>
      </c>
      <c r="G391" s="208">
        <f t="shared" si="493"/>
        <v>86.956521739130437</v>
      </c>
      <c r="H391" s="576"/>
      <c r="I391" s="209">
        <f t="shared" si="501"/>
        <v>23</v>
      </c>
      <c r="J391" s="209">
        <f t="shared" si="501"/>
        <v>1769.952972044126</v>
      </c>
      <c r="K391" s="210">
        <f t="shared" si="501"/>
        <v>76.954477045396786</v>
      </c>
      <c r="L391" s="577"/>
      <c r="M391" s="209">
        <f>RANK(K391, K$387:$K$401)</f>
        <v>7</v>
      </c>
      <c r="N391" s="527"/>
      <c r="O391" s="527"/>
      <c r="P391" s="207">
        <v>23</v>
      </c>
      <c r="Q391" s="207">
        <v>1770.0000000000005</v>
      </c>
      <c r="R391" s="208">
        <f t="shared" si="494"/>
        <v>76.956521739130451</v>
      </c>
      <c r="S391" s="205">
        <f t="shared" si="502"/>
        <v>7</v>
      </c>
      <c r="T391" s="576"/>
      <c r="U391" s="207">
        <v>23</v>
      </c>
      <c r="V391" s="207">
        <v>1770.2372393961177</v>
      </c>
      <c r="W391" s="208">
        <f t="shared" si="495"/>
        <v>76.966836495483378</v>
      </c>
      <c r="X391" s="205">
        <f t="shared" si="503"/>
        <v>7</v>
      </c>
      <c r="Y391" s="576"/>
      <c r="Z391" s="207">
        <v>23</v>
      </c>
      <c r="AA391" s="207">
        <v>1770.0384122919322</v>
      </c>
      <c r="AB391" s="208">
        <f t="shared" si="496"/>
        <v>76.958191838779655</v>
      </c>
      <c r="AC391" s="205">
        <f t="shared" si="504"/>
        <v>7</v>
      </c>
      <c r="AD391" s="576"/>
      <c r="AE391" s="207">
        <v>23</v>
      </c>
      <c r="AF391" s="207">
        <v>1769.9523052464206</v>
      </c>
      <c r="AG391" s="208">
        <f t="shared" si="497"/>
        <v>76.954448054192198</v>
      </c>
      <c r="AH391" s="205">
        <f t="shared" si="505"/>
        <v>7</v>
      </c>
      <c r="AI391" s="576"/>
      <c r="AJ391" s="207">
        <v>23</v>
      </c>
      <c r="AK391" s="207">
        <v>1769.7841726618724</v>
      </c>
      <c r="AL391" s="208">
        <f t="shared" si="498"/>
        <v>76.947137941820543</v>
      </c>
      <c r="AM391" s="205">
        <f t="shared" si="506"/>
        <v>8</v>
      </c>
      <c r="AN391" s="576"/>
      <c r="AO391" s="207">
        <v>23</v>
      </c>
      <c r="AP391" s="207">
        <v>1769.8262724778988</v>
      </c>
      <c r="AQ391" s="208">
        <f t="shared" si="499"/>
        <v>76.948968368604298</v>
      </c>
      <c r="AR391" s="205">
        <f t="shared" si="507"/>
        <v>8</v>
      </c>
      <c r="AS391" s="576"/>
      <c r="AT391" s="207">
        <v>23</v>
      </c>
      <c r="AU391" s="207">
        <v>1769.832402234641</v>
      </c>
      <c r="AV391" s="208">
        <f t="shared" si="500"/>
        <v>76.949234879767005</v>
      </c>
      <c r="AW391" s="205">
        <f t="shared" si="508"/>
        <v>7</v>
      </c>
      <c r="AX391" s="576"/>
    </row>
    <row r="392" spans="2:50" ht="14.25" customHeight="1">
      <c r="B392" s="527"/>
      <c r="C392" s="203">
        <v>6</v>
      </c>
      <c r="D392" s="206" t="s">
        <v>378</v>
      </c>
      <c r="E392" s="203">
        <v>23</v>
      </c>
      <c r="F392" s="203">
        <v>2000</v>
      </c>
      <c r="G392" s="208">
        <f t="shared" si="493"/>
        <v>86.956521739130437</v>
      </c>
      <c r="H392" s="576"/>
      <c r="I392" s="209">
        <f t="shared" si="501"/>
        <v>23</v>
      </c>
      <c r="J392" s="209">
        <f t="shared" si="501"/>
        <v>1770.8686118966064</v>
      </c>
      <c r="K392" s="210">
        <f t="shared" si="501"/>
        <v>76.99428747376551</v>
      </c>
      <c r="L392" s="577"/>
      <c r="M392" s="209">
        <f>RANK(K392, K$387:$K$401)</f>
        <v>6</v>
      </c>
      <c r="N392" s="527"/>
      <c r="O392" s="527"/>
      <c r="P392" s="207">
        <v>23</v>
      </c>
      <c r="Q392" s="207">
        <v>1770.8265802269029</v>
      </c>
      <c r="R392" s="208">
        <f t="shared" si="494"/>
        <v>76.99246000986534</v>
      </c>
      <c r="S392" s="205">
        <f t="shared" si="502"/>
        <v>6</v>
      </c>
      <c r="T392" s="576"/>
      <c r="U392" s="207">
        <v>23</v>
      </c>
      <c r="V392" s="207">
        <v>1770.6318599821996</v>
      </c>
      <c r="W392" s="208">
        <f t="shared" si="495"/>
        <v>76.98399391226954</v>
      </c>
      <c r="X392" s="205">
        <f t="shared" si="503"/>
        <v>6</v>
      </c>
      <c r="Y392" s="576"/>
      <c r="Z392" s="207">
        <v>23</v>
      </c>
      <c r="AA392" s="207">
        <v>1770.4720455306328</v>
      </c>
      <c r="AB392" s="208">
        <f t="shared" si="496"/>
        <v>76.977045457853606</v>
      </c>
      <c r="AC392" s="205">
        <f t="shared" si="504"/>
        <v>6</v>
      </c>
      <c r="AD392" s="576"/>
      <c r="AE392" s="207">
        <v>23</v>
      </c>
      <c r="AF392" s="207">
        <v>1770.8814790359872</v>
      </c>
      <c r="AG392" s="208">
        <f t="shared" si="497"/>
        <v>76.994846914608146</v>
      </c>
      <c r="AH392" s="205">
        <f t="shared" si="505"/>
        <v>6</v>
      </c>
      <c r="AI392" s="576"/>
      <c r="AJ392" s="207">
        <v>23</v>
      </c>
      <c r="AK392" s="207">
        <v>1771.0294564227149</v>
      </c>
      <c r="AL392" s="208">
        <f t="shared" si="498"/>
        <v>77.001280714031083</v>
      </c>
      <c r="AM392" s="205">
        <f t="shared" si="506"/>
        <v>6</v>
      </c>
      <c r="AN392" s="576"/>
      <c r="AO392" s="207">
        <v>23</v>
      </c>
      <c r="AP392" s="207">
        <v>1771.0165825522718</v>
      </c>
      <c r="AQ392" s="208">
        <f t="shared" si="499"/>
        <v>77.000720980533558</v>
      </c>
      <c r="AR392" s="205">
        <f t="shared" si="507"/>
        <v>6</v>
      </c>
      <c r="AS392" s="576"/>
      <c r="AT392" s="207">
        <v>23</v>
      </c>
      <c r="AU392" s="207">
        <v>1771.2222795255352</v>
      </c>
      <c r="AV392" s="208">
        <f t="shared" si="500"/>
        <v>77.009664327197186</v>
      </c>
      <c r="AW392" s="205">
        <f t="shared" si="508"/>
        <v>6</v>
      </c>
      <c r="AX392" s="576"/>
    </row>
    <row r="393" spans="2:50" ht="14.25" customHeight="1">
      <c r="B393" s="527"/>
      <c r="C393" s="203">
        <v>7</v>
      </c>
      <c r="D393" s="206" t="s">
        <v>379</v>
      </c>
      <c r="E393" s="203">
        <v>17</v>
      </c>
      <c r="F393" s="203">
        <v>2000</v>
      </c>
      <c r="G393" s="208">
        <f t="shared" si="493"/>
        <v>117.64705882352941</v>
      </c>
      <c r="H393" s="576"/>
      <c r="I393" s="209">
        <f t="shared" si="501"/>
        <v>17</v>
      </c>
      <c r="J393" s="209">
        <f t="shared" si="501"/>
        <v>1769.9082485111662</v>
      </c>
      <c r="K393" s="210">
        <f t="shared" si="501"/>
        <v>104.11224991242155</v>
      </c>
      <c r="L393" s="577"/>
      <c r="M393" s="209">
        <f>RANK(K393, K$387:$K$401)</f>
        <v>1</v>
      </c>
      <c r="N393" s="527"/>
      <c r="O393" s="527"/>
      <c r="P393" s="207">
        <v>17</v>
      </c>
      <c r="Q393" s="207">
        <v>1769.5799130854623</v>
      </c>
      <c r="R393" s="208">
        <f t="shared" si="494"/>
        <v>104.09293606385073</v>
      </c>
      <c r="S393" s="205">
        <f t="shared" si="502"/>
        <v>1</v>
      </c>
      <c r="T393" s="576"/>
      <c r="U393" s="207">
        <v>17</v>
      </c>
      <c r="V393" s="207">
        <v>1769.4305694305667</v>
      </c>
      <c r="W393" s="208">
        <f t="shared" si="495"/>
        <v>104.08415114297452</v>
      </c>
      <c r="X393" s="205">
        <f t="shared" si="503"/>
        <v>1</v>
      </c>
      <c r="Y393" s="576"/>
      <c r="Z393" s="207">
        <v>17</v>
      </c>
      <c r="AA393" s="207">
        <v>1770.0831024930842</v>
      </c>
      <c r="AB393" s="208">
        <f t="shared" si="496"/>
        <v>104.12253544076965</v>
      </c>
      <c r="AC393" s="205">
        <f t="shared" si="504"/>
        <v>1</v>
      </c>
      <c r="AD393" s="576"/>
      <c r="AE393" s="207">
        <v>17</v>
      </c>
      <c r="AF393" s="207">
        <v>1770.0000000000064</v>
      </c>
      <c r="AG393" s="208">
        <f t="shared" si="497"/>
        <v>104.11764705882391</v>
      </c>
      <c r="AH393" s="205">
        <f t="shared" si="505"/>
        <v>1</v>
      </c>
      <c r="AI393" s="576"/>
      <c r="AJ393" s="207">
        <v>17</v>
      </c>
      <c r="AK393" s="207">
        <v>1769.9614890885744</v>
      </c>
      <c r="AL393" s="208">
        <f t="shared" si="498"/>
        <v>104.11538171109261</v>
      </c>
      <c r="AM393" s="205">
        <f t="shared" si="506"/>
        <v>1</v>
      </c>
      <c r="AN393" s="576"/>
      <c r="AO393" s="207">
        <v>17</v>
      </c>
      <c r="AP393" s="207">
        <v>1770.1563240170553</v>
      </c>
      <c r="AQ393" s="208">
        <f t="shared" si="499"/>
        <v>104.12684258923855</v>
      </c>
      <c r="AR393" s="205">
        <f t="shared" si="507"/>
        <v>1</v>
      </c>
      <c r="AS393" s="576"/>
      <c r="AT393" s="207">
        <v>17</v>
      </c>
      <c r="AU393" s="207">
        <v>1770.146341463414</v>
      </c>
      <c r="AV393" s="208">
        <f t="shared" si="500"/>
        <v>104.12625538020083</v>
      </c>
      <c r="AW393" s="205">
        <f t="shared" si="508"/>
        <v>1</v>
      </c>
      <c r="AX393" s="576"/>
    </row>
    <row r="394" spans="2:50" ht="14.25" customHeight="1">
      <c r="B394" s="527"/>
      <c r="C394" s="203">
        <v>8</v>
      </c>
      <c r="D394" s="206" t="s">
        <v>616</v>
      </c>
      <c r="E394" s="203">
        <v>20</v>
      </c>
      <c r="F394" s="203">
        <v>2000</v>
      </c>
      <c r="G394" s="208">
        <f t="shared" si="493"/>
        <v>100</v>
      </c>
      <c r="H394" s="576"/>
      <c r="I394" s="209">
        <f t="shared" si="501"/>
        <v>20</v>
      </c>
      <c r="J394" s="209">
        <f t="shared" si="501"/>
        <v>1766.6021811322282</v>
      </c>
      <c r="K394" s="210">
        <f t="shared" si="501"/>
        <v>88.33010905661142</v>
      </c>
      <c r="L394" s="577"/>
      <c r="M394" s="209">
        <f>RANK(K394, K$387:$K$401)</f>
        <v>2</v>
      </c>
      <c r="N394" s="527"/>
      <c r="O394" s="527"/>
      <c r="P394" s="207">
        <v>20</v>
      </c>
      <c r="Q394" s="207">
        <v>1768.0250783699043</v>
      </c>
      <c r="R394" s="208">
        <f t="shared" si="494"/>
        <v>88.401253918495215</v>
      </c>
      <c r="S394" s="205">
        <f t="shared" si="502"/>
        <v>2</v>
      </c>
      <c r="T394" s="576"/>
      <c r="U394" s="207">
        <v>20</v>
      </c>
      <c r="V394" s="207">
        <v>1768.4947491248581</v>
      </c>
      <c r="W394" s="208">
        <f t="shared" si="495"/>
        <v>88.424737456242909</v>
      </c>
      <c r="X394" s="205">
        <f t="shared" si="503"/>
        <v>2</v>
      </c>
      <c r="Y394" s="576"/>
      <c r="Z394" s="207">
        <v>20</v>
      </c>
      <c r="AA394" s="207">
        <v>1766.3026521060769</v>
      </c>
      <c r="AB394" s="208">
        <f t="shared" si="496"/>
        <v>88.315132605303845</v>
      </c>
      <c r="AC394" s="205">
        <f t="shared" si="504"/>
        <v>2</v>
      </c>
      <c r="AD394" s="576"/>
      <c r="AE394" s="207">
        <v>20</v>
      </c>
      <c r="AF394" s="207">
        <v>1765.289256198351</v>
      </c>
      <c r="AG394" s="208">
        <f t="shared" si="497"/>
        <v>88.264462809917546</v>
      </c>
      <c r="AH394" s="205">
        <f t="shared" si="505"/>
        <v>2</v>
      </c>
      <c r="AI394" s="576"/>
      <c r="AJ394" s="207">
        <v>20</v>
      </c>
      <c r="AK394" s="207">
        <v>1766.3928304704941</v>
      </c>
      <c r="AL394" s="208">
        <f t="shared" si="498"/>
        <v>88.319641523524709</v>
      </c>
      <c r="AM394" s="205">
        <f t="shared" si="506"/>
        <v>2</v>
      </c>
      <c r="AN394" s="576"/>
      <c r="AO394" s="207">
        <v>20</v>
      </c>
      <c r="AP394" s="207">
        <v>1765.8682634730567</v>
      </c>
      <c r="AQ394" s="208">
        <f t="shared" si="499"/>
        <v>88.293413173652837</v>
      </c>
      <c r="AR394" s="205">
        <f t="shared" si="507"/>
        <v>2</v>
      </c>
      <c r="AS394" s="576"/>
      <c r="AT394" s="207">
        <v>20</v>
      </c>
      <c r="AU394" s="207">
        <v>1765.8424381828572</v>
      </c>
      <c r="AV394" s="208">
        <f t="shared" si="500"/>
        <v>88.292121909142864</v>
      </c>
      <c r="AW394" s="205">
        <f t="shared" si="508"/>
        <v>2</v>
      </c>
      <c r="AX394" s="576"/>
    </row>
    <row r="395" spans="2:50" ht="14.25" customHeight="1">
      <c r="B395" s="527"/>
      <c r="C395" s="203">
        <v>9</v>
      </c>
      <c r="D395" s="206" t="s">
        <v>669</v>
      </c>
      <c r="E395" s="203">
        <v>21</v>
      </c>
      <c r="F395" s="203">
        <v>2000</v>
      </c>
      <c r="G395" s="208">
        <f t="shared" si="493"/>
        <v>95.238095238095241</v>
      </c>
      <c r="H395" s="576"/>
      <c r="I395" s="209">
        <f t="shared" si="501"/>
        <v>21</v>
      </c>
      <c r="J395" s="209">
        <f t="shared" si="501"/>
        <v>1766.7679491588501</v>
      </c>
      <c r="K395" s="210">
        <f t="shared" si="501"/>
        <v>84.131807102802398</v>
      </c>
      <c r="L395" s="577"/>
      <c r="M395" s="209">
        <f>RANK(K395, K$387:$K$401)</f>
        <v>4</v>
      </c>
      <c r="N395" s="527"/>
      <c r="O395" s="527"/>
      <c r="P395" s="207">
        <v>21</v>
      </c>
      <c r="Q395" s="207">
        <v>1766.899766899767</v>
      </c>
      <c r="R395" s="208">
        <f t="shared" si="494"/>
        <v>84.138084138084139</v>
      </c>
      <c r="S395" s="205">
        <f t="shared" si="502"/>
        <v>4</v>
      </c>
      <c r="T395" s="576"/>
      <c r="U395" s="207">
        <v>21</v>
      </c>
      <c r="V395" s="207">
        <v>1766.7813575226803</v>
      </c>
      <c r="W395" s="208">
        <f t="shared" si="495"/>
        <v>84.132445596318107</v>
      </c>
      <c r="X395" s="205">
        <f t="shared" si="503"/>
        <v>4</v>
      </c>
      <c r="Y395" s="576"/>
      <c r="Z395" s="207">
        <v>21</v>
      </c>
      <c r="AA395" s="207">
        <v>1766.6666666666667</v>
      </c>
      <c r="AB395" s="208">
        <f t="shared" si="496"/>
        <v>84.126984126984127</v>
      </c>
      <c r="AC395" s="205">
        <f t="shared" si="504"/>
        <v>4</v>
      </c>
      <c r="AD395" s="576"/>
      <c r="AE395" s="207">
        <v>21</v>
      </c>
      <c r="AF395" s="207">
        <v>1766.4483627204056</v>
      </c>
      <c r="AG395" s="208">
        <f t="shared" si="497"/>
        <v>84.11658870097169</v>
      </c>
      <c r="AH395" s="205">
        <f t="shared" si="505"/>
        <v>4</v>
      </c>
      <c r="AI395" s="576"/>
      <c r="AJ395" s="207">
        <v>21</v>
      </c>
      <c r="AK395" s="207">
        <v>1766.4827586206864</v>
      </c>
      <c r="AL395" s="208">
        <f t="shared" si="498"/>
        <v>84.118226600985068</v>
      </c>
      <c r="AM395" s="205">
        <f t="shared" si="506"/>
        <v>4</v>
      </c>
      <c r="AN395" s="576"/>
      <c r="AO395" s="207">
        <v>21</v>
      </c>
      <c r="AP395" s="207">
        <v>1767.3259279328104</v>
      </c>
      <c r="AQ395" s="208">
        <f t="shared" si="499"/>
        <v>84.158377520610017</v>
      </c>
      <c r="AR395" s="205">
        <f t="shared" si="507"/>
        <v>4</v>
      </c>
      <c r="AS395" s="576"/>
      <c r="AT395" s="207">
        <v>21</v>
      </c>
      <c r="AU395" s="207">
        <v>1766.7708037489365</v>
      </c>
      <c r="AV395" s="208">
        <f t="shared" si="500"/>
        <v>84.131943035663639</v>
      </c>
      <c r="AW395" s="205">
        <f t="shared" si="508"/>
        <v>4</v>
      </c>
      <c r="AX395" s="576"/>
    </row>
    <row r="396" spans="2:50" ht="14.25" customHeight="1">
      <c r="B396" s="527"/>
      <c r="C396" s="203">
        <v>10</v>
      </c>
      <c r="D396" s="206" t="s">
        <v>837</v>
      </c>
      <c r="E396" s="203">
        <v>19</v>
      </c>
      <c r="F396" s="203">
        <v>2000</v>
      </c>
      <c r="G396" s="208">
        <f t="shared" si="493"/>
        <v>105.26315789473684</v>
      </c>
      <c r="H396" s="576"/>
      <c r="I396" s="209">
        <f t="shared" si="501"/>
        <v>20</v>
      </c>
      <c r="J396" s="209">
        <f t="shared" si="501"/>
        <v>1728.5330115887086</v>
      </c>
      <c r="K396" s="210">
        <f t="shared" si="501"/>
        <v>86.42665057943546</v>
      </c>
      <c r="L396" s="577"/>
      <c r="M396" s="209">
        <f>RANK(K396, K$387:$K$401)</f>
        <v>3</v>
      </c>
      <c r="N396" s="527"/>
      <c r="O396" s="527"/>
      <c r="P396" s="207">
        <v>20</v>
      </c>
      <c r="Q396" s="207">
        <v>1707.9183673469392</v>
      </c>
      <c r="R396" s="208">
        <f t="shared" si="494"/>
        <v>85.395918367346965</v>
      </c>
      <c r="S396" s="205">
        <f t="shared" si="502"/>
        <v>3</v>
      </c>
      <c r="T396" s="576"/>
      <c r="U396" s="207">
        <v>20</v>
      </c>
      <c r="V396" s="207">
        <v>1710.4383535478937</v>
      </c>
      <c r="W396" s="208">
        <f t="shared" si="495"/>
        <v>85.521917677394683</v>
      </c>
      <c r="X396" s="205">
        <f t="shared" si="503"/>
        <v>3</v>
      </c>
      <c r="Y396" s="576"/>
      <c r="Z396" s="207">
        <v>20</v>
      </c>
      <c r="AA396" s="207">
        <v>1712.8421052631591</v>
      </c>
      <c r="AB396" s="208">
        <f t="shared" si="496"/>
        <v>85.642105263157958</v>
      </c>
      <c r="AC396" s="205">
        <f t="shared" si="504"/>
        <v>3</v>
      </c>
      <c r="AD396" s="576"/>
      <c r="AE396" s="207">
        <v>20</v>
      </c>
      <c r="AF396" s="207">
        <v>1734.1114058355465</v>
      </c>
      <c r="AG396" s="208">
        <f t="shared" si="497"/>
        <v>86.70557029177732</v>
      </c>
      <c r="AH396" s="205">
        <f t="shared" si="505"/>
        <v>3</v>
      </c>
      <c r="AI396" s="576"/>
      <c r="AJ396" s="207">
        <v>20</v>
      </c>
      <c r="AK396" s="207">
        <v>1739.559819413093</v>
      </c>
      <c r="AL396" s="208">
        <f t="shared" si="498"/>
        <v>86.977990970654645</v>
      </c>
      <c r="AM396" s="205">
        <f t="shared" si="506"/>
        <v>3</v>
      </c>
      <c r="AN396" s="576"/>
      <c r="AO396" s="207">
        <v>20</v>
      </c>
      <c r="AP396" s="207">
        <v>1745.0620347394547</v>
      </c>
      <c r="AQ396" s="208">
        <f t="shared" si="499"/>
        <v>87.253101736972738</v>
      </c>
      <c r="AR396" s="205">
        <f t="shared" si="507"/>
        <v>3</v>
      </c>
      <c r="AS396" s="576"/>
      <c r="AT396" s="207">
        <v>20</v>
      </c>
      <c r="AU396" s="207">
        <v>1749.7989949748755</v>
      </c>
      <c r="AV396" s="208">
        <f t="shared" si="500"/>
        <v>87.489949748743783</v>
      </c>
      <c r="AW396" s="205">
        <f t="shared" si="508"/>
        <v>3</v>
      </c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7"/>
      <c r="Q397" s="207"/>
      <c r="R397" s="208"/>
      <c r="S397" s="205"/>
      <c r="T397" s="576"/>
      <c r="U397" s="207"/>
      <c r="V397" s="207"/>
      <c r="W397" s="208"/>
      <c r="X397" s="205"/>
      <c r="Y397" s="576"/>
      <c r="Z397" s="207"/>
      <c r="AA397" s="207"/>
      <c r="AB397" s="208"/>
      <c r="AC397" s="205"/>
      <c r="AD397" s="576"/>
      <c r="AE397" s="207"/>
      <c r="AF397" s="207"/>
      <c r="AG397" s="208"/>
      <c r="AH397" s="205"/>
      <c r="AI397" s="576"/>
      <c r="AJ397" s="207"/>
      <c r="AK397" s="207"/>
      <c r="AL397" s="208"/>
      <c r="AM397" s="205"/>
      <c r="AN397" s="576"/>
      <c r="AO397" s="207"/>
      <c r="AP397" s="207"/>
      <c r="AQ397" s="208"/>
      <c r="AR397" s="205"/>
      <c r="AS397" s="576"/>
      <c r="AT397" s="207"/>
      <c r="AU397" s="207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7"/>
      <c r="Q398" s="207"/>
      <c r="R398" s="208"/>
      <c r="S398" s="205"/>
      <c r="T398" s="576"/>
      <c r="U398" s="207"/>
      <c r="V398" s="207"/>
      <c r="W398" s="208"/>
      <c r="X398" s="205"/>
      <c r="Y398" s="576"/>
      <c r="Z398" s="207"/>
      <c r="AA398" s="207"/>
      <c r="AB398" s="208"/>
      <c r="AC398" s="205"/>
      <c r="AD398" s="576"/>
      <c r="AE398" s="207"/>
      <c r="AF398" s="207"/>
      <c r="AG398" s="208"/>
      <c r="AH398" s="205"/>
      <c r="AI398" s="576"/>
      <c r="AJ398" s="207"/>
      <c r="AK398" s="207"/>
      <c r="AL398" s="208"/>
      <c r="AM398" s="205"/>
      <c r="AN398" s="576"/>
      <c r="AO398" s="207"/>
      <c r="AP398" s="207"/>
      <c r="AQ398" s="208"/>
      <c r="AR398" s="205"/>
      <c r="AS398" s="576"/>
      <c r="AT398" s="207"/>
      <c r="AU398" s="207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7"/>
      <c r="Q399" s="207"/>
      <c r="R399" s="208"/>
      <c r="S399" s="205"/>
      <c r="T399" s="576"/>
      <c r="U399" s="207"/>
      <c r="V399" s="207"/>
      <c r="W399" s="208"/>
      <c r="X399" s="205"/>
      <c r="Y399" s="576"/>
      <c r="Z399" s="207"/>
      <c r="AA399" s="207"/>
      <c r="AB399" s="208"/>
      <c r="AC399" s="205"/>
      <c r="AD399" s="576"/>
      <c r="AE399" s="207"/>
      <c r="AF399" s="207"/>
      <c r="AG399" s="208"/>
      <c r="AH399" s="205"/>
      <c r="AI399" s="576"/>
      <c r="AJ399" s="207"/>
      <c r="AK399" s="207"/>
      <c r="AL399" s="208"/>
      <c r="AM399" s="205"/>
      <c r="AN399" s="576"/>
      <c r="AO399" s="207"/>
      <c r="AP399" s="207"/>
      <c r="AQ399" s="208"/>
      <c r="AR399" s="205"/>
      <c r="AS399" s="576"/>
      <c r="AT399" s="207"/>
      <c r="AU399" s="207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9">U402+1</f>
        <v>46009</v>
      </c>
      <c r="AA402" s="637"/>
      <c r="AB402" s="637"/>
      <c r="AC402" s="637"/>
      <c r="AD402" s="637"/>
      <c r="AE402" s="638">
        <f t="shared" ref="AE402" si="510">Z402+1</f>
        <v>46010</v>
      </c>
      <c r="AF402" s="639"/>
      <c r="AG402" s="639"/>
      <c r="AH402" s="639"/>
      <c r="AI402" s="639"/>
      <c r="AJ402" s="640">
        <f t="shared" ref="AJ402" si="511">AE402+1</f>
        <v>46011</v>
      </c>
      <c r="AK402" s="641"/>
      <c r="AL402" s="641"/>
      <c r="AM402" s="641"/>
      <c r="AN402" s="642"/>
      <c r="AO402" s="638">
        <f t="shared" ref="AO402" si="512">AJ402+1</f>
        <v>46012</v>
      </c>
      <c r="AP402" s="639"/>
      <c r="AQ402" s="639"/>
      <c r="AR402" s="639"/>
      <c r="AS402" s="639"/>
      <c r="AT402" s="640">
        <f t="shared" ref="AT402" si="513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14">Z402</f>
        <v>46009</v>
      </c>
      <c r="AA403" s="643"/>
      <c r="AB403" s="643"/>
      <c r="AC403" s="643"/>
      <c r="AD403" s="643"/>
      <c r="AE403" s="644">
        <f t="shared" ref="AE403" si="515">AE402</f>
        <v>46010</v>
      </c>
      <c r="AF403" s="644"/>
      <c r="AG403" s="644"/>
      <c r="AH403" s="644"/>
      <c r="AI403" s="644"/>
      <c r="AJ403" s="645">
        <f t="shared" ref="AJ403" si="516">AJ402</f>
        <v>46011</v>
      </c>
      <c r="AK403" s="646"/>
      <c r="AL403" s="646"/>
      <c r="AM403" s="646"/>
      <c r="AN403" s="647"/>
      <c r="AO403" s="644">
        <f t="shared" ref="AO403" si="517">AO402</f>
        <v>46012</v>
      </c>
      <c r="AP403" s="644"/>
      <c r="AQ403" s="644"/>
      <c r="AR403" s="644"/>
      <c r="AS403" s="644"/>
      <c r="AT403" s="645">
        <f t="shared" ref="AT403" si="518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407</v>
      </c>
      <c r="C407" s="203">
        <v>1</v>
      </c>
      <c r="D407" s="206" t="s">
        <v>374</v>
      </c>
      <c r="E407" s="203">
        <v>25</v>
      </c>
      <c r="F407" s="203">
        <v>2000</v>
      </c>
      <c r="G407" s="208">
        <f t="shared" ref="G407:G415" si="519">F407/E407</f>
        <v>80</v>
      </c>
      <c r="H407" s="576">
        <f>AVERAGE(G407:G421)</f>
        <v>94.861635475446221</v>
      </c>
      <c r="I407" s="209">
        <f>AVERAGE(P407,U407,Z407,AE407,AJ407,AO407,AT407)</f>
        <v>25</v>
      </c>
      <c r="J407" s="209">
        <f>AVERAGE(Q407,V407,AA407,AF407,AK407,AP407,AU407)</f>
        <v>1775.4057765928792</v>
      </c>
      <c r="K407" s="210">
        <f>AVERAGE(R407,W407,AB407,AG407,AL407,AQ407,AV407)</f>
        <v>71.016231063715168</v>
      </c>
      <c r="L407" s="577">
        <f>IFERROR(AVERAGE(K407:K421),"-")</f>
        <v>82.873358772095472</v>
      </c>
      <c r="M407" s="209">
        <f>RANK(K407, K$407:$K$421)</f>
        <v>9</v>
      </c>
      <c r="N407" s="527"/>
      <c r="O407" s="527"/>
      <c r="P407" s="207">
        <v>25</v>
      </c>
      <c r="Q407" s="207">
        <v>1775.1783166904431</v>
      </c>
      <c r="R407" s="208">
        <f t="shared" ref="R407:R414" si="520">Q407/P407</f>
        <v>71.007132667617725</v>
      </c>
      <c r="S407" s="205">
        <f>RANK(R407, R$407:R$421)</f>
        <v>8</v>
      </c>
      <c r="T407" s="576">
        <f>AVERAGE(R407:R421)</f>
        <v>83.2830016955037</v>
      </c>
      <c r="U407" s="207">
        <v>25</v>
      </c>
      <c r="V407" s="207">
        <v>1775.2721617418358</v>
      </c>
      <c r="W407" s="208">
        <f t="shared" ref="W407:W414" si="521">V407/U407</f>
        <v>71.010886469673437</v>
      </c>
      <c r="X407" s="205">
        <f>RANK(W407, W$407:W$421)</f>
        <v>8</v>
      </c>
      <c r="Y407" s="576">
        <f>AVERAGE(W407:W421)</f>
        <v>83.310617395283202</v>
      </c>
      <c r="Z407" s="207">
        <v>25</v>
      </c>
      <c r="AA407" s="207">
        <v>1775.2611324903799</v>
      </c>
      <c r="AB407" s="208">
        <f t="shared" ref="AB407:AB414" si="522">AA407/Z407</f>
        <v>71.010445299615199</v>
      </c>
      <c r="AC407" s="205">
        <f>RANK(AB407, AB$407:AB$421)</f>
        <v>8</v>
      </c>
      <c r="AD407" s="576">
        <f>AVERAGE(AB407:AB421)</f>
        <v>83.349785268123057</v>
      </c>
      <c r="AE407" s="207">
        <v>25</v>
      </c>
      <c r="AF407" s="207">
        <v>1775.3283837806969</v>
      </c>
      <c r="AG407" s="208">
        <f t="shared" ref="AG407:AG414" si="523">AF407/AE407</f>
        <v>71.013135351227874</v>
      </c>
      <c r="AH407" s="205">
        <f>RANK(AG407, AG$407:AG$421)</f>
        <v>8</v>
      </c>
      <c r="AI407" s="576">
        <f>AVERAGE(AG407:AG421)</f>
        <v>83.382126942207208</v>
      </c>
      <c r="AJ407" s="207">
        <v>25</v>
      </c>
      <c r="AK407" s="207">
        <v>1775.4019292604498</v>
      </c>
      <c r="AL407" s="208">
        <f t="shared" ref="AL407:AL414" si="524">AK407/AJ407</f>
        <v>71.016077170417987</v>
      </c>
      <c r="AM407" s="205">
        <f>RANK(AL407, AL$407:AL$421)</f>
        <v>8</v>
      </c>
      <c r="AN407" s="576">
        <f>AVERAGE(AL407:AL421)</f>
        <v>83.989456678829015</v>
      </c>
      <c r="AO407" s="207">
        <v>25</v>
      </c>
      <c r="AP407" s="207">
        <v>1775.3589315525876</v>
      </c>
      <c r="AQ407" s="208">
        <f t="shared" ref="AQ407:AQ414" si="525">AP407/AO407</f>
        <v>71.014357262103502</v>
      </c>
      <c r="AR407" s="205">
        <f>RANK(AQ407, AQ$407:AQ$421)</f>
        <v>8</v>
      </c>
      <c r="AS407" s="576">
        <f>AVERAGE(AQ407:AQ421)</f>
        <v>83.991254473124116</v>
      </c>
      <c r="AT407" s="207">
        <v>25</v>
      </c>
      <c r="AU407" s="207">
        <v>1776.0395806337617</v>
      </c>
      <c r="AV407" s="208">
        <f t="shared" ref="AV407:AV415" si="526">AU407/AT407</f>
        <v>71.041583225350465</v>
      </c>
      <c r="AW407" s="205">
        <f>RANK(AV407, AV$407:AV$421)</f>
        <v>9</v>
      </c>
      <c r="AX407" s="576">
        <f>AVERAGE(AV407:AV421)</f>
        <v>83.222489909354351</v>
      </c>
    </row>
    <row r="408" spans="2:50" ht="14.25" customHeight="1">
      <c r="B408" s="527"/>
      <c r="C408" s="203">
        <v>2</v>
      </c>
      <c r="D408" s="206" t="s">
        <v>372</v>
      </c>
      <c r="E408" s="203">
        <v>23</v>
      </c>
      <c r="F408" s="203">
        <v>2000</v>
      </c>
      <c r="G408" s="208">
        <f t="shared" si="519"/>
        <v>86.956521739130437</v>
      </c>
      <c r="H408" s="576"/>
      <c r="I408" s="209">
        <f t="shared" ref="I408:K415" si="527">AVERAGE(P408,U408,Z408,AE408,AJ408,AO408,AT408)</f>
        <v>23</v>
      </c>
      <c r="J408" s="209">
        <f t="shared" si="527"/>
        <v>1770.0351164118745</v>
      </c>
      <c r="K408" s="210">
        <f t="shared" si="527"/>
        <v>76.958048539646725</v>
      </c>
      <c r="L408" s="577"/>
      <c r="M408" s="209">
        <f>RANK(K408, K$407:$K$421)</f>
        <v>7</v>
      </c>
      <c r="N408" s="527"/>
      <c r="O408" s="527"/>
      <c r="P408" s="207">
        <v>23</v>
      </c>
      <c r="Q408" s="207">
        <v>1769.9775952203158</v>
      </c>
      <c r="R408" s="208">
        <f t="shared" si="520"/>
        <v>76.955547618274608</v>
      </c>
      <c r="S408" s="205">
        <f t="shared" ref="S408:S414" si="528">RANK(R408, R$407:R$421)</f>
        <v>6</v>
      </c>
      <c r="T408" s="576"/>
      <c r="U408" s="207">
        <v>23</v>
      </c>
      <c r="V408" s="207">
        <v>1770.1769165964613</v>
      </c>
      <c r="W408" s="208">
        <f t="shared" si="521"/>
        <v>76.964213765063533</v>
      </c>
      <c r="X408" s="205">
        <f t="shared" ref="X408:X414" si="529">RANK(W408, W$407:W$421)</f>
        <v>6</v>
      </c>
      <c r="Y408" s="576"/>
      <c r="Z408" s="207">
        <v>23</v>
      </c>
      <c r="AA408" s="207">
        <v>1769.8841698841663</v>
      </c>
      <c r="AB408" s="208">
        <f t="shared" si="522"/>
        <v>76.951485647137673</v>
      </c>
      <c r="AC408" s="205">
        <f t="shared" ref="AC408:AC414" si="530">RANK(AB408, AB$407:AB$421)</f>
        <v>7</v>
      </c>
      <c r="AD408" s="576"/>
      <c r="AE408" s="207">
        <v>23</v>
      </c>
      <c r="AF408" s="207">
        <v>1770.0554528650653</v>
      </c>
      <c r="AG408" s="208">
        <f t="shared" si="523"/>
        <v>76.958932733263708</v>
      </c>
      <c r="AH408" s="205">
        <f t="shared" ref="AH408:AH414" si="531">RANK(AG408, AG$407:AG$421)</f>
        <v>6</v>
      </c>
      <c r="AI408" s="576"/>
      <c r="AJ408" s="207">
        <v>23</v>
      </c>
      <c r="AK408" s="207">
        <v>1769.849246231154</v>
      </c>
      <c r="AL408" s="208">
        <f t="shared" si="524"/>
        <v>76.949967227441476</v>
      </c>
      <c r="AM408" s="205">
        <f t="shared" ref="AM408:AM414" si="532">RANK(AL408, AL$407:AL$421)</f>
        <v>7</v>
      </c>
      <c r="AN408" s="576"/>
      <c r="AO408" s="207">
        <v>23</v>
      </c>
      <c r="AP408" s="207">
        <v>1770.0427960057079</v>
      </c>
      <c r="AQ408" s="208">
        <f t="shared" si="525"/>
        <v>76.958382435030785</v>
      </c>
      <c r="AR408" s="205">
        <f t="shared" ref="AR408:AR414" si="533">RANK(AQ408, AQ$407:AQ$421)</f>
        <v>7</v>
      </c>
      <c r="AS408" s="576"/>
      <c r="AT408" s="207">
        <v>23</v>
      </c>
      <c r="AU408" s="207">
        <v>1770.2596380802511</v>
      </c>
      <c r="AV408" s="208">
        <f t="shared" si="526"/>
        <v>76.967810351315265</v>
      </c>
      <c r="AW408" s="205">
        <f t="shared" ref="AW408:AW415" si="534">RANK(AV408, AV$407:AV$421)</f>
        <v>7</v>
      </c>
      <c r="AX408" s="576"/>
    </row>
    <row r="409" spans="2:50" ht="14.25" customHeight="1">
      <c r="B409" s="527"/>
      <c r="C409" s="203">
        <v>3</v>
      </c>
      <c r="D409" s="206" t="s">
        <v>410</v>
      </c>
      <c r="E409" s="203">
        <v>23</v>
      </c>
      <c r="F409" s="203">
        <v>2000</v>
      </c>
      <c r="G409" s="208">
        <f t="shared" si="519"/>
        <v>86.956521739130437</v>
      </c>
      <c r="H409" s="576"/>
      <c r="I409" s="209">
        <f t="shared" si="527"/>
        <v>23</v>
      </c>
      <c r="J409" s="209">
        <f t="shared" si="527"/>
        <v>1770.1006893804577</v>
      </c>
      <c r="K409" s="210">
        <f t="shared" si="527"/>
        <v>76.960899538280756</v>
      </c>
      <c r="L409" s="577"/>
      <c r="M409" s="209">
        <f>RANK(K409, K$407:$K$421)</f>
        <v>6</v>
      </c>
      <c r="N409" s="527"/>
      <c r="O409" s="527"/>
      <c r="P409" s="207">
        <v>23</v>
      </c>
      <c r="Q409" s="207">
        <v>1769.8255217242599</v>
      </c>
      <c r="R409" s="208">
        <f t="shared" si="520"/>
        <v>76.94893572714173</v>
      </c>
      <c r="S409" s="205">
        <f t="shared" si="528"/>
        <v>7</v>
      </c>
      <c r="T409" s="576"/>
      <c r="U409" s="207">
        <v>23</v>
      </c>
      <c r="V409" s="207">
        <v>1769.7427101200697</v>
      </c>
      <c r="W409" s="208">
        <f t="shared" si="521"/>
        <v>76.945335222611718</v>
      </c>
      <c r="X409" s="205">
        <f t="shared" si="529"/>
        <v>7</v>
      </c>
      <c r="Y409" s="576"/>
      <c r="Z409" s="207">
        <v>23</v>
      </c>
      <c r="AA409" s="207">
        <v>1770.1149425287333</v>
      </c>
      <c r="AB409" s="208">
        <f t="shared" si="522"/>
        <v>76.961519240379715</v>
      </c>
      <c r="AC409" s="205">
        <f t="shared" si="530"/>
        <v>6</v>
      </c>
      <c r="AD409" s="576"/>
      <c r="AE409" s="207">
        <v>23</v>
      </c>
      <c r="AF409" s="207">
        <v>1769.8159509202467</v>
      </c>
      <c r="AG409" s="208">
        <f t="shared" si="523"/>
        <v>76.948519605228114</v>
      </c>
      <c r="AH409" s="205">
        <f t="shared" si="531"/>
        <v>7</v>
      </c>
      <c r="AI409" s="576"/>
      <c r="AJ409" s="207">
        <v>23</v>
      </c>
      <c r="AK409" s="207">
        <v>1769.9772554965905</v>
      </c>
      <c r="AL409" s="208">
        <f t="shared" si="524"/>
        <v>76.955532847677844</v>
      </c>
      <c r="AM409" s="205">
        <f t="shared" si="532"/>
        <v>6</v>
      </c>
      <c r="AN409" s="576"/>
      <c r="AO409" s="207">
        <v>23</v>
      </c>
      <c r="AP409" s="207">
        <v>1770.2711124961065</v>
      </c>
      <c r="AQ409" s="208">
        <f t="shared" si="525"/>
        <v>76.968309238961155</v>
      </c>
      <c r="AR409" s="205">
        <f t="shared" si="533"/>
        <v>6</v>
      </c>
      <c r="AS409" s="576"/>
      <c r="AT409" s="207">
        <v>23</v>
      </c>
      <c r="AU409" s="207">
        <v>1770.9573323771974</v>
      </c>
      <c r="AV409" s="208">
        <f t="shared" si="526"/>
        <v>76.998144885965104</v>
      </c>
      <c r="AW409" s="205">
        <f t="shared" si="534"/>
        <v>6</v>
      </c>
      <c r="AX409" s="576"/>
    </row>
    <row r="410" spans="2:50" ht="14.25" customHeight="1">
      <c r="B410" s="527"/>
      <c r="C410" s="203">
        <v>4</v>
      </c>
      <c r="D410" s="206" t="s">
        <v>378</v>
      </c>
      <c r="E410" s="203">
        <v>23</v>
      </c>
      <c r="F410" s="203">
        <v>2000</v>
      </c>
      <c r="G410" s="208">
        <f t="shared" si="519"/>
        <v>86.956521739130437</v>
      </c>
      <c r="H410" s="576"/>
      <c r="I410" s="209">
        <f t="shared" si="527"/>
        <v>23</v>
      </c>
      <c r="J410" s="209">
        <f t="shared" si="527"/>
        <v>1771.0899512412623</v>
      </c>
      <c r="K410" s="210">
        <f t="shared" si="527"/>
        <v>77.003910923533141</v>
      </c>
      <c r="L410" s="577"/>
      <c r="M410" s="209">
        <f>RANK(K410, K$407:$K$421)</f>
        <v>5</v>
      </c>
      <c r="N410" s="527"/>
      <c r="O410" s="527"/>
      <c r="P410" s="207">
        <v>23</v>
      </c>
      <c r="Q410" s="207">
        <v>1771.1648112951382</v>
      </c>
      <c r="R410" s="208">
        <f t="shared" si="520"/>
        <v>77.007165708484266</v>
      </c>
      <c r="S410" s="205">
        <f t="shared" si="528"/>
        <v>5</v>
      </c>
      <c r="T410" s="576"/>
      <c r="U410" s="207">
        <v>23</v>
      </c>
      <c r="V410" s="207">
        <v>1771.1869525822999</v>
      </c>
      <c r="W410" s="208">
        <f t="shared" si="521"/>
        <v>77.008128373143478</v>
      </c>
      <c r="X410" s="205">
        <f t="shared" si="529"/>
        <v>5</v>
      </c>
      <c r="Y410" s="576"/>
      <c r="Z410" s="207">
        <v>23</v>
      </c>
      <c r="AA410" s="207">
        <v>1771.0691823899392</v>
      </c>
      <c r="AB410" s="208">
        <f t="shared" si="522"/>
        <v>77.003007929997352</v>
      </c>
      <c r="AC410" s="205">
        <f t="shared" si="530"/>
        <v>5</v>
      </c>
      <c r="AD410" s="576"/>
      <c r="AE410" s="207">
        <v>23</v>
      </c>
      <c r="AF410" s="207">
        <v>1770.9217611656629</v>
      </c>
      <c r="AG410" s="208">
        <f t="shared" si="523"/>
        <v>76.996598311550557</v>
      </c>
      <c r="AH410" s="205">
        <f t="shared" si="531"/>
        <v>5</v>
      </c>
      <c r="AI410" s="576"/>
      <c r="AJ410" s="207">
        <v>23</v>
      </c>
      <c r="AK410" s="207">
        <v>1771.0196779964238</v>
      </c>
      <c r="AL410" s="208">
        <f t="shared" si="524"/>
        <v>77.000855565061897</v>
      </c>
      <c r="AM410" s="205">
        <f t="shared" si="532"/>
        <v>5</v>
      </c>
      <c r="AN410" s="576"/>
      <c r="AO410" s="207">
        <v>23</v>
      </c>
      <c r="AP410" s="207">
        <v>1771.1229946524063</v>
      </c>
      <c r="AQ410" s="208">
        <f t="shared" si="525"/>
        <v>77.005347593582883</v>
      </c>
      <c r="AR410" s="205">
        <f t="shared" si="533"/>
        <v>5</v>
      </c>
      <c r="AS410" s="576"/>
      <c r="AT410" s="207">
        <v>23</v>
      </c>
      <c r="AU410" s="207">
        <v>1771.1442786069651</v>
      </c>
      <c r="AV410" s="208">
        <f t="shared" si="526"/>
        <v>77.006272982911526</v>
      </c>
      <c r="AW410" s="205">
        <f t="shared" si="534"/>
        <v>5</v>
      </c>
      <c r="AX410" s="576"/>
    </row>
    <row r="411" spans="2:50" ht="14.25" customHeight="1">
      <c r="B411" s="527"/>
      <c r="C411" s="203">
        <v>5</v>
      </c>
      <c r="D411" s="206" t="s">
        <v>379</v>
      </c>
      <c r="E411" s="203">
        <v>17</v>
      </c>
      <c r="F411" s="203">
        <v>2000</v>
      </c>
      <c r="G411" s="208">
        <f t="shared" si="519"/>
        <v>117.64705882352941</v>
      </c>
      <c r="H411" s="576"/>
      <c r="I411" s="209">
        <f t="shared" si="527"/>
        <v>17</v>
      </c>
      <c r="J411" s="209">
        <f t="shared" si="527"/>
        <v>1771.4563364022597</v>
      </c>
      <c r="K411" s="210">
        <f t="shared" si="527"/>
        <v>104.2033139060153</v>
      </c>
      <c r="L411" s="577"/>
      <c r="M411" s="209">
        <f>RANK(K411, K$407:$K$421)</f>
        <v>1</v>
      </c>
      <c r="N411" s="527"/>
      <c r="O411" s="527"/>
      <c r="P411" s="207">
        <v>17</v>
      </c>
      <c r="Q411" s="207">
        <v>1770.6778770362614</v>
      </c>
      <c r="R411" s="208">
        <f t="shared" si="520"/>
        <v>104.15752217860361</v>
      </c>
      <c r="S411" s="205">
        <f t="shared" si="528"/>
        <v>1</v>
      </c>
      <c r="T411" s="576"/>
      <c r="U411" s="207">
        <v>17</v>
      </c>
      <c r="V411" s="207">
        <v>1770.36643653744</v>
      </c>
      <c r="W411" s="208">
        <f t="shared" si="521"/>
        <v>104.13920214926118</v>
      </c>
      <c r="X411" s="205">
        <f t="shared" si="529"/>
        <v>1</v>
      </c>
      <c r="Y411" s="576"/>
      <c r="Z411" s="207">
        <v>17</v>
      </c>
      <c r="AA411" s="207">
        <v>1771.0286913925827</v>
      </c>
      <c r="AB411" s="208">
        <f t="shared" si="522"/>
        <v>104.17815831721074</v>
      </c>
      <c r="AC411" s="205">
        <f t="shared" si="530"/>
        <v>1</v>
      </c>
      <c r="AD411" s="576"/>
      <c r="AE411" s="207">
        <v>17</v>
      </c>
      <c r="AF411" s="207">
        <v>1771.5009499683408</v>
      </c>
      <c r="AG411" s="208">
        <f t="shared" si="523"/>
        <v>104.20593823343181</v>
      </c>
      <c r="AH411" s="205">
        <f t="shared" si="531"/>
        <v>1</v>
      </c>
      <c r="AI411" s="576"/>
      <c r="AJ411" s="207">
        <v>17</v>
      </c>
      <c r="AK411" s="207">
        <v>1772.0081135902624</v>
      </c>
      <c r="AL411" s="208">
        <f t="shared" si="524"/>
        <v>104.2357713876625</v>
      </c>
      <c r="AM411" s="205">
        <f t="shared" si="532"/>
        <v>1</v>
      </c>
      <c r="AN411" s="576"/>
      <c r="AO411" s="207">
        <v>17</v>
      </c>
      <c r="AP411" s="207">
        <v>1771.9679093912289</v>
      </c>
      <c r="AQ411" s="208">
        <f t="shared" si="525"/>
        <v>104.23340643477817</v>
      </c>
      <c r="AR411" s="205">
        <f t="shared" si="533"/>
        <v>1</v>
      </c>
      <c r="AS411" s="576"/>
      <c r="AT411" s="207">
        <v>17</v>
      </c>
      <c r="AU411" s="207">
        <v>1772.6443768997017</v>
      </c>
      <c r="AV411" s="208">
        <f t="shared" si="526"/>
        <v>104.27319864115893</v>
      </c>
      <c r="AW411" s="205">
        <f t="shared" si="534"/>
        <v>1</v>
      </c>
      <c r="AX411" s="576"/>
    </row>
    <row r="412" spans="2:50" ht="14.25" customHeight="1">
      <c r="B412" s="527"/>
      <c r="C412" s="203">
        <v>6</v>
      </c>
      <c r="D412" s="206" t="s">
        <v>616</v>
      </c>
      <c r="E412" s="203">
        <v>20</v>
      </c>
      <c r="F412" s="203">
        <v>2000</v>
      </c>
      <c r="G412" s="208">
        <f t="shared" si="519"/>
        <v>100</v>
      </c>
      <c r="H412" s="576"/>
      <c r="I412" s="209">
        <f t="shared" si="527"/>
        <v>20</v>
      </c>
      <c r="J412" s="209">
        <f t="shared" si="527"/>
        <v>1765.7755643747212</v>
      </c>
      <c r="K412" s="210">
        <f t="shared" si="527"/>
        <v>88.288778218736056</v>
      </c>
      <c r="L412" s="577"/>
      <c r="M412" s="209">
        <f>RANK(K412, K$407:$K$421)</f>
        <v>3</v>
      </c>
      <c r="N412" s="527"/>
      <c r="O412" s="527"/>
      <c r="P412" s="207">
        <v>20</v>
      </c>
      <c r="Q412" s="207">
        <v>1765.9598853868217</v>
      </c>
      <c r="R412" s="208">
        <f t="shared" si="520"/>
        <v>88.297994269341089</v>
      </c>
      <c r="S412" s="205">
        <f t="shared" si="528"/>
        <v>2</v>
      </c>
      <c r="T412" s="576"/>
      <c r="U412" s="207">
        <v>20</v>
      </c>
      <c r="V412" s="207">
        <v>1765.4851830331263</v>
      </c>
      <c r="W412" s="208">
        <f t="shared" si="521"/>
        <v>88.27425915165631</v>
      </c>
      <c r="X412" s="205">
        <f t="shared" si="529"/>
        <v>2</v>
      </c>
      <c r="Y412" s="576"/>
      <c r="Z412" s="207">
        <v>20</v>
      </c>
      <c r="AA412" s="207">
        <v>1765.6050955414009</v>
      </c>
      <c r="AB412" s="208">
        <f t="shared" si="522"/>
        <v>88.280254777070041</v>
      </c>
      <c r="AC412" s="205">
        <f t="shared" si="530"/>
        <v>2</v>
      </c>
      <c r="AD412" s="576"/>
      <c r="AE412" s="207">
        <v>20</v>
      </c>
      <c r="AF412" s="207">
        <v>1765.6050955414009</v>
      </c>
      <c r="AG412" s="208">
        <f t="shared" si="523"/>
        <v>88.280254777070041</v>
      </c>
      <c r="AH412" s="205">
        <f t="shared" si="531"/>
        <v>3</v>
      </c>
      <c r="AI412" s="576"/>
      <c r="AJ412" s="207">
        <v>20</v>
      </c>
      <c r="AK412" s="207">
        <v>1765.9259259259286</v>
      </c>
      <c r="AL412" s="208">
        <f t="shared" si="524"/>
        <v>88.296296296296433</v>
      </c>
      <c r="AM412" s="205">
        <f t="shared" si="532"/>
        <v>3</v>
      </c>
      <c r="AN412" s="576"/>
      <c r="AO412" s="207">
        <v>20</v>
      </c>
      <c r="AP412" s="207">
        <v>1765.677966101691</v>
      </c>
      <c r="AQ412" s="208">
        <f t="shared" si="525"/>
        <v>88.283898305084548</v>
      </c>
      <c r="AR412" s="205">
        <f t="shared" si="533"/>
        <v>3</v>
      </c>
      <c r="AS412" s="576"/>
      <c r="AT412" s="207">
        <v>20</v>
      </c>
      <c r="AU412" s="207">
        <v>1766.1697990926787</v>
      </c>
      <c r="AV412" s="208">
        <f t="shared" si="526"/>
        <v>88.308489954633927</v>
      </c>
      <c r="AW412" s="205">
        <f t="shared" si="534"/>
        <v>3</v>
      </c>
      <c r="AX412" s="576"/>
    </row>
    <row r="413" spans="2:50" ht="14.25" customHeight="1">
      <c r="B413" s="527"/>
      <c r="C413" s="203">
        <v>7</v>
      </c>
      <c r="D413" s="206" t="s">
        <v>669</v>
      </c>
      <c r="E413" s="203">
        <v>21</v>
      </c>
      <c r="F413" s="203">
        <v>2000</v>
      </c>
      <c r="G413" s="208">
        <f t="shared" si="519"/>
        <v>95.238095238095241</v>
      </c>
      <c r="H413" s="576"/>
      <c r="I413" s="209">
        <f t="shared" si="527"/>
        <v>21</v>
      </c>
      <c r="J413" s="209">
        <f t="shared" si="527"/>
        <v>1768.059869412748</v>
      </c>
      <c r="K413" s="210">
        <f t="shared" si="527"/>
        <v>84.193327114892782</v>
      </c>
      <c r="L413" s="577"/>
      <c r="M413" s="209">
        <f>RANK(K413, K$407:$K$421)</f>
        <v>4</v>
      </c>
      <c r="N413" s="527"/>
      <c r="O413" s="527"/>
      <c r="P413" s="207">
        <v>21</v>
      </c>
      <c r="Q413" s="207">
        <v>1766.9340232859004</v>
      </c>
      <c r="R413" s="208">
        <f t="shared" si="520"/>
        <v>84.139715394566679</v>
      </c>
      <c r="S413" s="205">
        <f t="shared" si="528"/>
        <v>4</v>
      </c>
      <c r="T413" s="576"/>
      <c r="U413" s="207">
        <v>21</v>
      </c>
      <c r="V413" s="207">
        <v>1767.1232876712331</v>
      </c>
      <c r="W413" s="208">
        <f t="shared" si="521"/>
        <v>84.148727984344433</v>
      </c>
      <c r="X413" s="205">
        <f t="shared" si="529"/>
        <v>4</v>
      </c>
      <c r="Y413" s="576"/>
      <c r="Z413" s="207">
        <v>21</v>
      </c>
      <c r="AA413" s="207">
        <v>1767.3664122137445</v>
      </c>
      <c r="AB413" s="208">
        <f t="shared" si="522"/>
        <v>84.160305343511638</v>
      </c>
      <c r="AC413" s="205">
        <f t="shared" si="530"/>
        <v>4</v>
      </c>
      <c r="AD413" s="576"/>
      <c r="AE413" s="207">
        <v>21</v>
      </c>
      <c r="AF413" s="207">
        <v>1767.0967741935456</v>
      </c>
      <c r="AG413" s="208">
        <f t="shared" si="523"/>
        <v>84.147465437787886</v>
      </c>
      <c r="AH413" s="205">
        <f t="shared" si="531"/>
        <v>4</v>
      </c>
      <c r="AI413" s="576"/>
      <c r="AJ413" s="207">
        <v>21</v>
      </c>
      <c r="AK413" s="207">
        <v>1769.2526690391451</v>
      </c>
      <c r="AL413" s="208">
        <f t="shared" si="524"/>
        <v>84.250127097102151</v>
      </c>
      <c r="AM413" s="205">
        <f t="shared" si="532"/>
        <v>4</v>
      </c>
      <c r="AN413" s="576"/>
      <c r="AO413" s="207">
        <v>21</v>
      </c>
      <c r="AP413" s="207">
        <v>1769.2797223025743</v>
      </c>
      <c r="AQ413" s="208">
        <f t="shared" si="525"/>
        <v>84.251415347741641</v>
      </c>
      <c r="AR413" s="205">
        <f t="shared" si="533"/>
        <v>4</v>
      </c>
      <c r="AS413" s="576"/>
      <c r="AT413" s="207">
        <v>21</v>
      </c>
      <c r="AU413" s="207">
        <v>1769.3661971830959</v>
      </c>
      <c r="AV413" s="208">
        <f t="shared" si="526"/>
        <v>84.255533199195042</v>
      </c>
      <c r="AW413" s="205">
        <f t="shared" si="534"/>
        <v>4</v>
      </c>
      <c r="AX413" s="576"/>
    </row>
    <row r="414" spans="2:50" ht="14.25" customHeight="1">
      <c r="B414" s="527"/>
      <c r="C414" s="203">
        <v>8</v>
      </c>
      <c r="D414" s="206" t="s">
        <v>837</v>
      </c>
      <c r="E414" s="203">
        <v>19</v>
      </c>
      <c r="F414" s="203">
        <v>2000</v>
      </c>
      <c r="G414" s="208">
        <f t="shared" si="519"/>
        <v>105.26315789473684</v>
      </c>
      <c r="H414" s="576"/>
      <c r="I414" s="209">
        <f t="shared" si="527"/>
        <v>19.571428571428573</v>
      </c>
      <c r="J414" s="209">
        <f t="shared" si="527"/>
        <v>1766.2003402968433</v>
      </c>
      <c r="K414" s="210">
        <f t="shared" si="527"/>
        <v>90.307510671828823</v>
      </c>
      <c r="L414" s="577"/>
      <c r="M414" s="209">
        <f>RANK(K414, K$407:$K$421)</f>
        <v>2</v>
      </c>
      <c r="N414" s="527"/>
      <c r="O414" s="527"/>
      <c r="P414" s="207">
        <v>20</v>
      </c>
      <c r="Q414" s="207">
        <v>1754.9999999999986</v>
      </c>
      <c r="R414" s="208">
        <f t="shared" si="520"/>
        <v>87.749999999999929</v>
      </c>
      <c r="S414" s="205">
        <f t="shared" si="528"/>
        <v>3</v>
      </c>
      <c r="T414" s="576"/>
      <c r="U414" s="207">
        <v>20</v>
      </c>
      <c r="V414" s="207">
        <v>1759.8837209302314</v>
      </c>
      <c r="W414" s="208">
        <f t="shared" si="521"/>
        <v>87.994186046511572</v>
      </c>
      <c r="X414" s="205">
        <f t="shared" si="529"/>
        <v>3</v>
      </c>
      <c r="Y414" s="576"/>
      <c r="Z414" s="207">
        <v>20</v>
      </c>
      <c r="AA414" s="207">
        <v>1765.0621118012423</v>
      </c>
      <c r="AB414" s="208">
        <f t="shared" si="522"/>
        <v>88.25310559006212</v>
      </c>
      <c r="AC414" s="205">
        <f t="shared" si="530"/>
        <v>3</v>
      </c>
      <c r="AD414" s="576"/>
      <c r="AE414" s="207">
        <v>20</v>
      </c>
      <c r="AF414" s="207">
        <v>1770.1234217619517</v>
      </c>
      <c r="AG414" s="208">
        <f t="shared" si="523"/>
        <v>88.506171088097588</v>
      </c>
      <c r="AH414" s="205">
        <f t="shared" si="531"/>
        <v>2</v>
      </c>
      <c r="AI414" s="576"/>
      <c r="AJ414" s="207">
        <v>19</v>
      </c>
      <c r="AK414" s="207">
        <v>1771.0094909404652</v>
      </c>
      <c r="AL414" s="208">
        <f t="shared" si="524"/>
        <v>93.21102583897185</v>
      </c>
      <c r="AM414" s="205">
        <f t="shared" si="532"/>
        <v>2</v>
      </c>
      <c r="AN414" s="576"/>
      <c r="AO414" s="207">
        <v>19</v>
      </c>
      <c r="AP414" s="207">
        <v>1771.0834641864953</v>
      </c>
      <c r="AQ414" s="208">
        <f t="shared" si="525"/>
        <v>93.214919167710278</v>
      </c>
      <c r="AR414" s="205">
        <f t="shared" si="533"/>
        <v>2</v>
      </c>
      <c r="AS414" s="576"/>
      <c r="AT414" s="207">
        <v>19</v>
      </c>
      <c r="AU414" s="207">
        <v>1771.2401724575177</v>
      </c>
      <c r="AV414" s="208">
        <f t="shared" si="526"/>
        <v>93.223166971448293</v>
      </c>
      <c r="AW414" s="205">
        <f t="shared" si="534"/>
        <v>2</v>
      </c>
      <c r="AX414" s="576"/>
    </row>
    <row r="415" spans="2:50" ht="14.25" customHeight="1">
      <c r="B415" s="527"/>
      <c r="C415" s="203">
        <v>9</v>
      </c>
      <c r="D415" s="206" t="s">
        <v>977</v>
      </c>
      <c r="E415" s="203">
        <v>19</v>
      </c>
      <c r="F415" s="203">
        <v>1800</v>
      </c>
      <c r="G415" s="208">
        <f t="shared" si="519"/>
        <v>94.736842105263165</v>
      </c>
      <c r="H415" s="576"/>
      <c r="I415" s="209">
        <f t="shared" si="527"/>
        <v>19</v>
      </c>
      <c r="J415" s="209">
        <f t="shared" si="527"/>
        <v>1461.6359704720005</v>
      </c>
      <c r="K415" s="210">
        <f t="shared" si="527"/>
        <v>76.928208972210555</v>
      </c>
      <c r="L415" s="577"/>
      <c r="M415" s="209">
        <f>RANK(K415, K$407:$K$421)</f>
        <v>8</v>
      </c>
      <c r="N415" s="527"/>
      <c r="O415" s="527"/>
      <c r="P415" s="207"/>
      <c r="Q415" s="207"/>
      <c r="R415" s="208"/>
      <c r="S415" s="205"/>
      <c r="T415" s="576"/>
      <c r="U415" s="207"/>
      <c r="V415" s="207"/>
      <c r="W415" s="208"/>
      <c r="X415" s="205"/>
      <c r="Y415" s="576"/>
      <c r="Z415" s="207"/>
      <c r="AA415" s="207"/>
      <c r="AB415" s="208"/>
      <c r="AC415" s="205"/>
      <c r="AD415" s="576"/>
      <c r="AE415" s="207"/>
      <c r="AF415" s="207"/>
      <c r="AG415" s="208"/>
      <c r="AH415" s="205"/>
      <c r="AI415" s="576"/>
      <c r="AJ415" s="207"/>
      <c r="AK415" s="207"/>
      <c r="AL415" s="208"/>
      <c r="AM415" s="205"/>
      <c r="AN415" s="576"/>
      <c r="AO415" s="207"/>
      <c r="AP415" s="207"/>
      <c r="AQ415" s="208"/>
      <c r="AR415" s="205"/>
      <c r="AS415" s="576"/>
      <c r="AT415" s="207">
        <v>19</v>
      </c>
      <c r="AU415" s="207">
        <v>1461.6359704720005</v>
      </c>
      <c r="AV415" s="208">
        <f t="shared" si="526"/>
        <v>76.928208972210555</v>
      </c>
      <c r="AW415" s="205">
        <f t="shared" si="534"/>
        <v>8</v>
      </c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7"/>
      <c r="Q416" s="207"/>
      <c r="R416" s="208"/>
      <c r="S416" s="205"/>
      <c r="T416" s="576"/>
      <c r="U416" s="207"/>
      <c r="V416" s="207"/>
      <c r="W416" s="208"/>
      <c r="X416" s="205"/>
      <c r="Y416" s="576"/>
      <c r="Z416" s="207"/>
      <c r="AA416" s="207"/>
      <c r="AB416" s="208"/>
      <c r="AC416" s="205"/>
      <c r="AD416" s="576"/>
      <c r="AE416" s="207"/>
      <c r="AF416" s="207"/>
      <c r="AG416" s="208"/>
      <c r="AH416" s="205"/>
      <c r="AI416" s="576"/>
      <c r="AJ416" s="207"/>
      <c r="AK416" s="207"/>
      <c r="AL416" s="208"/>
      <c r="AM416" s="205"/>
      <c r="AN416" s="576"/>
      <c r="AO416" s="207"/>
      <c r="AP416" s="207"/>
      <c r="AQ416" s="208"/>
      <c r="AR416" s="205"/>
      <c r="AS416" s="576"/>
      <c r="AT416" s="207"/>
      <c r="AU416" s="207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7"/>
      <c r="Q417" s="207"/>
      <c r="R417" s="208"/>
      <c r="S417" s="205"/>
      <c r="T417" s="576"/>
      <c r="U417" s="207"/>
      <c r="V417" s="207"/>
      <c r="W417" s="208"/>
      <c r="X417" s="205"/>
      <c r="Y417" s="576"/>
      <c r="Z417" s="207"/>
      <c r="AA417" s="207"/>
      <c r="AB417" s="208"/>
      <c r="AC417" s="205"/>
      <c r="AD417" s="576"/>
      <c r="AE417" s="207"/>
      <c r="AF417" s="207"/>
      <c r="AG417" s="208"/>
      <c r="AH417" s="205"/>
      <c r="AI417" s="576"/>
      <c r="AJ417" s="207"/>
      <c r="AK417" s="207"/>
      <c r="AL417" s="208"/>
      <c r="AM417" s="205"/>
      <c r="AN417" s="576"/>
      <c r="AO417" s="207"/>
      <c r="AP417" s="207"/>
      <c r="AQ417" s="208"/>
      <c r="AR417" s="205"/>
      <c r="AS417" s="576"/>
      <c r="AT417" s="207"/>
      <c r="AU417" s="207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35">U422+1</f>
        <v>46016</v>
      </c>
      <c r="AA422" s="637"/>
      <c r="AB422" s="637"/>
      <c r="AC422" s="637"/>
      <c r="AD422" s="637"/>
      <c r="AE422" s="638">
        <f t="shared" ref="AE422" si="536">Z422+1</f>
        <v>46017</v>
      </c>
      <c r="AF422" s="639"/>
      <c r="AG422" s="639"/>
      <c r="AH422" s="639"/>
      <c r="AI422" s="639"/>
      <c r="AJ422" s="640">
        <f t="shared" ref="AJ422" si="537">AE422+1</f>
        <v>46018</v>
      </c>
      <c r="AK422" s="641"/>
      <c r="AL422" s="641"/>
      <c r="AM422" s="641"/>
      <c r="AN422" s="642"/>
      <c r="AO422" s="638">
        <f t="shared" ref="AO422" si="538">AJ422+1</f>
        <v>46019</v>
      </c>
      <c r="AP422" s="639"/>
      <c r="AQ422" s="639"/>
      <c r="AR422" s="639"/>
      <c r="AS422" s="639"/>
      <c r="AT422" s="640">
        <f t="shared" ref="AT422" si="539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40">Z422</f>
        <v>46016</v>
      </c>
      <c r="AA423" s="643"/>
      <c r="AB423" s="643"/>
      <c r="AC423" s="643"/>
      <c r="AD423" s="643"/>
      <c r="AE423" s="644">
        <f t="shared" ref="AE423" si="541">AE422</f>
        <v>46017</v>
      </c>
      <c r="AF423" s="644"/>
      <c r="AG423" s="644"/>
      <c r="AH423" s="644"/>
      <c r="AI423" s="644"/>
      <c r="AJ423" s="645">
        <f t="shared" ref="AJ423" si="542">AJ422</f>
        <v>46018</v>
      </c>
      <c r="AK423" s="646"/>
      <c r="AL423" s="646"/>
      <c r="AM423" s="646"/>
      <c r="AN423" s="647"/>
      <c r="AO423" s="644">
        <f t="shared" ref="AO423" si="543">AO422</f>
        <v>46019</v>
      </c>
      <c r="AP423" s="644"/>
      <c r="AQ423" s="644"/>
      <c r="AR423" s="644"/>
      <c r="AS423" s="644"/>
      <c r="AT423" s="645">
        <f t="shared" ref="AT423" si="544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407</v>
      </c>
      <c r="C427" s="203">
        <v>1</v>
      </c>
      <c r="D427" s="206" t="s">
        <v>374</v>
      </c>
      <c r="E427" s="203">
        <v>25</v>
      </c>
      <c r="F427" s="203">
        <v>2000</v>
      </c>
      <c r="G427" s="208">
        <f t="shared" ref="G427:G435" si="545">F427/E427</f>
        <v>80</v>
      </c>
      <c r="H427" s="576">
        <f>AVERAGE(G427:G441)</f>
        <v>94.861635475446221</v>
      </c>
      <c r="I427" s="209">
        <f>AVERAGE(P427,U427,Z427,AE427,AJ427,AO427,AT427)</f>
        <v>25</v>
      </c>
      <c r="J427" s="209">
        <f>AVERAGE(Q427,V427,AA427,AF427,AK427,AP427,AU427)</f>
        <v>1776.1995657219172</v>
      </c>
      <c r="K427" s="210">
        <f>AVERAGE(R427,W427,AB427,AG427,AL427,AQ427,AV427)</f>
        <v>71.047982628876682</v>
      </c>
      <c r="L427" s="577">
        <f>IFERROR(AVERAGE(K427:K441),"-")</f>
        <v>83.736880062028504</v>
      </c>
      <c r="M427" s="209">
        <f>RANK(K427, K$427:$K$441)</f>
        <v>9</v>
      </c>
      <c r="N427" s="527"/>
      <c r="O427" s="527"/>
      <c r="P427" s="207">
        <v>25</v>
      </c>
      <c r="Q427" s="207">
        <v>1776.0826771653551</v>
      </c>
      <c r="R427" s="208">
        <f t="shared" ref="R427:R435" si="546">Q427/P427</f>
        <v>71.043307086614206</v>
      </c>
      <c r="S427" s="205">
        <f>RANK(R427, R$427:R$441)</f>
        <v>9</v>
      </c>
      <c r="T427" s="576">
        <f>AVERAGE(R427:R441)</f>
        <v>83.384933901319343</v>
      </c>
      <c r="U427" s="207">
        <v>25</v>
      </c>
      <c r="V427" s="207">
        <v>1776.162299239222</v>
      </c>
      <c r="W427" s="208">
        <f t="shared" ref="W427:W435" si="547">V427/U427</f>
        <v>71.046491969568876</v>
      </c>
      <c r="X427" s="205">
        <f>RANK(W427, W$427:W$441)</f>
        <v>9</v>
      </c>
      <c r="Y427" s="576">
        <f>AVERAGE(W427:W441)</f>
        <v>83.493375931523033</v>
      </c>
      <c r="Z427" s="207">
        <v>25</v>
      </c>
      <c r="AA427" s="207">
        <v>1776.087260523004</v>
      </c>
      <c r="AB427" s="208">
        <f t="shared" ref="AB427:AB435" si="548">AA427/Z427</f>
        <v>71.043490420920165</v>
      </c>
      <c r="AC427" s="205">
        <f>RANK(AB427, AB$427:AB$441)</f>
        <v>9</v>
      </c>
      <c r="AD427" s="576">
        <f>AVERAGE(AB427:AB441)</f>
        <v>83.618184812910187</v>
      </c>
      <c r="AE427" s="207">
        <v>25</v>
      </c>
      <c r="AF427" s="207">
        <v>1776.1554312628787</v>
      </c>
      <c r="AG427" s="208">
        <f t="shared" ref="AG427:AG435" si="549">AF427/AE427</f>
        <v>71.046217250515141</v>
      </c>
      <c r="AH427" s="205">
        <f>RANK(AG427, AG$427:AG$441)</f>
        <v>9</v>
      </c>
      <c r="AI427" s="576">
        <f>AVERAGE(AG427:AG441)</f>
        <v>83.741929184210122</v>
      </c>
      <c r="AJ427" s="207">
        <v>25</v>
      </c>
      <c r="AK427" s="207">
        <v>1776.3022323983971</v>
      </c>
      <c r="AL427" s="208">
        <f t="shared" ref="AL427:AL435" si="550">AK427/AJ427</f>
        <v>71.052089295935886</v>
      </c>
      <c r="AM427" s="205">
        <f>RANK(AL427, AL$427:AL$441)</f>
        <v>9</v>
      </c>
      <c r="AN427" s="576">
        <f>AVERAGE(AL427:AL441)</f>
        <v>83.873520868177579</v>
      </c>
      <c r="AO427" s="207">
        <v>25</v>
      </c>
      <c r="AP427" s="207">
        <v>1776.2613430127049</v>
      </c>
      <c r="AQ427" s="208">
        <f t="shared" ref="AQ427:AQ435" si="551">AP427/AO427</f>
        <v>71.050453720508187</v>
      </c>
      <c r="AR427" s="205">
        <f>RANK(AQ427, AQ$427:AQ$441)</f>
        <v>9</v>
      </c>
      <c r="AS427" s="576">
        <f>AVERAGE(AQ427:AQ441)</f>
        <v>84.017553480341519</v>
      </c>
      <c r="AT427" s="207">
        <v>25</v>
      </c>
      <c r="AU427" s="207">
        <v>1776.3457164518575</v>
      </c>
      <c r="AV427" s="208">
        <f t="shared" ref="AV427:AV435" si="552">AU427/AT427</f>
        <v>71.053828658074295</v>
      </c>
      <c r="AW427" s="205">
        <f>RANK(AV427, AV$427:AV$441)</f>
        <v>9</v>
      </c>
      <c r="AX427" s="576">
        <f>AVERAGE(AV427:AV441)</f>
        <v>84.028662255717677</v>
      </c>
    </row>
    <row r="428" spans="2:50" ht="14.25" customHeight="1">
      <c r="B428" s="527"/>
      <c r="C428" s="203">
        <v>2</v>
      </c>
      <c r="D428" s="206" t="s">
        <v>372</v>
      </c>
      <c r="E428" s="203">
        <v>23</v>
      </c>
      <c r="F428" s="203">
        <v>2000</v>
      </c>
      <c r="G428" s="208">
        <f t="shared" si="545"/>
        <v>86.956521739130437</v>
      </c>
      <c r="H428" s="576"/>
      <c r="I428" s="209">
        <f t="shared" ref="I428:K435" si="553">AVERAGE(P428,U428,Z428,AE428,AJ428,AO428,AT428)</f>
        <v>23</v>
      </c>
      <c r="J428" s="209">
        <f t="shared" si="553"/>
        <v>1770.72632303826</v>
      </c>
      <c r="K428" s="210">
        <f t="shared" si="553"/>
        <v>76.988101001663495</v>
      </c>
      <c r="L428" s="577"/>
      <c r="M428" s="209">
        <f>RANK(K428, K$427:$K$441)</f>
        <v>7</v>
      </c>
      <c r="N428" s="527"/>
      <c r="O428" s="527"/>
      <c r="P428" s="207">
        <v>23</v>
      </c>
      <c r="Q428" s="207">
        <v>1770.5969705969731</v>
      </c>
      <c r="R428" s="208">
        <f t="shared" si="546"/>
        <v>76.982476982477095</v>
      </c>
      <c r="S428" s="205">
        <f t="shared" ref="S428:S435" si="554">RANK(R428, R$427:R$441)</f>
        <v>8</v>
      </c>
      <c r="T428" s="576"/>
      <c r="U428" s="207">
        <v>23</v>
      </c>
      <c r="V428" s="207">
        <v>1770.6457925636009</v>
      </c>
      <c r="W428" s="208">
        <f t="shared" si="547"/>
        <v>76.9845996766783</v>
      </c>
      <c r="X428" s="205">
        <f t="shared" ref="X428:X435" si="555">RANK(W428, W$427:W$441)</f>
        <v>7</v>
      </c>
      <c r="Y428" s="576"/>
      <c r="Z428" s="207">
        <v>23</v>
      </c>
      <c r="AA428" s="207">
        <v>1770.7569996543389</v>
      </c>
      <c r="AB428" s="208">
        <f t="shared" si="548"/>
        <v>76.989434767579951</v>
      </c>
      <c r="AC428" s="205">
        <f t="shared" ref="AC428:AC435" si="556">RANK(AB428, AB$427:AB$441)</f>
        <v>7</v>
      </c>
      <c r="AD428" s="576"/>
      <c r="AE428" s="207">
        <v>23</v>
      </c>
      <c r="AF428" s="207">
        <v>1770.5901967322432</v>
      </c>
      <c r="AG428" s="208">
        <f t="shared" si="549"/>
        <v>76.982182466619264</v>
      </c>
      <c r="AH428" s="205">
        <f t="shared" ref="AH428:AH435" si="557">RANK(AG428, AG$427:AG$441)</f>
        <v>7</v>
      </c>
      <c r="AI428" s="576"/>
      <c r="AJ428" s="207">
        <v>23</v>
      </c>
      <c r="AK428" s="207">
        <v>1770.6437768240344</v>
      </c>
      <c r="AL428" s="208">
        <f t="shared" si="550"/>
        <v>76.984512035827578</v>
      </c>
      <c r="AM428" s="205">
        <f t="shared" ref="AM428:AM435" si="558">RANK(AL428, AL$427:AL$441)</f>
        <v>7</v>
      </c>
      <c r="AN428" s="576"/>
      <c r="AO428" s="207">
        <v>23</v>
      </c>
      <c r="AP428" s="207">
        <v>1770.9384460141305</v>
      </c>
      <c r="AQ428" s="208">
        <f t="shared" si="551"/>
        <v>76.9973237397448</v>
      </c>
      <c r="AR428" s="205">
        <f t="shared" ref="AR428:AR435" si="559">RANK(AQ428, AQ$427:AQ$441)</f>
        <v>7</v>
      </c>
      <c r="AS428" s="576"/>
      <c r="AT428" s="207">
        <v>23</v>
      </c>
      <c r="AU428" s="207">
        <v>1770.9120788825001</v>
      </c>
      <c r="AV428" s="208">
        <f t="shared" si="552"/>
        <v>76.996177342717388</v>
      </c>
      <c r="AW428" s="205">
        <f t="shared" ref="AW428:AW435" si="560">RANK(AV428, AV$427:AV$441)</f>
        <v>7</v>
      </c>
      <c r="AX428" s="576"/>
    </row>
    <row r="429" spans="2:50" ht="14.25" customHeight="1">
      <c r="B429" s="527"/>
      <c r="C429" s="203">
        <v>3</v>
      </c>
      <c r="D429" s="206" t="s">
        <v>410</v>
      </c>
      <c r="E429" s="203">
        <v>23</v>
      </c>
      <c r="F429" s="203">
        <v>2000</v>
      </c>
      <c r="G429" s="208">
        <f t="shared" si="545"/>
        <v>86.956521739130437</v>
      </c>
      <c r="H429" s="576"/>
      <c r="I429" s="209">
        <f t="shared" si="553"/>
        <v>23</v>
      </c>
      <c r="J429" s="209">
        <f t="shared" si="553"/>
        <v>1771.3072046368518</v>
      </c>
      <c r="K429" s="210">
        <f t="shared" si="553"/>
        <v>77.013356723341388</v>
      </c>
      <c r="L429" s="577"/>
      <c r="M429" s="209">
        <f>RANK(K429, K$427:$K$441)</f>
        <v>6</v>
      </c>
      <c r="N429" s="527"/>
      <c r="O429" s="527"/>
      <c r="P429" s="207">
        <v>23</v>
      </c>
      <c r="Q429" s="207">
        <v>1770.7203718047997</v>
      </c>
      <c r="R429" s="208">
        <f t="shared" si="546"/>
        <v>76.987842252382592</v>
      </c>
      <c r="S429" s="205">
        <f t="shared" si="554"/>
        <v>7</v>
      </c>
      <c r="T429" s="576"/>
      <c r="U429" s="207">
        <v>23</v>
      </c>
      <c r="V429" s="207">
        <v>1771.0992177850974</v>
      </c>
      <c r="W429" s="208">
        <f t="shared" si="547"/>
        <v>77.004313816743363</v>
      </c>
      <c r="X429" s="205">
        <f t="shared" si="555"/>
        <v>6</v>
      </c>
      <c r="Y429" s="576"/>
      <c r="Z429" s="207">
        <v>23</v>
      </c>
      <c r="AA429" s="207">
        <v>1771.022727272732</v>
      </c>
      <c r="AB429" s="208">
        <f t="shared" si="548"/>
        <v>77.000988142292698</v>
      </c>
      <c r="AC429" s="205">
        <f t="shared" si="556"/>
        <v>6</v>
      </c>
      <c r="AD429" s="576"/>
      <c r="AE429" s="207">
        <v>23</v>
      </c>
      <c r="AF429" s="207">
        <v>1771.0972346119518</v>
      </c>
      <c r="AG429" s="208">
        <f t="shared" si="549"/>
        <v>77.004227591823991</v>
      </c>
      <c r="AH429" s="205">
        <f t="shared" si="557"/>
        <v>6</v>
      </c>
      <c r="AI429" s="576"/>
      <c r="AJ429" s="207">
        <v>23</v>
      </c>
      <c r="AK429" s="207">
        <v>1771.4750101584737</v>
      </c>
      <c r="AL429" s="208">
        <f t="shared" si="550"/>
        <v>77.020652615585817</v>
      </c>
      <c r="AM429" s="205">
        <f t="shared" si="558"/>
        <v>6</v>
      </c>
      <c r="AN429" s="576"/>
      <c r="AO429" s="207">
        <v>23</v>
      </c>
      <c r="AP429" s="207">
        <v>1771.7151454363104</v>
      </c>
      <c r="AQ429" s="208">
        <f t="shared" si="551"/>
        <v>77.031093279839581</v>
      </c>
      <c r="AR429" s="205">
        <f t="shared" si="559"/>
        <v>6</v>
      </c>
      <c r="AS429" s="576"/>
      <c r="AT429" s="207">
        <v>23</v>
      </c>
      <c r="AU429" s="207">
        <v>1772.0207253885987</v>
      </c>
      <c r="AV429" s="208">
        <f t="shared" si="552"/>
        <v>77.044379364721678</v>
      </c>
      <c r="AW429" s="205">
        <f t="shared" si="560"/>
        <v>6</v>
      </c>
      <c r="AX429" s="576"/>
    </row>
    <row r="430" spans="2:50" ht="14.25" customHeight="1">
      <c r="B430" s="527"/>
      <c r="C430" s="203">
        <v>4</v>
      </c>
      <c r="D430" s="206" t="s">
        <v>378</v>
      </c>
      <c r="E430" s="203">
        <v>23</v>
      </c>
      <c r="F430" s="203">
        <v>2000</v>
      </c>
      <c r="G430" s="208">
        <f t="shared" si="545"/>
        <v>86.956521739130437</v>
      </c>
      <c r="H430" s="576"/>
      <c r="I430" s="209">
        <f t="shared" si="553"/>
        <v>23</v>
      </c>
      <c r="J430" s="209">
        <f t="shared" si="553"/>
        <v>1768.8209186648551</v>
      </c>
      <c r="K430" s="210">
        <f t="shared" si="553"/>
        <v>76.905257333254568</v>
      </c>
      <c r="L430" s="577"/>
      <c r="M430" s="209">
        <f>RANK(K430, K$427:$K$441)</f>
        <v>8</v>
      </c>
      <c r="N430" s="527"/>
      <c r="O430" s="527"/>
      <c r="P430" s="207">
        <v>23</v>
      </c>
      <c r="Q430" s="207">
        <v>1771.42857142857</v>
      </c>
      <c r="R430" s="208">
        <f t="shared" si="546"/>
        <v>77.018633540372605</v>
      </c>
      <c r="S430" s="205">
        <f t="shared" si="554"/>
        <v>6</v>
      </c>
      <c r="T430" s="576"/>
      <c r="U430" s="207">
        <v>23</v>
      </c>
      <c r="V430" s="207">
        <v>1768.4427638363716</v>
      </c>
      <c r="W430" s="208">
        <f t="shared" si="547"/>
        <v>76.888815818972674</v>
      </c>
      <c r="X430" s="205">
        <f t="shared" si="555"/>
        <v>8</v>
      </c>
      <c r="Y430" s="576"/>
      <c r="Z430" s="207">
        <v>23</v>
      </c>
      <c r="AA430" s="207">
        <v>1768.5561497326162</v>
      </c>
      <c r="AB430" s="208">
        <f t="shared" si="548"/>
        <v>76.893745640548531</v>
      </c>
      <c r="AC430" s="205">
        <f t="shared" si="556"/>
        <v>8</v>
      </c>
      <c r="AD430" s="576"/>
      <c r="AE430" s="207">
        <v>23</v>
      </c>
      <c r="AF430" s="207">
        <v>1768.2022861101509</v>
      </c>
      <c r="AG430" s="208">
        <f t="shared" si="549"/>
        <v>76.878360265658742</v>
      </c>
      <c r="AH430" s="205">
        <f t="shared" si="557"/>
        <v>8</v>
      </c>
      <c r="AI430" s="576"/>
      <c r="AJ430" s="207">
        <v>23</v>
      </c>
      <c r="AK430" s="207">
        <v>1768.2767624020908</v>
      </c>
      <c r="AL430" s="208">
        <f t="shared" si="550"/>
        <v>76.881598365308292</v>
      </c>
      <c r="AM430" s="205">
        <f t="shared" si="558"/>
        <v>8</v>
      </c>
      <c r="AN430" s="576"/>
      <c r="AO430" s="207">
        <v>23</v>
      </c>
      <c r="AP430" s="207">
        <v>1768.1805819961912</v>
      </c>
      <c r="AQ430" s="208">
        <f t="shared" si="551"/>
        <v>76.877416608530055</v>
      </c>
      <c r="AR430" s="205">
        <f t="shared" si="559"/>
        <v>8</v>
      </c>
      <c r="AS430" s="576"/>
      <c r="AT430" s="207">
        <v>23</v>
      </c>
      <c r="AU430" s="207">
        <v>1768.6593151479954</v>
      </c>
      <c r="AV430" s="208">
        <f t="shared" si="552"/>
        <v>76.898231093391104</v>
      </c>
      <c r="AW430" s="205">
        <f t="shared" si="560"/>
        <v>8</v>
      </c>
      <c r="AX430" s="576"/>
    </row>
    <row r="431" spans="2:50" ht="14.25" customHeight="1">
      <c r="B431" s="527"/>
      <c r="C431" s="203">
        <v>5</v>
      </c>
      <c r="D431" s="206" t="s">
        <v>379</v>
      </c>
      <c r="E431" s="203">
        <v>17</v>
      </c>
      <c r="F431" s="203">
        <v>2000</v>
      </c>
      <c r="G431" s="208">
        <f t="shared" si="545"/>
        <v>117.64705882352941</v>
      </c>
      <c r="H431" s="576"/>
      <c r="I431" s="209">
        <f t="shared" si="553"/>
        <v>17</v>
      </c>
      <c r="J431" s="209">
        <f t="shared" si="553"/>
        <v>1772.6704180486752</v>
      </c>
      <c r="K431" s="210">
        <f t="shared" si="553"/>
        <v>104.27473047345147</v>
      </c>
      <c r="L431" s="577"/>
      <c r="M431" s="209">
        <f>RANK(K431, K$427:$K$441)</f>
        <v>1</v>
      </c>
      <c r="N431" s="527"/>
      <c r="O431" s="527"/>
      <c r="P431" s="207">
        <v>17</v>
      </c>
      <c r="Q431" s="207">
        <v>1772.8880157170938</v>
      </c>
      <c r="R431" s="208">
        <f t="shared" si="546"/>
        <v>104.28753033629964</v>
      </c>
      <c r="S431" s="205">
        <f t="shared" si="554"/>
        <v>1</v>
      </c>
      <c r="T431" s="576"/>
      <c r="U431" s="207">
        <v>17</v>
      </c>
      <c r="V431" s="207">
        <v>1772.9729729729718</v>
      </c>
      <c r="W431" s="208">
        <f t="shared" si="547"/>
        <v>104.29252782193952</v>
      </c>
      <c r="X431" s="205">
        <f t="shared" si="555"/>
        <v>1</v>
      </c>
      <c r="Y431" s="576"/>
      <c r="Z431" s="207">
        <v>17</v>
      </c>
      <c r="AA431" s="207">
        <v>1772.4859211584885</v>
      </c>
      <c r="AB431" s="208">
        <f t="shared" si="548"/>
        <v>104.26387771520521</v>
      </c>
      <c r="AC431" s="205">
        <f t="shared" si="556"/>
        <v>1</v>
      </c>
      <c r="AD431" s="576"/>
      <c r="AE431" s="207">
        <v>17</v>
      </c>
      <c r="AF431" s="207">
        <v>1772.7272727272789</v>
      </c>
      <c r="AG431" s="208">
        <f t="shared" si="549"/>
        <v>104.27807486631052</v>
      </c>
      <c r="AH431" s="205">
        <f t="shared" si="557"/>
        <v>1</v>
      </c>
      <c r="AI431" s="576"/>
      <c r="AJ431" s="207">
        <v>17</v>
      </c>
      <c r="AK431" s="207">
        <v>1772.3926380368152</v>
      </c>
      <c r="AL431" s="208">
        <f t="shared" si="550"/>
        <v>104.25839047275383</v>
      </c>
      <c r="AM431" s="205">
        <f t="shared" si="558"/>
        <v>1</v>
      </c>
      <c r="AN431" s="576"/>
      <c r="AO431" s="207">
        <v>17</v>
      </c>
      <c r="AP431" s="207">
        <v>1772.338090010983</v>
      </c>
      <c r="AQ431" s="208">
        <f t="shared" si="551"/>
        <v>104.25518176535195</v>
      </c>
      <c r="AR431" s="205">
        <f t="shared" si="559"/>
        <v>1</v>
      </c>
      <c r="AS431" s="576"/>
      <c r="AT431" s="207">
        <v>17</v>
      </c>
      <c r="AU431" s="207">
        <v>1772.8880157170938</v>
      </c>
      <c r="AV431" s="208">
        <f t="shared" si="552"/>
        <v>104.28753033629964</v>
      </c>
      <c r="AW431" s="205">
        <f t="shared" si="560"/>
        <v>1</v>
      </c>
      <c r="AX431" s="576"/>
    </row>
    <row r="432" spans="2:50" ht="14.25" customHeight="1">
      <c r="B432" s="527"/>
      <c r="C432" s="203">
        <v>6</v>
      </c>
      <c r="D432" s="206" t="s">
        <v>616</v>
      </c>
      <c r="E432" s="203">
        <v>20</v>
      </c>
      <c r="F432" s="203">
        <v>2000</v>
      </c>
      <c r="G432" s="208">
        <f t="shared" si="545"/>
        <v>100</v>
      </c>
      <c r="H432" s="576"/>
      <c r="I432" s="209">
        <f t="shared" si="553"/>
        <v>20</v>
      </c>
      <c r="J432" s="209">
        <f t="shared" si="553"/>
        <v>1767.0182359324842</v>
      </c>
      <c r="K432" s="210">
        <f t="shared" si="553"/>
        <v>88.350911796624203</v>
      </c>
      <c r="L432" s="577"/>
      <c r="M432" s="209">
        <f>RANK(K432, K$427:$K$441)</f>
        <v>3</v>
      </c>
      <c r="N432" s="527"/>
      <c r="O432" s="527"/>
      <c r="P432" s="207">
        <v>20</v>
      </c>
      <c r="Q432" s="207">
        <v>1766.3425579655932</v>
      </c>
      <c r="R432" s="208">
        <f t="shared" si="546"/>
        <v>88.317127898279665</v>
      </c>
      <c r="S432" s="205">
        <f t="shared" si="554"/>
        <v>3</v>
      </c>
      <c r="T432" s="576"/>
      <c r="U432" s="207">
        <v>20</v>
      </c>
      <c r="V432" s="207">
        <v>1766.0851360781614</v>
      </c>
      <c r="W432" s="208">
        <f t="shared" si="547"/>
        <v>88.304256803908075</v>
      </c>
      <c r="X432" s="205">
        <f t="shared" si="555"/>
        <v>3</v>
      </c>
      <c r="Y432" s="576"/>
      <c r="Z432" s="207">
        <v>20</v>
      </c>
      <c r="AA432" s="207">
        <v>1766.0933660933676</v>
      </c>
      <c r="AB432" s="208">
        <f t="shared" si="548"/>
        <v>88.304668304668382</v>
      </c>
      <c r="AC432" s="205">
        <f t="shared" si="556"/>
        <v>3</v>
      </c>
      <c r="AD432" s="576"/>
      <c r="AE432" s="207">
        <v>20</v>
      </c>
      <c r="AF432" s="207">
        <v>1766.9592976855445</v>
      </c>
      <c r="AG432" s="208">
        <f t="shared" si="549"/>
        <v>88.347964884277218</v>
      </c>
      <c r="AH432" s="205">
        <f t="shared" si="557"/>
        <v>3</v>
      </c>
      <c r="AI432" s="576"/>
      <c r="AJ432" s="207">
        <v>20</v>
      </c>
      <c r="AK432" s="207">
        <v>1767.4502712477492</v>
      </c>
      <c r="AL432" s="208">
        <f t="shared" si="550"/>
        <v>88.372513562387468</v>
      </c>
      <c r="AM432" s="205">
        <f t="shared" si="558"/>
        <v>3</v>
      </c>
      <c r="AN432" s="576"/>
      <c r="AO432" s="207">
        <v>20</v>
      </c>
      <c r="AP432" s="207">
        <v>1768.0892974392627</v>
      </c>
      <c r="AQ432" s="208">
        <f t="shared" si="551"/>
        <v>88.404464871963143</v>
      </c>
      <c r="AR432" s="205">
        <f t="shared" si="559"/>
        <v>3</v>
      </c>
      <c r="AS432" s="576"/>
      <c r="AT432" s="207">
        <v>20</v>
      </c>
      <c r="AU432" s="207">
        <v>1768.10772501771</v>
      </c>
      <c r="AV432" s="208">
        <f t="shared" si="552"/>
        <v>88.405386250885499</v>
      </c>
      <c r="AW432" s="205">
        <f t="shared" si="560"/>
        <v>3</v>
      </c>
      <c r="AX432" s="576"/>
    </row>
    <row r="433" spans="1:50" ht="14.25" customHeight="1">
      <c r="B433" s="527"/>
      <c r="C433" s="203">
        <v>7</v>
      </c>
      <c r="D433" s="206" t="s">
        <v>669</v>
      </c>
      <c r="E433" s="203">
        <v>21</v>
      </c>
      <c r="F433" s="203">
        <v>2000</v>
      </c>
      <c r="G433" s="208">
        <f t="shared" si="545"/>
        <v>95.238095238095241</v>
      </c>
      <c r="H433" s="576"/>
      <c r="I433" s="209">
        <f t="shared" si="553"/>
        <v>21</v>
      </c>
      <c r="J433" s="209">
        <f t="shared" si="553"/>
        <v>1769.5046570604416</v>
      </c>
      <c r="K433" s="210">
        <f t="shared" si="553"/>
        <v>84.262126526687695</v>
      </c>
      <c r="L433" s="577"/>
      <c r="M433" s="209">
        <f>RANK(K433, K$427:$K$441)</f>
        <v>4</v>
      </c>
      <c r="N433" s="527"/>
      <c r="O433" s="527"/>
      <c r="P433" s="207">
        <v>21</v>
      </c>
      <c r="Q433" s="207">
        <v>1769.6718888560476</v>
      </c>
      <c r="R433" s="208">
        <f t="shared" si="546"/>
        <v>84.270089945526081</v>
      </c>
      <c r="S433" s="205">
        <f t="shared" si="554"/>
        <v>4</v>
      </c>
      <c r="T433" s="576"/>
      <c r="U433" s="207">
        <v>21</v>
      </c>
      <c r="V433" s="207">
        <v>1769.7196261682247</v>
      </c>
      <c r="W433" s="208">
        <f t="shared" si="547"/>
        <v>84.272363150867847</v>
      </c>
      <c r="X433" s="205">
        <f t="shared" si="555"/>
        <v>4</v>
      </c>
      <c r="Y433" s="576"/>
      <c r="Z433" s="207">
        <v>21</v>
      </c>
      <c r="AA433" s="207">
        <v>1769.461948618509</v>
      </c>
      <c r="AB433" s="208">
        <f t="shared" si="548"/>
        <v>84.260092791357579</v>
      </c>
      <c r="AC433" s="205">
        <f t="shared" si="556"/>
        <v>4</v>
      </c>
      <c r="AD433" s="576"/>
      <c r="AE433" s="207">
        <v>21</v>
      </c>
      <c r="AF433" s="207">
        <v>1769.3693693693733</v>
      </c>
      <c r="AG433" s="208">
        <f t="shared" si="549"/>
        <v>84.255684255684443</v>
      </c>
      <c r="AH433" s="205">
        <f t="shared" si="557"/>
        <v>4</v>
      </c>
      <c r="AI433" s="576"/>
      <c r="AJ433" s="207">
        <v>21</v>
      </c>
      <c r="AK433" s="207">
        <v>1769.4915254237271</v>
      </c>
      <c r="AL433" s="208">
        <f t="shared" si="550"/>
        <v>84.261501210653677</v>
      </c>
      <c r="AM433" s="205">
        <f t="shared" si="558"/>
        <v>4</v>
      </c>
      <c r="AN433" s="576"/>
      <c r="AO433" s="207">
        <v>21</v>
      </c>
      <c r="AP433" s="207">
        <v>1769.3079237713155</v>
      </c>
      <c r="AQ433" s="208">
        <f t="shared" si="551"/>
        <v>84.252758274824544</v>
      </c>
      <c r="AR433" s="205">
        <f t="shared" si="559"/>
        <v>4</v>
      </c>
      <c r="AS433" s="576"/>
      <c r="AT433" s="207">
        <v>21</v>
      </c>
      <c r="AU433" s="207">
        <v>1769.5103172158936</v>
      </c>
      <c r="AV433" s="208">
        <f t="shared" si="552"/>
        <v>84.262396057899693</v>
      </c>
      <c r="AW433" s="205">
        <f t="shared" si="560"/>
        <v>4</v>
      </c>
      <c r="AX433" s="576"/>
    </row>
    <row r="434" spans="1:50" ht="14.25" customHeight="1">
      <c r="B434" s="527"/>
      <c r="C434" s="203">
        <v>8</v>
      </c>
      <c r="D434" s="206" t="s">
        <v>977</v>
      </c>
      <c r="E434" s="203">
        <v>19</v>
      </c>
      <c r="F434" s="203">
        <v>1800</v>
      </c>
      <c r="G434" s="208">
        <f t="shared" si="545"/>
        <v>94.736842105263165</v>
      </c>
      <c r="H434" s="576"/>
      <c r="I434" s="209">
        <f t="shared" si="553"/>
        <v>19</v>
      </c>
      <c r="J434" s="209">
        <f t="shared" si="553"/>
        <v>1549.4994912944419</v>
      </c>
      <c r="K434" s="210">
        <f t="shared" si="553"/>
        <v>81.552604804970628</v>
      </c>
      <c r="L434" s="577"/>
      <c r="M434" s="209">
        <f>RANK(K434, K$427:$K$441)</f>
        <v>5</v>
      </c>
      <c r="N434" s="527"/>
      <c r="O434" s="527"/>
      <c r="P434" s="207">
        <v>19</v>
      </c>
      <c r="Q434" s="207">
        <v>1488.3157894736844</v>
      </c>
      <c r="R434" s="208">
        <f t="shared" si="546"/>
        <v>78.332409972299175</v>
      </c>
      <c r="S434" s="205">
        <f t="shared" si="554"/>
        <v>5</v>
      </c>
      <c r="T434" s="576"/>
      <c r="U434" s="207">
        <v>19</v>
      </c>
      <c r="V434" s="207">
        <v>1508.9978054133135</v>
      </c>
      <c r="W434" s="208">
        <f t="shared" si="547"/>
        <v>79.420937127016501</v>
      </c>
      <c r="X434" s="205">
        <f t="shared" si="555"/>
        <v>5</v>
      </c>
      <c r="Y434" s="576"/>
      <c r="Z434" s="207">
        <v>19</v>
      </c>
      <c r="AA434" s="207">
        <v>1530.8011869436218</v>
      </c>
      <c r="AB434" s="208">
        <f t="shared" si="548"/>
        <v>80.568483523348519</v>
      </c>
      <c r="AC434" s="205">
        <f t="shared" si="556"/>
        <v>5</v>
      </c>
      <c r="AD434" s="576"/>
      <c r="AE434" s="207">
        <v>19</v>
      </c>
      <c r="AF434" s="207">
        <v>1551.3074204947009</v>
      </c>
      <c r="AG434" s="208">
        <f t="shared" si="549"/>
        <v>81.647758973405303</v>
      </c>
      <c r="AH434" s="205">
        <f t="shared" si="557"/>
        <v>5</v>
      </c>
      <c r="AI434" s="576"/>
      <c r="AJ434" s="207">
        <v>19</v>
      </c>
      <c r="AK434" s="207">
        <v>1573.0076335877854</v>
      </c>
      <c r="AL434" s="208">
        <f t="shared" si="550"/>
        <v>82.789875451988706</v>
      </c>
      <c r="AM434" s="205">
        <f t="shared" si="558"/>
        <v>5</v>
      </c>
      <c r="AN434" s="576"/>
      <c r="AO434" s="207">
        <v>19</v>
      </c>
      <c r="AP434" s="207">
        <v>1596.9297610427229</v>
      </c>
      <c r="AQ434" s="208">
        <f t="shared" si="551"/>
        <v>84.04893479172226</v>
      </c>
      <c r="AR434" s="205">
        <f t="shared" si="559"/>
        <v>5</v>
      </c>
      <c r="AS434" s="576"/>
      <c r="AT434" s="207">
        <v>19</v>
      </c>
      <c r="AU434" s="207">
        <v>1597.136842105263</v>
      </c>
      <c r="AV434" s="208">
        <f t="shared" si="552"/>
        <v>84.059833795013844</v>
      </c>
      <c r="AW434" s="205">
        <f t="shared" si="560"/>
        <v>5</v>
      </c>
      <c r="AX434" s="576"/>
    </row>
    <row r="435" spans="1:50" ht="14.25" customHeight="1">
      <c r="B435" s="527"/>
      <c r="C435" s="203">
        <v>9</v>
      </c>
      <c r="D435" s="206" t="s">
        <v>837</v>
      </c>
      <c r="E435" s="203">
        <v>19</v>
      </c>
      <c r="F435" s="203">
        <v>2000</v>
      </c>
      <c r="G435" s="208">
        <f t="shared" si="545"/>
        <v>105.26315789473684</v>
      </c>
      <c r="H435" s="576"/>
      <c r="I435" s="209">
        <f t="shared" si="553"/>
        <v>19</v>
      </c>
      <c r="J435" s="209">
        <f t="shared" si="553"/>
        <v>1771.5001361183406</v>
      </c>
      <c r="K435" s="210">
        <f t="shared" si="553"/>
        <v>93.236849269386354</v>
      </c>
      <c r="L435" s="577"/>
      <c r="M435" s="209">
        <f>RANK(K435, K$427:$K$441)</f>
        <v>2</v>
      </c>
      <c r="N435" s="527"/>
      <c r="O435" s="527"/>
      <c r="P435" s="207">
        <v>19</v>
      </c>
      <c r="Q435" s="207">
        <v>1771.2747548548352</v>
      </c>
      <c r="R435" s="208">
        <f t="shared" si="546"/>
        <v>93.2249870976229</v>
      </c>
      <c r="S435" s="205">
        <f t="shared" si="554"/>
        <v>2</v>
      </c>
      <c r="T435" s="576"/>
      <c r="U435" s="207">
        <v>19</v>
      </c>
      <c r="V435" s="207">
        <v>1771.29546676223</v>
      </c>
      <c r="W435" s="208">
        <f t="shared" si="547"/>
        <v>93.226077198012106</v>
      </c>
      <c r="X435" s="205">
        <f t="shared" si="555"/>
        <v>2</v>
      </c>
      <c r="Y435" s="576"/>
      <c r="Z435" s="207">
        <v>19</v>
      </c>
      <c r="AA435" s="207">
        <v>1771.5387581951413</v>
      </c>
      <c r="AB435" s="208">
        <f t="shared" si="548"/>
        <v>93.238882010270601</v>
      </c>
      <c r="AC435" s="205">
        <f t="shared" si="556"/>
        <v>2</v>
      </c>
      <c r="AD435" s="576"/>
      <c r="AE435" s="207">
        <v>19</v>
      </c>
      <c r="AF435" s="207">
        <v>1771.5009499683338</v>
      </c>
      <c r="AG435" s="208">
        <f t="shared" si="549"/>
        <v>93.236892103596517</v>
      </c>
      <c r="AH435" s="205">
        <f t="shared" si="557"/>
        <v>2</v>
      </c>
      <c r="AI435" s="576"/>
      <c r="AJ435" s="207">
        <v>19</v>
      </c>
      <c r="AK435" s="207">
        <v>1771.5705412599837</v>
      </c>
      <c r="AL435" s="208">
        <f t="shared" si="550"/>
        <v>93.240554803157039</v>
      </c>
      <c r="AM435" s="205">
        <f t="shared" si="558"/>
        <v>2</v>
      </c>
      <c r="AN435" s="576"/>
      <c r="AO435" s="207">
        <v>19</v>
      </c>
      <c r="AP435" s="207">
        <v>1771.5667311411989</v>
      </c>
      <c r="AQ435" s="208">
        <f t="shared" si="551"/>
        <v>93.240354270589421</v>
      </c>
      <c r="AR435" s="205">
        <f t="shared" si="559"/>
        <v>2</v>
      </c>
      <c r="AS435" s="576"/>
      <c r="AT435" s="207">
        <v>19</v>
      </c>
      <c r="AU435" s="207">
        <v>1771.753750646662</v>
      </c>
      <c r="AV435" s="208">
        <f t="shared" si="552"/>
        <v>93.250197402455896</v>
      </c>
      <c r="AW435" s="205">
        <f t="shared" si="560"/>
        <v>2</v>
      </c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7"/>
      <c r="Q436" s="207"/>
      <c r="R436" s="208"/>
      <c r="S436" s="205"/>
      <c r="T436" s="576"/>
      <c r="U436" s="207"/>
      <c r="V436" s="207"/>
      <c r="W436" s="208"/>
      <c r="X436" s="205"/>
      <c r="Y436" s="576"/>
      <c r="Z436" s="207"/>
      <c r="AA436" s="207"/>
      <c r="AB436" s="208"/>
      <c r="AC436" s="205"/>
      <c r="AD436" s="576"/>
      <c r="AE436" s="207"/>
      <c r="AF436" s="207"/>
      <c r="AG436" s="208"/>
      <c r="AH436" s="205"/>
      <c r="AI436" s="576"/>
      <c r="AJ436" s="207"/>
      <c r="AK436" s="207"/>
      <c r="AL436" s="208"/>
      <c r="AM436" s="205"/>
      <c r="AN436" s="576"/>
      <c r="AO436" s="207"/>
      <c r="AP436" s="207"/>
      <c r="AQ436" s="208"/>
      <c r="AR436" s="205"/>
      <c r="AS436" s="576"/>
      <c r="AT436" s="207"/>
      <c r="AU436" s="207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7"/>
      <c r="Q437" s="207"/>
      <c r="R437" s="208"/>
      <c r="S437" s="205"/>
      <c r="T437" s="576"/>
      <c r="U437" s="207"/>
      <c r="V437" s="207"/>
      <c r="W437" s="208"/>
      <c r="X437" s="205"/>
      <c r="Y437" s="576"/>
      <c r="Z437" s="207"/>
      <c r="AA437" s="207"/>
      <c r="AB437" s="208"/>
      <c r="AC437" s="205"/>
      <c r="AD437" s="576"/>
      <c r="AE437" s="207"/>
      <c r="AF437" s="207"/>
      <c r="AG437" s="208"/>
      <c r="AH437" s="205"/>
      <c r="AI437" s="576"/>
      <c r="AJ437" s="207"/>
      <c r="AK437" s="207"/>
      <c r="AL437" s="208"/>
      <c r="AM437" s="205"/>
      <c r="AN437" s="576"/>
      <c r="AO437" s="207"/>
      <c r="AP437" s="207"/>
      <c r="AQ437" s="208"/>
      <c r="AR437" s="205"/>
      <c r="AS437" s="576"/>
      <c r="AT437" s="207"/>
      <c r="AU437" s="207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561">U442+1</f>
        <v>46023</v>
      </c>
      <c r="AA442" s="637"/>
      <c r="AB442" s="637"/>
      <c r="AC442" s="637"/>
      <c r="AD442" s="637"/>
      <c r="AE442" s="638">
        <f t="shared" ref="AE442" si="562">Z442+1</f>
        <v>46024</v>
      </c>
      <c r="AF442" s="639"/>
      <c r="AG442" s="639"/>
      <c r="AH442" s="639"/>
      <c r="AI442" s="639"/>
      <c r="AJ442" s="640">
        <f t="shared" ref="AJ442" si="563">AE442+1</f>
        <v>46025</v>
      </c>
      <c r="AK442" s="641"/>
      <c r="AL442" s="641"/>
      <c r="AM442" s="641"/>
      <c r="AN442" s="642"/>
      <c r="AO442" s="638">
        <f t="shared" ref="AO442" si="564">AJ442+1</f>
        <v>46026</v>
      </c>
      <c r="AP442" s="639"/>
      <c r="AQ442" s="639"/>
      <c r="AR442" s="639"/>
      <c r="AS442" s="639"/>
      <c r="AT442" s="640">
        <f t="shared" ref="AT442" si="565">AO442+1</f>
        <v>46027</v>
      </c>
      <c r="AU442" s="641"/>
      <c r="AV442" s="641"/>
      <c r="AW442" s="641"/>
      <c r="AX442" s="642"/>
    </row>
    <row r="443" spans="1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566">Z442</f>
        <v>46023</v>
      </c>
      <c r="AA443" s="643"/>
      <c r="AB443" s="643"/>
      <c r="AC443" s="643"/>
      <c r="AD443" s="643"/>
      <c r="AE443" s="644">
        <f t="shared" ref="AE443" si="567">AE442</f>
        <v>46024</v>
      </c>
      <c r="AF443" s="644"/>
      <c r="AG443" s="644"/>
      <c r="AH443" s="644"/>
      <c r="AI443" s="644"/>
      <c r="AJ443" s="645">
        <f t="shared" ref="AJ443" si="568">AJ442</f>
        <v>46025</v>
      </c>
      <c r="AK443" s="646"/>
      <c r="AL443" s="646"/>
      <c r="AM443" s="646"/>
      <c r="AN443" s="647"/>
      <c r="AO443" s="644">
        <f t="shared" ref="AO443" si="569">AO442</f>
        <v>46026</v>
      </c>
      <c r="AP443" s="644"/>
      <c r="AQ443" s="644"/>
      <c r="AR443" s="644"/>
      <c r="AS443" s="644"/>
      <c r="AT443" s="645">
        <f t="shared" ref="AT443" si="570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407</v>
      </c>
      <c r="C447" s="203">
        <v>1</v>
      </c>
      <c r="D447" s="206" t="s">
        <v>374</v>
      </c>
      <c r="E447" s="203">
        <v>25</v>
      </c>
      <c r="F447" s="203">
        <v>2000</v>
      </c>
      <c r="G447" s="208">
        <f t="shared" ref="G447:G455" si="571">F447/E447</f>
        <v>80</v>
      </c>
      <c r="H447" s="576">
        <f>AVERAGE(G447:G461)</f>
        <v>94.861635475446221</v>
      </c>
      <c r="I447" s="209">
        <f>AVERAGE(P447,U447,Z447,AE447,AJ447,AO447,AT447)</f>
        <v>25</v>
      </c>
      <c r="J447" s="209">
        <f>AVERAGE(Q447,V447,AA447,AF447,AK447,AP447,AU447)</f>
        <v>1776.5173825986108</v>
      </c>
      <c r="K447" s="210">
        <f>AVERAGE(R447,W447,AB447,AG447,AL447,AQ447,AV447)</f>
        <v>71.060695303944428</v>
      </c>
      <c r="L447" s="577">
        <f>IFERROR(AVERAGE(K447:K461),"-")</f>
        <v>84.036139411306749</v>
      </c>
      <c r="M447" s="209">
        <f>RANK(K447, K$447:$K$461)</f>
        <v>9</v>
      </c>
      <c r="N447" s="527"/>
      <c r="O447" s="527"/>
      <c r="P447" s="211">
        <f>IFERROR(VLOOKUP($D447,'[2]1230W2'!$A:$B,2,0),"")</f>
        <v>25</v>
      </c>
      <c r="Q447" s="211">
        <f>IFERROR(VLOOKUP($D447,'[2]1230W2'!$A:$C,3,0),"")</f>
        <v>1776.4538272244524</v>
      </c>
      <c r="R447" s="208">
        <f>IFERROR(Q447/P447,"")</f>
        <v>71.058153088978102</v>
      </c>
      <c r="S447" s="205">
        <f>RANK(R447, R$447:R$461)</f>
        <v>9</v>
      </c>
      <c r="T447" s="576">
        <f>AVERAGE(R447:R461)</f>
        <v>84.034903532196779</v>
      </c>
      <c r="U447" s="211">
        <f>IFERROR(VLOOKUP($D447,'[2]1231W3'!$A:$B,2,0),"")</f>
        <v>25</v>
      </c>
      <c r="V447" s="211">
        <f>IFERROR(VLOOKUP($D447,'[2]1231W3'!$A:$C,3,0),"")</f>
        <v>1776.5809379727689</v>
      </c>
      <c r="W447" s="208">
        <f t="shared" ref="W447:W461" si="572">IFERROR(V447/U447,"")</f>
        <v>71.063237518910753</v>
      </c>
      <c r="X447" s="205">
        <f>RANK(W447, W$447:W$461)</f>
        <v>9</v>
      </c>
      <c r="Y447" s="576">
        <f>AVERAGE(W447:W461)</f>
        <v>84.037375290416733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573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574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575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576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372</v>
      </c>
      <c r="E448" s="203">
        <v>23</v>
      </c>
      <c r="F448" s="203">
        <v>2000</v>
      </c>
      <c r="G448" s="208">
        <f t="shared" si="571"/>
        <v>86.956521739130437</v>
      </c>
      <c r="H448" s="576"/>
      <c r="I448" s="209">
        <f t="shared" ref="I448:K455" si="577">AVERAGE(P448,U448,Z448,AE448,AJ448,AO448,AT448)</f>
        <v>23</v>
      </c>
      <c r="J448" s="209">
        <f t="shared" si="577"/>
        <v>1771.2325184163715</v>
      </c>
      <c r="K448" s="210">
        <f t="shared" si="577"/>
        <v>77.010109496363981</v>
      </c>
      <c r="L448" s="577"/>
      <c r="M448" s="209">
        <f>RANK(K448, K$447:$K$461)</f>
        <v>7</v>
      </c>
      <c r="N448" s="527"/>
      <c r="O448" s="527"/>
      <c r="P448" s="211">
        <f>IFERROR(VLOOKUP($D448,'[2]1230W2'!$A:$B,2,0),"")</f>
        <v>23</v>
      </c>
      <c r="Q448" s="211">
        <f>IFERROR(VLOOKUP($D448,'[2]1230W2'!$A:$C,3,0),"")</f>
        <v>1771.0932674490402</v>
      </c>
      <c r="R448" s="208">
        <f t="shared" ref="R448:R461" si="578">IFERROR(Q448/P448,"")</f>
        <v>77.00405510648001</v>
      </c>
      <c r="S448" s="205">
        <f t="shared" ref="S448:S455" si="579">RANK(R448, R$447:R$461)</f>
        <v>7</v>
      </c>
      <c r="T448" s="576"/>
      <c r="U448" s="211">
        <f>IFERROR(VLOOKUP($D448,'[2]1231W3'!$A:$B,2,0),"")</f>
        <v>23</v>
      </c>
      <c r="V448" s="211">
        <f>IFERROR(VLOOKUP($D448,'[2]1231W3'!$A:$C,3,0),"")</f>
        <v>1771.3717693837025</v>
      </c>
      <c r="W448" s="208">
        <f t="shared" si="572"/>
        <v>77.016163886247938</v>
      </c>
      <c r="X448" s="205">
        <f t="shared" ref="X448:X455" si="580">RANK(W448, W$447:W$461)</f>
        <v>7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573"/>
        <v/>
      </c>
      <c r="AC448" s="205" t="e">
        <f t="shared" ref="AC448:AC461" si="581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582">IFERROR(AF448/AE448,"")</f>
        <v/>
      </c>
      <c r="AH448" s="205" t="e">
        <f t="shared" ref="AH448:AH461" si="583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574"/>
        <v/>
      </c>
      <c r="AM448" s="205" t="e">
        <f t="shared" ref="AM448:AM461" si="584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575"/>
        <v/>
      </c>
      <c r="AR448" s="205" t="e">
        <f t="shared" ref="AR448:AR461" si="585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576"/>
        <v/>
      </c>
      <c r="AW448" s="205" t="e">
        <f t="shared" ref="AW448:AW461" si="586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 t="s">
        <v>410</v>
      </c>
      <c r="E449" s="203">
        <v>23</v>
      </c>
      <c r="F449" s="203">
        <v>2000</v>
      </c>
      <c r="G449" s="208">
        <f t="shared" si="571"/>
        <v>86.956521739130437</v>
      </c>
      <c r="H449" s="576"/>
      <c r="I449" s="209">
        <f t="shared" si="577"/>
        <v>23</v>
      </c>
      <c r="J449" s="209">
        <f t="shared" si="577"/>
        <v>1772.7171893505665</v>
      </c>
      <c r="K449" s="210">
        <f t="shared" si="577"/>
        <v>77.074660406546371</v>
      </c>
      <c r="L449" s="577"/>
      <c r="M449" s="209">
        <f>RANK(K449, K$447:$K$461)</f>
        <v>6</v>
      </c>
      <c r="N449" s="527"/>
      <c r="O449" s="527"/>
      <c r="P449" s="211">
        <f>IFERROR(VLOOKUP($D449,'[2]1230W2'!$A:$B,2,0),"")</f>
        <v>23</v>
      </c>
      <c r="Q449" s="211">
        <f>IFERROR(VLOOKUP($D449,'[2]1230W2'!$A:$C,3,0),"")</f>
        <v>1772.610222395627</v>
      </c>
      <c r="R449" s="208">
        <f t="shared" si="578"/>
        <v>77.070009669375082</v>
      </c>
      <c r="S449" s="205">
        <f t="shared" si="579"/>
        <v>6</v>
      </c>
      <c r="T449" s="576"/>
      <c r="U449" s="211">
        <f>IFERROR(VLOOKUP($D449,'[2]1231W3'!$A:$B,2,0),"")</f>
        <v>23</v>
      </c>
      <c r="V449" s="211">
        <f>IFERROR(VLOOKUP($D449,'[2]1231W3'!$A:$C,3,0),"")</f>
        <v>1772.8241563055058</v>
      </c>
      <c r="W449" s="208">
        <f t="shared" si="572"/>
        <v>77.079311143717646</v>
      </c>
      <c r="X449" s="205">
        <f t="shared" si="580"/>
        <v>6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573"/>
        <v/>
      </c>
      <c r="AC449" s="205" t="e">
        <f t="shared" si="581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582"/>
        <v/>
      </c>
      <c r="AH449" s="205" t="e">
        <f t="shared" si="583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574"/>
        <v/>
      </c>
      <c r="AM449" s="205" t="e">
        <f t="shared" si="584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575"/>
        <v/>
      </c>
      <c r="AR449" s="205" t="e">
        <f t="shared" si="585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576"/>
        <v/>
      </c>
      <c r="AW449" s="205" t="e">
        <f t="shared" si="586"/>
        <v>#VALUE!</v>
      </c>
      <c r="AX449" s="576"/>
    </row>
    <row r="450" spans="1:50" ht="14.25" customHeight="1">
      <c r="A450" s="279"/>
      <c r="B450" s="527"/>
      <c r="C450" s="203">
        <v>4</v>
      </c>
      <c r="D450" s="206" t="s">
        <v>378</v>
      </c>
      <c r="E450" s="203">
        <v>23</v>
      </c>
      <c r="F450" s="203">
        <v>2000</v>
      </c>
      <c r="G450" s="208">
        <f t="shared" si="571"/>
        <v>86.956521739130437</v>
      </c>
      <c r="H450" s="576"/>
      <c r="I450" s="209">
        <f t="shared" si="577"/>
        <v>23</v>
      </c>
      <c r="J450" s="209">
        <f t="shared" si="577"/>
        <v>1768.2219871371844</v>
      </c>
      <c r="K450" s="210">
        <f t="shared" si="577"/>
        <v>76.879216832051497</v>
      </c>
      <c r="L450" s="577"/>
      <c r="M450" s="209">
        <f>RANK(K450, K$447:$K$461)</f>
        <v>8</v>
      </c>
      <c r="N450" s="527"/>
      <c r="O450" s="527"/>
      <c r="P450" s="211">
        <f>IFERROR(VLOOKUP($D450,'[2]1230W2'!$A:$B,2,0),"")</f>
        <v>23</v>
      </c>
      <c r="Q450" s="211">
        <f>IFERROR(VLOOKUP($D450,'[2]1230W2'!$A:$C,3,0),"")</f>
        <v>1768.4411858463477</v>
      </c>
      <c r="R450" s="208">
        <f t="shared" si="578"/>
        <v>76.888747210710775</v>
      </c>
      <c r="S450" s="205">
        <f t="shared" si="579"/>
        <v>8</v>
      </c>
      <c r="T450" s="576"/>
      <c r="U450" s="211">
        <f>IFERROR(VLOOKUP($D450,'[2]1231W3'!$A:$B,2,0),"")</f>
        <v>23</v>
      </c>
      <c r="V450" s="211">
        <f>IFERROR(VLOOKUP($D450,'[2]1231W3'!$A:$C,3,0),"")</f>
        <v>1768.0027884280212</v>
      </c>
      <c r="W450" s="208">
        <f t="shared" si="572"/>
        <v>76.86968645339222</v>
      </c>
      <c r="X450" s="205">
        <f t="shared" si="580"/>
        <v>8</v>
      </c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573"/>
        <v/>
      </c>
      <c r="AC450" s="205" t="e">
        <f t="shared" si="581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582"/>
        <v/>
      </c>
      <c r="AH450" s="205" t="e">
        <f t="shared" si="583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574"/>
        <v/>
      </c>
      <c r="AM450" s="205" t="e">
        <f t="shared" si="584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575"/>
        <v/>
      </c>
      <c r="AR450" s="205" t="e">
        <f t="shared" si="585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576"/>
        <v/>
      </c>
      <c r="AW450" s="205" t="e">
        <f t="shared" si="586"/>
        <v>#VALUE!</v>
      </c>
      <c r="AX450" s="576"/>
    </row>
    <row r="451" spans="1:50" ht="14.25" customHeight="1">
      <c r="A451" s="279"/>
      <c r="B451" s="527"/>
      <c r="C451" s="203">
        <v>5</v>
      </c>
      <c r="D451" s="206" t="s">
        <v>379</v>
      </c>
      <c r="E451" s="203">
        <v>17</v>
      </c>
      <c r="F451" s="203">
        <v>2000</v>
      </c>
      <c r="G451" s="208">
        <f t="shared" si="571"/>
        <v>117.64705882352941</v>
      </c>
      <c r="H451" s="576"/>
      <c r="I451" s="209">
        <f t="shared" si="577"/>
        <v>17</v>
      </c>
      <c r="J451" s="209">
        <f t="shared" si="577"/>
        <v>1773.2928278959212</v>
      </c>
      <c r="K451" s="210">
        <f t="shared" si="577"/>
        <v>104.31134281740712</v>
      </c>
      <c r="L451" s="577"/>
      <c r="M451" s="209">
        <f>RANK(K451, K$447:$K$461)</f>
        <v>1</v>
      </c>
      <c r="N451" s="527"/>
      <c r="O451" s="527"/>
      <c r="P451" s="211">
        <f>IFERROR(VLOOKUP($D451,'[2]1230W2'!$A:$B,2,0),"")</f>
        <v>17</v>
      </c>
      <c r="Q451" s="211">
        <f>IFERROR(VLOOKUP($D451,'[2]1230W2'!$A:$C,3,0),"")</f>
        <v>1773.4513274336273</v>
      </c>
      <c r="R451" s="208">
        <f t="shared" si="578"/>
        <v>104.32066631962513</v>
      </c>
      <c r="S451" s="205">
        <f t="shared" si="579"/>
        <v>1</v>
      </c>
      <c r="T451" s="576"/>
      <c r="U451" s="211">
        <f>IFERROR(VLOOKUP($D451,'[2]1231W3'!$A:$B,2,0),"")</f>
        <v>17</v>
      </c>
      <c r="V451" s="211">
        <f>IFERROR(VLOOKUP($D451,'[2]1231W3'!$A:$C,3,0),"")</f>
        <v>1773.134328358215</v>
      </c>
      <c r="W451" s="208">
        <f t="shared" si="572"/>
        <v>104.30201931518911</v>
      </c>
      <c r="X451" s="205">
        <f t="shared" si="580"/>
        <v>1</v>
      </c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573"/>
        <v/>
      </c>
      <c r="AC451" s="205" t="e">
        <f t="shared" si="581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582"/>
        <v/>
      </c>
      <c r="AH451" s="205" t="e">
        <f t="shared" si="583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574"/>
        <v/>
      </c>
      <c r="AM451" s="205" t="e">
        <f t="shared" si="584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575"/>
        <v/>
      </c>
      <c r="AR451" s="205" t="e">
        <f t="shared" si="585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576"/>
        <v/>
      </c>
      <c r="AW451" s="205" t="e">
        <f t="shared" si="586"/>
        <v>#VALUE!</v>
      </c>
      <c r="AX451" s="576"/>
    </row>
    <row r="452" spans="1:50" ht="14.25" customHeight="1">
      <c r="A452" s="279"/>
      <c r="B452" s="527"/>
      <c r="C452" s="203">
        <v>6</v>
      </c>
      <c r="D452" s="206" t="s">
        <v>616</v>
      </c>
      <c r="E452" s="203">
        <v>20</v>
      </c>
      <c r="F452" s="203">
        <v>2000</v>
      </c>
      <c r="G452" s="208">
        <f t="shared" si="571"/>
        <v>100</v>
      </c>
      <c r="H452" s="576"/>
      <c r="I452" s="209">
        <f t="shared" si="577"/>
        <v>20</v>
      </c>
      <c r="J452" s="209">
        <f t="shared" si="577"/>
        <v>1767.9316693944359</v>
      </c>
      <c r="K452" s="210">
        <f t="shared" si="577"/>
        <v>88.39658346972179</v>
      </c>
      <c r="L452" s="577"/>
      <c r="M452" s="209">
        <f>RANK(K452, K$447:$K$461)</f>
        <v>3</v>
      </c>
      <c r="N452" s="527"/>
      <c r="O452" s="527"/>
      <c r="P452" s="211">
        <f>IFERROR(VLOOKUP($D452,'[2]1230W2'!$A:$B,2,0),"")</f>
        <v>20</v>
      </c>
      <c r="Q452" s="211">
        <f>IFERROR(VLOOKUP($D452,'[2]1230W2'!$A:$C,3,0),"")</f>
        <v>1767.5941080196319</v>
      </c>
      <c r="R452" s="208">
        <f t="shared" si="578"/>
        <v>88.379705400981592</v>
      </c>
      <c r="S452" s="205">
        <f t="shared" si="579"/>
        <v>3</v>
      </c>
      <c r="T452" s="576"/>
      <c r="U452" s="211">
        <f>IFERROR(VLOOKUP($D452,'[2]1231W3'!$A:$B,2,0),"")</f>
        <v>20</v>
      </c>
      <c r="V452" s="211">
        <f>IFERROR(VLOOKUP($D452,'[2]1231W3'!$A:$C,3,0),"")</f>
        <v>1768.2692307692398</v>
      </c>
      <c r="W452" s="208">
        <f t="shared" si="572"/>
        <v>88.413461538461988</v>
      </c>
      <c r="X452" s="205">
        <f t="shared" si="580"/>
        <v>3</v>
      </c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573"/>
        <v/>
      </c>
      <c r="AC452" s="205" t="e">
        <f t="shared" si="581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582"/>
        <v/>
      </c>
      <c r="AH452" s="205" t="e">
        <f t="shared" si="583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574"/>
        <v/>
      </c>
      <c r="AM452" s="205" t="e">
        <f t="shared" si="584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575"/>
        <v/>
      </c>
      <c r="AR452" s="205" t="e">
        <f t="shared" si="585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576"/>
        <v/>
      </c>
      <c r="AW452" s="205" t="e">
        <f t="shared" si="586"/>
        <v>#VALUE!</v>
      </c>
      <c r="AX452" s="576"/>
    </row>
    <row r="453" spans="1:50" ht="14.25" customHeight="1">
      <c r="A453" s="279"/>
      <c r="B453" s="527"/>
      <c r="C453" s="203">
        <v>7</v>
      </c>
      <c r="D453" s="206" t="s">
        <v>669</v>
      </c>
      <c r="E453" s="203">
        <v>21</v>
      </c>
      <c r="F453" s="203">
        <v>2000</v>
      </c>
      <c r="G453" s="208">
        <f t="shared" si="571"/>
        <v>95.238095238095241</v>
      </c>
      <c r="H453" s="576"/>
      <c r="I453" s="209">
        <f t="shared" si="577"/>
        <v>21</v>
      </c>
      <c r="J453" s="209">
        <f t="shared" si="577"/>
        <v>1769.5643625297039</v>
      </c>
      <c r="K453" s="210">
        <f t="shared" si="577"/>
        <v>84.264969644271616</v>
      </c>
      <c r="L453" s="577"/>
      <c r="M453" s="209">
        <f>RANK(K453, K$447:$K$461)</f>
        <v>4</v>
      </c>
      <c r="N453" s="527"/>
      <c r="O453" s="527"/>
      <c r="P453" s="211">
        <f>IFERROR(VLOOKUP($D453,'[2]1230W2'!$A:$B,2,0),"")</f>
        <v>21</v>
      </c>
      <c r="Q453" s="211">
        <f>IFERROR(VLOOKUP($D453,'[2]1230W2'!$A:$C,3,0),"")</f>
        <v>1769.5652173913045</v>
      </c>
      <c r="R453" s="208">
        <f t="shared" si="578"/>
        <v>84.265010351966879</v>
      </c>
      <c r="S453" s="205">
        <f t="shared" si="579"/>
        <v>4</v>
      </c>
      <c r="T453" s="576"/>
      <c r="U453" s="211">
        <f>IFERROR(VLOOKUP($D453,'[2]1231W3'!$A:$B,2,0),"")</f>
        <v>21</v>
      </c>
      <c r="V453" s="211">
        <f>IFERROR(VLOOKUP($D453,'[2]1231W3'!$A:$C,3,0),"")</f>
        <v>1769.5635076681035</v>
      </c>
      <c r="W453" s="208">
        <f t="shared" si="572"/>
        <v>84.264928936576354</v>
      </c>
      <c r="X453" s="205">
        <f t="shared" si="580"/>
        <v>4</v>
      </c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573"/>
        <v/>
      </c>
      <c r="AC453" s="205" t="e">
        <f t="shared" si="581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582"/>
        <v/>
      </c>
      <c r="AH453" s="205" t="e">
        <f t="shared" si="583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574"/>
        <v/>
      </c>
      <c r="AM453" s="205" t="e">
        <f t="shared" si="584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575"/>
        <v/>
      </c>
      <c r="AR453" s="205" t="e">
        <f t="shared" si="585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576"/>
        <v/>
      </c>
      <c r="AW453" s="205" t="e">
        <f t="shared" si="586"/>
        <v>#VALUE!</v>
      </c>
      <c r="AX453" s="576"/>
    </row>
    <row r="454" spans="1:50" ht="14.25" customHeight="1">
      <c r="A454" s="279"/>
      <c r="B454" s="527"/>
      <c r="C454" s="203">
        <v>8</v>
      </c>
      <c r="D454" s="206" t="s">
        <v>977</v>
      </c>
      <c r="E454" s="203">
        <v>19</v>
      </c>
      <c r="F454" s="203">
        <v>1800</v>
      </c>
      <c r="G454" s="208">
        <f t="shared" si="571"/>
        <v>94.736842105263165</v>
      </c>
      <c r="H454" s="576"/>
      <c r="I454" s="209">
        <f t="shared" si="577"/>
        <v>19</v>
      </c>
      <c r="J454" s="209">
        <f t="shared" si="577"/>
        <v>1597.2936566530552</v>
      </c>
      <c r="K454" s="210">
        <f t="shared" si="577"/>
        <v>84.068087192266063</v>
      </c>
      <c r="L454" s="577"/>
      <c r="M454" s="209">
        <f>RANK(K454, K$447:$K$461)</f>
        <v>5</v>
      </c>
      <c r="N454" s="527"/>
      <c r="O454" s="527"/>
      <c r="P454" s="211">
        <f>IFERROR(VLOOKUP($D454,'[2]1230W2'!$A:$B,2,0),"")</f>
        <v>19</v>
      </c>
      <c r="Q454" s="211">
        <f>IFERROR(VLOOKUP($D454,'[2]1230W2'!$A:$C,3,0),"")</f>
        <v>1597.2628985903918</v>
      </c>
      <c r="R454" s="208">
        <f t="shared" si="578"/>
        <v>84.066468346862735</v>
      </c>
      <c r="S454" s="205">
        <f t="shared" si="579"/>
        <v>5</v>
      </c>
      <c r="T454" s="576"/>
      <c r="U454" s="211">
        <f>IFERROR(VLOOKUP($D454,'[2]1231W3'!$A:$B,2,0),"")</f>
        <v>19</v>
      </c>
      <c r="V454" s="211">
        <f>IFERROR(VLOOKUP($D454,'[2]1231W3'!$A:$C,3,0),"")</f>
        <v>1597.3244147157184</v>
      </c>
      <c r="W454" s="208">
        <f t="shared" si="572"/>
        <v>84.069706037669391</v>
      </c>
      <c r="X454" s="205">
        <f t="shared" si="580"/>
        <v>5</v>
      </c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573"/>
        <v/>
      </c>
      <c r="AC454" s="205" t="e">
        <f t="shared" si="581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582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574"/>
        <v/>
      </c>
      <c r="AM454" s="205" t="e">
        <f t="shared" si="584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575"/>
        <v/>
      </c>
      <c r="AR454" s="205" t="e">
        <f t="shared" si="585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576"/>
        <v/>
      </c>
      <c r="AW454" s="205" t="e">
        <f t="shared" si="586"/>
        <v>#VALUE!</v>
      </c>
      <c r="AX454" s="576"/>
    </row>
    <row r="455" spans="1:50" ht="14.25" customHeight="1">
      <c r="A455" s="279"/>
      <c r="B455" s="527"/>
      <c r="C455" s="203">
        <v>9</v>
      </c>
      <c r="D455" s="206" t="s">
        <v>837</v>
      </c>
      <c r="E455" s="203">
        <v>19</v>
      </c>
      <c r="F455" s="203">
        <v>2000</v>
      </c>
      <c r="G455" s="208">
        <f t="shared" si="571"/>
        <v>105.26315789473684</v>
      </c>
      <c r="H455" s="576"/>
      <c r="I455" s="209">
        <f t="shared" si="577"/>
        <v>19</v>
      </c>
      <c r="J455" s="209">
        <f t="shared" si="577"/>
        <v>1771.9322012445712</v>
      </c>
      <c r="K455" s="210">
        <f t="shared" si="577"/>
        <v>93.259589539187957</v>
      </c>
      <c r="L455" s="577"/>
      <c r="M455" s="209">
        <f>RANK(K455, K$447:$K$461)</f>
        <v>2</v>
      </c>
      <c r="N455" s="527"/>
      <c r="O455" s="527"/>
      <c r="P455" s="211">
        <f>IFERROR(VLOOKUP($D455,'[2]1230W2'!$A:$B,2,0),"")</f>
        <v>19</v>
      </c>
      <c r="Q455" s="211">
        <f>IFERROR(VLOOKUP($D455,'[2]1230W2'!$A:$C,3,0),"")</f>
        <v>1771.9650096010239</v>
      </c>
      <c r="R455" s="208">
        <f t="shared" si="578"/>
        <v>93.261316294790731</v>
      </c>
      <c r="S455" s="205">
        <f t="shared" si="579"/>
        <v>2</v>
      </c>
      <c r="T455" s="576"/>
      <c r="U455" s="211">
        <f>IFERROR(VLOOKUP($D455,'[2]1231W3'!$A:$B,2,0),"")</f>
        <v>19</v>
      </c>
      <c r="V455" s="211">
        <f>IFERROR(VLOOKUP($D455,'[2]1231W3'!$A:$C,3,0),"")</f>
        <v>1771.8993928881184</v>
      </c>
      <c r="W455" s="208">
        <f t="shared" si="572"/>
        <v>93.257862783585182</v>
      </c>
      <c r="X455" s="205">
        <f t="shared" si="580"/>
        <v>2</v>
      </c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573"/>
        <v/>
      </c>
      <c r="AC455" s="205" t="e">
        <f t="shared" si="581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582"/>
        <v/>
      </c>
      <c r="AH455" s="205" t="e">
        <f t="shared" si="583"/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574"/>
        <v/>
      </c>
      <c r="AM455" s="205" t="e">
        <f t="shared" si="584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575"/>
        <v/>
      </c>
      <c r="AR455" s="205" t="e">
        <f t="shared" si="585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576"/>
        <v/>
      </c>
      <c r="AW455" s="205" t="e">
        <f t="shared" si="586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578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572"/>
        <v/>
      </c>
      <c r="X456" s="205"/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573"/>
        <v/>
      </c>
      <c r="AC456" s="205" t="e">
        <f t="shared" si="581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582"/>
        <v/>
      </c>
      <c r="AH456" s="205" t="e">
        <f t="shared" si="583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574"/>
        <v/>
      </c>
      <c r="AM456" s="205" t="e">
        <f t="shared" si="584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575"/>
        <v/>
      </c>
      <c r="AR456" s="205" t="e">
        <f t="shared" si="585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576"/>
        <v/>
      </c>
      <c r="AW456" s="205" t="e">
        <f t="shared" si="586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8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72"/>
        <v/>
      </c>
      <c r="X457" s="205"/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573"/>
        <v/>
      </c>
      <c r="AC457" s="205" t="e">
        <f t="shared" si="581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582"/>
        <v/>
      </c>
      <c r="AH457" s="205" t="e">
        <f t="shared" si="583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574"/>
        <v/>
      </c>
      <c r="AM457" s="205" t="e">
        <f t="shared" si="584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575"/>
        <v/>
      </c>
      <c r="AR457" s="205" t="e">
        <f t="shared" si="585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576"/>
        <v/>
      </c>
      <c r="AW457" s="205" t="e">
        <f t="shared" si="586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8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72"/>
        <v/>
      </c>
      <c r="X458" s="205"/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573"/>
        <v/>
      </c>
      <c r="AC458" s="205" t="e">
        <f t="shared" si="581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582"/>
        <v/>
      </c>
      <c r="AH458" s="205" t="e">
        <f t="shared" si="583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574"/>
        <v/>
      </c>
      <c r="AM458" s="205" t="e">
        <f t="shared" si="584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575"/>
        <v/>
      </c>
      <c r="AR458" s="205" t="e">
        <f t="shared" si="585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576"/>
        <v/>
      </c>
      <c r="AW458" s="205" t="e">
        <f t="shared" si="586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8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72"/>
        <v/>
      </c>
      <c r="X459" s="205"/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573"/>
        <v/>
      </c>
      <c r="AC459" s="205" t="e">
        <f t="shared" si="581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582"/>
        <v/>
      </c>
      <c r="AH459" s="205" t="e">
        <f t="shared" si="583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574"/>
        <v/>
      </c>
      <c r="AM459" s="205" t="e">
        <f t="shared" si="584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575"/>
        <v/>
      </c>
      <c r="AR459" s="205" t="e">
        <f t="shared" si="585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576"/>
        <v/>
      </c>
      <c r="AW459" s="205" t="e">
        <f t="shared" si="586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8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72"/>
        <v/>
      </c>
      <c r="X460" s="205"/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573"/>
        <v/>
      </c>
      <c r="AC460" s="205" t="e">
        <f t="shared" si="581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582"/>
        <v/>
      </c>
      <c r="AH460" s="205" t="e">
        <f t="shared" si="583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574"/>
        <v/>
      </c>
      <c r="AM460" s="205" t="e">
        <f t="shared" si="584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575"/>
        <v/>
      </c>
      <c r="AR460" s="205" t="e">
        <f t="shared" si="585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576"/>
        <v/>
      </c>
      <c r="AW460" s="205" t="e">
        <f t="shared" si="586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8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72"/>
        <v/>
      </c>
      <c r="X461" s="205"/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573"/>
        <v/>
      </c>
      <c r="AC461" s="205" t="e">
        <f t="shared" si="581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582"/>
        <v/>
      </c>
      <c r="AH461" s="205" t="e">
        <f t="shared" si="583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574"/>
        <v/>
      </c>
      <c r="AM461" s="205" t="e">
        <f t="shared" si="584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575"/>
        <v/>
      </c>
      <c r="AR461" s="205" t="e">
        <f t="shared" si="585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576"/>
        <v/>
      </c>
      <c r="AW461" s="205" t="e">
        <f t="shared" si="586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16" priority="1">
      <formula>A444&lt;0</formula>
    </cfRule>
    <cfRule type="expression" dxfId="15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461"/>
  <sheetViews>
    <sheetView zoomScaleNormal="100" workbookViewId="0">
      <pane xSplit="13" ySplit="3" topLeftCell="N429" activePane="bottomRight" state="frozen"/>
      <selection activeCell="L95" sqref="L95"/>
      <selection pane="topRight" activeCell="L95" sqref="L95"/>
      <selection pane="bottomLeft" activeCell="L95" sqref="L95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836</v>
      </c>
      <c r="C1" s="198">
        <f>AVERAGE(L367,L387,L407,L427,L447)</f>
        <v>79.179968903406021</v>
      </c>
    </row>
    <row r="2" spans="1:50" ht="14.25" hidden="1" customHeight="1" outlineLevel="1">
      <c r="B2" s="606" t="s">
        <v>607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139</v>
      </c>
      <c r="C7" s="203">
        <v>1</v>
      </c>
      <c r="D7" s="206" t="s">
        <v>368</v>
      </c>
      <c r="E7" s="207">
        <v>26</v>
      </c>
      <c r="F7" s="203">
        <v>2000</v>
      </c>
      <c r="G7" s="208">
        <f>F7/E7</f>
        <v>76.92307692307692</v>
      </c>
      <c r="H7" s="576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77">
        <f>IFERROR(AVERAGE(K7:K21),"-")</f>
        <v>76.802793227027252</v>
      </c>
      <c r="M7" s="209">
        <f>RANK(K7, K$7:$K$21)</f>
        <v>10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76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76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76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76">
        <f>AVERAGE(AV7:AV21)</f>
        <v>76.937950468094542</v>
      </c>
    </row>
    <row r="8" spans="1:50" ht="14.25" hidden="1" customHeight="1" outlineLevel="1">
      <c r="B8" s="527"/>
      <c r="C8" s="203">
        <v>2</v>
      </c>
      <c r="D8" s="206" t="s">
        <v>371</v>
      </c>
      <c r="E8" s="207">
        <v>23</v>
      </c>
      <c r="F8" s="203">
        <v>2000</v>
      </c>
      <c r="G8" s="208">
        <f t="shared" ref="G8:G16" si="7">F8/E8</f>
        <v>86.956521739130437</v>
      </c>
      <c r="H8" s="576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77"/>
      <c r="M8" s="209">
        <f>RANK(K8, K$7:$K$21)</f>
        <v>4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76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76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76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76"/>
    </row>
    <row r="9" spans="1:50" ht="14.25" hidden="1" customHeight="1" outlineLevel="1">
      <c r="B9" s="527"/>
      <c r="C9" s="203">
        <v>3</v>
      </c>
      <c r="D9" s="206" t="s">
        <v>412</v>
      </c>
      <c r="E9" s="207">
        <v>19</v>
      </c>
      <c r="F9" s="203">
        <v>2000</v>
      </c>
      <c r="G9" s="208">
        <f t="shared" si="7"/>
        <v>105.26315789473684</v>
      </c>
      <c r="H9" s="576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77"/>
      <c r="M9" s="209">
        <f>RANK(K9, K$7:$K$21)</f>
        <v>2</v>
      </c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76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76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76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76"/>
    </row>
    <row r="10" spans="1:50" ht="14.25" hidden="1" customHeight="1" outlineLevel="1">
      <c r="B10" s="527"/>
      <c r="C10" s="203">
        <v>4</v>
      </c>
      <c r="D10" s="206" t="s">
        <v>495</v>
      </c>
      <c r="E10" s="207">
        <v>25</v>
      </c>
      <c r="F10" s="203">
        <v>2000</v>
      </c>
      <c r="G10" s="208">
        <f t="shared" si="7"/>
        <v>80</v>
      </c>
      <c r="H10" s="576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77"/>
      <c r="M10" s="209">
        <f>RANK(K10, K$7:$K$21)</f>
        <v>9</v>
      </c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76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76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76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76"/>
    </row>
    <row r="11" spans="1:50" ht="14.25" hidden="1" customHeight="1" outlineLevel="1">
      <c r="B11" s="527"/>
      <c r="C11" s="203">
        <v>5</v>
      </c>
      <c r="D11" s="206" t="s">
        <v>414</v>
      </c>
      <c r="E11" s="207">
        <v>21</v>
      </c>
      <c r="F11" s="203">
        <v>2000</v>
      </c>
      <c r="G11" s="208">
        <f t="shared" si="7"/>
        <v>95.238095238095241</v>
      </c>
      <c r="H11" s="576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77"/>
      <c r="M11" s="209">
        <f>RANK(K11, K$7:$K$21)</f>
        <v>3</v>
      </c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76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76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76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76"/>
    </row>
    <row r="12" spans="1:50" ht="14.25" hidden="1" customHeight="1" outlineLevel="1">
      <c r="B12" s="527"/>
      <c r="C12" s="203">
        <v>6</v>
      </c>
      <c r="D12" s="206" t="s">
        <v>415</v>
      </c>
      <c r="E12" s="207">
        <v>25</v>
      </c>
      <c r="F12" s="203">
        <v>2000</v>
      </c>
      <c r="G12" s="208">
        <f t="shared" si="7"/>
        <v>80</v>
      </c>
      <c r="H12" s="576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77"/>
      <c r="M12" s="209">
        <f>RANK(K12, K$7:$K$21)</f>
        <v>6</v>
      </c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76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76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76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76"/>
    </row>
    <row r="13" spans="1:50" ht="14.25" hidden="1" customHeight="1" outlineLevel="1">
      <c r="B13" s="527"/>
      <c r="C13" s="203">
        <v>7</v>
      </c>
      <c r="D13" s="206" t="s">
        <v>496</v>
      </c>
      <c r="E13" s="207">
        <v>25</v>
      </c>
      <c r="F13" s="203">
        <v>2000</v>
      </c>
      <c r="G13" s="208">
        <f t="shared" si="7"/>
        <v>80</v>
      </c>
      <c r="H13" s="576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77"/>
      <c r="M13" s="209">
        <f>RANK(K13, K$7:$K$21)</f>
        <v>7</v>
      </c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76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76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76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76"/>
    </row>
    <row r="14" spans="1:50" ht="14.25" hidden="1" customHeight="1" outlineLevel="1">
      <c r="B14" s="527"/>
      <c r="C14" s="203">
        <v>8</v>
      </c>
      <c r="D14" s="206" t="s">
        <v>417</v>
      </c>
      <c r="E14" s="207">
        <v>14</v>
      </c>
      <c r="F14" s="203">
        <v>2000</v>
      </c>
      <c r="G14" s="208">
        <f t="shared" si="7"/>
        <v>142.85714285714286</v>
      </c>
      <c r="H14" s="576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77"/>
      <c r="M14" s="209">
        <f>RANK(K14, K$7:$K$21)</f>
        <v>1</v>
      </c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76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76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76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76"/>
    </row>
    <row r="15" spans="1:50" ht="14.25" hidden="1" customHeight="1" outlineLevel="1">
      <c r="B15" s="527"/>
      <c r="C15" s="203">
        <v>9</v>
      </c>
      <c r="D15" s="206" t="s">
        <v>497</v>
      </c>
      <c r="E15" s="207">
        <v>24</v>
      </c>
      <c r="F15" s="203">
        <v>2000</v>
      </c>
      <c r="G15" s="208">
        <f t="shared" si="7"/>
        <v>83.333333333333329</v>
      </c>
      <c r="H15" s="576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77"/>
      <c r="M15" s="209">
        <f>RANK(K15, K$7:$K$21)</f>
        <v>5</v>
      </c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76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76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76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76"/>
    </row>
    <row r="16" spans="1:50" ht="14.25" hidden="1" customHeight="1" outlineLevel="1">
      <c r="B16" s="527"/>
      <c r="C16" s="203">
        <v>10</v>
      </c>
      <c r="D16" s="206" t="s">
        <v>375</v>
      </c>
      <c r="E16" s="207">
        <v>25</v>
      </c>
      <c r="F16" s="203">
        <v>2000</v>
      </c>
      <c r="G16" s="208">
        <f t="shared" si="7"/>
        <v>80</v>
      </c>
      <c r="H16" s="576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77"/>
      <c r="M16" s="209">
        <f>RANK(K16, K$7:$K$21)</f>
        <v>8</v>
      </c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76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76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76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7"/>
      <c r="AV17" s="208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7"/>
      <c r="AV18" s="208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7"/>
      <c r="AV19" s="208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7"/>
      <c r="AV20" s="208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9">U22+1</f>
        <v>45876</v>
      </c>
      <c r="AA22" s="637"/>
      <c r="AB22" s="637"/>
      <c r="AC22" s="637"/>
      <c r="AD22" s="637"/>
      <c r="AE22" s="638">
        <f t="shared" ref="AE22" si="10">Z22+1</f>
        <v>45877</v>
      </c>
      <c r="AF22" s="639"/>
      <c r="AG22" s="639"/>
      <c r="AH22" s="639"/>
      <c r="AI22" s="639"/>
      <c r="AJ22" s="636">
        <f t="shared" ref="AJ22" si="11">AE22+1</f>
        <v>45878</v>
      </c>
      <c r="AK22" s="636"/>
      <c r="AL22" s="636"/>
      <c r="AM22" s="636"/>
      <c r="AN22" s="636"/>
      <c r="AO22" s="638">
        <f t="shared" ref="AO22" si="12">AJ22+1</f>
        <v>45879</v>
      </c>
      <c r="AP22" s="639"/>
      <c r="AQ22" s="639"/>
      <c r="AR22" s="639"/>
      <c r="AS22" s="639"/>
      <c r="AT22" s="636">
        <f t="shared" ref="AT22" si="13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4">Z22</f>
        <v>45876</v>
      </c>
      <c r="AA23" s="643"/>
      <c r="AB23" s="643"/>
      <c r="AC23" s="643"/>
      <c r="AD23" s="643"/>
      <c r="AE23" s="644">
        <f t="shared" ref="AE23" si="15">AE22</f>
        <v>45877</v>
      </c>
      <c r="AF23" s="644"/>
      <c r="AG23" s="644"/>
      <c r="AH23" s="644"/>
      <c r="AI23" s="644"/>
      <c r="AJ23" s="643">
        <f t="shared" ref="AJ23" si="16">AJ22</f>
        <v>45878</v>
      </c>
      <c r="AK23" s="643"/>
      <c r="AL23" s="643"/>
      <c r="AM23" s="643"/>
      <c r="AN23" s="643"/>
      <c r="AO23" s="644">
        <f t="shared" ref="AO23" si="17">AO22</f>
        <v>45879</v>
      </c>
      <c r="AP23" s="644"/>
      <c r="AQ23" s="644"/>
      <c r="AR23" s="644"/>
      <c r="AS23" s="644"/>
      <c r="AT23" s="643">
        <f t="shared" ref="AT23" si="18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139</v>
      </c>
      <c r="C27" s="203">
        <v>1</v>
      </c>
      <c r="D27" s="206" t="s">
        <v>375</v>
      </c>
      <c r="E27" s="207">
        <v>25</v>
      </c>
      <c r="F27" s="203">
        <v>2000</v>
      </c>
      <c r="G27" s="208">
        <f t="shared" ref="G27:G36" si="19">F27/E27</f>
        <v>80</v>
      </c>
      <c r="H27" s="576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77">
        <f>IFERROR(AVERAGE(K27:K41),"-")</f>
        <v>76.928559187024035</v>
      </c>
      <c r="M27" s="209">
        <f>RANK(K27, K$27:$K$41)</f>
        <v>9</v>
      </c>
      <c r="N27" s="527"/>
      <c r="O27" s="527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76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76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76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76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76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76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76">
        <f>AVERAGE(AV27:AV41)</f>
        <v>76.901665547908792</v>
      </c>
    </row>
    <row r="28" spans="2:50" ht="14.25" hidden="1" customHeight="1" outlineLevel="1">
      <c r="B28" s="527"/>
      <c r="C28" s="203">
        <v>2</v>
      </c>
      <c r="D28" s="206" t="s">
        <v>418</v>
      </c>
      <c r="E28" s="207">
        <v>24</v>
      </c>
      <c r="F28" s="203">
        <v>2000</v>
      </c>
      <c r="G28" s="208">
        <f t="shared" si="19"/>
        <v>83.333333333333329</v>
      </c>
      <c r="H28" s="576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77"/>
      <c r="M28" s="209">
        <f>RANK(K28, K$27:$K$41)</f>
        <v>5</v>
      </c>
      <c r="N28" s="527"/>
      <c r="O28" s="527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76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76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76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76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76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76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76"/>
    </row>
    <row r="29" spans="2:50" ht="14.25" hidden="1" customHeight="1" outlineLevel="1">
      <c r="B29" s="527"/>
      <c r="C29" s="203">
        <v>3</v>
      </c>
      <c r="D29" s="206" t="s">
        <v>417</v>
      </c>
      <c r="E29" s="207">
        <v>14</v>
      </c>
      <c r="F29" s="203">
        <v>2000</v>
      </c>
      <c r="G29" s="208">
        <f t="shared" si="19"/>
        <v>142.85714285714286</v>
      </c>
      <c r="H29" s="576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77"/>
      <c r="M29" s="209">
        <f>RANK(K29, K$27:$K$41)</f>
        <v>1</v>
      </c>
      <c r="N29" s="527"/>
      <c r="O29" s="527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76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76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76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76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76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76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76"/>
    </row>
    <row r="30" spans="2:50" ht="14.25" hidden="1" customHeight="1" outlineLevel="1">
      <c r="B30" s="527"/>
      <c r="C30" s="203">
        <v>4</v>
      </c>
      <c r="D30" s="206" t="s">
        <v>416</v>
      </c>
      <c r="E30" s="207">
        <v>25</v>
      </c>
      <c r="F30" s="203">
        <v>2000</v>
      </c>
      <c r="G30" s="208">
        <f t="shared" si="19"/>
        <v>80</v>
      </c>
      <c r="H30" s="576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77"/>
      <c r="M30" s="209">
        <f>RANK(K30, K$27:$K$41)</f>
        <v>7</v>
      </c>
      <c r="N30" s="527"/>
      <c r="O30" s="527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76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76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76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76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76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76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76"/>
    </row>
    <row r="31" spans="2:50" ht="14.25" hidden="1" customHeight="1" outlineLevel="1">
      <c r="B31" s="527"/>
      <c r="C31" s="203">
        <v>5</v>
      </c>
      <c r="D31" s="206" t="s">
        <v>415</v>
      </c>
      <c r="E31" s="207">
        <v>25</v>
      </c>
      <c r="F31" s="203">
        <v>2000</v>
      </c>
      <c r="G31" s="208">
        <f t="shared" si="19"/>
        <v>80</v>
      </c>
      <c r="H31" s="576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77"/>
      <c r="M31" s="209">
        <f>RANK(K31, K$27:$K$41)</f>
        <v>6</v>
      </c>
      <c r="N31" s="527"/>
      <c r="O31" s="527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76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76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76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76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76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76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76"/>
    </row>
    <row r="32" spans="2:50" ht="14.25" hidden="1" customHeight="1" outlineLevel="1">
      <c r="B32" s="527"/>
      <c r="C32" s="203">
        <v>6</v>
      </c>
      <c r="D32" s="206" t="s">
        <v>414</v>
      </c>
      <c r="E32" s="207">
        <v>21</v>
      </c>
      <c r="F32" s="203">
        <v>2000</v>
      </c>
      <c r="G32" s="208">
        <f t="shared" si="19"/>
        <v>95.238095238095241</v>
      </c>
      <c r="H32" s="576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77"/>
      <c r="M32" s="209">
        <f>RANK(K32, K$27:$K$41)</f>
        <v>3</v>
      </c>
      <c r="N32" s="527"/>
      <c r="O32" s="527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76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76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76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76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76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76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76"/>
    </row>
    <row r="33" spans="1:50" ht="14.25" hidden="1" customHeight="1" outlineLevel="1">
      <c r="B33" s="527"/>
      <c r="C33" s="203">
        <v>7</v>
      </c>
      <c r="D33" s="206" t="s">
        <v>413</v>
      </c>
      <c r="E33" s="207">
        <v>25</v>
      </c>
      <c r="F33" s="203">
        <v>2000</v>
      </c>
      <c r="G33" s="208">
        <f t="shared" si="19"/>
        <v>80</v>
      </c>
      <c r="H33" s="576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77"/>
      <c r="M33" s="209">
        <f>RANK(K33, K$27:$K$41)</f>
        <v>8</v>
      </c>
      <c r="N33" s="527"/>
      <c r="O33" s="527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76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76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76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76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76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76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76"/>
    </row>
    <row r="34" spans="1:50" ht="14.25" hidden="1" customHeight="1" outlineLevel="1">
      <c r="B34" s="527"/>
      <c r="C34" s="203">
        <v>8</v>
      </c>
      <c r="D34" s="206" t="s">
        <v>412</v>
      </c>
      <c r="E34" s="207">
        <v>19</v>
      </c>
      <c r="F34" s="203">
        <v>2000</v>
      </c>
      <c r="G34" s="208">
        <f t="shared" si="19"/>
        <v>105.26315789473684</v>
      </c>
      <c r="H34" s="576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77"/>
      <c r="M34" s="209">
        <f>RANK(K34, K$27:$K$41)</f>
        <v>2</v>
      </c>
      <c r="N34" s="527"/>
      <c r="O34" s="527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76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76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76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76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76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76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76"/>
    </row>
    <row r="35" spans="1:50" ht="14.25" hidden="1" customHeight="1" outlineLevel="1">
      <c r="B35" s="527"/>
      <c r="C35" s="203">
        <v>9</v>
      </c>
      <c r="D35" s="206" t="s">
        <v>371</v>
      </c>
      <c r="E35" s="207">
        <v>23</v>
      </c>
      <c r="F35" s="203">
        <v>2000</v>
      </c>
      <c r="G35" s="208">
        <f t="shared" si="19"/>
        <v>86.956521739130437</v>
      </c>
      <c r="H35" s="576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77"/>
      <c r="M35" s="209">
        <f>RANK(K35, K$27:$K$41)</f>
        <v>4</v>
      </c>
      <c r="N35" s="527"/>
      <c r="O35" s="527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76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76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76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76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76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76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76"/>
    </row>
    <row r="36" spans="1:50" ht="14.25" hidden="1" customHeight="1" outlineLevel="1">
      <c r="B36" s="527"/>
      <c r="C36" s="203">
        <v>10</v>
      </c>
      <c r="D36" s="206" t="s">
        <v>368</v>
      </c>
      <c r="E36" s="207">
        <v>26</v>
      </c>
      <c r="F36" s="203">
        <v>2000</v>
      </c>
      <c r="G36" s="208">
        <f t="shared" si="19"/>
        <v>76.92307692307692</v>
      </c>
      <c r="H36" s="576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77"/>
      <c r="M36" s="209">
        <f>RANK(K36, K$27:$K$41)</f>
        <v>10</v>
      </c>
      <c r="N36" s="527"/>
      <c r="O36" s="527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76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76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76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76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76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76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76"/>
    </row>
    <row r="37" spans="1:50" ht="14.25" hidden="1" customHeight="1" outlineLevel="1">
      <c r="B37" s="527"/>
      <c r="C37" s="203">
        <v>11</v>
      </c>
      <c r="D37" s="206"/>
      <c r="E37" s="207"/>
      <c r="F37" s="203"/>
      <c r="G37" s="208"/>
      <c r="H37" s="576"/>
      <c r="I37" s="209"/>
      <c r="J37" s="209"/>
      <c r="K37" s="210"/>
      <c r="L37" s="577"/>
      <c r="M37" s="209"/>
      <c r="N37" s="527"/>
      <c r="O37" s="527"/>
      <c r="P37" s="203"/>
      <c r="Q37" s="207"/>
      <c r="R37" s="203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76"/>
      <c r="AJ37" s="203"/>
      <c r="AK37" s="207"/>
      <c r="AL37" s="208"/>
      <c r="AM37" s="205"/>
      <c r="AN37" s="576"/>
      <c r="AO37" s="203"/>
      <c r="AP37" s="207"/>
      <c r="AQ37" s="208"/>
      <c r="AR37" s="205"/>
      <c r="AS37" s="576"/>
      <c r="AT37" s="203"/>
      <c r="AU37" s="207"/>
      <c r="AV37" s="208"/>
      <c r="AW37" s="205"/>
      <c r="AX37" s="576"/>
    </row>
    <row r="38" spans="1:50" ht="14.25" hidden="1" customHeight="1" outlineLevel="1">
      <c r="B38" s="527"/>
      <c r="C38" s="203">
        <v>12</v>
      </c>
      <c r="D38" s="206"/>
      <c r="E38" s="207"/>
      <c r="F38" s="203"/>
      <c r="G38" s="208"/>
      <c r="H38" s="576"/>
      <c r="I38" s="209"/>
      <c r="J38" s="209"/>
      <c r="K38" s="210"/>
      <c r="L38" s="577"/>
      <c r="M38" s="209"/>
      <c r="N38" s="527"/>
      <c r="O38" s="527"/>
      <c r="P38" s="203"/>
      <c r="Q38" s="207"/>
      <c r="R38" s="203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7"/>
      <c r="AL38" s="208"/>
      <c r="AM38" s="205"/>
      <c r="AN38" s="576"/>
      <c r="AO38" s="203"/>
      <c r="AP38" s="207"/>
      <c r="AQ38" s="208"/>
      <c r="AR38" s="205"/>
      <c r="AS38" s="576"/>
      <c r="AT38" s="203"/>
      <c r="AU38" s="207"/>
      <c r="AV38" s="208"/>
      <c r="AW38" s="205"/>
      <c r="AX38" s="576"/>
    </row>
    <row r="39" spans="1:50" ht="14.25" hidden="1" customHeight="1" outlineLevel="1">
      <c r="B39" s="527"/>
      <c r="C39" s="203">
        <v>13</v>
      </c>
      <c r="D39" s="206"/>
      <c r="E39" s="207"/>
      <c r="F39" s="203"/>
      <c r="G39" s="208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3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7"/>
      <c r="AL39" s="208"/>
      <c r="AM39" s="205"/>
      <c r="AN39" s="576"/>
      <c r="AO39" s="203"/>
      <c r="AP39" s="207"/>
      <c r="AQ39" s="208"/>
      <c r="AR39" s="205"/>
      <c r="AS39" s="576"/>
      <c r="AT39" s="203"/>
      <c r="AU39" s="207"/>
      <c r="AV39" s="208"/>
      <c r="AW39" s="205"/>
      <c r="AX39" s="576"/>
    </row>
    <row r="40" spans="1:50" ht="14.25" hidden="1" customHeight="1" outlineLevel="1">
      <c r="B40" s="527"/>
      <c r="C40" s="203">
        <v>14</v>
      </c>
      <c r="D40" s="206"/>
      <c r="E40" s="207"/>
      <c r="F40" s="203"/>
      <c r="G40" s="208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3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7"/>
      <c r="AL40" s="208"/>
      <c r="AM40" s="205"/>
      <c r="AN40" s="576"/>
      <c r="AO40" s="203"/>
      <c r="AP40" s="207"/>
      <c r="AQ40" s="208"/>
      <c r="AR40" s="205"/>
      <c r="AS40" s="576"/>
      <c r="AT40" s="203"/>
      <c r="AU40" s="207"/>
      <c r="AV40" s="208"/>
      <c r="AW40" s="205"/>
      <c r="AX40" s="576"/>
    </row>
    <row r="41" spans="1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1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5">U42+1</f>
        <v>45883</v>
      </c>
      <c r="AA42" s="637"/>
      <c r="AB42" s="637"/>
      <c r="AC42" s="637"/>
      <c r="AD42" s="637"/>
      <c r="AE42" s="638">
        <f t="shared" ref="AE42" si="36">Z42+1</f>
        <v>45884</v>
      </c>
      <c r="AF42" s="639"/>
      <c r="AG42" s="639"/>
      <c r="AH42" s="639"/>
      <c r="AI42" s="639"/>
      <c r="AJ42" s="640">
        <f t="shared" ref="AJ42" si="37">AE42+1</f>
        <v>45885</v>
      </c>
      <c r="AK42" s="641"/>
      <c r="AL42" s="641"/>
      <c r="AM42" s="641"/>
      <c r="AN42" s="642"/>
      <c r="AO42" s="638">
        <f t="shared" ref="AO42" si="38">AJ42+1</f>
        <v>45886</v>
      </c>
      <c r="AP42" s="639"/>
      <c r="AQ42" s="639"/>
      <c r="AR42" s="639"/>
      <c r="AS42" s="639"/>
      <c r="AT42" s="640">
        <f t="shared" ref="AT42" si="39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0">Z42</f>
        <v>45883</v>
      </c>
      <c r="AA43" s="643"/>
      <c r="AB43" s="643"/>
      <c r="AC43" s="643"/>
      <c r="AD43" s="643"/>
      <c r="AE43" s="644">
        <f t="shared" ref="AE43" si="41">AE42</f>
        <v>45884</v>
      </c>
      <c r="AF43" s="644"/>
      <c r="AG43" s="644"/>
      <c r="AH43" s="644"/>
      <c r="AI43" s="644"/>
      <c r="AJ43" s="645">
        <f t="shared" ref="AJ43" si="42">AJ42</f>
        <v>45885</v>
      </c>
      <c r="AK43" s="646"/>
      <c r="AL43" s="646"/>
      <c r="AM43" s="646"/>
      <c r="AN43" s="647"/>
      <c r="AO43" s="644">
        <f t="shared" ref="AO43" si="43">AO42</f>
        <v>45886</v>
      </c>
      <c r="AP43" s="644"/>
      <c r="AQ43" s="644"/>
      <c r="AR43" s="644"/>
      <c r="AS43" s="644"/>
      <c r="AT43" s="645">
        <f t="shared" ref="AT43" si="44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79"/>
      <c r="B47" s="527" t="s">
        <v>139</v>
      </c>
      <c r="C47" s="203">
        <v>1</v>
      </c>
      <c r="D47" s="206" t="s">
        <v>414</v>
      </c>
      <c r="E47" s="203">
        <v>21</v>
      </c>
      <c r="F47" s="203">
        <v>2000</v>
      </c>
      <c r="G47" s="208">
        <f t="shared" ref="G47:G56" si="45">F47/E47</f>
        <v>95.238095238095241</v>
      </c>
      <c r="H47" s="576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77">
        <f>IFERROR(AVERAGE(K47:K61),"-")</f>
        <v>77.072501106187303</v>
      </c>
      <c r="M47" s="209">
        <f>RANK(K47, K$47:$K$61)</f>
        <v>3</v>
      </c>
      <c r="N47" s="527"/>
      <c r="O47" s="527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76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76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76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76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76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76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76">
        <f>AVERAGE(AV47:AV61)</f>
        <v>75.980722539219499</v>
      </c>
    </row>
    <row r="48" spans="1:50" ht="14.25" hidden="1" customHeight="1" outlineLevel="1">
      <c r="A48" s="279"/>
      <c r="B48" s="527"/>
      <c r="C48" s="203">
        <v>2</v>
      </c>
      <c r="D48" s="206" t="s">
        <v>415</v>
      </c>
      <c r="E48" s="203">
        <v>25</v>
      </c>
      <c r="F48" s="203">
        <v>2000</v>
      </c>
      <c r="G48" s="208">
        <f t="shared" si="45"/>
        <v>80</v>
      </c>
      <c r="H48" s="576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77"/>
      <c r="M48" s="209">
        <f>RANK(K48, K$47:$K$61)</f>
        <v>7</v>
      </c>
      <c r="N48" s="527"/>
      <c r="O48" s="527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76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76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76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76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76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76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76"/>
    </row>
    <row r="49" spans="1:50" ht="14.25" hidden="1" customHeight="1" outlineLevel="1">
      <c r="A49" s="279"/>
      <c r="B49" s="527"/>
      <c r="C49" s="203">
        <v>3</v>
      </c>
      <c r="D49" s="206" t="s">
        <v>416</v>
      </c>
      <c r="E49" s="203">
        <v>25</v>
      </c>
      <c r="F49" s="203">
        <v>2000</v>
      </c>
      <c r="G49" s="208">
        <f t="shared" si="45"/>
        <v>80</v>
      </c>
      <c r="H49" s="576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77"/>
      <c r="M49" s="209">
        <f>RANK(K49, K$47:$K$61)</f>
        <v>5</v>
      </c>
      <c r="N49" s="527"/>
      <c r="O49" s="527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76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76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76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76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76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76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76"/>
    </row>
    <row r="50" spans="1:50" ht="14.25" hidden="1" customHeight="1" outlineLevel="1">
      <c r="A50" s="279"/>
      <c r="B50" s="527"/>
      <c r="C50" s="203">
        <v>4</v>
      </c>
      <c r="D50" s="206" t="s">
        <v>418</v>
      </c>
      <c r="E50" s="203">
        <v>24</v>
      </c>
      <c r="F50" s="203">
        <v>2000</v>
      </c>
      <c r="G50" s="208">
        <f t="shared" si="45"/>
        <v>83.333333333333329</v>
      </c>
      <c r="H50" s="576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77"/>
      <c r="M50" s="209">
        <f>RANK(K50, K$47:$K$61)</f>
        <v>6</v>
      </c>
      <c r="N50" s="527"/>
      <c r="O50" s="527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76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76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76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76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76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76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76"/>
    </row>
    <row r="51" spans="1:50" ht="14.25" hidden="1" customHeight="1" outlineLevel="1">
      <c r="A51" s="279"/>
      <c r="B51" s="527"/>
      <c r="C51" s="203">
        <v>5</v>
      </c>
      <c r="D51" s="206" t="s">
        <v>417</v>
      </c>
      <c r="E51" s="203">
        <v>14</v>
      </c>
      <c r="F51" s="203">
        <v>2000</v>
      </c>
      <c r="G51" s="208">
        <f t="shared" si="45"/>
        <v>142.85714285714286</v>
      </c>
      <c r="H51" s="576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77"/>
      <c r="M51" s="209">
        <f>RANK(K51, K$47:$K$61)</f>
        <v>1</v>
      </c>
      <c r="N51" s="527"/>
      <c r="O51" s="527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76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76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76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76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76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76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76"/>
    </row>
    <row r="52" spans="1:50" ht="14.25" hidden="1" customHeight="1" outlineLevel="1">
      <c r="A52" s="279"/>
      <c r="B52" s="527"/>
      <c r="C52" s="203">
        <v>6</v>
      </c>
      <c r="D52" s="206" t="s">
        <v>413</v>
      </c>
      <c r="E52" s="203">
        <v>25</v>
      </c>
      <c r="F52" s="203">
        <v>2000</v>
      </c>
      <c r="G52" s="208">
        <f t="shared" si="45"/>
        <v>80</v>
      </c>
      <c r="H52" s="576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77"/>
      <c r="M52" s="209">
        <f>RANK(K52, K$47:$K$61)</f>
        <v>8</v>
      </c>
      <c r="N52" s="527"/>
      <c r="O52" s="527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76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76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76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76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76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76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76"/>
    </row>
    <row r="53" spans="1:50" ht="14.25" hidden="1" customHeight="1" outlineLevel="1">
      <c r="A53" s="279"/>
      <c r="B53" s="527"/>
      <c r="C53" s="203">
        <v>7</v>
      </c>
      <c r="D53" s="206" t="s">
        <v>371</v>
      </c>
      <c r="E53" s="203">
        <v>23</v>
      </c>
      <c r="F53" s="203">
        <v>2000</v>
      </c>
      <c r="G53" s="208">
        <f t="shared" si="45"/>
        <v>86.956521739130437</v>
      </c>
      <c r="H53" s="576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77"/>
      <c r="M53" s="209">
        <f>RANK(K53, K$47:$K$61)</f>
        <v>4</v>
      </c>
      <c r="N53" s="527"/>
      <c r="O53" s="527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76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76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76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76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76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76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76"/>
    </row>
    <row r="54" spans="1:50" ht="14.25" hidden="1" customHeight="1" outlineLevel="1">
      <c r="A54" s="279"/>
      <c r="B54" s="527"/>
      <c r="C54" s="203">
        <v>8</v>
      </c>
      <c r="D54" s="206" t="s">
        <v>412</v>
      </c>
      <c r="E54" s="203">
        <v>19</v>
      </c>
      <c r="F54" s="203">
        <v>2000</v>
      </c>
      <c r="G54" s="208">
        <f t="shared" si="45"/>
        <v>105.26315789473684</v>
      </c>
      <c r="H54" s="576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77"/>
      <c r="M54" s="209">
        <f>RANK(K54, K$47:$K$61)</f>
        <v>2</v>
      </c>
      <c r="N54" s="527"/>
      <c r="O54" s="527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76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76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76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76"/>
      <c r="AJ54" s="203"/>
      <c r="AK54" s="207"/>
      <c r="AL54" s="208"/>
      <c r="AM54" s="205"/>
      <c r="AN54" s="576"/>
      <c r="AO54" s="203"/>
      <c r="AP54" s="207"/>
      <c r="AQ54" s="208"/>
      <c r="AR54" s="205"/>
      <c r="AS54" s="576"/>
      <c r="AT54" s="203"/>
      <c r="AU54" s="207"/>
      <c r="AV54" s="208"/>
      <c r="AW54" s="205"/>
      <c r="AX54" s="576"/>
    </row>
    <row r="55" spans="1:50" ht="14.25" hidden="1" customHeight="1" outlineLevel="1">
      <c r="A55" s="279"/>
      <c r="B55" s="527"/>
      <c r="C55" s="203">
        <v>9</v>
      </c>
      <c r="D55" s="206" t="s">
        <v>375</v>
      </c>
      <c r="E55" s="203">
        <v>25</v>
      </c>
      <c r="F55" s="203">
        <v>2000</v>
      </c>
      <c r="G55" s="208">
        <f t="shared" si="45"/>
        <v>80</v>
      </c>
      <c r="H55" s="576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77"/>
      <c r="M55" s="209">
        <f>RANK(K55, K$47:$K$61)</f>
        <v>9</v>
      </c>
      <c r="N55" s="527"/>
      <c r="O55" s="527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76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76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76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76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76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76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76"/>
    </row>
    <row r="56" spans="1:50" ht="14.25" hidden="1" customHeight="1" outlineLevel="1">
      <c r="A56" s="279"/>
      <c r="B56" s="527"/>
      <c r="C56" s="203">
        <v>10</v>
      </c>
      <c r="D56" s="206" t="s">
        <v>368</v>
      </c>
      <c r="E56" s="203">
        <v>26</v>
      </c>
      <c r="F56" s="203">
        <v>2000</v>
      </c>
      <c r="G56" s="208">
        <f t="shared" si="45"/>
        <v>76.92307692307692</v>
      </c>
      <c r="H56" s="576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77"/>
      <c r="M56" s="209">
        <f>RANK(K56, K$47:$K$61)</f>
        <v>10</v>
      </c>
      <c r="N56" s="527"/>
      <c r="O56" s="527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76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76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76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76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76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76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76"/>
    </row>
    <row r="57" spans="1:50" ht="14.25" hidden="1" customHeight="1" outlineLevel="1">
      <c r="A57" s="279"/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7"/>
      <c r="R57" s="208"/>
      <c r="S57" s="205"/>
      <c r="T57" s="576"/>
      <c r="U57" s="203"/>
      <c r="V57" s="207"/>
      <c r="W57" s="208"/>
      <c r="X57" s="205"/>
      <c r="Y57" s="576"/>
      <c r="Z57" s="203"/>
      <c r="AA57" s="207"/>
      <c r="AB57" s="208"/>
      <c r="AC57" s="205"/>
      <c r="AD57" s="576"/>
      <c r="AE57" s="203"/>
      <c r="AF57" s="207"/>
      <c r="AG57" s="208"/>
      <c r="AH57" s="205"/>
      <c r="AI57" s="576"/>
      <c r="AJ57" s="203"/>
      <c r="AK57" s="207"/>
      <c r="AL57" s="208"/>
      <c r="AM57" s="205"/>
      <c r="AN57" s="576"/>
      <c r="AO57" s="203"/>
      <c r="AP57" s="207"/>
      <c r="AQ57" s="208"/>
      <c r="AR57" s="205"/>
      <c r="AS57" s="576"/>
      <c r="AT57" s="203"/>
      <c r="AU57" s="207"/>
      <c r="AV57" s="208"/>
      <c r="AW57" s="205"/>
      <c r="AX57" s="576"/>
    </row>
    <row r="58" spans="1:50" ht="14.25" hidden="1" customHeight="1" outlineLevel="1">
      <c r="A58" s="279"/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A59" s="279"/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0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1">U62+1</f>
        <v>45890</v>
      </c>
      <c r="AA62" s="637"/>
      <c r="AB62" s="637"/>
      <c r="AC62" s="637"/>
      <c r="AD62" s="637"/>
      <c r="AE62" s="638">
        <f t="shared" ref="AE62" si="62">Z62+1</f>
        <v>45891</v>
      </c>
      <c r="AF62" s="639"/>
      <c r="AG62" s="639"/>
      <c r="AH62" s="639"/>
      <c r="AI62" s="639"/>
      <c r="AJ62" s="640">
        <f t="shared" ref="AJ62" si="63">AE62+1</f>
        <v>45892</v>
      </c>
      <c r="AK62" s="641"/>
      <c r="AL62" s="641"/>
      <c r="AM62" s="641"/>
      <c r="AN62" s="642"/>
      <c r="AO62" s="638">
        <f t="shared" ref="AO62" si="64">AJ62+1</f>
        <v>45893</v>
      </c>
      <c r="AP62" s="639"/>
      <c r="AQ62" s="639"/>
      <c r="AR62" s="639"/>
      <c r="AS62" s="639"/>
      <c r="AT62" s="640">
        <f t="shared" ref="AT62" si="65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6">Z62</f>
        <v>45890</v>
      </c>
      <c r="AA63" s="643"/>
      <c r="AB63" s="643"/>
      <c r="AC63" s="643"/>
      <c r="AD63" s="643"/>
      <c r="AE63" s="644">
        <f t="shared" ref="AE63" si="67">AE62</f>
        <v>45891</v>
      </c>
      <c r="AF63" s="644"/>
      <c r="AG63" s="644"/>
      <c r="AH63" s="644"/>
      <c r="AI63" s="644"/>
      <c r="AJ63" s="645">
        <f t="shared" ref="AJ63" si="68">AJ62</f>
        <v>45892</v>
      </c>
      <c r="AK63" s="646"/>
      <c r="AL63" s="646"/>
      <c r="AM63" s="646"/>
      <c r="AN63" s="647"/>
      <c r="AO63" s="644">
        <f t="shared" ref="AO63" si="69">AO62</f>
        <v>45893</v>
      </c>
      <c r="AP63" s="644"/>
      <c r="AQ63" s="644"/>
      <c r="AR63" s="644"/>
      <c r="AS63" s="644"/>
      <c r="AT63" s="645">
        <f t="shared" ref="AT63" si="70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139</v>
      </c>
      <c r="C67" s="203">
        <v>1</v>
      </c>
      <c r="D67" s="206" t="s">
        <v>414</v>
      </c>
      <c r="E67" s="203">
        <v>21</v>
      </c>
      <c r="F67" s="203">
        <v>2000</v>
      </c>
      <c r="G67" s="208">
        <f t="shared" ref="G67:G75" si="71">F67/E67</f>
        <v>95.238095238095241</v>
      </c>
      <c r="H67" s="576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77">
        <f>IFERROR(AVERAGE(K67:K81),"-")</f>
        <v>76.191551053134546</v>
      </c>
      <c r="M67" s="209">
        <f>RANK(K67, K$67:$K$81)</f>
        <v>2</v>
      </c>
      <c r="N67" s="527"/>
      <c r="O67" s="527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76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76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76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76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76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76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76">
        <f>AVERAGE(AV67:AV81)</f>
        <v>76.662692904482384</v>
      </c>
    </row>
    <row r="68" spans="2:50" ht="14.25" hidden="1" customHeight="1" outlineLevel="1">
      <c r="B68" s="527"/>
      <c r="C68" s="203">
        <v>2</v>
      </c>
      <c r="D68" s="206" t="s">
        <v>415</v>
      </c>
      <c r="E68" s="203">
        <v>25</v>
      </c>
      <c r="F68" s="203">
        <v>2000</v>
      </c>
      <c r="G68" s="208">
        <f t="shared" si="71"/>
        <v>80</v>
      </c>
      <c r="H68" s="576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77"/>
      <c r="M68" s="209">
        <f>RANK(K68, K$67:$K$81)</f>
        <v>6</v>
      </c>
      <c r="N68" s="527"/>
      <c r="O68" s="527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76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76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76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76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76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76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76"/>
    </row>
    <row r="69" spans="2:50" ht="14.25" hidden="1" customHeight="1" outlineLevel="1">
      <c r="B69" s="527"/>
      <c r="C69" s="203">
        <v>3</v>
      </c>
      <c r="D69" s="206" t="s">
        <v>416</v>
      </c>
      <c r="E69" s="203">
        <v>24</v>
      </c>
      <c r="F69" s="203">
        <v>2000</v>
      </c>
      <c r="G69" s="208">
        <f t="shared" si="71"/>
        <v>83.333333333333329</v>
      </c>
      <c r="H69" s="576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77"/>
      <c r="M69" s="209">
        <f>RANK(K69, K$67:$K$81)</f>
        <v>4</v>
      </c>
      <c r="N69" s="527"/>
      <c r="O69" s="527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76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76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76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76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76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76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76"/>
    </row>
    <row r="70" spans="2:50" ht="14.25" hidden="1" customHeight="1" outlineLevel="1">
      <c r="B70" s="527"/>
      <c r="C70" s="203">
        <v>4</v>
      </c>
      <c r="D70" s="206" t="s">
        <v>418</v>
      </c>
      <c r="E70" s="203">
        <v>24</v>
      </c>
      <c r="F70" s="203">
        <v>2000</v>
      </c>
      <c r="G70" s="208">
        <f t="shared" si="71"/>
        <v>83.333333333333329</v>
      </c>
      <c r="H70" s="576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77"/>
      <c r="M70" s="209">
        <f>RANK(K70, K$67:$K$81)</f>
        <v>5</v>
      </c>
      <c r="N70" s="527"/>
      <c r="O70" s="527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76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76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76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76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76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76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76"/>
    </row>
    <row r="71" spans="2:50" ht="14.25" hidden="1" customHeight="1" outlineLevel="1">
      <c r="B71" s="527"/>
      <c r="C71" s="203">
        <v>5</v>
      </c>
      <c r="D71" s="206" t="s">
        <v>417</v>
      </c>
      <c r="E71" s="203">
        <v>14</v>
      </c>
      <c r="F71" s="203">
        <v>2000</v>
      </c>
      <c r="G71" s="208">
        <f t="shared" si="71"/>
        <v>142.85714285714286</v>
      </c>
      <c r="H71" s="576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77"/>
      <c r="M71" s="209">
        <f>RANK(K71, K$67:$K$81)</f>
        <v>1</v>
      </c>
      <c r="N71" s="527"/>
      <c r="O71" s="527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76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76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76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76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76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76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76"/>
    </row>
    <row r="72" spans="2:50" ht="14.25" hidden="1" customHeight="1" outlineLevel="1">
      <c r="B72" s="527"/>
      <c r="C72" s="203">
        <v>6</v>
      </c>
      <c r="D72" s="206" t="s">
        <v>413</v>
      </c>
      <c r="E72" s="203">
        <v>25</v>
      </c>
      <c r="F72" s="203">
        <v>2000</v>
      </c>
      <c r="G72" s="208">
        <f t="shared" si="71"/>
        <v>80</v>
      </c>
      <c r="H72" s="576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77"/>
      <c r="M72" s="209">
        <f>RANK(K72, K$67:$K$81)</f>
        <v>7</v>
      </c>
      <c r="N72" s="527"/>
      <c r="O72" s="527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76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76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76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76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76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76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76"/>
    </row>
    <row r="73" spans="2:50" ht="14.25" hidden="1" customHeight="1" outlineLevel="1">
      <c r="B73" s="527"/>
      <c r="C73" s="203">
        <v>7</v>
      </c>
      <c r="D73" s="206" t="s">
        <v>371</v>
      </c>
      <c r="E73" s="203">
        <v>23</v>
      </c>
      <c r="F73" s="203">
        <v>2000</v>
      </c>
      <c r="G73" s="208">
        <f t="shared" si="71"/>
        <v>86.956521739130437</v>
      </c>
      <c r="H73" s="576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77"/>
      <c r="M73" s="209">
        <f>RANK(K73, K$67:$K$81)</f>
        <v>3</v>
      </c>
      <c r="N73" s="527"/>
      <c r="O73" s="527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76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76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76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76"/>
      <c r="AJ73" s="203"/>
      <c r="AK73" s="207"/>
      <c r="AL73" s="208"/>
      <c r="AM73" s="205"/>
      <c r="AN73" s="576"/>
      <c r="AO73" s="203"/>
      <c r="AP73" s="207"/>
      <c r="AQ73" s="208"/>
      <c r="AR73" s="205"/>
      <c r="AS73" s="576"/>
      <c r="AT73" s="203"/>
      <c r="AU73" s="207"/>
      <c r="AV73" s="208"/>
      <c r="AW73" s="205"/>
      <c r="AX73" s="576"/>
    </row>
    <row r="74" spans="2:50" ht="14.25" hidden="1" customHeight="1" outlineLevel="1">
      <c r="B74" s="527"/>
      <c r="C74" s="203">
        <v>8</v>
      </c>
      <c r="D74" s="206" t="s">
        <v>375</v>
      </c>
      <c r="E74" s="203">
        <v>25</v>
      </c>
      <c r="F74" s="203">
        <v>2000</v>
      </c>
      <c r="G74" s="208">
        <f t="shared" si="71"/>
        <v>80</v>
      </c>
      <c r="H74" s="576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77"/>
      <c r="M74" s="209">
        <f>RANK(K74, K$67:$K$81)</f>
        <v>8</v>
      </c>
      <c r="N74" s="527"/>
      <c r="O74" s="527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76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76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76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76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76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76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76"/>
    </row>
    <row r="75" spans="2:50" ht="14.25" hidden="1" customHeight="1" outlineLevel="1">
      <c r="B75" s="527"/>
      <c r="C75" s="203">
        <v>9</v>
      </c>
      <c r="D75" s="206" t="s">
        <v>368</v>
      </c>
      <c r="E75" s="203">
        <v>26</v>
      </c>
      <c r="F75" s="203">
        <v>2000</v>
      </c>
      <c r="G75" s="208">
        <f t="shared" si="71"/>
        <v>76.92307692307692</v>
      </c>
      <c r="H75" s="576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77"/>
      <c r="M75" s="209">
        <f>RANK(K75, K$67:$K$81)</f>
        <v>9</v>
      </c>
      <c r="N75" s="527"/>
      <c r="O75" s="527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76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76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76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76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76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76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7">U82+1</f>
        <v>45897</v>
      </c>
      <c r="AA82" s="637"/>
      <c r="AB82" s="637"/>
      <c r="AC82" s="637"/>
      <c r="AD82" s="637"/>
      <c r="AE82" s="638">
        <f t="shared" ref="AE82" si="88">Z82+1</f>
        <v>45898</v>
      </c>
      <c r="AF82" s="639"/>
      <c r="AG82" s="639"/>
      <c r="AH82" s="639"/>
      <c r="AI82" s="639"/>
      <c r="AJ82" s="640">
        <f t="shared" ref="AJ82" si="89">AE82+1</f>
        <v>45899</v>
      </c>
      <c r="AK82" s="641"/>
      <c r="AL82" s="641"/>
      <c r="AM82" s="641"/>
      <c r="AN82" s="642"/>
      <c r="AO82" s="638">
        <f t="shared" ref="AO82" si="90">AJ82+1</f>
        <v>45900</v>
      </c>
      <c r="AP82" s="639"/>
      <c r="AQ82" s="639"/>
      <c r="AR82" s="639"/>
      <c r="AS82" s="639"/>
      <c r="AT82" s="640">
        <f t="shared" ref="AT82" si="91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2">Z82</f>
        <v>45897</v>
      </c>
      <c r="AA83" s="643"/>
      <c r="AB83" s="643"/>
      <c r="AC83" s="643"/>
      <c r="AD83" s="643"/>
      <c r="AE83" s="644">
        <f t="shared" ref="AE83" si="93">AE82</f>
        <v>45898</v>
      </c>
      <c r="AF83" s="644"/>
      <c r="AG83" s="644"/>
      <c r="AH83" s="644"/>
      <c r="AI83" s="644"/>
      <c r="AJ83" s="645">
        <f t="shared" ref="AJ83" si="94">AJ82</f>
        <v>45899</v>
      </c>
      <c r="AK83" s="646"/>
      <c r="AL83" s="646"/>
      <c r="AM83" s="646"/>
      <c r="AN83" s="647"/>
      <c r="AO83" s="644">
        <f t="shared" ref="AO83" si="95">AO82</f>
        <v>45900</v>
      </c>
      <c r="AP83" s="644"/>
      <c r="AQ83" s="644"/>
      <c r="AR83" s="644"/>
      <c r="AS83" s="644"/>
      <c r="AT83" s="645">
        <f t="shared" ref="AT83" si="96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139</v>
      </c>
      <c r="C87" s="203">
        <v>1</v>
      </c>
      <c r="D87" s="206" t="s">
        <v>414</v>
      </c>
      <c r="E87" s="203">
        <v>21</v>
      </c>
      <c r="F87" s="203">
        <v>2000</v>
      </c>
      <c r="G87" s="208">
        <f t="shared" ref="G87:G93" si="97">F87/E87</f>
        <v>95.238095238095241</v>
      </c>
      <c r="H87" s="576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77">
        <f>IFERROR(AVERAGE(K87:K101),"-")</f>
        <v>70.900998539388169</v>
      </c>
      <c r="M87" s="209">
        <f>RANK(K87, K$87:$K$101)</f>
        <v>1</v>
      </c>
      <c r="N87" s="527"/>
      <c r="O87" s="527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76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76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76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76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76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76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76">
        <f>AVERAGE(AV87:AV101)</f>
        <v>71.628580820084792</v>
      </c>
    </row>
    <row r="88" spans="2:50" ht="14.25" hidden="1" customHeight="1" outlineLevel="1">
      <c r="B88" s="527"/>
      <c r="C88" s="203">
        <v>2</v>
      </c>
      <c r="D88" s="206" t="s">
        <v>415</v>
      </c>
      <c r="E88" s="203">
        <v>25</v>
      </c>
      <c r="F88" s="203">
        <v>2000</v>
      </c>
      <c r="G88" s="208">
        <f t="shared" si="97"/>
        <v>80</v>
      </c>
      <c r="H88" s="576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77"/>
      <c r="M88" s="209">
        <f>RANK(K88, K$87:$K$101)</f>
        <v>4</v>
      </c>
      <c r="N88" s="527"/>
      <c r="O88" s="527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76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76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76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76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76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76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76"/>
    </row>
    <row r="89" spans="2:50" ht="14.25" hidden="1" customHeight="1" outlineLevel="1">
      <c r="B89" s="527"/>
      <c r="C89" s="203">
        <v>3</v>
      </c>
      <c r="D89" s="206" t="s">
        <v>416</v>
      </c>
      <c r="E89" s="203">
        <v>24</v>
      </c>
      <c r="F89" s="203">
        <v>2000</v>
      </c>
      <c r="G89" s="208">
        <f t="shared" si="97"/>
        <v>83.333333333333329</v>
      </c>
      <c r="H89" s="576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77"/>
      <c r="M89" s="209">
        <f>RANK(K89, K$87:$K$101)</f>
        <v>2</v>
      </c>
      <c r="N89" s="527"/>
      <c r="O89" s="527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76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76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76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76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76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76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76"/>
    </row>
    <row r="90" spans="2:50" ht="14.25" hidden="1" customHeight="1" outlineLevel="1">
      <c r="B90" s="527"/>
      <c r="C90" s="203">
        <v>4</v>
      </c>
      <c r="D90" s="206" t="s">
        <v>418</v>
      </c>
      <c r="E90" s="203">
        <v>24</v>
      </c>
      <c r="F90" s="203">
        <v>2000</v>
      </c>
      <c r="G90" s="208">
        <f t="shared" si="97"/>
        <v>83.333333333333329</v>
      </c>
      <c r="H90" s="576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77"/>
      <c r="M90" s="209">
        <f>RANK(K90, K$87:$K$101)</f>
        <v>3</v>
      </c>
      <c r="N90" s="527"/>
      <c r="O90" s="527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76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76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76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76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76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76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76"/>
    </row>
    <row r="91" spans="2:50" ht="14.25" hidden="1" customHeight="1" outlineLevel="1">
      <c r="B91" s="527"/>
      <c r="C91" s="203">
        <v>5</v>
      </c>
      <c r="D91" s="206" t="s">
        <v>413</v>
      </c>
      <c r="E91" s="203">
        <v>25</v>
      </c>
      <c r="F91" s="203">
        <v>2000</v>
      </c>
      <c r="G91" s="208">
        <f t="shared" si="97"/>
        <v>80</v>
      </c>
      <c r="H91" s="576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77"/>
      <c r="M91" s="209">
        <f>RANK(K91, K$87:$K$101)</f>
        <v>5</v>
      </c>
      <c r="N91" s="527"/>
      <c r="O91" s="527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76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76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76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76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76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76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76"/>
    </row>
    <row r="92" spans="2:50" ht="14.25" hidden="1" customHeight="1" outlineLevel="1">
      <c r="B92" s="527"/>
      <c r="C92" s="203">
        <v>6</v>
      </c>
      <c r="D92" s="206" t="s">
        <v>375</v>
      </c>
      <c r="E92" s="203">
        <v>25</v>
      </c>
      <c r="F92" s="203">
        <v>2000</v>
      </c>
      <c r="G92" s="208">
        <f t="shared" si="97"/>
        <v>80</v>
      </c>
      <c r="H92" s="576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77"/>
      <c r="M92" s="209">
        <f>RANK(K92, K$87:$K$101)</f>
        <v>6</v>
      </c>
      <c r="N92" s="527"/>
      <c r="O92" s="527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76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76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76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76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76"/>
      <c r="AO92" s="207"/>
      <c r="AP92" s="207"/>
      <c r="AQ92" s="208"/>
      <c r="AR92" s="205"/>
      <c r="AS92" s="576"/>
      <c r="AT92" s="207"/>
      <c r="AU92" s="207"/>
      <c r="AV92" s="208"/>
      <c r="AW92" s="205"/>
      <c r="AX92" s="576"/>
    </row>
    <row r="93" spans="2:50" ht="14.25" hidden="1" customHeight="1" outlineLevel="1">
      <c r="B93" s="527"/>
      <c r="C93" s="203">
        <v>7</v>
      </c>
      <c r="D93" s="206" t="s">
        <v>368</v>
      </c>
      <c r="E93" s="203">
        <v>26</v>
      </c>
      <c r="F93" s="203">
        <v>2000</v>
      </c>
      <c r="G93" s="208">
        <f t="shared" si="97"/>
        <v>76.92307692307692</v>
      </c>
      <c r="H93" s="576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77"/>
      <c r="M93" s="209">
        <f>RANK(K93, K$87:$K$101)</f>
        <v>7</v>
      </c>
      <c r="N93" s="527"/>
      <c r="O93" s="527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76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76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76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76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76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76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76"/>
    </row>
    <row r="94" spans="2:50" ht="14.25" hidden="1" customHeight="1" outlineLevel="1">
      <c r="B94" s="527"/>
      <c r="C94" s="203">
        <v>8</v>
      </c>
      <c r="D94" s="206"/>
      <c r="E94" s="203"/>
      <c r="F94" s="203"/>
      <c r="G94" s="208"/>
      <c r="H94" s="576"/>
      <c r="I94" s="209"/>
      <c r="J94" s="209"/>
      <c r="K94" s="210"/>
      <c r="L94" s="577"/>
      <c r="M94" s="209"/>
      <c r="N94" s="527"/>
      <c r="O94" s="527"/>
      <c r="P94" s="203"/>
      <c r="Q94" s="203"/>
      <c r="R94" s="208"/>
      <c r="S94" s="205"/>
      <c r="T94" s="576"/>
      <c r="U94" s="203"/>
      <c r="V94" s="203"/>
      <c r="W94" s="208"/>
      <c r="X94" s="205"/>
      <c r="Y94" s="576"/>
      <c r="Z94" s="203"/>
      <c r="AA94" s="203"/>
      <c r="AB94" s="208"/>
      <c r="AC94" s="205"/>
      <c r="AD94" s="576"/>
      <c r="AE94" s="203"/>
      <c r="AF94" s="203"/>
      <c r="AG94" s="208"/>
      <c r="AH94" s="205"/>
      <c r="AI94" s="576"/>
      <c r="AJ94" s="203"/>
      <c r="AK94" s="203"/>
      <c r="AL94" s="208"/>
      <c r="AM94" s="205"/>
      <c r="AN94" s="576"/>
      <c r="AO94" s="203"/>
      <c r="AP94" s="203"/>
      <c r="AQ94" s="208"/>
      <c r="AR94" s="205"/>
      <c r="AS94" s="576"/>
      <c r="AT94" s="203"/>
      <c r="AU94" s="203"/>
      <c r="AV94" s="208"/>
      <c r="AW94" s="205"/>
      <c r="AX94" s="576"/>
    </row>
    <row r="95" spans="2:50" ht="14.25" hidden="1" customHeight="1" outlineLevel="1">
      <c r="B95" s="527"/>
      <c r="C95" s="203">
        <v>9</v>
      </c>
      <c r="D95" s="206"/>
      <c r="E95" s="203"/>
      <c r="F95" s="203"/>
      <c r="G95" s="208"/>
      <c r="H95" s="576"/>
      <c r="I95" s="209"/>
      <c r="J95" s="209"/>
      <c r="K95" s="210"/>
      <c r="L95" s="577"/>
      <c r="M95" s="209"/>
      <c r="N95" s="527"/>
      <c r="O95" s="527"/>
      <c r="P95" s="203"/>
      <c r="Q95" s="203"/>
      <c r="R95" s="208"/>
      <c r="S95" s="205"/>
      <c r="T95" s="576"/>
      <c r="U95" s="203"/>
      <c r="V95" s="203"/>
      <c r="W95" s="208"/>
      <c r="X95" s="205"/>
      <c r="Y95" s="576"/>
      <c r="Z95" s="203"/>
      <c r="AA95" s="203"/>
      <c r="AB95" s="208"/>
      <c r="AC95" s="205"/>
      <c r="AD95" s="576"/>
      <c r="AE95" s="203"/>
      <c r="AF95" s="203"/>
      <c r="AG95" s="208"/>
      <c r="AH95" s="205"/>
      <c r="AI95" s="576"/>
      <c r="AJ95" s="203"/>
      <c r="AK95" s="203"/>
      <c r="AL95" s="208"/>
      <c r="AM95" s="205"/>
      <c r="AN95" s="576"/>
      <c r="AO95" s="203"/>
      <c r="AP95" s="203"/>
      <c r="AQ95" s="208"/>
      <c r="AR95" s="205"/>
      <c r="AS95" s="576"/>
      <c r="AT95" s="203"/>
      <c r="AU95" s="203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3">U102+1</f>
        <v>45904</v>
      </c>
      <c r="AA102" s="637"/>
      <c r="AB102" s="637"/>
      <c r="AC102" s="637"/>
      <c r="AD102" s="637"/>
      <c r="AE102" s="638">
        <f t="shared" ref="AE102" si="114">Z102+1</f>
        <v>45905</v>
      </c>
      <c r="AF102" s="639"/>
      <c r="AG102" s="639"/>
      <c r="AH102" s="639"/>
      <c r="AI102" s="639"/>
      <c r="AJ102" s="640">
        <f t="shared" ref="AJ102" si="115">AE102+1</f>
        <v>45906</v>
      </c>
      <c r="AK102" s="641"/>
      <c r="AL102" s="641"/>
      <c r="AM102" s="641"/>
      <c r="AN102" s="642"/>
      <c r="AO102" s="638">
        <f t="shared" ref="AO102" si="116">AJ102+1</f>
        <v>45907</v>
      </c>
      <c r="AP102" s="639"/>
      <c r="AQ102" s="639"/>
      <c r="AR102" s="639"/>
      <c r="AS102" s="639"/>
      <c r="AT102" s="640">
        <f t="shared" ref="AT102" si="117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8">Z102</f>
        <v>45904</v>
      </c>
      <c r="AA103" s="643"/>
      <c r="AB103" s="643"/>
      <c r="AC103" s="643"/>
      <c r="AD103" s="643"/>
      <c r="AE103" s="644">
        <f t="shared" ref="AE103" si="119">AE102</f>
        <v>45905</v>
      </c>
      <c r="AF103" s="644"/>
      <c r="AG103" s="644"/>
      <c r="AH103" s="644"/>
      <c r="AI103" s="644"/>
      <c r="AJ103" s="645">
        <f t="shared" ref="AJ103" si="120">AJ102</f>
        <v>45906</v>
      </c>
      <c r="AK103" s="646"/>
      <c r="AL103" s="646"/>
      <c r="AM103" s="646"/>
      <c r="AN103" s="647"/>
      <c r="AO103" s="644">
        <f t="shared" ref="AO103" si="121">AO102</f>
        <v>45907</v>
      </c>
      <c r="AP103" s="644"/>
      <c r="AQ103" s="644"/>
      <c r="AR103" s="644"/>
      <c r="AS103" s="644"/>
      <c r="AT103" s="645">
        <f t="shared" ref="AT103" si="122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139</v>
      </c>
      <c r="C107" s="203">
        <v>1</v>
      </c>
      <c r="D107" s="206" t="s">
        <v>414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76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77">
        <f>IFERROR(AVERAGE(K107:K121),"-")</f>
        <v>71.864593200201639</v>
      </c>
      <c r="M107" s="209">
        <f>RANK(K107, K$107:$K$121)</f>
        <v>1</v>
      </c>
      <c r="N107" s="527"/>
      <c r="O107" s="527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76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76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76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76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76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76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76">
        <f>AVERAGE(AV107:AV121)</f>
        <v>71.924449792015309</v>
      </c>
    </row>
    <row r="108" spans="2:50" ht="14.25" hidden="1" customHeight="1" outlineLevel="1">
      <c r="B108" s="527"/>
      <c r="C108" s="203">
        <v>2</v>
      </c>
      <c r="D108" s="206" t="s">
        <v>415</v>
      </c>
      <c r="E108" s="203">
        <v>25</v>
      </c>
      <c r="F108" s="203">
        <v>2000</v>
      </c>
      <c r="G108" s="208">
        <f t="shared" si="123"/>
        <v>80</v>
      </c>
      <c r="H108" s="576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77"/>
      <c r="M108" s="209">
        <f>RANK(K108, K$107:$K$121)</f>
        <v>4</v>
      </c>
      <c r="N108" s="527"/>
      <c r="O108" s="527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76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76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76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76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76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76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76"/>
    </row>
    <row r="109" spans="2:50" ht="14.25" hidden="1" customHeight="1" outlineLevel="1">
      <c r="B109" s="527"/>
      <c r="C109" s="203">
        <v>3</v>
      </c>
      <c r="D109" s="206" t="s">
        <v>416</v>
      </c>
      <c r="E109" s="203">
        <v>24</v>
      </c>
      <c r="F109" s="203">
        <v>2000</v>
      </c>
      <c r="G109" s="208">
        <f t="shared" si="123"/>
        <v>83.333333333333329</v>
      </c>
      <c r="H109" s="576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77"/>
      <c r="M109" s="209">
        <f>RANK(K109, K$107:$K$121)</f>
        <v>2</v>
      </c>
      <c r="N109" s="527"/>
      <c r="O109" s="527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76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76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76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76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76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76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76"/>
    </row>
    <row r="110" spans="2:50" ht="14.25" hidden="1" customHeight="1" outlineLevel="1">
      <c r="B110" s="527"/>
      <c r="C110" s="203">
        <v>4</v>
      </c>
      <c r="D110" s="206" t="s">
        <v>418</v>
      </c>
      <c r="E110" s="203">
        <v>24</v>
      </c>
      <c r="F110" s="203">
        <v>2000</v>
      </c>
      <c r="G110" s="208">
        <f t="shared" si="123"/>
        <v>83.333333333333329</v>
      </c>
      <c r="H110" s="576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77"/>
      <c r="M110" s="209">
        <f>RANK(K110, K$107:$K$121)</f>
        <v>3</v>
      </c>
      <c r="N110" s="527"/>
      <c r="O110" s="527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76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76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76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76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76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76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76"/>
    </row>
    <row r="111" spans="2:50" ht="14.25" hidden="1" customHeight="1" outlineLevel="1">
      <c r="B111" s="527"/>
      <c r="C111" s="203">
        <v>5</v>
      </c>
      <c r="D111" s="206" t="s">
        <v>413</v>
      </c>
      <c r="E111" s="203">
        <v>25</v>
      </c>
      <c r="F111" s="203">
        <v>2000</v>
      </c>
      <c r="G111" s="208">
        <f t="shared" si="123"/>
        <v>80</v>
      </c>
      <c r="H111" s="576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77"/>
      <c r="M111" s="209">
        <f>RANK(K111, K$107:$K$121)</f>
        <v>5</v>
      </c>
      <c r="N111" s="527"/>
      <c r="O111" s="527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76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76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76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76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76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76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76"/>
    </row>
    <row r="112" spans="2:50" ht="14.25" hidden="1" customHeight="1" outlineLevel="1">
      <c r="B112" s="527"/>
      <c r="C112" s="203">
        <v>6</v>
      </c>
      <c r="D112" s="206" t="s">
        <v>368</v>
      </c>
      <c r="E112" s="203">
        <v>26</v>
      </c>
      <c r="F112" s="203">
        <v>2000</v>
      </c>
      <c r="G112" s="208">
        <f t="shared" si="123"/>
        <v>76.92307692307692</v>
      </c>
      <c r="H112" s="576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77"/>
      <c r="M112" s="209">
        <f>RANK(K112, K$107:$K$121)</f>
        <v>6</v>
      </c>
      <c r="N112" s="527"/>
      <c r="O112" s="527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76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76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76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76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76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76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76"/>
    </row>
    <row r="113" spans="2:50" ht="14.25" hidden="1" customHeight="1" outlineLevel="1">
      <c r="B113" s="527"/>
      <c r="C113" s="203">
        <v>7</v>
      </c>
      <c r="D113" s="206"/>
      <c r="E113" s="203"/>
      <c r="F113" s="203"/>
      <c r="G113" s="208"/>
      <c r="H113" s="576"/>
      <c r="I113" s="209"/>
      <c r="J113" s="209"/>
      <c r="K113" s="210"/>
      <c r="L113" s="577"/>
      <c r="M113" s="209"/>
      <c r="N113" s="527"/>
      <c r="O113" s="527"/>
      <c r="P113" s="207"/>
      <c r="Q113" s="207"/>
      <c r="R113" s="208"/>
      <c r="S113" s="205"/>
      <c r="T113" s="576"/>
      <c r="U113" s="207"/>
      <c r="V113" s="207"/>
      <c r="W113" s="208"/>
      <c r="X113" s="205"/>
      <c r="Y113" s="576"/>
      <c r="Z113" s="207"/>
      <c r="AA113" s="207"/>
      <c r="AB113" s="208"/>
      <c r="AC113" s="205"/>
      <c r="AD113" s="576"/>
      <c r="AE113" s="207"/>
      <c r="AF113" s="207"/>
      <c r="AG113" s="208"/>
      <c r="AH113" s="205"/>
      <c r="AI113" s="576"/>
      <c r="AJ113" s="207"/>
      <c r="AK113" s="207"/>
      <c r="AL113" s="208"/>
      <c r="AM113" s="205"/>
      <c r="AN113" s="576"/>
      <c r="AO113" s="207"/>
      <c r="AP113" s="207"/>
      <c r="AQ113" s="208"/>
      <c r="AR113" s="205"/>
      <c r="AS113" s="576"/>
      <c r="AT113" s="207"/>
      <c r="AU113" s="207"/>
      <c r="AV113" s="208"/>
      <c r="AW113" s="205"/>
      <c r="AX113" s="576"/>
    </row>
    <row r="114" spans="2:50" ht="14.25" hidden="1" customHeight="1" outlineLevel="1">
      <c r="B114" s="527"/>
      <c r="C114" s="203">
        <v>8</v>
      </c>
      <c r="D114" s="206"/>
      <c r="E114" s="203"/>
      <c r="F114" s="203"/>
      <c r="G114" s="208"/>
      <c r="H114" s="576"/>
      <c r="I114" s="209"/>
      <c r="J114" s="209"/>
      <c r="K114" s="210"/>
      <c r="L114" s="577"/>
      <c r="M114" s="209"/>
      <c r="N114" s="527"/>
      <c r="O114" s="527"/>
      <c r="P114" s="207"/>
      <c r="Q114" s="207"/>
      <c r="R114" s="208"/>
      <c r="S114" s="205"/>
      <c r="T114" s="576"/>
      <c r="U114" s="207"/>
      <c r="V114" s="207"/>
      <c r="W114" s="208"/>
      <c r="X114" s="205"/>
      <c r="Y114" s="576"/>
      <c r="Z114" s="207"/>
      <c r="AA114" s="207"/>
      <c r="AB114" s="208"/>
      <c r="AC114" s="205"/>
      <c r="AD114" s="576"/>
      <c r="AE114" s="207"/>
      <c r="AF114" s="207"/>
      <c r="AG114" s="208"/>
      <c r="AH114" s="205"/>
      <c r="AI114" s="576"/>
      <c r="AJ114" s="207"/>
      <c r="AK114" s="207"/>
      <c r="AL114" s="208"/>
      <c r="AM114" s="205"/>
      <c r="AN114" s="576"/>
      <c r="AO114" s="207"/>
      <c r="AP114" s="207"/>
      <c r="AQ114" s="208"/>
      <c r="AR114" s="205"/>
      <c r="AS114" s="576"/>
      <c r="AT114" s="207"/>
      <c r="AU114" s="207"/>
      <c r="AV114" s="208"/>
      <c r="AW114" s="205"/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7"/>
      <c r="Q115" s="207"/>
      <c r="R115" s="208"/>
      <c r="S115" s="205"/>
      <c r="T115" s="576"/>
      <c r="U115" s="207"/>
      <c r="V115" s="207"/>
      <c r="W115" s="208"/>
      <c r="X115" s="205"/>
      <c r="Y115" s="576"/>
      <c r="Z115" s="207"/>
      <c r="AA115" s="207"/>
      <c r="AB115" s="208"/>
      <c r="AC115" s="205"/>
      <c r="AD115" s="576"/>
      <c r="AE115" s="207"/>
      <c r="AF115" s="207"/>
      <c r="AG115" s="208"/>
      <c r="AH115" s="205"/>
      <c r="AI115" s="576"/>
      <c r="AJ115" s="207"/>
      <c r="AK115" s="207"/>
      <c r="AL115" s="208"/>
      <c r="AM115" s="205"/>
      <c r="AN115" s="576"/>
      <c r="AO115" s="207"/>
      <c r="AP115" s="207"/>
      <c r="AQ115" s="208"/>
      <c r="AR115" s="205"/>
      <c r="AS115" s="576"/>
      <c r="AT115" s="207"/>
      <c r="AU115" s="207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7"/>
      <c r="W121" s="208"/>
      <c r="X121" s="205"/>
      <c r="Y121" s="576"/>
      <c r="Z121" s="203"/>
      <c r="AA121" s="207"/>
      <c r="AB121" s="208"/>
      <c r="AC121" s="205"/>
      <c r="AD121" s="576"/>
      <c r="AE121" s="203"/>
      <c r="AF121" s="207"/>
      <c r="AG121" s="208"/>
      <c r="AH121" s="205"/>
      <c r="AI121" s="576"/>
      <c r="AJ121" s="203"/>
      <c r="AK121" s="207"/>
      <c r="AL121" s="208"/>
      <c r="AM121" s="205"/>
      <c r="AN121" s="576"/>
      <c r="AO121" s="203"/>
      <c r="AP121" s="207"/>
      <c r="AQ121" s="208"/>
      <c r="AR121" s="205"/>
      <c r="AS121" s="576"/>
      <c r="AT121" s="203"/>
      <c r="AU121" s="207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9">U122+1</f>
        <v>45911</v>
      </c>
      <c r="AA122" s="637"/>
      <c r="AB122" s="637"/>
      <c r="AC122" s="637"/>
      <c r="AD122" s="637"/>
      <c r="AE122" s="638">
        <f t="shared" ref="AE122" si="140">Z122+1</f>
        <v>45912</v>
      </c>
      <c r="AF122" s="639"/>
      <c r="AG122" s="639"/>
      <c r="AH122" s="639"/>
      <c r="AI122" s="639"/>
      <c r="AJ122" s="640">
        <f t="shared" ref="AJ122" si="141">AE122+1</f>
        <v>45913</v>
      </c>
      <c r="AK122" s="641"/>
      <c r="AL122" s="641"/>
      <c r="AM122" s="641"/>
      <c r="AN122" s="642"/>
      <c r="AO122" s="638">
        <f t="shared" ref="AO122" si="142">AJ122+1</f>
        <v>45914</v>
      </c>
      <c r="AP122" s="639"/>
      <c r="AQ122" s="639"/>
      <c r="AR122" s="639"/>
      <c r="AS122" s="639"/>
      <c r="AT122" s="640">
        <f t="shared" ref="AT122" si="143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4">Z122</f>
        <v>45911</v>
      </c>
      <c r="AA123" s="643"/>
      <c r="AB123" s="643"/>
      <c r="AC123" s="643"/>
      <c r="AD123" s="643"/>
      <c r="AE123" s="644">
        <f t="shared" ref="AE123" si="145">AE122</f>
        <v>45912</v>
      </c>
      <c r="AF123" s="644"/>
      <c r="AG123" s="644"/>
      <c r="AH123" s="644"/>
      <c r="AI123" s="644"/>
      <c r="AJ123" s="645">
        <f t="shared" ref="AJ123" si="146">AJ122</f>
        <v>45913</v>
      </c>
      <c r="AK123" s="646"/>
      <c r="AL123" s="646"/>
      <c r="AM123" s="646"/>
      <c r="AN123" s="647"/>
      <c r="AO123" s="644">
        <f t="shared" ref="AO123" si="147">AO122</f>
        <v>45914</v>
      </c>
      <c r="AP123" s="644"/>
      <c r="AQ123" s="644"/>
      <c r="AR123" s="644"/>
      <c r="AS123" s="644"/>
      <c r="AT123" s="645">
        <f t="shared" ref="AT123" si="148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139</v>
      </c>
      <c r="C127" s="203">
        <v>1</v>
      </c>
      <c r="D127" s="206" t="s">
        <v>414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76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77">
        <f>IFERROR(AVERAGE(K127:K141),"-")</f>
        <v>72.184822100437785</v>
      </c>
      <c r="M127" s="209">
        <f>RANK(K127, K$127:$K$141)</f>
        <v>1</v>
      </c>
      <c r="N127" s="527"/>
      <c r="O127" s="527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76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76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76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76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76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76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76">
        <f>AVERAGE(AV127:AV141)</f>
        <v>73.576765590560598</v>
      </c>
    </row>
    <row r="128" spans="2:50" ht="14.25" hidden="1" customHeight="1" outlineLevel="1">
      <c r="B128" s="527"/>
      <c r="C128" s="203">
        <v>2</v>
      </c>
      <c r="D128" s="206" t="s">
        <v>415</v>
      </c>
      <c r="E128" s="203">
        <v>25</v>
      </c>
      <c r="F128" s="203">
        <v>2000</v>
      </c>
      <c r="G128" s="208">
        <f t="shared" si="149"/>
        <v>80</v>
      </c>
      <c r="H128" s="576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77"/>
      <c r="M128" s="209">
        <f>RANK(K128, K$127:$K$141)</f>
        <v>4</v>
      </c>
      <c r="N128" s="527"/>
      <c r="O128" s="527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76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76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76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76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76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76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76"/>
    </row>
    <row r="129" spans="2:50" ht="14.25" hidden="1" customHeight="1" outlineLevel="1">
      <c r="B129" s="527"/>
      <c r="C129" s="203">
        <v>3</v>
      </c>
      <c r="D129" s="206" t="s">
        <v>416</v>
      </c>
      <c r="E129" s="203">
        <v>24</v>
      </c>
      <c r="F129" s="203">
        <v>2000</v>
      </c>
      <c r="G129" s="208">
        <f t="shared" si="149"/>
        <v>83.333333333333329</v>
      </c>
      <c r="H129" s="576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77"/>
      <c r="M129" s="209">
        <f>RANK(K129, K$127:$K$141)</f>
        <v>2</v>
      </c>
      <c r="N129" s="527"/>
      <c r="O129" s="527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76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76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76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76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76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76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76"/>
    </row>
    <row r="130" spans="2:50" ht="14.25" hidden="1" customHeight="1" outlineLevel="1">
      <c r="B130" s="527"/>
      <c r="C130" s="203">
        <v>4</v>
      </c>
      <c r="D130" s="206" t="s">
        <v>418</v>
      </c>
      <c r="E130" s="203">
        <v>24</v>
      </c>
      <c r="F130" s="203">
        <v>2000</v>
      </c>
      <c r="G130" s="208">
        <f t="shared" si="149"/>
        <v>83.333333333333329</v>
      </c>
      <c r="H130" s="576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77"/>
      <c r="M130" s="209">
        <f>RANK(K130, K$127:$K$141)</f>
        <v>3</v>
      </c>
      <c r="N130" s="527"/>
      <c r="O130" s="527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76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76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76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76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76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76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76"/>
    </row>
    <row r="131" spans="2:50" ht="14.25" hidden="1" customHeight="1" outlineLevel="1">
      <c r="B131" s="527"/>
      <c r="C131" s="203">
        <v>5</v>
      </c>
      <c r="D131" s="206" t="s">
        <v>413</v>
      </c>
      <c r="E131" s="203">
        <v>25</v>
      </c>
      <c r="F131" s="203">
        <v>2000</v>
      </c>
      <c r="G131" s="208">
        <f t="shared" si="149"/>
        <v>80</v>
      </c>
      <c r="H131" s="576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77"/>
      <c r="M131" s="209">
        <f>RANK(K131, K$127:$K$141)</f>
        <v>5</v>
      </c>
      <c r="N131" s="527"/>
      <c r="O131" s="527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76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76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76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76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76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76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76"/>
    </row>
    <row r="132" spans="2:50" ht="14.25" hidden="1" customHeight="1" outlineLevel="1">
      <c r="B132" s="527"/>
      <c r="C132" s="203">
        <v>6</v>
      </c>
      <c r="D132" s="206" t="s">
        <v>368</v>
      </c>
      <c r="E132" s="203">
        <v>26</v>
      </c>
      <c r="F132" s="203">
        <v>2000</v>
      </c>
      <c r="G132" s="208">
        <f t="shared" si="149"/>
        <v>76.92307692307692</v>
      </c>
      <c r="H132" s="576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77"/>
      <c r="M132" s="209">
        <f>RANK(K132, K$127:$K$141)</f>
        <v>6</v>
      </c>
      <c r="N132" s="527"/>
      <c r="O132" s="527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76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76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76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76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76"/>
      <c r="AO132" s="207"/>
      <c r="AP132" s="207"/>
      <c r="AQ132" s="208"/>
      <c r="AR132" s="205"/>
      <c r="AS132" s="576"/>
      <c r="AT132" s="207"/>
      <c r="AU132" s="207"/>
      <c r="AV132" s="208"/>
      <c r="AW132" s="205"/>
      <c r="AX132" s="576"/>
    </row>
    <row r="133" spans="2:50" ht="14.25" hidden="1" customHeight="1" outlineLevel="1">
      <c r="B133" s="527"/>
      <c r="C133" s="203">
        <v>7</v>
      </c>
      <c r="D133" s="206"/>
      <c r="E133" s="203"/>
      <c r="F133" s="203"/>
      <c r="G133" s="208"/>
      <c r="H133" s="576"/>
      <c r="I133" s="209"/>
      <c r="J133" s="209"/>
      <c r="K133" s="210"/>
      <c r="L133" s="577"/>
      <c r="M133" s="209"/>
      <c r="N133" s="527"/>
      <c r="O133" s="527"/>
      <c r="P133" s="203"/>
      <c r="Q133" s="203"/>
      <c r="R133" s="208"/>
      <c r="S133" s="205"/>
      <c r="T133" s="576"/>
      <c r="U133" s="203"/>
      <c r="V133" s="203"/>
      <c r="W133" s="208"/>
      <c r="X133" s="205"/>
      <c r="Y133" s="576"/>
      <c r="Z133" s="203"/>
      <c r="AA133" s="203"/>
      <c r="AB133" s="208"/>
      <c r="AC133" s="205"/>
      <c r="AD133" s="576"/>
      <c r="AE133" s="203"/>
      <c r="AF133" s="203"/>
      <c r="AG133" s="208"/>
      <c r="AH133" s="205"/>
      <c r="AI133" s="576"/>
      <c r="AJ133" s="203"/>
      <c r="AK133" s="203"/>
      <c r="AL133" s="208"/>
      <c r="AM133" s="205"/>
      <c r="AN133" s="576"/>
      <c r="AO133" s="203"/>
      <c r="AP133" s="203"/>
      <c r="AQ133" s="208"/>
      <c r="AR133" s="205"/>
      <c r="AS133" s="576"/>
      <c r="AT133" s="203"/>
      <c r="AU133" s="203"/>
      <c r="AV133" s="208"/>
      <c r="AW133" s="205"/>
      <c r="AX133" s="576"/>
    </row>
    <row r="134" spans="2:50" ht="14.25" hidden="1" customHeight="1" outlineLevel="1">
      <c r="B134" s="527"/>
      <c r="C134" s="203">
        <v>8</v>
      </c>
      <c r="D134" s="206"/>
      <c r="E134" s="203"/>
      <c r="F134" s="203"/>
      <c r="G134" s="208"/>
      <c r="H134" s="576"/>
      <c r="I134" s="209"/>
      <c r="J134" s="209"/>
      <c r="K134" s="210"/>
      <c r="L134" s="577"/>
      <c r="M134" s="209"/>
      <c r="N134" s="527"/>
      <c r="O134" s="527"/>
      <c r="P134" s="203"/>
      <c r="Q134" s="203"/>
      <c r="R134" s="208"/>
      <c r="S134" s="205"/>
      <c r="T134" s="576"/>
      <c r="U134" s="203"/>
      <c r="V134" s="203"/>
      <c r="W134" s="208"/>
      <c r="X134" s="205"/>
      <c r="Y134" s="576"/>
      <c r="Z134" s="203"/>
      <c r="AA134" s="203"/>
      <c r="AB134" s="208"/>
      <c r="AC134" s="205"/>
      <c r="AD134" s="576"/>
      <c r="AE134" s="203"/>
      <c r="AF134" s="203"/>
      <c r="AG134" s="208"/>
      <c r="AH134" s="205"/>
      <c r="AI134" s="576"/>
      <c r="AJ134" s="203"/>
      <c r="AK134" s="203"/>
      <c r="AL134" s="208"/>
      <c r="AM134" s="205"/>
      <c r="AN134" s="576"/>
      <c r="AO134" s="203"/>
      <c r="AP134" s="203"/>
      <c r="AQ134" s="208"/>
      <c r="AR134" s="205"/>
      <c r="AS134" s="576"/>
      <c r="AT134" s="203"/>
      <c r="AU134" s="203"/>
      <c r="AV134" s="208"/>
      <c r="AW134" s="205"/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5">U142+1</f>
        <v>45918</v>
      </c>
      <c r="AA142" s="637"/>
      <c r="AB142" s="637"/>
      <c r="AC142" s="637"/>
      <c r="AD142" s="637"/>
      <c r="AE142" s="638">
        <f t="shared" ref="AE142" si="166">Z142+1</f>
        <v>45919</v>
      </c>
      <c r="AF142" s="639"/>
      <c r="AG142" s="639"/>
      <c r="AH142" s="639"/>
      <c r="AI142" s="639"/>
      <c r="AJ142" s="640">
        <f t="shared" ref="AJ142" si="167">AE142+1</f>
        <v>45920</v>
      </c>
      <c r="AK142" s="641"/>
      <c r="AL142" s="641"/>
      <c r="AM142" s="641"/>
      <c r="AN142" s="642"/>
      <c r="AO142" s="638">
        <f t="shared" ref="AO142" si="168">AJ142+1</f>
        <v>45921</v>
      </c>
      <c r="AP142" s="639"/>
      <c r="AQ142" s="639"/>
      <c r="AR142" s="639"/>
      <c r="AS142" s="639"/>
      <c r="AT142" s="640">
        <f t="shared" ref="AT142" si="169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0">Z142</f>
        <v>45918</v>
      </c>
      <c r="AA143" s="643"/>
      <c r="AB143" s="643"/>
      <c r="AC143" s="643"/>
      <c r="AD143" s="643"/>
      <c r="AE143" s="644">
        <f t="shared" ref="AE143" si="171">AE142</f>
        <v>45919</v>
      </c>
      <c r="AF143" s="644"/>
      <c r="AG143" s="644"/>
      <c r="AH143" s="644"/>
      <c r="AI143" s="644"/>
      <c r="AJ143" s="645">
        <f t="shared" ref="AJ143" si="172">AJ142</f>
        <v>45920</v>
      </c>
      <c r="AK143" s="646"/>
      <c r="AL143" s="646"/>
      <c r="AM143" s="646"/>
      <c r="AN143" s="647"/>
      <c r="AO143" s="644">
        <f t="shared" ref="AO143" si="173">AO142</f>
        <v>45921</v>
      </c>
      <c r="AP143" s="644"/>
      <c r="AQ143" s="644"/>
      <c r="AR143" s="644"/>
      <c r="AS143" s="644"/>
      <c r="AT143" s="645">
        <f t="shared" ref="AT143" si="174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139</v>
      </c>
      <c r="C147" s="203">
        <v>1</v>
      </c>
      <c r="D147" s="206" t="s">
        <v>414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76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77">
        <f>IFERROR(AVERAGE(K147:K161),"-")</f>
        <v>74.889105427249703</v>
      </c>
      <c r="M147" s="209">
        <f>RANK(K147, K$147:$K$161)</f>
        <v>1</v>
      </c>
      <c r="N147" s="527"/>
      <c r="O147" s="527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76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76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76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76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76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76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76">
        <f>AVERAGE(AV147:AV161)</f>
        <v>75.154759408667843</v>
      </c>
    </row>
    <row r="148" spans="2:50" ht="14.25" hidden="1" customHeight="1" outlineLevel="1">
      <c r="B148" s="527"/>
      <c r="C148" s="203">
        <v>2</v>
      </c>
      <c r="D148" s="206" t="s">
        <v>415</v>
      </c>
      <c r="E148" s="203">
        <v>25</v>
      </c>
      <c r="F148" s="203">
        <v>2000</v>
      </c>
      <c r="G148" s="208">
        <f t="shared" si="175"/>
        <v>80</v>
      </c>
      <c r="H148" s="576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77"/>
      <c r="M148" s="209">
        <f>RANK(K148, K$147:$K$161)</f>
        <v>5</v>
      </c>
      <c r="N148" s="527"/>
      <c r="O148" s="527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76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76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76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76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76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76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76"/>
    </row>
    <row r="149" spans="2:50" ht="14.25" hidden="1" customHeight="1" outlineLevel="1">
      <c r="B149" s="527"/>
      <c r="C149" s="203">
        <v>3</v>
      </c>
      <c r="D149" s="206" t="s">
        <v>416</v>
      </c>
      <c r="E149" s="203">
        <v>24</v>
      </c>
      <c r="F149" s="203">
        <v>2000</v>
      </c>
      <c r="G149" s="208">
        <f t="shared" si="175"/>
        <v>83.333333333333329</v>
      </c>
      <c r="H149" s="576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77"/>
      <c r="M149" s="209">
        <f>RANK(K149, K$147:$K$161)</f>
        <v>3</v>
      </c>
      <c r="N149" s="527"/>
      <c r="O149" s="527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76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76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76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76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76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76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76"/>
    </row>
    <row r="150" spans="2:50" ht="14.25" hidden="1" customHeight="1" outlineLevel="1">
      <c r="B150" s="527"/>
      <c r="C150" s="203">
        <v>4</v>
      </c>
      <c r="D150" s="206" t="s">
        <v>418</v>
      </c>
      <c r="E150" s="203">
        <v>24</v>
      </c>
      <c r="F150" s="203">
        <v>2000</v>
      </c>
      <c r="G150" s="208">
        <f t="shared" si="175"/>
        <v>83.333333333333329</v>
      </c>
      <c r="H150" s="576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77"/>
      <c r="M150" s="209">
        <f>RANK(K150, K$147:$K$161)</f>
        <v>4</v>
      </c>
      <c r="N150" s="527"/>
      <c r="O150" s="527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76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76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76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76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76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76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76"/>
    </row>
    <row r="151" spans="2:50" ht="14.25" hidden="1" customHeight="1" outlineLevel="1">
      <c r="B151" s="527"/>
      <c r="C151" s="203">
        <v>5</v>
      </c>
      <c r="D151" s="206" t="s">
        <v>413</v>
      </c>
      <c r="E151" s="203">
        <v>25</v>
      </c>
      <c r="F151" s="203">
        <v>2000</v>
      </c>
      <c r="G151" s="208">
        <f t="shared" si="175"/>
        <v>80</v>
      </c>
      <c r="H151" s="576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77"/>
      <c r="M151" s="209">
        <f>RANK(K151, K$147:$K$161)</f>
        <v>6</v>
      </c>
      <c r="N151" s="527"/>
      <c r="O151" s="527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76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76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76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76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76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76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76"/>
    </row>
    <row r="152" spans="2:50" ht="14.25" hidden="1" customHeight="1" outlineLevel="1">
      <c r="B152" s="527"/>
      <c r="C152" s="203">
        <v>6</v>
      </c>
      <c r="D152" s="206" t="s">
        <v>644</v>
      </c>
      <c r="E152" s="203">
        <v>21</v>
      </c>
      <c r="F152" s="203">
        <v>2000</v>
      </c>
      <c r="G152" s="208">
        <f t="shared" si="175"/>
        <v>95.238095238095241</v>
      </c>
      <c r="H152" s="576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77"/>
      <c r="M152" s="209">
        <f>RANK(K152, K$147:$K$161)</f>
        <v>2</v>
      </c>
      <c r="N152" s="527"/>
      <c r="O152" s="527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76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76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76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76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76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76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76"/>
    </row>
    <row r="153" spans="2:50" ht="14.25" hidden="1" customHeight="1" outlineLevel="1">
      <c r="B153" s="527"/>
      <c r="C153" s="203">
        <v>7</v>
      </c>
      <c r="D153" s="206"/>
      <c r="E153" s="203"/>
      <c r="F153" s="203"/>
      <c r="G153" s="208"/>
      <c r="H153" s="576"/>
      <c r="I153" s="209"/>
      <c r="J153" s="209"/>
      <c r="K153" s="210"/>
      <c r="L153" s="577"/>
      <c r="M153" s="209"/>
      <c r="N153" s="527"/>
      <c r="O153" s="527"/>
      <c r="P153" s="203"/>
      <c r="Q153" s="203"/>
      <c r="R153" s="208"/>
      <c r="S153" s="205"/>
      <c r="T153" s="576"/>
      <c r="U153" s="203"/>
      <c r="V153" s="203"/>
      <c r="W153" s="208"/>
      <c r="X153" s="205"/>
      <c r="Y153" s="576"/>
      <c r="Z153" s="203"/>
      <c r="AA153" s="203"/>
      <c r="AB153" s="208"/>
      <c r="AC153" s="205"/>
      <c r="AD153" s="576"/>
      <c r="AE153" s="203"/>
      <c r="AF153" s="203"/>
      <c r="AG153" s="208"/>
      <c r="AH153" s="205"/>
      <c r="AI153" s="576"/>
      <c r="AJ153" s="203"/>
      <c r="AK153" s="203"/>
      <c r="AL153" s="208"/>
      <c r="AM153" s="205"/>
      <c r="AN153" s="576"/>
      <c r="AO153" s="203"/>
      <c r="AP153" s="203"/>
      <c r="AQ153" s="208"/>
      <c r="AR153" s="205"/>
      <c r="AS153" s="576"/>
      <c r="AT153" s="203"/>
      <c r="AU153" s="203"/>
      <c r="AV153" s="208"/>
      <c r="AW153" s="205"/>
      <c r="AX153" s="576"/>
    </row>
    <row r="154" spans="2:50" ht="14.25" hidden="1" customHeight="1" outlineLevel="1">
      <c r="B154" s="527"/>
      <c r="C154" s="203">
        <v>8</v>
      </c>
      <c r="D154" s="206"/>
      <c r="E154" s="203"/>
      <c r="F154" s="203"/>
      <c r="G154" s="208"/>
      <c r="H154" s="576"/>
      <c r="I154" s="209"/>
      <c r="J154" s="209"/>
      <c r="K154" s="210"/>
      <c r="L154" s="577"/>
      <c r="M154" s="209"/>
      <c r="N154" s="527"/>
      <c r="O154" s="527"/>
      <c r="P154" s="203"/>
      <c r="Q154" s="203"/>
      <c r="R154" s="208"/>
      <c r="S154" s="205"/>
      <c r="T154" s="576"/>
      <c r="U154" s="203"/>
      <c r="V154" s="203"/>
      <c r="W154" s="208"/>
      <c r="X154" s="205"/>
      <c r="Y154" s="576"/>
      <c r="Z154" s="203"/>
      <c r="AA154" s="203"/>
      <c r="AB154" s="208"/>
      <c r="AC154" s="205"/>
      <c r="AD154" s="576"/>
      <c r="AE154" s="203"/>
      <c r="AF154" s="203"/>
      <c r="AG154" s="208"/>
      <c r="AH154" s="205"/>
      <c r="AI154" s="576"/>
      <c r="AJ154" s="203"/>
      <c r="AK154" s="203"/>
      <c r="AL154" s="208"/>
      <c r="AM154" s="205"/>
      <c r="AN154" s="576"/>
      <c r="AO154" s="203"/>
      <c r="AP154" s="203"/>
      <c r="AQ154" s="208"/>
      <c r="AR154" s="205"/>
      <c r="AS154" s="576"/>
      <c r="AT154" s="203"/>
      <c r="AU154" s="203"/>
      <c r="AV154" s="208"/>
      <c r="AW154" s="205"/>
      <c r="AX154" s="576"/>
    </row>
    <row r="155" spans="2:50" ht="14.25" hidden="1" customHeight="1" outlineLevel="1">
      <c r="B155" s="527"/>
      <c r="C155" s="203">
        <v>9</v>
      </c>
      <c r="D155" s="206"/>
      <c r="E155" s="203"/>
      <c r="F155" s="203"/>
      <c r="G155" s="208"/>
      <c r="H155" s="576"/>
      <c r="I155" s="209"/>
      <c r="J155" s="209"/>
      <c r="K155" s="210"/>
      <c r="L155" s="577"/>
      <c r="M155" s="209"/>
      <c r="N155" s="527"/>
      <c r="O155" s="527"/>
      <c r="P155" s="203"/>
      <c r="Q155" s="203"/>
      <c r="R155" s="208"/>
      <c r="S155" s="205"/>
      <c r="T155" s="576"/>
      <c r="U155" s="203"/>
      <c r="V155" s="203"/>
      <c r="W155" s="208"/>
      <c r="X155" s="205"/>
      <c r="Y155" s="576"/>
      <c r="Z155" s="203"/>
      <c r="AA155" s="203"/>
      <c r="AB155" s="208"/>
      <c r="AC155" s="205"/>
      <c r="AD155" s="576"/>
      <c r="AE155" s="203"/>
      <c r="AF155" s="203"/>
      <c r="AG155" s="208"/>
      <c r="AH155" s="205"/>
      <c r="AI155" s="576"/>
      <c r="AJ155" s="203"/>
      <c r="AK155" s="203"/>
      <c r="AL155" s="208"/>
      <c r="AM155" s="205"/>
      <c r="AN155" s="576"/>
      <c r="AO155" s="203"/>
      <c r="AP155" s="203"/>
      <c r="AQ155" s="208"/>
      <c r="AR155" s="205"/>
      <c r="AS155" s="576"/>
      <c r="AT155" s="203"/>
      <c r="AU155" s="203"/>
      <c r="AV155" s="208"/>
      <c r="AW155" s="205"/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3"/>
      <c r="Q156" s="203"/>
      <c r="R156" s="208"/>
      <c r="S156" s="205"/>
      <c r="T156" s="576"/>
      <c r="U156" s="203"/>
      <c r="V156" s="203"/>
      <c r="W156" s="208"/>
      <c r="X156" s="205"/>
      <c r="Y156" s="576"/>
      <c r="Z156" s="203"/>
      <c r="AA156" s="203"/>
      <c r="AB156" s="208"/>
      <c r="AC156" s="205"/>
      <c r="AD156" s="576"/>
      <c r="AE156" s="203"/>
      <c r="AF156" s="203"/>
      <c r="AG156" s="208"/>
      <c r="AH156" s="205"/>
      <c r="AI156" s="576"/>
      <c r="AJ156" s="203"/>
      <c r="AK156" s="203"/>
      <c r="AL156" s="208"/>
      <c r="AM156" s="205"/>
      <c r="AN156" s="576"/>
      <c r="AO156" s="203"/>
      <c r="AP156" s="203"/>
      <c r="AQ156" s="208"/>
      <c r="AR156" s="205"/>
      <c r="AS156" s="576"/>
      <c r="AT156" s="203"/>
      <c r="AU156" s="203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7">U162+1</f>
        <v>45925</v>
      </c>
      <c r="AA162" s="637"/>
      <c r="AB162" s="637"/>
      <c r="AC162" s="637"/>
      <c r="AD162" s="637"/>
      <c r="AE162" s="638">
        <f t="shared" ref="AE162" si="198">Z162+1</f>
        <v>45926</v>
      </c>
      <c r="AF162" s="639"/>
      <c r="AG162" s="639"/>
      <c r="AH162" s="639"/>
      <c r="AI162" s="639"/>
      <c r="AJ162" s="640">
        <f t="shared" ref="AJ162" si="199">AE162+1</f>
        <v>45927</v>
      </c>
      <c r="AK162" s="641"/>
      <c r="AL162" s="641"/>
      <c r="AM162" s="641"/>
      <c r="AN162" s="642"/>
      <c r="AO162" s="638">
        <f t="shared" ref="AO162" si="200">AJ162+1</f>
        <v>45928</v>
      </c>
      <c r="AP162" s="639"/>
      <c r="AQ162" s="639"/>
      <c r="AR162" s="639"/>
      <c r="AS162" s="639"/>
      <c r="AT162" s="640">
        <f t="shared" ref="AT162" si="201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202">Z162</f>
        <v>45925</v>
      </c>
      <c r="AA163" s="643"/>
      <c r="AB163" s="643"/>
      <c r="AC163" s="643"/>
      <c r="AD163" s="643"/>
      <c r="AE163" s="644">
        <f t="shared" ref="AE163" si="203">AE162</f>
        <v>45926</v>
      </c>
      <c r="AF163" s="644"/>
      <c r="AG163" s="644"/>
      <c r="AH163" s="644"/>
      <c r="AI163" s="644"/>
      <c r="AJ163" s="645">
        <f t="shared" ref="AJ163" si="204">AJ162</f>
        <v>45927</v>
      </c>
      <c r="AK163" s="646"/>
      <c r="AL163" s="646"/>
      <c r="AM163" s="646"/>
      <c r="AN163" s="647"/>
      <c r="AO163" s="644">
        <f t="shared" ref="AO163" si="205">AO162</f>
        <v>45928</v>
      </c>
      <c r="AP163" s="644"/>
      <c r="AQ163" s="644"/>
      <c r="AR163" s="644"/>
      <c r="AS163" s="644"/>
      <c r="AT163" s="645">
        <f t="shared" ref="AT163" si="206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139</v>
      </c>
      <c r="C167" s="203">
        <v>1</v>
      </c>
      <c r="D167" s="206" t="s">
        <v>414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76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77">
        <f>IFERROR(AVERAGE(K167:K181),"-")</f>
        <v>75.259430281157492</v>
      </c>
      <c r="M167" s="209">
        <f>RANK(K167, K$167:$K$181)</f>
        <v>1</v>
      </c>
      <c r="N167" s="527"/>
      <c r="O167" s="527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76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76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76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76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76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76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76">
        <f>AVERAGE(AV167:AV181)</f>
        <v>75.49214917624569</v>
      </c>
    </row>
    <row r="168" spans="2:50" ht="14.25" hidden="1" customHeight="1" outlineLevel="1">
      <c r="B168" s="527"/>
      <c r="C168" s="203">
        <v>2</v>
      </c>
      <c r="D168" s="206" t="s">
        <v>415</v>
      </c>
      <c r="E168" s="203">
        <v>25</v>
      </c>
      <c r="F168" s="203">
        <v>2000</v>
      </c>
      <c r="G168" s="208">
        <f t="shared" si="207"/>
        <v>80</v>
      </c>
      <c r="H168" s="576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77"/>
      <c r="M168" s="209">
        <f>RANK(K168, K$167:$K$181)</f>
        <v>5</v>
      </c>
      <c r="N168" s="527"/>
      <c r="O168" s="527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76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76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76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76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76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76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76"/>
    </row>
    <row r="169" spans="2:50" ht="14.25" hidden="1" customHeight="1" outlineLevel="1">
      <c r="B169" s="527"/>
      <c r="C169" s="203">
        <v>3</v>
      </c>
      <c r="D169" s="206" t="s">
        <v>416</v>
      </c>
      <c r="E169" s="203">
        <v>24</v>
      </c>
      <c r="F169" s="203">
        <v>2000</v>
      </c>
      <c r="G169" s="208">
        <f t="shared" si="207"/>
        <v>83.333333333333329</v>
      </c>
      <c r="H169" s="576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77"/>
      <c r="M169" s="209">
        <f>RANK(K169, K$167:$K$181)</f>
        <v>3</v>
      </c>
      <c r="N169" s="527"/>
      <c r="O169" s="527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76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76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76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76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76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76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76"/>
    </row>
    <row r="170" spans="2:50" ht="14.25" hidden="1" customHeight="1" outlineLevel="1">
      <c r="B170" s="527"/>
      <c r="C170" s="203">
        <v>4</v>
      </c>
      <c r="D170" s="206" t="s">
        <v>418</v>
      </c>
      <c r="E170" s="203">
        <v>24</v>
      </c>
      <c r="F170" s="203">
        <v>2000</v>
      </c>
      <c r="G170" s="208">
        <f t="shared" si="207"/>
        <v>83.333333333333329</v>
      </c>
      <c r="H170" s="576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77"/>
      <c r="M170" s="209">
        <f>RANK(K170, K$167:$K$181)</f>
        <v>4</v>
      </c>
      <c r="N170" s="527"/>
      <c r="O170" s="527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76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76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76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76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76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76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76"/>
    </row>
    <row r="171" spans="2:50" ht="14.25" hidden="1" customHeight="1" outlineLevel="1">
      <c r="B171" s="527"/>
      <c r="C171" s="203">
        <v>5</v>
      </c>
      <c r="D171" s="206" t="s">
        <v>413</v>
      </c>
      <c r="E171" s="203">
        <v>25</v>
      </c>
      <c r="F171" s="203">
        <v>2000</v>
      </c>
      <c r="G171" s="208">
        <f t="shared" si="207"/>
        <v>80</v>
      </c>
      <c r="H171" s="576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77"/>
      <c r="M171" s="209">
        <f>RANK(K171, K$167:$K$181)</f>
        <v>6</v>
      </c>
      <c r="N171" s="527"/>
      <c r="O171" s="527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76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76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76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76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76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76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76"/>
    </row>
    <row r="172" spans="2:50" ht="14.25" hidden="1" customHeight="1" outlineLevel="1">
      <c r="B172" s="527"/>
      <c r="C172" s="203">
        <v>6</v>
      </c>
      <c r="D172" s="206" t="s">
        <v>644</v>
      </c>
      <c r="E172" s="203">
        <v>21</v>
      </c>
      <c r="F172" s="203">
        <v>2000</v>
      </c>
      <c r="G172" s="208">
        <f t="shared" si="207"/>
        <v>95.238095238095241</v>
      </c>
      <c r="H172" s="576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77"/>
      <c r="M172" s="209">
        <f>RANK(K172, K$167:$K$181)</f>
        <v>2</v>
      </c>
      <c r="N172" s="527"/>
      <c r="O172" s="527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76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76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76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76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76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76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76"/>
    </row>
    <row r="173" spans="2:50" ht="14.25" hidden="1" customHeight="1" outlineLevel="1">
      <c r="B173" s="527"/>
      <c r="C173" s="203">
        <v>7</v>
      </c>
      <c r="D173" s="206"/>
      <c r="E173" s="203"/>
      <c r="F173" s="203"/>
      <c r="G173" s="208"/>
      <c r="H173" s="576"/>
      <c r="I173" s="209"/>
      <c r="J173" s="209"/>
      <c r="K173" s="210"/>
      <c r="L173" s="577"/>
      <c r="M173" s="209"/>
      <c r="N173" s="527"/>
      <c r="O173" s="527"/>
      <c r="P173" s="203"/>
      <c r="Q173" s="203"/>
      <c r="R173" s="208"/>
      <c r="S173" s="205"/>
      <c r="T173" s="576"/>
      <c r="U173" s="203"/>
      <c r="V173" s="203"/>
      <c r="W173" s="208"/>
      <c r="X173" s="205"/>
      <c r="Y173" s="576"/>
      <c r="Z173" s="203"/>
      <c r="AA173" s="203"/>
      <c r="AB173" s="208"/>
      <c r="AC173" s="205"/>
      <c r="AD173" s="576"/>
      <c r="AE173" s="203"/>
      <c r="AF173" s="203"/>
      <c r="AG173" s="208"/>
      <c r="AH173" s="205"/>
      <c r="AI173" s="576"/>
      <c r="AJ173" s="203"/>
      <c r="AK173" s="203"/>
      <c r="AL173" s="208"/>
      <c r="AM173" s="205"/>
      <c r="AN173" s="576"/>
      <c r="AO173" s="203"/>
      <c r="AP173" s="203"/>
      <c r="AQ173" s="208"/>
      <c r="AR173" s="205"/>
      <c r="AS173" s="576"/>
      <c r="AT173" s="203"/>
      <c r="AU173" s="203"/>
      <c r="AV173" s="208"/>
      <c r="AW173" s="205"/>
      <c r="AX173" s="576"/>
    </row>
    <row r="174" spans="2:50" ht="14.25" hidden="1" customHeight="1" outlineLevel="1">
      <c r="B174" s="527"/>
      <c r="C174" s="203">
        <v>8</v>
      </c>
      <c r="D174" s="206"/>
      <c r="E174" s="203"/>
      <c r="F174" s="203"/>
      <c r="G174" s="208"/>
      <c r="H174" s="576"/>
      <c r="I174" s="209"/>
      <c r="J174" s="209"/>
      <c r="K174" s="210"/>
      <c r="L174" s="577"/>
      <c r="M174" s="209"/>
      <c r="N174" s="527"/>
      <c r="O174" s="527"/>
      <c r="P174" s="203"/>
      <c r="Q174" s="203"/>
      <c r="R174" s="208"/>
      <c r="S174" s="205"/>
      <c r="T174" s="576"/>
      <c r="U174" s="203"/>
      <c r="V174" s="203"/>
      <c r="W174" s="208"/>
      <c r="X174" s="205"/>
      <c r="Y174" s="576"/>
      <c r="Z174" s="203"/>
      <c r="AA174" s="203"/>
      <c r="AB174" s="208"/>
      <c r="AC174" s="205"/>
      <c r="AD174" s="576"/>
      <c r="AE174" s="203"/>
      <c r="AF174" s="203"/>
      <c r="AG174" s="208"/>
      <c r="AH174" s="205"/>
      <c r="AI174" s="576"/>
      <c r="AJ174" s="203"/>
      <c r="AK174" s="203"/>
      <c r="AL174" s="208"/>
      <c r="AM174" s="205"/>
      <c r="AN174" s="576"/>
      <c r="AO174" s="203"/>
      <c r="AP174" s="203"/>
      <c r="AQ174" s="208"/>
      <c r="AR174" s="205"/>
      <c r="AS174" s="576"/>
      <c r="AT174" s="203"/>
      <c r="AU174" s="203"/>
      <c r="AV174" s="208"/>
      <c r="AW174" s="205"/>
      <c r="AX174" s="576"/>
    </row>
    <row r="175" spans="2:50" ht="14.25" hidden="1" customHeight="1" outlineLevel="1">
      <c r="B175" s="527"/>
      <c r="C175" s="203">
        <v>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27"/>
      <c r="O175" s="527"/>
      <c r="P175" s="203"/>
      <c r="Q175" s="203"/>
      <c r="R175" s="208"/>
      <c r="S175" s="205"/>
      <c r="T175" s="576"/>
      <c r="U175" s="203"/>
      <c r="V175" s="203"/>
      <c r="W175" s="208"/>
      <c r="X175" s="205"/>
      <c r="Y175" s="576"/>
      <c r="Z175" s="203"/>
      <c r="AA175" s="203"/>
      <c r="AB175" s="208"/>
      <c r="AC175" s="205"/>
      <c r="AD175" s="576"/>
      <c r="AE175" s="203"/>
      <c r="AF175" s="203"/>
      <c r="AG175" s="208"/>
      <c r="AH175" s="205"/>
      <c r="AI175" s="576"/>
      <c r="AJ175" s="203"/>
      <c r="AK175" s="203"/>
      <c r="AL175" s="208"/>
      <c r="AM175" s="205"/>
      <c r="AN175" s="576"/>
      <c r="AO175" s="203"/>
      <c r="AP175" s="203"/>
      <c r="AQ175" s="208"/>
      <c r="AR175" s="205"/>
      <c r="AS175" s="576"/>
      <c r="AT175" s="203"/>
      <c r="AU175" s="203"/>
      <c r="AV175" s="208"/>
      <c r="AW175" s="205"/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7"/>
      <c r="W181" s="208"/>
      <c r="X181" s="205"/>
      <c r="Y181" s="576"/>
      <c r="Z181" s="203"/>
      <c r="AA181" s="207"/>
      <c r="AB181" s="208"/>
      <c r="AC181" s="205"/>
      <c r="AD181" s="576"/>
      <c r="AE181" s="203"/>
      <c r="AF181" s="207"/>
      <c r="AG181" s="208"/>
      <c r="AH181" s="205"/>
      <c r="AI181" s="576"/>
      <c r="AJ181" s="203"/>
      <c r="AK181" s="207"/>
      <c r="AL181" s="208"/>
      <c r="AM181" s="205"/>
      <c r="AN181" s="576"/>
      <c r="AO181" s="203"/>
      <c r="AP181" s="207"/>
      <c r="AQ181" s="208"/>
      <c r="AR181" s="205"/>
      <c r="AS181" s="576"/>
      <c r="AT181" s="203"/>
      <c r="AU181" s="207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23">U182+1</f>
        <v>45932</v>
      </c>
      <c r="AA182" s="637"/>
      <c r="AB182" s="637"/>
      <c r="AC182" s="637"/>
      <c r="AD182" s="637"/>
      <c r="AE182" s="638">
        <f t="shared" ref="AE182" si="224">Z182+1</f>
        <v>45933</v>
      </c>
      <c r="AF182" s="639"/>
      <c r="AG182" s="639"/>
      <c r="AH182" s="639"/>
      <c r="AI182" s="639"/>
      <c r="AJ182" s="640">
        <f t="shared" ref="AJ182" si="225">AE182+1</f>
        <v>45934</v>
      </c>
      <c r="AK182" s="641"/>
      <c r="AL182" s="641"/>
      <c r="AM182" s="641"/>
      <c r="AN182" s="642"/>
      <c r="AO182" s="638">
        <f t="shared" ref="AO182" si="226">AJ182+1</f>
        <v>45935</v>
      </c>
      <c r="AP182" s="639"/>
      <c r="AQ182" s="639"/>
      <c r="AR182" s="639"/>
      <c r="AS182" s="639"/>
      <c r="AT182" s="640">
        <f t="shared" ref="AT182" si="227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8">Z182</f>
        <v>45932</v>
      </c>
      <c r="AA183" s="643"/>
      <c r="AB183" s="643"/>
      <c r="AC183" s="643"/>
      <c r="AD183" s="643"/>
      <c r="AE183" s="644">
        <f t="shared" ref="AE183" si="229">AE182</f>
        <v>45933</v>
      </c>
      <c r="AF183" s="644"/>
      <c r="AG183" s="644"/>
      <c r="AH183" s="644"/>
      <c r="AI183" s="644"/>
      <c r="AJ183" s="645">
        <f t="shared" ref="AJ183" si="230">AJ182</f>
        <v>45934</v>
      </c>
      <c r="AK183" s="646"/>
      <c r="AL183" s="646"/>
      <c r="AM183" s="646"/>
      <c r="AN183" s="647"/>
      <c r="AO183" s="644">
        <f t="shared" ref="AO183" si="231">AO182</f>
        <v>45935</v>
      </c>
      <c r="AP183" s="644"/>
      <c r="AQ183" s="644"/>
      <c r="AR183" s="644"/>
      <c r="AS183" s="644"/>
      <c r="AT183" s="645">
        <f t="shared" ref="AT183" si="232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139</v>
      </c>
      <c r="C187" s="203">
        <v>1</v>
      </c>
      <c r="D187" s="206" t="s">
        <v>414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76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77">
        <f>IFERROR(AVERAGE(K187:K201),"-")</f>
        <v>74.95512380928254</v>
      </c>
      <c r="M187" s="209">
        <f>RANK(K187, K$187:$K$201)</f>
        <v>1</v>
      </c>
      <c r="N187" s="527"/>
      <c r="O187" s="527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76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76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76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76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76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76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76">
        <f>AVERAGE(AV187:AV201)</f>
        <v>75.56013131751584</v>
      </c>
    </row>
    <row r="188" spans="2:50" ht="14.25" hidden="1" customHeight="1" outlineLevel="1">
      <c r="B188" s="527"/>
      <c r="C188" s="203">
        <v>2</v>
      </c>
      <c r="D188" s="206" t="s">
        <v>415</v>
      </c>
      <c r="E188" s="203">
        <v>25</v>
      </c>
      <c r="F188" s="203">
        <v>2000</v>
      </c>
      <c r="G188" s="208">
        <f t="shared" si="233"/>
        <v>80</v>
      </c>
      <c r="H188" s="576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77"/>
      <c r="M188" s="209">
        <f>RANK(K188, K$187:$K$201)</f>
        <v>7</v>
      </c>
      <c r="N188" s="527"/>
      <c r="O188" s="527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76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76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76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76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76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76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76"/>
    </row>
    <row r="189" spans="2:50" ht="14.25" hidden="1" customHeight="1" outlineLevel="1">
      <c r="B189" s="527"/>
      <c r="C189" s="203">
        <v>3</v>
      </c>
      <c r="D189" s="206" t="s">
        <v>416</v>
      </c>
      <c r="E189" s="203">
        <v>24</v>
      </c>
      <c r="F189" s="203">
        <v>2000</v>
      </c>
      <c r="G189" s="208">
        <f t="shared" si="233"/>
        <v>83.333333333333329</v>
      </c>
      <c r="H189" s="576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77"/>
      <c r="M189" s="209">
        <f>RANK(K189, K$187:$K$201)</f>
        <v>4</v>
      </c>
      <c r="N189" s="527"/>
      <c r="O189" s="527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76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76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76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76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76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76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76"/>
    </row>
    <row r="190" spans="2:50" ht="14.25" hidden="1" customHeight="1" outlineLevel="1">
      <c r="B190" s="527"/>
      <c r="C190" s="203">
        <v>4</v>
      </c>
      <c r="D190" s="206" t="s">
        <v>418</v>
      </c>
      <c r="E190" s="203">
        <v>24</v>
      </c>
      <c r="F190" s="203">
        <v>2000</v>
      </c>
      <c r="G190" s="208">
        <f t="shared" si="233"/>
        <v>83.333333333333329</v>
      </c>
      <c r="H190" s="576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77"/>
      <c r="M190" s="209">
        <f>RANK(K190, K$187:$K$201)</f>
        <v>5</v>
      </c>
      <c r="N190" s="527"/>
      <c r="O190" s="527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76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76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76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76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76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76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76"/>
    </row>
    <row r="191" spans="2:50" ht="14.25" hidden="1" customHeight="1" outlineLevel="1">
      <c r="B191" s="527"/>
      <c r="C191" s="203">
        <v>5</v>
      </c>
      <c r="D191" s="206" t="s">
        <v>413</v>
      </c>
      <c r="E191" s="203">
        <v>25</v>
      </c>
      <c r="F191" s="203">
        <v>2000</v>
      </c>
      <c r="G191" s="208">
        <f t="shared" si="233"/>
        <v>80</v>
      </c>
      <c r="H191" s="576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77"/>
      <c r="M191" s="209">
        <f>RANK(K191, K$187:$K$201)</f>
        <v>8</v>
      </c>
      <c r="N191" s="527"/>
      <c r="O191" s="527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76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76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76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76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76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76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76"/>
    </row>
    <row r="192" spans="2:50" ht="14.25" hidden="1" customHeight="1" outlineLevel="1">
      <c r="B192" s="527"/>
      <c r="C192" s="203">
        <v>6</v>
      </c>
      <c r="D192" s="206" t="s">
        <v>665</v>
      </c>
      <c r="E192" s="203">
        <v>23</v>
      </c>
      <c r="F192" s="203">
        <v>2000</v>
      </c>
      <c r="G192" s="208">
        <f t="shared" si="233"/>
        <v>86.956521739130437</v>
      </c>
      <c r="H192" s="576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77"/>
      <c r="M192" s="209">
        <f>RANK(K192, K$187:$K$201)</f>
        <v>3</v>
      </c>
      <c r="N192" s="527"/>
      <c r="O192" s="527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76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76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76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76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76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76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76"/>
    </row>
    <row r="193" spans="2:50" ht="14.25" hidden="1" customHeight="1" outlineLevel="1">
      <c r="B193" s="527"/>
      <c r="C193" s="203">
        <v>7</v>
      </c>
      <c r="D193" s="206" t="s">
        <v>644</v>
      </c>
      <c r="E193" s="203">
        <v>21</v>
      </c>
      <c r="F193" s="203">
        <v>2000</v>
      </c>
      <c r="G193" s="208">
        <f t="shared" si="233"/>
        <v>95.238095238095241</v>
      </c>
      <c r="H193" s="576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77"/>
      <c r="M193" s="209">
        <f>RANK(K193, K$187:$K$201)</f>
        <v>2</v>
      </c>
      <c r="N193" s="527"/>
      <c r="O193" s="527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76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76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76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76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76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76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76"/>
    </row>
    <row r="194" spans="2:50" ht="14.25" hidden="1" customHeight="1" outlineLevel="1">
      <c r="B194" s="527"/>
      <c r="C194" s="203">
        <v>8</v>
      </c>
      <c r="D194" s="206" t="s">
        <v>670</v>
      </c>
      <c r="E194" s="203">
        <v>24</v>
      </c>
      <c r="F194" s="203">
        <v>2000</v>
      </c>
      <c r="G194" s="208">
        <f t="shared" si="233"/>
        <v>83.333333333333329</v>
      </c>
      <c r="H194" s="576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77"/>
      <c r="M194" s="209">
        <f>RANK(K194, K$187:$K$201)</f>
        <v>6</v>
      </c>
      <c r="N194" s="527"/>
      <c r="O194" s="527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76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76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76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76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76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76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76"/>
    </row>
    <row r="195" spans="2:50" ht="14.25" hidden="1" customHeight="1" outlineLevel="1">
      <c r="B195" s="527"/>
      <c r="C195" s="203">
        <v>9</v>
      </c>
      <c r="D195" s="206"/>
      <c r="E195" s="203"/>
      <c r="F195" s="203"/>
      <c r="G195" s="208"/>
      <c r="H195" s="576"/>
      <c r="I195" s="209"/>
      <c r="J195" s="209"/>
      <c r="K195" s="210"/>
      <c r="L195" s="577"/>
      <c r="M195" s="209"/>
      <c r="N195" s="527"/>
      <c r="O195" s="527"/>
      <c r="P195" s="207"/>
      <c r="Q195" s="207"/>
      <c r="R195" s="208"/>
      <c r="S195" s="205"/>
      <c r="T195" s="576"/>
      <c r="U195" s="207"/>
      <c r="V195" s="207"/>
      <c r="W195" s="208"/>
      <c r="X195" s="205"/>
      <c r="Y195" s="576"/>
      <c r="Z195" s="207"/>
      <c r="AA195" s="207"/>
      <c r="AB195" s="208"/>
      <c r="AC195" s="205"/>
      <c r="AD195" s="576"/>
      <c r="AE195" s="207"/>
      <c r="AF195" s="207"/>
      <c r="AG195" s="208"/>
      <c r="AH195" s="205"/>
      <c r="AI195" s="576"/>
      <c r="AJ195" s="207"/>
      <c r="AK195" s="207"/>
      <c r="AL195" s="208"/>
      <c r="AM195" s="205"/>
      <c r="AN195" s="576"/>
      <c r="AO195" s="207"/>
      <c r="AP195" s="207"/>
      <c r="AQ195" s="208"/>
      <c r="AR195" s="205"/>
      <c r="AS195" s="576"/>
      <c r="AT195" s="207"/>
      <c r="AU195" s="207"/>
      <c r="AV195" s="208"/>
      <c r="AW195" s="205"/>
      <c r="AX195" s="576"/>
    </row>
    <row r="196" spans="2:50" ht="14.25" hidden="1" customHeight="1" outlineLevel="1">
      <c r="B196" s="527"/>
      <c r="C196" s="203">
        <v>10</v>
      </c>
      <c r="D196" s="206"/>
      <c r="E196" s="203"/>
      <c r="F196" s="203"/>
      <c r="G196" s="208"/>
      <c r="H196" s="576"/>
      <c r="I196" s="209"/>
      <c r="J196" s="209"/>
      <c r="K196" s="210"/>
      <c r="L196" s="577"/>
      <c r="M196" s="209"/>
      <c r="N196" s="527"/>
      <c r="O196" s="527"/>
      <c r="P196" s="207"/>
      <c r="Q196" s="207"/>
      <c r="R196" s="208"/>
      <c r="S196" s="205"/>
      <c r="T196" s="576"/>
      <c r="U196" s="207"/>
      <c r="V196" s="207"/>
      <c r="W196" s="208"/>
      <c r="X196" s="205"/>
      <c r="Y196" s="576"/>
      <c r="Z196" s="207"/>
      <c r="AA196" s="207"/>
      <c r="AB196" s="208"/>
      <c r="AC196" s="205"/>
      <c r="AD196" s="576"/>
      <c r="AE196" s="207"/>
      <c r="AF196" s="207"/>
      <c r="AG196" s="208"/>
      <c r="AH196" s="205"/>
      <c r="AI196" s="576"/>
      <c r="AJ196" s="207"/>
      <c r="AK196" s="207"/>
      <c r="AL196" s="208"/>
      <c r="AM196" s="205"/>
      <c r="AN196" s="576"/>
      <c r="AO196" s="207"/>
      <c r="AP196" s="207"/>
      <c r="AQ196" s="208"/>
      <c r="AR196" s="205"/>
      <c r="AS196" s="576"/>
      <c r="AT196" s="207"/>
      <c r="AU196" s="207"/>
      <c r="AV196" s="208"/>
      <c r="AW196" s="205"/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7"/>
      <c r="Q197" s="207"/>
      <c r="R197" s="208"/>
      <c r="S197" s="205"/>
      <c r="T197" s="576"/>
      <c r="U197" s="207"/>
      <c r="V197" s="207"/>
      <c r="W197" s="208"/>
      <c r="X197" s="205"/>
      <c r="Y197" s="576"/>
      <c r="Z197" s="207"/>
      <c r="AA197" s="207"/>
      <c r="AB197" s="208"/>
      <c r="AC197" s="205"/>
      <c r="AD197" s="576"/>
      <c r="AE197" s="207"/>
      <c r="AF197" s="207"/>
      <c r="AG197" s="208"/>
      <c r="AH197" s="205"/>
      <c r="AI197" s="576"/>
      <c r="AJ197" s="207"/>
      <c r="AK197" s="207"/>
      <c r="AL197" s="208"/>
      <c r="AM197" s="205"/>
      <c r="AN197" s="576"/>
      <c r="AO197" s="207"/>
      <c r="AP197" s="207"/>
      <c r="AQ197" s="208"/>
      <c r="AR197" s="205"/>
      <c r="AS197" s="576"/>
      <c r="AT197" s="207"/>
      <c r="AU197" s="207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7"/>
      <c r="Q198" s="207"/>
      <c r="R198" s="208"/>
      <c r="S198" s="205"/>
      <c r="T198" s="576"/>
      <c r="U198" s="207"/>
      <c r="V198" s="207"/>
      <c r="W198" s="208"/>
      <c r="X198" s="205"/>
      <c r="Y198" s="576"/>
      <c r="Z198" s="207"/>
      <c r="AA198" s="207"/>
      <c r="AB198" s="208"/>
      <c r="AC198" s="205"/>
      <c r="AD198" s="576"/>
      <c r="AE198" s="207"/>
      <c r="AF198" s="207"/>
      <c r="AG198" s="208"/>
      <c r="AH198" s="205"/>
      <c r="AI198" s="576"/>
      <c r="AJ198" s="207"/>
      <c r="AK198" s="207"/>
      <c r="AL198" s="208"/>
      <c r="AM198" s="205"/>
      <c r="AN198" s="576"/>
      <c r="AO198" s="207"/>
      <c r="AP198" s="207"/>
      <c r="AQ198" s="208"/>
      <c r="AR198" s="205"/>
      <c r="AS198" s="576"/>
      <c r="AT198" s="207"/>
      <c r="AU198" s="207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7"/>
      <c r="W201" s="208"/>
      <c r="X201" s="205"/>
      <c r="Y201" s="576"/>
      <c r="Z201" s="203"/>
      <c r="AA201" s="207"/>
      <c r="AB201" s="208"/>
      <c r="AC201" s="205"/>
      <c r="AD201" s="576"/>
      <c r="AE201" s="203"/>
      <c r="AF201" s="207"/>
      <c r="AG201" s="208"/>
      <c r="AH201" s="205"/>
      <c r="AI201" s="576"/>
      <c r="AJ201" s="203"/>
      <c r="AK201" s="207"/>
      <c r="AL201" s="208"/>
      <c r="AM201" s="205"/>
      <c r="AN201" s="576"/>
      <c r="AO201" s="203"/>
      <c r="AP201" s="207"/>
      <c r="AQ201" s="208"/>
      <c r="AR201" s="205"/>
      <c r="AS201" s="576"/>
      <c r="AT201" s="203"/>
      <c r="AU201" s="207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9">U202+1</f>
        <v>45939</v>
      </c>
      <c r="AA202" s="637"/>
      <c r="AB202" s="637"/>
      <c r="AC202" s="637"/>
      <c r="AD202" s="637"/>
      <c r="AE202" s="638">
        <f t="shared" ref="AE202" si="250">Z202+1</f>
        <v>45940</v>
      </c>
      <c r="AF202" s="639"/>
      <c r="AG202" s="639"/>
      <c r="AH202" s="639"/>
      <c r="AI202" s="639"/>
      <c r="AJ202" s="640">
        <f t="shared" ref="AJ202" si="251">AE202+1</f>
        <v>45941</v>
      </c>
      <c r="AK202" s="641"/>
      <c r="AL202" s="641"/>
      <c r="AM202" s="641"/>
      <c r="AN202" s="642"/>
      <c r="AO202" s="638">
        <f t="shared" ref="AO202" si="252">AJ202+1</f>
        <v>45942</v>
      </c>
      <c r="AP202" s="639"/>
      <c r="AQ202" s="639"/>
      <c r="AR202" s="639"/>
      <c r="AS202" s="639"/>
      <c r="AT202" s="640">
        <f t="shared" ref="AT202" si="253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54">Z202</f>
        <v>45939</v>
      </c>
      <c r="AA203" s="643"/>
      <c r="AB203" s="643"/>
      <c r="AC203" s="643"/>
      <c r="AD203" s="643"/>
      <c r="AE203" s="644">
        <f t="shared" ref="AE203" si="255">AE202</f>
        <v>45940</v>
      </c>
      <c r="AF203" s="644"/>
      <c r="AG203" s="644"/>
      <c r="AH203" s="644"/>
      <c r="AI203" s="644"/>
      <c r="AJ203" s="645">
        <f t="shared" ref="AJ203" si="256">AJ202</f>
        <v>45941</v>
      </c>
      <c r="AK203" s="646"/>
      <c r="AL203" s="646"/>
      <c r="AM203" s="646"/>
      <c r="AN203" s="647"/>
      <c r="AO203" s="644">
        <f t="shared" ref="AO203" si="257">AO202</f>
        <v>45942</v>
      </c>
      <c r="AP203" s="644"/>
      <c r="AQ203" s="644"/>
      <c r="AR203" s="644"/>
      <c r="AS203" s="644"/>
      <c r="AT203" s="645">
        <f t="shared" ref="AT203" si="258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139</v>
      </c>
      <c r="C207" s="203">
        <v>1</v>
      </c>
      <c r="D207" s="206" t="s">
        <v>414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76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77">
        <f>IFERROR(AVERAGE(K207:K221),"-")</f>
        <v>76.868981957830499</v>
      </c>
      <c r="M207" s="209">
        <f>RANK(K207, K$207:$K$221)</f>
        <v>3</v>
      </c>
      <c r="N207" s="527"/>
      <c r="O207" s="527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76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76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76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76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76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76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76">
        <f>AVERAGE(AV207:AV221)</f>
        <v>77.208141128517312</v>
      </c>
    </row>
    <row r="208" spans="2:50" ht="14.25" hidden="1" customHeight="1" outlineLevel="1">
      <c r="B208" s="527"/>
      <c r="C208" s="203">
        <v>2</v>
      </c>
      <c r="D208" s="206" t="s">
        <v>415</v>
      </c>
      <c r="E208" s="203">
        <v>25</v>
      </c>
      <c r="F208" s="203">
        <v>2000</v>
      </c>
      <c r="G208" s="208">
        <f t="shared" si="259"/>
        <v>80</v>
      </c>
      <c r="H208" s="576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77"/>
      <c r="M208" s="209">
        <f>RANK(K208, K$207:$K$221)</f>
        <v>8</v>
      </c>
      <c r="N208" s="527"/>
      <c r="O208" s="527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76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76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76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76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76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76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76"/>
    </row>
    <row r="209" spans="2:50" ht="14.25" hidden="1" customHeight="1" outlineLevel="1">
      <c r="B209" s="527"/>
      <c r="C209" s="203">
        <v>3</v>
      </c>
      <c r="D209" s="206" t="s">
        <v>416</v>
      </c>
      <c r="E209" s="203">
        <v>24</v>
      </c>
      <c r="F209" s="203">
        <v>2000</v>
      </c>
      <c r="G209" s="208">
        <f t="shared" si="259"/>
        <v>83.333333333333329</v>
      </c>
      <c r="H209" s="576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77"/>
      <c r="M209" s="209">
        <f>RANK(K209, K$207:$K$221)</f>
        <v>5</v>
      </c>
      <c r="N209" s="527"/>
      <c r="O209" s="527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76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76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76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76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76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76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76"/>
    </row>
    <row r="210" spans="2:50" ht="14.25" hidden="1" customHeight="1" outlineLevel="1">
      <c r="B210" s="527"/>
      <c r="C210" s="203">
        <v>4</v>
      </c>
      <c r="D210" s="206" t="s">
        <v>418</v>
      </c>
      <c r="E210" s="203">
        <v>24</v>
      </c>
      <c r="F210" s="203">
        <v>2000</v>
      </c>
      <c r="G210" s="208">
        <f t="shared" si="259"/>
        <v>83.333333333333329</v>
      </c>
      <c r="H210" s="576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77"/>
      <c r="M210" s="209">
        <f>RANK(K210, K$207:$K$221)</f>
        <v>6</v>
      </c>
      <c r="N210" s="527"/>
      <c r="O210" s="527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76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76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76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76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76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76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76"/>
    </row>
    <row r="211" spans="2:50" ht="14.25" hidden="1" customHeight="1" outlineLevel="1">
      <c r="B211" s="527"/>
      <c r="C211" s="203">
        <v>5</v>
      </c>
      <c r="D211" s="206" t="s">
        <v>413</v>
      </c>
      <c r="E211" s="203">
        <v>25</v>
      </c>
      <c r="F211" s="203">
        <v>2000</v>
      </c>
      <c r="G211" s="208">
        <f t="shared" si="259"/>
        <v>80</v>
      </c>
      <c r="H211" s="576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77"/>
      <c r="M211" s="209">
        <f>RANK(K211, K$207:$K$221)</f>
        <v>9</v>
      </c>
      <c r="N211" s="527"/>
      <c r="O211" s="527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76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76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76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76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76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76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76"/>
    </row>
    <row r="212" spans="2:50" ht="14.25" hidden="1" customHeight="1" outlineLevel="1">
      <c r="B212" s="527"/>
      <c r="C212" s="203">
        <v>6</v>
      </c>
      <c r="D212" s="206" t="s">
        <v>665</v>
      </c>
      <c r="E212" s="203">
        <v>23</v>
      </c>
      <c r="F212" s="203">
        <v>2000</v>
      </c>
      <c r="G212" s="208">
        <f t="shared" si="259"/>
        <v>86.956521739130437</v>
      </c>
      <c r="H212" s="576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77"/>
      <c r="M212" s="209">
        <f>RANK(K212, K$207:$K$221)</f>
        <v>4</v>
      </c>
      <c r="N212" s="527"/>
      <c r="O212" s="527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76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76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76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76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76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76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76"/>
    </row>
    <row r="213" spans="2:50" ht="14.25" hidden="1" customHeight="1" outlineLevel="1">
      <c r="B213" s="527"/>
      <c r="C213" s="203">
        <v>7</v>
      </c>
      <c r="D213" s="206" t="s">
        <v>644</v>
      </c>
      <c r="E213" s="203">
        <v>21</v>
      </c>
      <c r="F213" s="203">
        <v>2000</v>
      </c>
      <c r="G213" s="208">
        <f t="shared" si="259"/>
        <v>95.238095238095241</v>
      </c>
      <c r="H213" s="576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77"/>
      <c r="M213" s="209">
        <f>RANK(K213, K$207:$K$221)</f>
        <v>2</v>
      </c>
      <c r="N213" s="527"/>
      <c r="O213" s="527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76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76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76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76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76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76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76"/>
    </row>
    <row r="214" spans="2:50" ht="14.25" hidden="1" customHeight="1" outlineLevel="1">
      <c r="B214" s="527"/>
      <c r="C214" s="203">
        <v>8</v>
      </c>
      <c r="D214" s="206" t="s">
        <v>685</v>
      </c>
      <c r="E214" s="203">
        <v>20</v>
      </c>
      <c r="F214" s="203">
        <v>2000</v>
      </c>
      <c r="G214" s="208">
        <f t="shared" si="259"/>
        <v>100</v>
      </c>
      <c r="H214" s="576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77"/>
      <c r="M214" s="209">
        <f>RANK(K214, K$207:$K$221)</f>
        <v>1</v>
      </c>
      <c r="N214" s="527"/>
      <c r="O214" s="527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76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76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76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76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76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76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76"/>
    </row>
    <row r="215" spans="2:50" ht="14.25" hidden="1" customHeight="1" outlineLevel="1">
      <c r="B215" s="527"/>
      <c r="C215" s="203">
        <v>9</v>
      </c>
      <c r="D215" s="206" t="s">
        <v>670</v>
      </c>
      <c r="E215" s="203">
        <v>24</v>
      </c>
      <c r="F215" s="203">
        <v>2000</v>
      </c>
      <c r="G215" s="208">
        <f t="shared" si="259"/>
        <v>83.333333333333329</v>
      </c>
      <c r="H215" s="576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77"/>
      <c r="M215" s="209">
        <f>RANK(K215, K$207:$K$221)</f>
        <v>7</v>
      </c>
      <c r="N215" s="527"/>
      <c r="O215" s="527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76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76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76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76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76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76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7"/>
      <c r="W221" s="208"/>
      <c r="X221" s="205"/>
      <c r="Y221" s="576"/>
      <c r="Z221" s="203"/>
      <c r="AA221" s="207"/>
      <c r="AB221" s="208"/>
      <c r="AC221" s="205"/>
      <c r="AD221" s="576"/>
      <c r="AE221" s="203"/>
      <c r="AF221" s="207"/>
      <c r="AG221" s="208"/>
      <c r="AH221" s="205"/>
      <c r="AI221" s="576"/>
      <c r="AJ221" s="203"/>
      <c r="AK221" s="207"/>
      <c r="AL221" s="208"/>
      <c r="AM221" s="205"/>
      <c r="AN221" s="576"/>
      <c r="AO221" s="203"/>
      <c r="AP221" s="207"/>
      <c r="AQ221" s="208"/>
      <c r="AR221" s="205"/>
      <c r="AS221" s="576"/>
      <c r="AT221" s="203"/>
      <c r="AU221" s="207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75">U222+1</f>
        <v>45946</v>
      </c>
      <c r="AA222" s="637"/>
      <c r="AB222" s="637"/>
      <c r="AC222" s="637"/>
      <c r="AD222" s="637"/>
      <c r="AE222" s="638">
        <f t="shared" ref="AE222" si="276">Z222+1</f>
        <v>45947</v>
      </c>
      <c r="AF222" s="639"/>
      <c r="AG222" s="639"/>
      <c r="AH222" s="639"/>
      <c r="AI222" s="639"/>
      <c r="AJ222" s="640">
        <f t="shared" ref="AJ222" si="277">AE222+1</f>
        <v>45948</v>
      </c>
      <c r="AK222" s="641"/>
      <c r="AL222" s="641"/>
      <c r="AM222" s="641"/>
      <c r="AN222" s="642"/>
      <c r="AO222" s="638">
        <f t="shared" ref="AO222" si="278">AJ222+1</f>
        <v>45949</v>
      </c>
      <c r="AP222" s="639"/>
      <c r="AQ222" s="639"/>
      <c r="AR222" s="639"/>
      <c r="AS222" s="639"/>
      <c r="AT222" s="640">
        <f t="shared" ref="AT222" si="279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80">Z222</f>
        <v>45946</v>
      </c>
      <c r="AA223" s="643"/>
      <c r="AB223" s="643"/>
      <c r="AC223" s="643"/>
      <c r="AD223" s="643"/>
      <c r="AE223" s="644">
        <f t="shared" ref="AE223" si="281">AE222</f>
        <v>45947</v>
      </c>
      <c r="AF223" s="644"/>
      <c r="AG223" s="644"/>
      <c r="AH223" s="644"/>
      <c r="AI223" s="644"/>
      <c r="AJ223" s="645">
        <f t="shared" ref="AJ223" si="282">AJ222</f>
        <v>45948</v>
      </c>
      <c r="AK223" s="646"/>
      <c r="AL223" s="646"/>
      <c r="AM223" s="646"/>
      <c r="AN223" s="647"/>
      <c r="AO223" s="644">
        <f t="shared" ref="AO223" si="283">AO222</f>
        <v>45949</v>
      </c>
      <c r="AP223" s="644"/>
      <c r="AQ223" s="644"/>
      <c r="AR223" s="644"/>
      <c r="AS223" s="644"/>
      <c r="AT223" s="645">
        <f t="shared" ref="AT223" si="284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139</v>
      </c>
      <c r="C227" s="203">
        <v>1</v>
      </c>
      <c r="D227" s="206" t="s">
        <v>414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76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77">
        <f>IFERROR(AVERAGE(K227:K241),"-")</f>
        <v>76.424039743522926</v>
      </c>
      <c r="M227" s="209">
        <f>RANK(K227, K$227:$K$241)</f>
        <v>2</v>
      </c>
      <c r="N227" s="527"/>
      <c r="O227" s="527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76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76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76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76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76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76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76">
        <f>AVERAGE(AV227:AV241)</f>
        <v>76.440309314492836</v>
      </c>
    </row>
    <row r="228" spans="2:50" ht="14.25" hidden="1" customHeight="1" outlineLevel="1">
      <c r="B228" s="527"/>
      <c r="C228" s="203">
        <v>2</v>
      </c>
      <c r="D228" s="206" t="s">
        <v>415</v>
      </c>
      <c r="E228" s="203">
        <v>25</v>
      </c>
      <c r="F228" s="203">
        <v>2000</v>
      </c>
      <c r="G228" s="208">
        <f t="shared" si="285"/>
        <v>80</v>
      </c>
      <c r="H228" s="576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77"/>
      <c r="M228" s="209">
        <f>RANK(K228, K$227:$K$241)</f>
        <v>7</v>
      </c>
      <c r="N228" s="527"/>
      <c r="O228" s="527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76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76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76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76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76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76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76"/>
    </row>
    <row r="229" spans="2:50" ht="14.25" hidden="1" customHeight="1" outlineLevel="1">
      <c r="B229" s="527"/>
      <c r="C229" s="203">
        <v>3</v>
      </c>
      <c r="D229" s="206" t="s">
        <v>416</v>
      </c>
      <c r="E229" s="203">
        <v>24</v>
      </c>
      <c r="F229" s="203">
        <v>2000</v>
      </c>
      <c r="G229" s="208">
        <f t="shared" si="285"/>
        <v>83.333333333333329</v>
      </c>
      <c r="H229" s="576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77"/>
      <c r="M229" s="209">
        <f>RANK(K229, K$227:$K$241)</f>
        <v>4</v>
      </c>
      <c r="N229" s="527"/>
      <c r="O229" s="527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76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76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76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76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76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76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76"/>
    </row>
    <row r="230" spans="2:50" ht="14.25" hidden="1" customHeight="1" outlineLevel="1">
      <c r="B230" s="527"/>
      <c r="C230" s="203">
        <v>4</v>
      </c>
      <c r="D230" s="206" t="s">
        <v>418</v>
      </c>
      <c r="E230" s="203">
        <v>24</v>
      </c>
      <c r="F230" s="203">
        <v>2000</v>
      </c>
      <c r="G230" s="208">
        <f t="shared" si="285"/>
        <v>83.333333333333329</v>
      </c>
      <c r="H230" s="576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77"/>
      <c r="M230" s="209">
        <f>RANK(K230, K$227:$K$241)</f>
        <v>5</v>
      </c>
      <c r="N230" s="527"/>
      <c r="O230" s="527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76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76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76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76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76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76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76"/>
    </row>
    <row r="231" spans="2:50" ht="14.25" hidden="1" customHeight="1" outlineLevel="1">
      <c r="B231" s="527"/>
      <c r="C231" s="203">
        <v>5</v>
      </c>
      <c r="D231" s="206" t="s">
        <v>413</v>
      </c>
      <c r="E231" s="203">
        <v>25</v>
      </c>
      <c r="F231" s="203">
        <v>2000</v>
      </c>
      <c r="G231" s="208">
        <f t="shared" si="285"/>
        <v>80</v>
      </c>
      <c r="H231" s="576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77"/>
      <c r="M231" s="209">
        <f>RANK(K231, K$227:$K$241)</f>
        <v>8</v>
      </c>
      <c r="N231" s="527"/>
      <c r="O231" s="527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76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76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76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76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76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76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76"/>
    </row>
    <row r="232" spans="2:50" ht="14.25" hidden="1" customHeight="1" outlineLevel="1">
      <c r="B232" s="527"/>
      <c r="C232" s="203">
        <v>6</v>
      </c>
      <c r="D232" s="206" t="s">
        <v>665</v>
      </c>
      <c r="E232" s="203">
        <v>23</v>
      </c>
      <c r="F232" s="203">
        <v>2000</v>
      </c>
      <c r="G232" s="208">
        <f t="shared" si="285"/>
        <v>86.956521739130437</v>
      </c>
      <c r="H232" s="576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77"/>
      <c r="M232" s="209">
        <f>RANK(K232, K$227:$K$241)</f>
        <v>3</v>
      </c>
      <c r="N232" s="527"/>
      <c r="O232" s="527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76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76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76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76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76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76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76"/>
    </row>
    <row r="233" spans="2:50" ht="14.25" hidden="1" customHeight="1" outlineLevel="1">
      <c r="B233" s="527"/>
      <c r="C233" s="203">
        <v>7</v>
      </c>
      <c r="D233" s="206" t="s">
        <v>685</v>
      </c>
      <c r="E233" s="203">
        <v>20</v>
      </c>
      <c r="F233" s="203">
        <v>2000</v>
      </c>
      <c r="G233" s="208">
        <f t="shared" si="285"/>
        <v>100</v>
      </c>
      <c r="H233" s="576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77"/>
      <c r="M233" s="209">
        <f>RANK(K233, K$227:$K$241)</f>
        <v>1</v>
      </c>
      <c r="N233" s="527"/>
      <c r="O233" s="527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76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76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76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76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76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76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76"/>
    </row>
    <row r="234" spans="2:50" ht="14.25" hidden="1" customHeight="1" outlineLevel="1">
      <c r="B234" s="527"/>
      <c r="C234" s="203">
        <v>8</v>
      </c>
      <c r="D234" s="206" t="s">
        <v>670</v>
      </c>
      <c r="E234" s="203">
        <v>24</v>
      </c>
      <c r="F234" s="203">
        <v>2000</v>
      </c>
      <c r="G234" s="208">
        <f t="shared" si="285"/>
        <v>83.333333333333329</v>
      </c>
      <c r="H234" s="576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77"/>
      <c r="M234" s="209">
        <f>RANK(K234, K$227:$K$241)</f>
        <v>6</v>
      </c>
      <c r="N234" s="527"/>
      <c r="O234" s="527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76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76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76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76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76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76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76"/>
    </row>
    <row r="235" spans="2:50" ht="14.25" hidden="1" customHeight="1" outlineLevel="1">
      <c r="B235" s="527"/>
      <c r="C235" s="203">
        <v>9</v>
      </c>
      <c r="D235" s="206"/>
      <c r="E235" s="203"/>
      <c r="F235" s="203"/>
      <c r="G235" s="208"/>
      <c r="H235" s="576"/>
      <c r="I235" s="209"/>
      <c r="J235" s="209"/>
      <c r="K235" s="210"/>
      <c r="L235" s="577"/>
      <c r="M235" s="209"/>
      <c r="N235" s="527"/>
      <c r="O235" s="527"/>
      <c r="P235" s="203"/>
      <c r="Q235" s="203"/>
      <c r="R235" s="208"/>
      <c r="S235" s="205"/>
      <c r="T235" s="576"/>
      <c r="U235" s="203"/>
      <c r="V235" s="203"/>
      <c r="W235" s="208"/>
      <c r="X235" s="205"/>
      <c r="Y235" s="576"/>
      <c r="Z235" s="203"/>
      <c r="AA235" s="203"/>
      <c r="AB235" s="208"/>
      <c r="AC235" s="205"/>
      <c r="AD235" s="576"/>
      <c r="AE235" s="203"/>
      <c r="AF235" s="203"/>
      <c r="AG235" s="208"/>
      <c r="AH235" s="205"/>
      <c r="AI235" s="576"/>
      <c r="AJ235" s="203"/>
      <c r="AK235" s="203"/>
      <c r="AL235" s="208"/>
      <c r="AM235" s="205"/>
      <c r="AN235" s="576"/>
      <c r="AO235" s="203"/>
      <c r="AP235" s="203"/>
      <c r="AQ235" s="208"/>
      <c r="AR235" s="205"/>
      <c r="AS235" s="576"/>
      <c r="AT235" s="203"/>
      <c r="AU235" s="203"/>
      <c r="AV235" s="208"/>
      <c r="AW235" s="205"/>
      <c r="AX235" s="576"/>
    </row>
    <row r="236" spans="2:50" ht="14.25" hidden="1" customHeight="1" outlineLevel="1">
      <c r="B236" s="527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7"/>
      <c r="M236" s="209"/>
      <c r="N236" s="527"/>
      <c r="O236" s="527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7"/>
      <c r="W241" s="208"/>
      <c r="X241" s="205"/>
      <c r="Y241" s="576"/>
      <c r="Z241" s="203"/>
      <c r="AA241" s="207"/>
      <c r="AB241" s="208"/>
      <c r="AC241" s="205"/>
      <c r="AD241" s="576"/>
      <c r="AE241" s="203"/>
      <c r="AF241" s="207"/>
      <c r="AG241" s="208"/>
      <c r="AH241" s="205"/>
      <c r="AI241" s="576"/>
      <c r="AJ241" s="203"/>
      <c r="AK241" s="207"/>
      <c r="AL241" s="208"/>
      <c r="AM241" s="205"/>
      <c r="AN241" s="576"/>
      <c r="AO241" s="203"/>
      <c r="AP241" s="207"/>
      <c r="AQ241" s="208"/>
      <c r="AR241" s="205"/>
      <c r="AS241" s="576"/>
      <c r="AT241" s="203"/>
      <c r="AU241" s="207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301">U242+1</f>
        <v>45953</v>
      </c>
      <c r="AA242" s="637"/>
      <c r="AB242" s="637"/>
      <c r="AC242" s="637"/>
      <c r="AD242" s="637"/>
      <c r="AE242" s="638">
        <f t="shared" ref="AE242" si="302">Z242+1</f>
        <v>45954</v>
      </c>
      <c r="AF242" s="639"/>
      <c r="AG242" s="639"/>
      <c r="AH242" s="639"/>
      <c r="AI242" s="639"/>
      <c r="AJ242" s="640">
        <f t="shared" ref="AJ242" si="303">AE242+1</f>
        <v>45955</v>
      </c>
      <c r="AK242" s="641"/>
      <c r="AL242" s="641"/>
      <c r="AM242" s="641"/>
      <c r="AN242" s="642"/>
      <c r="AO242" s="638">
        <f t="shared" ref="AO242" si="304">AJ242+1</f>
        <v>45956</v>
      </c>
      <c r="AP242" s="639"/>
      <c r="AQ242" s="639"/>
      <c r="AR242" s="639"/>
      <c r="AS242" s="639"/>
      <c r="AT242" s="640">
        <f t="shared" ref="AT242" si="305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6">Z242</f>
        <v>45953</v>
      </c>
      <c r="AA243" s="643"/>
      <c r="AB243" s="643"/>
      <c r="AC243" s="643"/>
      <c r="AD243" s="643"/>
      <c r="AE243" s="644">
        <f t="shared" ref="AE243" si="307">AE242</f>
        <v>45954</v>
      </c>
      <c r="AF243" s="644"/>
      <c r="AG243" s="644"/>
      <c r="AH243" s="644"/>
      <c r="AI243" s="644"/>
      <c r="AJ243" s="645">
        <f t="shared" ref="AJ243" si="308">AJ242</f>
        <v>45955</v>
      </c>
      <c r="AK243" s="646"/>
      <c r="AL243" s="646"/>
      <c r="AM243" s="646"/>
      <c r="AN243" s="647"/>
      <c r="AO243" s="644">
        <f t="shared" ref="AO243" si="309">AO242</f>
        <v>45956</v>
      </c>
      <c r="AP243" s="644"/>
      <c r="AQ243" s="644"/>
      <c r="AR243" s="644"/>
      <c r="AS243" s="644"/>
      <c r="AT243" s="645">
        <f t="shared" ref="AT243" si="310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139</v>
      </c>
      <c r="C247" s="203">
        <v>1</v>
      </c>
      <c r="D247" s="206" t="s">
        <v>414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76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77">
        <f>IFERROR(AVERAGE(K247:K261),"-")</f>
        <v>76.443313818140922</v>
      </c>
      <c r="M247" s="209">
        <f>RANK(K247, K$247:$K$261)</f>
        <v>2</v>
      </c>
      <c r="N247" s="527"/>
      <c r="O247" s="527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76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76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76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76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76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76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76">
        <f>AVERAGE(AV247:AV261)</f>
        <v>76.443313818140922</v>
      </c>
    </row>
    <row r="248" spans="2:50" ht="14.25" hidden="1" customHeight="1" outlineLevel="1">
      <c r="B248" s="527"/>
      <c r="C248" s="203">
        <v>2</v>
      </c>
      <c r="D248" s="206" t="s">
        <v>415</v>
      </c>
      <c r="E248" s="203">
        <v>25</v>
      </c>
      <c r="F248" s="203">
        <v>2000</v>
      </c>
      <c r="G248" s="208">
        <f t="shared" si="311"/>
        <v>80</v>
      </c>
      <c r="H248" s="576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77"/>
      <c r="M248" s="209">
        <f>RANK(K248, K$247:$K$261)</f>
        <v>7</v>
      </c>
      <c r="N248" s="527"/>
      <c r="O248" s="527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76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76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76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76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76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76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76"/>
    </row>
    <row r="249" spans="2:50" ht="14.25" hidden="1" customHeight="1" outlineLevel="1">
      <c r="B249" s="527"/>
      <c r="C249" s="203">
        <v>3</v>
      </c>
      <c r="D249" s="206" t="s">
        <v>416</v>
      </c>
      <c r="E249" s="203">
        <v>24</v>
      </c>
      <c r="F249" s="203">
        <v>2000</v>
      </c>
      <c r="G249" s="208">
        <f t="shared" si="311"/>
        <v>83.333333333333329</v>
      </c>
      <c r="H249" s="576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77"/>
      <c r="M249" s="209">
        <f>RANK(K249, K$247:$K$261)</f>
        <v>4</v>
      </c>
      <c r="N249" s="527"/>
      <c r="O249" s="527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76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76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76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76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76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76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76"/>
    </row>
    <row r="250" spans="2:50" ht="14.25" hidden="1" customHeight="1" outlineLevel="1">
      <c r="B250" s="527"/>
      <c r="C250" s="203">
        <v>4</v>
      </c>
      <c r="D250" s="206" t="s">
        <v>418</v>
      </c>
      <c r="E250" s="203">
        <v>24</v>
      </c>
      <c r="F250" s="203">
        <v>2000</v>
      </c>
      <c r="G250" s="208">
        <f t="shared" si="311"/>
        <v>83.333333333333329</v>
      </c>
      <c r="H250" s="576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77"/>
      <c r="M250" s="209">
        <f>RANK(K250, K$247:$K$261)</f>
        <v>5</v>
      </c>
      <c r="N250" s="527"/>
      <c r="O250" s="527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76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76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76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76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76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76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76"/>
    </row>
    <row r="251" spans="2:50" ht="14.25" hidden="1" customHeight="1" outlineLevel="1">
      <c r="B251" s="527"/>
      <c r="C251" s="203">
        <v>5</v>
      </c>
      <c r="D251" s="206" t="s">
        <v>413</v>
      </c>
      <c r="E251" s="203">
        <v>25</v>
      </c>
      <c r="F251" s="203">
        <v>2000</v>
      </c>
      <c r="G251" s="208">
        <f t="shared" si="311"/>
        <v>80</v>
      </c>
      <c r="H251" s="576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77"/>
      <c r="M251" s="209">
        <f>RANK(K251, K$247:$K$261)</f>
        <v>8</v>
      </c>
      <c r="N251" s="527"/>
      <c r="O251" s="527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76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76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76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76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76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76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76"/>
    </row>
    <row r="252" spans="2:50" ht="14.25" hidden="1" customHeight="1" outlineLevel="1">
      <c r="B252" s="527"/>
      <c r="C252" s="203">
        <v>6</v>
      </c>
      <c r="D252" s="206" t="s">
        <v>665</v>
      </c>
      <c r="E252" s="203">
        <v>23</v>
      </c>
      <c r="F252" s="203">
        <v>2000</v>
      </c>
      <c r="G252" s="208">
        <f t="shared" si="311"/>
        <v>86.956521739130437</v>
      </c>
      <c r="H252" s="576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77"/>
      <c r="M252" s="209">
        <f>RANK(K252, K$247:$K$261)</f>
        <v>3</v>
      </c>
      <c r="N252" s="527"/>
      <c r="O252" s="527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76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76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76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76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76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76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76"/>
    </row>
    <row r="253" spans="2:50" ht="14.25" hidden="1" customHeight="1" outlineLevel="1">
      <c r="B253" s="527"/>
      <c r="C253" s="203">
        <v>7</v>
      </c>
      <c r="D253" s="206" t="s">
        <v>685</v>
      </c>
      <c r="E253" s="203">
        <v>20</v>
      </c>
      <c r="F253" s="203">
        <v>2000</v>
      </c>
      <c r="G253" s="208">
        <f t="shared" si="311"/>
        <v>100</v>
      </c>
      <c r="H253" s="576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77"/>
      <c r="M253" s="209">
        <f>RANK(K253, K$247:$K$261)</f>
        <v>1</v>
      </c>
      <c r="N253" s="527"/>
      <c r="O253" s="527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76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76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76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76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76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76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76"/>
    </row>
    <row r="254" spans="2:50" ht="14.25" hidden="1" customHeight="1" outlineLevel="1">
      <c r="B254" s="527"/>
      <c r="C254" s="203">
        <v>8</v>
      </c>
      <c r="D254" s="206" t="s">
        <v>670</v>
      </c>
      <c r="E254" s="203">
        <v>24</v>
      </c>
      <c r="F254" s="203">
        <v>2000</v>
      </c>
      <c r="G254" s="208">
        <f t="shared" si="311"/>
        <v>83.333333333333329</v>
      </c>
      <c r="H254" s="576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77"/>
      <c r="M254" s="209">
        <f>RANK(K254, K$247:$K$261)</f>
        <v>6</v>
      </c>
      <c r="N254" s="527"/>
      <c r="O254" s="527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76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76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76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76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76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76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76"/>
    </row>
    <row r="255" spans="2:50" ht="14.25" hidden="1" customHeight="1" outlineLevel="1">
      <c r="B255" s="527"/>
      <c r="C255" s="203">
        <v>9</v>
      </c>
      <c r="D255" s="206"/>
      <c r="E255" s="203"/>
      <c r="F255" s="203"/>
      <c r="G255" s="208"/>
      <c r="H255" s="576"/>
      <c r="I255" s="209"/>
      <c r="J255" s="209"/>
      <c r="K255" s="210"/>
      <c r="L255" s="577"/>
      <c r="M255" s="209"/>
      <c r="N255" s="527"/>
      <c r="O255" s="527"/>
      <c r="P255" s="207"/>
      <c r="Q255" s="207"/>
      <c r="R255" s="208"/>
      <c r="S255" s="205"/>
      <c r="T255" s="576"/>
      <c r="U255" s="203"/>
      <c r="V255" s="207"/>
      <c r="W255" s="208"/>
      <c r="X255" s="205"/>
      <c r="Y255" s="576"/>
      <c r="Z255" s="203"/>
      <c r="AA255" s="207"/>
      <c r="AB255" s="208"/>
      <c r="AC255" s="205"/>
      <c r="AD255" s="576"/>
      <c r="AE255" s="203"/>
      <c r="AF255" s="207"/>
      <c r="AG255" s="208"/>
      <c r="AH255" s="205"/>
      <c r="AI255" s="576"/>
      <c r="AJ255" s="203"/>
      <c r="AK255" s="207"/>
      <c r="AL255" s="208"/>
      <c r="AM255" s="205"/>
      <c r="AN255" s="576"/>
      <c r="AO255" s="203"/>
      <c r="AP255" s="207"/>
      <c r="AQ255" s="208"/>
      <c r="AR255" s="205"/>
      <c r="AS255" s="576"/>
      <c r="AT255" s="203"/>
      <c r="AU255" s="207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7"/>
      <c r="Q256" s="207"/>
      <c r="R256" s="208"/>
      <c r="S256" s="205"/>
      <c r="T256" s="576"/>
      <c r="U256" s="203"/>
      <c r="V256" s="207"/>
      <c r="W256" s="208"/>
      <c r="X256" s="205"/>
      <c r="Y256" s="576"/>
      <c r="Z256" s="203"/>
      <c r="AA256" s="207"/>
      <c r="AB256" s="208"/>
      <c r="AC256" s="205"/>
      <c r="AD256" s="576"/>
      <c r="AE256" s="203"/>
      <c r="AF256" s="207"/>
      <c r="AG256" s="208"/>
      <c r="AH256" s="205"/>
      <c r="AI256" s="576"/>
      <c r="AJ256" s="203"/>
      <c r="AK256" s="207"/>
      <c r="AL256" s="208"/>
      <c r="AM256" s="205"/>
      <c r="AN256" s="576"/>
      <c r="AO256" s="203"/>
      <c r="AP256" s="207"/>
      <c r="AQ256" s="208"/>
      <c r="AR256" s="205"/>
      <c r="AS256" s="576"/>
      <c r="AT256" s="203"/>
      <c r="AU256" s="207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7"/>
      <c r="Q257" s="207"/>
      <c r="R257" s="208"/>
      <c r="S257" s="205"/>
      <c r="T257" s="576"/>
      <c r="U257" s="203"/>
      <c r="V257" s="203"/>
      <c r="W257" s="208"/>
      <c r="X257" s="205"/>
      <c r="Y257" s="576"/>
      <c r="Z257" s="203"/>
      <c r="AA257" s="207"/>
      <c r="AB257" s="208"/>
      <c r="AC257" s="205"/>
      <c r="AD257" s="576"/>
      <c r="AE257" s="203"/>
      <c r="AF257" s="203"/>
      <c r="AG257" s="208"/>
      <c r="AH257" s="205"/>
      <c r="AI257" s="576"/>
      <c r="AJ257" s="203"/>
      <c r="AK257" s="207"/>
      <c r="AL257" s="208"/>
      <c r="AM257" s="205"/>
      <c r="AN257" s="576"/>
      <c r="AO257" s="203"/>
      <c r="AP257" s="207"/>
      <c r="AQ257" s="208"/>
      <c r="AR257" s="205"/>
      <c r="AS257" s="576"/>
      <c r="AT257" s="203"/>
      <c r="AU257" s="207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3"/>
      <c r="Q258" s="203"/>
      <c r="R258" s="208"/>
      <c r="S258" s="205"/>
      <c r="T258" s="576"/>
      <c r="U258" s="203"/>
      <c r="V258" s="203"/>
      <c r="W258" s="208"/>
      <c r="X258" s="205"/>
      <c r="Y258" s="576"/>
      <c r="Z258" s="203"/>
      <c r="AA258" s="207"/>
      <c r="AB258" s="208"/>
      <c r="AC258" s="205"/>
      <c r="AD258" s="576"/>
      <c r="AE258" s="203"/>
      <c r="AF258" s="203"/>
      <c r="AG258" s="208"/>
      <c r="AH258" s="205"/>
      <c r="AI258" s="576"/>
      <c r="AJ258" s="203"/>
      <c r="AK258" s="207"/>
      <c r="AL258" s="208"/>
      <c r="AM258" s="205"/>
      <c r="AN258" s="576"/>
      <c r="AO258" s="203"/>
      <c r="AP258" s="207"/>
      <c r="AQ258" s="208"/>
      <c r="AR258" s="205"/>
      <c r="AS258" s="576"/>
      <c r="AT258" s="203"/>
      <c r="AU258" s="207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3"/>
      <c r="Q259" s="203"/>
      <c r="R259" s="208"/>
      <c r="S259" s="205"/>
      <c r="T259" s="576"/>
      <c r="U259" s="203"/>
      <c r="V259" s="203"/>
      <c r="W259" s="208"/>
      <c r="X259" s="205"/>
      <c r="Y259" s="576"/>
      <c r="Z259" s="203"/>
      <c r="AA259" s="203"/>
      <c r="AB259" s="208"/>
      <c r="AC259" s="205"/>
      <c r="AD259" s="576"/>
      <c r="AE259" s="203"/>
      <c r="AF259" s="203"/>
      <c r="AG259" s="208"/>
      <c r="AH259" s="205"/>
      <c r="AI259" s="576"/>
      <c r="AJ259" s="203"/>
      <c r="AK259" s="207"/>
      <c r="AL259" s="208"/>
      <c r="AM259" s="205"/>
      <c r="AN259" s="576"/>
      <c r="AO259" s="203"/>
      <c r="AP259" s="207"/>
      <c r="AQ259" s="208"/>
      <c r="AR259" s="205"/>
      <c r="AS259" s="576"/>
      <c r="AT259" s="203"/>
      <c r="AU259" s="207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3"/>
      <c r="Q260" s="203"/>
      <c r="R260" s="208"/>
      <c r="S260" s="205"/>
      <c r="T260" s="576"/>
      <c r="U260" s="203"/>
      <c r="V260" s="203"/>
      <c r="W260" s="208"/>
      <c r="X260" s="205"/>
      <c r="Y260" s="576"/>
      <c r="Z260" s="203"/>
      <c r="AA260" s="203"/>
      <c r="AB260" s="208"/>
      <c r="AC260" s="205"/>
      <c r="AD260" s="576"/>
      <c r="AE260" s="203"/>
      <c r="AF260" s="203"/>
      <c r="AG260" s="208"/>
      <c r="AH260" s="205"/>
      <c r="AI260" s="576"/>
      <c r="AJ260" s="203"/>
      <c r="AK260" s="207"/>
      <c r="AL260" s="208"/>
      <c r="AM260" s="205"/>
      <c r="AN260" s="576"/>
      <c r="AO260" s="203"/>
      <c r="AP260" s="207"/>
      <c r="AQ260" s="208"/>
      <c r="AR260" s="205"/>
      <c r="AS260" s="576"/>
      <c r="AT260" s="203"/>
      <c r="AU260" s="207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3"/>
      <c r="Q261" s="207"/>
      <c r="R261" s="208"/>
      <c r="S261" s="205"/>
      <c r="T261" s="576"/>
      <c r="U261" s="203"/>
      <c r="V261" s="203"/>
      <c r="W261" s="208"/>
      <c r="X261" s="205"/>
      <c r="Y261" s="576"/>
      <c r="Z261" s="203"/>
      <c r="AA261" s="203"/>
      <c r="AB261" s="208"/>
      <c r="AC261" s="205"/>
      <c r="AD261" s="576"/>
      <c r="AE261" s="203"/>
      <c r="AF261" s="203"/>
      <c r="AG261" s="208"/>
      <c r="AH261" s="205"/>
      <c r="AI261" s="576"/>
      <c r="AJ261" s="203"/>
      <c r="AK261" s="207"/>
      <c r="AL261" s="208"/>
      <c r="AM261" s="205"/>
      <c r="AN261" s="576"/>
      <c r="AO261" s="203"/>
      <c r="AP261" s="207"/>
      <c r="AQ261" s="208"/>
      <c r="AR261" s="205"/>
      <c r="AS261" s="576"/>
      <c r="AT261" s="203"/>
      <c r="AU261" s="207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7">U262+1</f>
        <v>45960</v>
      </c>
      <c r="AA262" s="637"/>
      <c r="AB262" s="637"/>
      <c r="AC262" s="637"/>
      <c r="AD262" s="637"/>
      <c r="AE262" s="638">
        <f t="shared" ref="AE262" si="328">Z262+1</f>
        <v>45961</v>
      </c>
      <c r="AF262" s="639"/>
      <c r="AG262" s="639"/>
      <c r="AH262" s="639"/>
      <c r="AI262" s="639"/>
      <c r="AJ262" s="640">
        <f t="shared" ref="AJ262" si="329">AE262+1</f>
        <v>45962</v>
      </c>
      <c r="AK262" s="641"/>
      <c r="AL262" s="641"/>
      <c r="AM262" s="641"/>
      <c r="AN262" s="642"/>
      <c r="AO262" s="638">
        <f t="shared" ref="AO262" si="330">AJ262+1</f>
        <v>45963</v>
      </c>
      <c r="AP262" s="639"/>
      <c r="AQ262" s="639"/>
      <c r="AR262" s="639"/>
      <c r="AS262" s="639"/>
      <c r="AT262" s="640">
        <f t="shared" ref="AT262" si="331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32">Z262</f>
        <v>45960</v>
      </c>
      <c r="AA263" s="643"/>
      <c r="AB263" s="643"/>
      <c r="AC263" s="643"/>
      <c r="AD263" s="643"/>
      <c r="AE263" s="644">
        <f t="shared" ref="AE263" si="333">AE262</f>
        <v>45961</v>
      </c>
      <c r="AF263" s="644"/>
      <c r="AG263" s="644"/>
      <c r="AH263" s="644"/>
      <c r="AI263" s="644"/>
      <c r="AJ263" s="645">
        <f t="shared" ref="AJ263" si="334">AJ262</f>
        <v>45962</v>
      </c>
      <c r="AK263" s="646"/>
      <c r="AL263" s="646"/>
      <c r="AM263" s="646"/>
      <c r="AN263" s="647"/>
      <c r="AO263" s="644">
        <f t="shared" ref="AO263" si="335">AO262</f>
        <v>45963</v>
      </c>
      <c r="AP263" s="644"/>
      <c r="AQ263" s="644"/>
      <c r="AR263" s="644"/>
      <c r="AS263" s="644"/>
      <c r="AT263" s="645">
        <f t="shared" ref="AT263" si="336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139</v>
      </c>
      <c r="C267" s="203">
        <v>1</v>
      </c>
      <c r="D267" s="206" t="s">
        <v>414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76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77">
        <f>IFERROR(AVERAGE(K267:K281),"-")</f>
        <v>76.51852707999987</v>
      </c>
      <c r="M267" s="209">
        <f>RANK(K267, K$267:$K$281)</f>
        <v>2</v>
      </c>
      <c r="N267" s="527"/>
      <c r="O267" s="527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76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76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76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76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76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76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76">
        <f>AVERAGE(AV267:AV281)</f>
        <v>76.908782892243579</v>
      </c>
    </row>
    <row r="268" spans="2:50" ht="14.25" hidden="1" customHeight="1" outlineLevel="1">
      <c r="B268" s="527"/>
      <c r="C268" s="203">
        <v>2</v>
      </c>
      <c r="D268" s="206" t="s">
        <v>415</v>
      </c>
      <c r="E268" s="203">
        <v>25</v>
      </c>
      <c r="F268" s="203">
        <v>2000</v>
      </c>
      <c r="G268" s="208">
        <f t="shared" si="337"/>
        <v>80</v>
      </c>
      <c r="H268" s="576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77"/>
      <c r="M268" s="209">
        <f>RANK(K268, K$267:$K$281)</f>
        <v>8</v>
      </c>
      <c r="N268" s="527"/>
      <c r="O268" s="527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76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76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76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76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76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76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76"/>
    </row>
    <row r="269" spans="2:50" ht="14.25" hidden="1" customHeight="1" outlineLevel="1">
      <c r="B269" s="527"/>
      <c r="C269" s="203">
        <v>3</v>
      </c>
      <c r="D269" s="206" t="s">
        <v>416</v>
      </c>
      <c r="E269" s="203">
        <v>24</v>
      </c>
      <c r="F269" s="203">
        <v>2000</v>
      </c>
      <c r="G269" s="208">
        <f t="shared" si="337"/>
        <v>83.333333333333329</v>
      </c>
      <c r="H269" s="576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77"/>
      <c r="M269" s="209">
        <f>RANK(K269, K$267:$K$281)</f>
        <v>5</v>
      </c>
      <c r="N269" s="527"/>
      <c r="O269" s="527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76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76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76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76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76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76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76"/>
    </row>
    <row r="270" spans="2:50" ht="14.25" hidden="1" customHeight="1" outlineLevel="1">
      <c r="B270" s="527"/>
      <c r="C270" s="203">
        <v>4</v>
      </c>
      <c r="D270" s="206" t="s">
        <v>418</v>
      </c>
      <c r="E270" s="203">
        <v>24</v>
      </c>
      <c r="F270" s="203">
        <v>2000</v>
      </c>
      <c r="G270" s="208">
        <f t="shared" si="337"/>
        <v>83.333333333333329</v>
      </c>
      <c r="H270" s="576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77"/>
      <c r="M270" s="209">
        <f>RANK(K270, K$267:$K$281)</f>
        <v>7</v>
      </c>
      <c r="N270" s="527"/>
      <c r="O270" s="527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76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76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76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76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76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76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76"/>
    </row>
    <row r="271" spans="2:50" ht="14.25" hidden="1" customHeight="1" outlineLevel="1">
      <c r="B271" s="527"/>
      <c r="C271" s="203">
        <v>5</v>
      </c>
      <c r="D271" s="206" t="s">
        <v>413</v>
      </c>
      <c r="E271" s="203">
        <v>25</v>
      </c>
      <c r="F271" s="203">
        <v>2000</v>
      </c>
      <c r="G271" s="208">
        <f t="shared" si="337"/>
        <v>80</v>
      </c>
      <c r="H271" s="576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77"/>
      <c r="M271" s="209">
        <f>RANK(K271, K$267:$K$281)</f>
        <v>9</v>
      </c>
      <c r="N271" s="527"/>
      <c r="O271" s="527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76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76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76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76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76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76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76"/>
    </row>
    <row r="272" spans="2:50" ht="14.25" hidden="1" customHeight="1" outlineLevel="1">
      <c r="B272" s="527"/>
      <c r="C272" s="203">
        <v>6</v>
      </c>
      <c r="D272" s="206" t="s">
        <v>665</v>
      </c>
      <c r="E272" s="203">
        <v>23</v>
      </c>
      <c r="F272" s="203">
        <v>2000</v>
      </c>
      <c r="G272" s="208">
        <f t="shared" si="337"/>
        <v>86.956521739130437</v>
      </c>
      <c r="H272" s="576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77"/>
      <c r="M272" s="209">
        <f>RANK(K272, K$267:$K$281)</f>
        <v>4</v>
      </c>
      <c r="N272" s="527"/>
      <c r="O272" s="527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76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76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76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76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76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76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76"/>
    </row>
    <row r="273" spans="2:50" ht="14.25" hidden="1" customHeight="1" outlineLevel="1">
      <c r="B273" s="527"/>
      <c r="C273" s="203">
        <v>7</v>
      </c>
      <c r="D273" s="206" t="s">
        <v>685</v>
      </c>
      <c r="E273" s="203">
        <v>20</v>
      </c>
      <c r="F273" s="203">
        <v>2000</v>
      </c>
      <c r="G273" s="208">
        <f t="shared" si="337"/>
        <v>100</v>
      </c>
      <c r="H273" s="576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77"/>
      <c r="M273" s="209">
        <f>RANK(K273, K$267:$K$281)</f>
        <v>1</v>
      </c>
      <c r="N273" s="527"/>
      <c r="O273" s="527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76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76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76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76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76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76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76"/>
    </row>
    <row r="274" spans="2:50" ht="14.25" hidden="1" customHeight="1" outlineLevel="1">
      <c r="B274" s="527"/>
      <c r="C274" s="203">
        <v>8</v>
      </c>
      <c r="D274" s="206" t="s">
        <v>670</v>
      </c>
      <c r="E274" s="203">
        <v>24</v>
      </c>
      <c r="F274" s="203">
        <v>2000</v>
      </c>
      <c r="G274" s="208">
        <f t="shared" si="337"/>
        <v>83.333333333333329</v>
      </c>
      <c r="H274" s="576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77"/>
      <c r="M274" s="209">
        <f>RANK(K274, K$267:$K$281)</f>
        <v>6</v>
      </c>
      <c r="N274" s="527"/>
      <c r="O274" s="527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76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76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76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76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76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76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76"/>
    </row>
    <row r="275" spans="2:50" ht="14.25" hidden="1" customHeight="1" outlineLevel="1">
      <c r="B275" s="527"/>
      <c r="C275" s="203">
        <v>9</v>
      </c>
      <c r="D275" s="206" t="s">
        <v>710</v>
      </c>
      <c r="E275" s="203">
        <v>23</v>
      </c>
      <c r="F275" s="203">
        <v>2000</v>
      </c>
      <c r="G275" s="208">
        <f t="shared" si="337"/>
        <v>86.956521739130437</v>
      </c>
      <c r="H275" s="576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77"/>
      <c r="M275" s="209">
        <f>RANK(K275, K$267:$K$281)</f>
        <v>3</v>
      </c>
      <c r="N275" s="527"/>
      <c r="O275" s="527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76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76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76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76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76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76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7"/>
      <c r="Q276" s="207"/>
      <c r="R276" s="208"/>
      <c r="S276" s="205"/>
      <c r="T276" s="576"/>
      <c r="U276" s="207"/>
      <c r="V276" s="207"/>
      <c r="W276" s="208"/>
      <c r="X276" s="205"/>
      <c r="Y276" s="576"/>
      <c r="Z276" s="207"/>
      <c r="AA276" s="207"/>
      <c r="AB276" s="208"/>
      <c r="AC276" s="205"/>
      <c r="AD276" s="576"/>
      <c r="AE276" s="207"/>
      <c r="AF276" s="207"/>
      <c r="AG276" s="208"/>
      <c r="AH276" s="205"/>
      <c r="AI276" s="576"/>
      <c r="AJ276" s="207"/>
      <c r="AK276" s="207"/>
      <c r="AL276" s="208"/>
      <c r="AM276" s="205"/>
      <c r="AN276" s="576"/>
      <c r="AO276" s="207"/>
      <c r="AP276" s="207"/>
      <c r="AQ276" s="208"/>
      <c r="AR276" s="205"/>
      <c r="AS276" s="576"/>
      <c r="AT276" s="207"/>
      <c r="AU276" s="207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7"/>
      <c r="Q277" s="207"/>
      <c r="R277" s="208"/>
      <c r="S277" s="205"/>
      <c r="T277" s="576"/>
      <c r="U277" s="207"/>
      <c r="V277" s="207"/>
      <c r="W277" s="208"/>
      <c r="X277" s="205"/>
      <c r="Y277" s="576"/>
      <c r="Z277" s="207"/>
      <c r="AA277" s="207"/>
      <c r="AB277" s="208"/>
      <c r="AC277" s="205"/>
      <c r="AD277" s="576"/>
      <c r="AE277" s="207"/>
      <c r="AF277" s="207"/>
      <c r="AG277" s="208"/>
      <c r="AH277" s="205"/>
      <c r="AI277" s="576"/>
      <c r="AJ277" s="207"/>
      <c r="AK277" s="207"/>
      <c r="AL277" s="208"/>
      <c r="AM277" s="205"/>
      <c r="AN277" s="576"/>
      <c r="AO277" s="207"/>
      <c r="AP277" s="207"/>
      <c r="AQ277" s="208"/>
      <c r="AR277" s="205"/>
      <c r="AS277" s="576"/>
      <c r="AT277" s="207"/>
      <c r="AU277" s="207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53">U282+1</f>
        <v>45967</v>
      </c>
      <c r="AA282" s="637"/>
      <c r="AB282" s="637"/>
      <c r="AC282" s="637"/>
      <c r="AD282" s="637"/>
      <c r="AE282" s="638">
        <f t="shared" ref="AE282" si="354">Z282+1</f>
        <v>45968</v>
      </c>
      <c r="AF282" s="639"/>
      <c r="AG282" s="639"/>
      <c r="AH282" s="639"/>
      <c r="AI282" s="639"/>
      <c r="AJ282" s="640">
        <f t="shared" ref="AJ282" si="355">AE282+1</f>
        <v>45969</v>
      </c>
      <c r="AK282" s="641"/>
      <c r="AL282" s="641"/>
      <c r="AM282" s="641"/>
      <c r="AN282" s="642"/>
      <c r="AO282" s="638">
        <f t="shared" ref="AO282" si="356">AJ282+1</f>
        <v>45970</v>
      </c>
      <c r="AP282" s="639"/>
      <c r="AQ282" s="639"/>
      <c r="AR282" s="639"/>
      <c r="AS282" s="639"/>
      <c r="AT282" s="640">
        <f t="shared" ref="AT282" si="357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8">Z282</f>
        <v>45967</v>
      </c>
      <c r="AA283" s="643"/>
      <c r="AB283" s="643"/>
      <c r="AC283" s="643"/>
      <c r="AD283" s="643"/>
      <c r="AE283" s="644">
        <f t="shared" ref="AE283" si="359">AE282</f>
        <v>45968</v>
      </c>
      <c r="AF283" s="644"/>
      <c r="AG283" s="644"/>
      <c r="AH283" s="644"/>
      <c r="AI283" s="644"/>
      <c r="AJ283" s="645">
        <f t="shared" ref="AJ283" si="360">AJ282</f>
        <v>45969</v>
      </c>
      <c r="AK283" s="646"/>
      <c r="AL283" s="646"/>
      <c r="AM283" s="646"/>
      <c r="AN283" s="647"/>
      <c r="AO283" s="644">
        <f t="shared" ref="AO283" si="361">AO282</f>
        <v>45970</v>
      </c>
      <c r="AP283" s="644"/>
      <c r="AQ283" s="644"/>
      <c r="AR283" s="644"/>
      <c r="AS283" s="644"/>
      <c r="AT283" s="645">
        <f t="shared" ref="AT283" si="362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139</v>
      </c>
      <c r="C287" s="203">
        <v>1</v>
      </c>
      <c r="D287" s="206" t="s">
        <v>414</v>
      </c>
      <c r="E287" s="203">
        <v>21</v>
      </c>
      <c r="F287" s="203">
        <v>2000</v>
      </c>
      <c r="G287" s="208">
        <f t="shared" ref="G287:G295" si="363">F287/E287</f>
        <v>95.238095238095241</v>
      </c>
      <c r="H287" s="576">
        <f>AVERAGE(G287:G301)</f>
        <v>87.011523098479614</v>
      </c>
      <c r="I287" s="209">
        <f>AVERAGE(P287,U287,Z287,AE287,AJ287,AO287,AT287)</f>
        <v>21</v>
      </c>
      <c r="J287" s="209">
        <f>AVERAGE(Q287,V287,AA287,AF287,AK287,AP287,AU287)</f>
        <v>1763.2273713961845</v>
      </c>
      <c r="K287" s="210">
        <f>AVERAGE(R287,W287,AB287,AG287,AL287,AQ287,AV287)</f>
        <v>83.963208161723074</v>
      </c>
      <c r="L287" s="577">
        <f>IFERROR(AVERAGE(K287:K301),"-")</f>
        <v>76.919593548613761</v>
      </c>
      <c r="M287" s="209">
        <f>RANK(K287, K$287:$K$301)</f>
        <v>2</v>
      </c>
      <c r="N287" s="527"/>
      <c r="O287" s="527"/>
      <c r="P287" s="207">
        <v>21</v>
      </c>
      <c r="Q287" s="207">
        <v>1763.3392004023126</v>
      </c>
      <c r="R287" s="208">
        <f t="shared" ref="R287:R295" si="364">Q287/P287</f>
        <v>83.968533352491079</v>
      </c>
      <c r="S287" s="205">
        <f>RANK(R287, R$287:R$301)</f>
        <v>2</v>
      </c>
      <c r="T287" s="576">
        <f>AVERAGE(R287:R301)</f>
        <v>76.910880362826049</v>
      </c>
      <c r="U287" s="207">
        <v>21</v>
      </c>
      <c r="V287" s="207">
        <v>1763.188253801784</v>
      </c>
      <c r="W287" s="208">
        <f t="shared" ref="W287:W295" si="365">V287/U287</f>
        <v>83.96134541913257</v>
      </c>
      <c r="X287" s="205">
        <f>RANK(W287, W$287:W$301)</f>
        <v>2</v>
      </c>
      <c r="Y287" s="576">
        <f>AVERAGE(W287:W301)</f>
        <v>76.910824853882843</v>
      </c>
      <c r="Z287" s="207">
        <v>21</v>
      </c>
      <c r="AA287" s="207">
        <v>1763.0906389301626</v>
      </c>
      <c r="AB287" s="208">
        <f t="shared" ref="AB287:AB295" si="366">AA287/Z287</f>
        <v>83.956697091912503</v>
      </c>
      <c r="AC287" s="205">
        <f>RANK(AB287, AB$287:AB$301)</f>
        <v>2</v>
      </c>
      <c r="AD287" s="576">
        <f>AVERAGE(AB287:AB301)</f>
        <v>76.915233685234782</v>
      </c>
      <c r="AE287" s="207">
        <v>21</v>
      </c>
      <c r="AF287" s="207">
        <v>1763.1419939577038</v>
      </c>
      <c r="AG287" s="208">
        <f t="shared" ref="AG287:AG295" si="367">AF287/AE287</f>
        <v>83.959142569414468</v>
      </c>
      <c r="AH287" s="205">
        <f>RANK(AG287, AG$287:AG$301)</f>
        <v>2</v>
      </c>
      <c r="AI287" s="576">
        <f>AVERAGE(AG287:AG301)</f>
        <v>76.917718326873285</v>
      </c>
      <c r="AJ287" s="207">
        <v>21</v>
      </c>
      <c r="AK287" s="207">
        <v>1763.2653061224476</v>
      </c>
      <c r="AL287" s="208">
        <f t="shared" ref="AL287:AL295" si="368">AK287/AJ287</f>
        <v>83.96501457725941</v>
      </c>
      <c r="AM287" s="205">
        <f>RANK(AL287, AL$287:AL$301)</f>
        <v>2</v>
      </c>
      <c r="AN287" s="576">
        <f>AVERAGE(AL287:AL301)</f>
        <v>76.92327345425764</v>
      </c>
      <c r="AO287" s="207">
        <v>21</v>
      </c>
      <c r="AP287" s="207">
        <v>1763.3194205745142</v>
      </c>
      <c r="AQ287" s="208">
        <f t="shared" ref="AQ287:AQ295" si="369">AP287/AO287</f>
        <v>83.967591455929252</v>
      </c>
      <c r="AR287" s="205">
        <f>RANK(AQ287, AQ$287:AQ$301)</f>
        <v>2</v>
      </c>
      <c r="AS287" s="576">
        <f>AVERAGE(AQ287:AQ301)</f>
        <v>76.927667324436015</v>
      </c>
      <c r="AT287" s="207">
        <v>21</v>
      </c>
      <c r="AU287" s="207">
        <v>1763.2467859843675</v>
      </c>
      <c r="AV287" s="208">
        <f t="shared" ref="AV287:AV295" si="370">AU287/AT287</f>
        <v>83.964132665922264</v>
      </c>
      <c r="AW287" s="205">
        <f>RANK(AV287, AV$287:AV$301)</f>
        <v>2</v>
      </c>
      <c r="AX287" s="576">
        <f>AVERAGE(AV287:AV301)</f>
        <v>76.931556832785731</v>
      </c>
    </row>
    <row r="288" spans="2:50" ht="14.25" hidden="1" customHeight="1" outlineLevel="1">
      <c r="B288" s="527"/>
      <c r="C288" s="203">
        <v>2</v>
      </c>
      <c r="D288" s="206" t="s">
        <v>415</v>
      </c>
      <c r="E288" s="203">
        <v>25</v>
      </c>
      <c r="F288" s="203">
        <v>2000</v>
      </c>
      <c r="G288" s="208">
        <f t="shared" si="363"/>
        <v>80</v>
      </c>
      <c r="H288" s="576"/>
      <c r="I288" s="209">
        <f t="shared" ref="I288:K295" si="371">AVERAGE(P288,U288,Z288,AE288,AJ288,AO288,AT288)</f>
        <v>25</v>
      </c>
      <c r="J288" s="209">
        <f t="shared" si="371"/>
        <v>1781.0129380905857</v>
      </c>
      <c r="K288" s="210">
        <f t="shared" si="371"/>
        <v>71.240517523623424</v>
      </c>
      <c r="L288" s="577"/>
      <c r="M288" s="209">
        <f>RANK(K288, K$287:$K$301)</f>
        <v>8</v>
      </c>
      <c r="N288" s="527"/>
      <c r="O288" s="527"/>
      <c r="P288" s="207">
        <v>25</v>
      </c>
      <c r="Q288" s="207">
        <v>1780.7595376727211</v>
      </c>
      <c r="R288" s="208">
        <f t="shared" si="364"/>
        <v>71.230381506908842</v>
      </c>
      <c r="S288" s="205">
        <f t="shared" ref="S288:S295" si="372">RANK(R288, R$287:R$301)</f>
        <v>8</v>
      </c>
      <c r="T288" s="576"/>
      <c r="U288" s="207">
        <v>25</v>
      </c>
      <c r="V288" s="207">
        <v>1780.8017653549102</v>
      </c>
      <c r="W288" s="208">
        <f t="shared" si="365"/>
        <v>71.232070614196402</v>
      </c>
      <c r="X288" s="205">
        <f t="shared" ref="X288:X295" si="373">RANK(W288, W$287:W$301)</f>
        <v>8</v>
      </c>
      <c r="Y288" s="576"/>
      <c r="Z288" s="207">
        <v>25</v>
      </c>
      <c r="AA288" s="207">
        <v>1780.8510638297867</v>
      </c>
      <c r="AB288" s="208">
        <f t="shared" si="366"/>
        <v>71.234042553191472</v>
      </c>
      <c r="AC288" s="205">
        <f t="shared" ref="AC288:AC295" si="374">RANK(AB288, AB$287:AB$301)</f>
        <v>8</v>
      </c>
      <c r="AD288" s="576"/>
      <c r="AE288" s="207">
        <v>25</v>
      </c>
      <c r="AF288" s="207">
        <v>1780.9947207557655</v>
      </c>
      <c r="AG288" s="208">
        <f t="shared" si="367"/>
        <v>71.239788830230623</v>
      </c>
      <c r="AH288" s="205">
        <f t="shared" ref="AH288:AH295" si="375">RANK(AG288, AG$287:AG$301)</f>
        <v>8</v>
      </c>
      <c r="AI288" s="576"/>
      <c r="AJ288" s="207">
        <v>25</v>
      </c>
      <c r="AK288" s="207">
        <v>1781.1372616388937</v>
      </c>
      <c r="AL288" s="208">
        <f t="shared" si="368"/>
        <v>71.245490465555747</v>
      </c>
      <c r="AM288" s="205">
        <f t="shared" ref="AM288:AM295" si="376">RANK(AL288, AL$287:AL$301)</f>
        <v>8</v>
      </c>
      <c r="AN288" s="576"/>
      <c r="AO288" s="207">
        <v>25</v>
      </c>
      <c r="AP288" s="207">
        <v>1781.1558430504722</v>
      </c>
      <c r="AQ288" s="208">
        <f t="shared" si="369"/>
        <v>71.246233722018886</v>
      </c>
      <c r="AR288" s="205">
        <f t="shared" ref="AR288:AR295" si="377">RANK(AQ288, AQ$287:AQ$301)</f>
        <v>8</v>
      </c>
      <c r="AS288" s="576"/>
      <c r="AT288" s="207">
        <v>25</v>
      </c>
      <c r="AU288" s="207">
        <v>1781.3903743315511</v>
      </c>
      <c r="AV288" s="208">
        <f t="shared" si="370"/>
        <v>71.255614973262041</v>
      </c>
      <c r="AW288" s="205">
        <f t="shared" ref="AW288:AW295" si="378">RANK(AV288, AV$287:AV$301)</f>
        <v>8</v>
      </c>
      <c r="AX288" s="576"/>
    </row>
    <row r="289" spans="2:50" ht="14.25" hidden="1" customHeight="1" outlineLevel="1">
      <c r="B289" s="527"/>
      <c r="C289" s="203">
        <v>3</v>
      </c>
      <c r="D289" s="206" t="s">
        <v>416</v>
      </c>
      <c r="E289" s="203">
        <v>24</v>
      </c>
      <c r="F289" s="203">
        <v>2000</v>
      </c>
      <c r="G289" s="208">
        <f t="shared" si="363"/>
        <v>83.333333333333329</v>
      </c>
      <c r="H289" s="576"/>
      <c r="I289" s="209">
        <f t="shared" si="371"/>
        <v>24</v>
      </c>
      <c r="J289" s="209">
        <f t="shared" si="371"/>
        <v>1772.2299224685776</v>
      </c>
      <c r="K289" s="210">
        <f t="shared" si="371"/>
        <v>73.842913436190742</v>
      </c>
      <c r="L289" s="577"/>
      <c r="M289" s="209">
        <f>RANK(K289, K$287:$K$301)</f>
        <v>5</v>
      </c>
      <c r="N289" s="527"/>
      <c r="O289" s="527"/>
      <c r="P289" s="207">
        <v>24</v>
      </c>
      <c r="Q289" s="207">
        <v>1772.2873900293257</v>
      </c>
      <c r="R289" s="208">
        <f t="shared" si="364"/>
        <v>73.845307917888576</v>
      </c>
      <c r="S289" s="205">
        <f t="shared" si="372"/>
        <v>5</v>
      </c>
      <c r="T289" s="576"/>
      <c r="U289" s="207">
        <v>24</v>
      </c>
      <c r="V289" s="207">
        <v>1772.3747980613891</v>
      </c>
      <c r="W289" s="208">
        <f t="shared" si="365"/>
        <v>73.848949919224552</v>
      </c>
      <c r="X289" s="205">
        <f t="shared" si="373"/>
        <v>5</v>
      </c>
      <c r="Y289" s="576"/>
      <c r="Z289" s="207">
        <v>24</v>
      </c>
      <c r="AA289" s="207">
        <v>1772.3934934159565</v>
      </c>
      <c r="AB289" s="208">
        <f t="shared" si="366"/>
        <v>73.849728892331527</v>
      </c>
      <c r="AC289" s="205">
        <f t="shared" si="374"/>
        <v>5</v>
      </c>
      <c r="AD289" s="576"/>
      <c r="AE289" s="207">
        <v>24</v>
      </c>
      <c r="AF289" s="207">
        <v>1772.1498371335515</v>
      </c>
      <c r="AG289" s="208">
        <f t="shared" si="367"/>
        <v>73.839576547231317</v>
      </c>
      <c r="AH289" s="205">
        <f t="shared" si="375"/>
        <v>5</v>
      </c>
      <c r="AI289" s="576"/>
      <c r="AJ289" s="207">
        <v>24</v>
      </c>
      <c r="AK289" s="207">
        <v>1772.1509433962274</v>
      </c>
      <c r="AL289" s="208">
        <f t="shared" si="368"/>
        <v>73.839622641509479</v>
      </c>
      <c r="AM289" s="205">
        <f t="shared" si="376"/>
        <v>5</v>
      </c>
      <c r="AN289" s="576"/>
      <c r="AO289" s="207">
        <v>24</v>
      </c>
      <c r="AP289" s="207">
        <v>1772.1374914636922</v>
      </c>
      <c r="AQ289" s="208">
        <f t="shared" si="369"/>
        <v>73.839062144320508</v>
      </c>
      <c r="AR289" s="205">
        <f t="shared" si="377"/>
        <v>5</v>
      </c>
      <c r="AS289" s="576"/>
      <c r="AT289" s="207">
        <v>24</v>
      </c>
      <c r="AU289" s="207">
        <v>1772.115503779899</v>
      </c>
      <c r="AV289" s="208">
        <f t="shared" si="370"/>
        <v>73.838145990829119</v>
      </c>
      <c r="AW289" s="205">
        <f t="shared" si="378"/>
        <v>5</v>
      </c>
      <c r="AX289" s="576"/>
    </row>
    <row r="290" spans="2:50" ht="14.25" hidden="1" customHeight="1" outlineLevel="1">
      <c r="B290" s="527"/>
      <c r="C290" s="203">
        <v>4</v>
      </c>
      <c r="D290" s="206" t="s">
        <v>418</v>
      </c>
      <c r="E290" s="203">
        <v>24</v>
      </c>
      <c r="F290" s="203">
        <v>2000</v>
      </c>
      <c r="G290" s="208">
        <f t="shared" si="363"/>
        <v>83.333333333333329</v>
      </c>
      <c r="H290" s="576"/>
      <c r="I290" s="209">
        <f t="shared" si="371"/>
        <v>24</v>
      </c>
      <c r="J290" s="209">
        <f t="shared" si="371"/>
        <v>1764.4037954874032</v>
      </c>
      <c r="K290" s="210">
        <f t="shared" si="371"/>
        <v>73.516824811975127</v>
      </c>
      <c r="L290" s="577"/>
      <c r="M290" s="209">
        <f>RANK(K290, K$287:$K$301)</f>
        <v>6</v>
      </c>
      <c r="N290" s="527"/>
      <c r="O290" s="527"/>
      <c r="P290" s="207">
        <v>24</v>
      </c>
      <c r="Q290" s="207">
        <v>1763.7757546717771</v>
      </c>
      <c r="R290" s="208">
        <f t="shared" si="364"/>
        <v>73.490656444657375</v>
      </c>
      <c r="S290" s="205">
        <f t="shared" si="372"/>
        <v>7</v>
      </c>
      <c r="T290" s="576"/>
      <c r="U290" s="207">
        <v>24</v>
      </c>
      <c r="V290" s="207">
        <v>1763.9565741857664</v>
      </c>
      <c r="W290" s="208">
        <f t="shared" si="365"/>
        <v>73.498190591073595</v>
      </c>
      <c r="X290" s="205">
        <f t="shared" si="373"/>
        <v>7</v>
      </c>
      <c r="Y290" s="576"/>
      <c r="Z290" s="207">
        <v>24</v>
      </c>
      <c r="AA290" s="207">
        <v>1764.0599001663904</v>
      </c>
      <c r="AB290" s="208">
        <f t="shared" si="366"/>
        <v>73.502495840266263</v>
      </c>
      <c r="AC290" s="205">
        <f t="shared" si="374"/>
        <v>7</v>
      </c>
      <c r="AD290" s="576"/>
      <c r="AE290" s="207">
        <v>24</v>
      </c>
      <c r="AF290" s="207">
        <v>1764.4171779141116</v>
      </c>
      <c r="AG290" s="208">
        <f t="shared" si="367"/>
        <v>73.517382413087986</v>
      </c>
      <c r="AH290" s="205">
        <f t="shared" si="375"/>
        <v>6</v>
      </c>
      <c r="AI290" s="576"/>
      <c r="AJ290" s="207">
        <v>24</v>
      </c>
      <c r="AK290" s="207">
        <v>1764.6604441583522</v>
      </c>
      <c r="AL290" s="208">
        <f t="shared" si="368"/>
        <v>73.527518506598014</v>
      </c>
      <c r="AM290" s="205">
        <f t="shared" si="376"/>
        <v>6</v>
      </c>
      <c r="AN290" s="576"/>
      <c r="AO290" s="207">
        <v>24</v>
      </c>
      <c r="AP290" s="207">
        <v>1764.9198787353835</v>
      </c>
      <c r="AQ290" s="208">
        <f t="shared" si="369"/>
        <v>73.538328280640982</v>
      </c>
      <c r="AR290" s="205">
        <f t="shared" si="377"/>
        <v>6</v>
      </c>
      <c r="AS290" s="576"/>
      <c r="AT290" s="207">
        <v>24</v>
      </c>
      <c r="AU290" s="207">
        <v>1765.03683858004</v>
      </c>
      <c r="AV290" s="208">
        <f t="shared" si="370"/>
        <v>73.543201607501672</v>
      </c>
      <c r="AW290" s="205">
        <f t="shared" si="378"/>
        <v>6</v>
      </c>
      <c r="AX290" s="576"/>
    </row>
    <row r="291" spans="2:50" ht="14.25" hidden="1" customHeight="1" outlineLevel="1">
      <c r="B291" s="527"/>
      <c r="C291" s="203">
        <v>5</v>
      </c>
      <c r="D291" s="206" t="s">
        <v>413</v>
      </c>
      <c r="E291" s="203">
        <v>25</v>
      </c>
      <c r="F291" s="203">
        <v>2000</v>
      </c>
      <c r="G291" s="208">
        <f t="shared" si="363"/>
        <v>80</v>
      </c>
      <c r="H291" s="576"/>
      <c r="I291" s="209">
        <f t="shared" si="371"/>
        <v>25</v>
      </c>
      <c r="J291" s="209">
        <f t="shared" si="371"/>
        <v>1773.0461885689379</v>
      </c>
      <c r="K291" s="210">
        <f t="shared" si="371"/>
        <v>70.921847542757519</v>
      </c>
      <c r="L291" s="577"/>
      <c r="M291" s="209">
        <f>RANK(K291, K$287:$K$301)</f>
        <v>9</v>
      </c>
      <c r="N291" s="527"/>
      <c r="O291" s="527"/>
      <c r="P291" s="207">
        <v>25</v>
      </c>
      <c r="Q291" s="207">
        <v>1772.8077791283204</v>
      </c>
      <c r="R291" s="208">
        <f t="shared" si="364"/>
        <v>70.91231116513282</v>
      </c>
      <c r="S291" s="205">
        <f t="shared" si="372"/>
        <v>9</v>
      </c>
      <c r="T291" s="576"/>
      <c r="U291" s="207">
        <v>25</v>
      </c>
      <c r="V291" s="207">
        <v>1772.6114649681526</v>
      </c>
      <c r="W291" s="208">
        <f t="shared" si="365"/>
        <v>70.904458598726109</v>
      </c>
      <c r="X291" s="205">
        <f t="shared" si="373"/>
        <v>9</v>
      </c>
      <c r="Y291" s="576"/>
      <c r="Z291" s="207">
        <v>25</v>
      </c>
      <c r="AA291" s="207">
        <v>1772.749590834698</v>
      </c>
      <c r="AB291" s="208">
        <f t="shared" si="366"/>
        <v>70.909983633387924</v>
      </c>
      <c r="AC291" s="205">
        <f t="shared" si="374"/>
        <v>9</v>
      </c>
      <c r="AD291" s="576"/>
      <c r="AE291" s="207">
        <v>25</v>
      </c>
      <c r="AF291" s="207">
        <v>1773.0912973838765</v>
      </c>
      <c r="AG291" s="208">
        <f t="shared" si="367"/>
        <v>70.923651895355064</v>
      </c>
      <c r="AH291" s="205">
        <f t="shared" si="375"/>
        <v>9</v>
      </c>
      <c r="AI291" s="576"/>
      <c r="AJ291" s="207">
        <v>25</v>
      </c>
      <c r="AK291" s="207">
        <v>1773.3128834355796</v>
      </c>
      <c r="AL291" s="208">
        <f t="shared" si="368"/>
        <v>70.932515337423183</v>
      </c>
      <c r="AM291" s="205">
        <f t="shared" si="376"/>
        <v>9</v>
      </c>
      <c r="AN291" s="576"/>
      <c r="AO291" s="207">
        <v>25</v>
      </c>
      <c r="AP291" s="207">
        <v>1773.297176583183</v>
      </c>
      <c r="AQ291" s="208">
        <f t="shared" si="369"/>
        <v>70.931887063327324</v>
      </c>
      <c r="AR291" s="205">
        <f t="shared" si="377"/>
        <v>9</v>
      </c>
      <c r="AS291" s="576"/>
      <c r="AT291" s="207">
        <v>25</v>
      </c>
      <c r="AU291" s="207">
        <v>1773.4531276487546</v>
      </c>
      <c r="AV291" s="208">
        <f t="shared" si="370"/>
        <v>70.938125105950178</v>
      </c>
      <c r="AW291" s="205">
        <f t="shared" si="378"/>
        <v>9</v>
      </c>
      <c r="AX291" s="576"/>
    </row>
    <row r="292" spans="2:50" ht="14.25" hidden="1" customHeight="1" outlineLevel="1">
      <c r="B292" s="527"/>
      <c r="C292" s="203">
        <v>6</v>
      </c>
      <c r="D292" s="206" t="s">
        <v>665</v>
      </c>
      <c r="E292" s="203">
        <v>23</v>
      </c>
      <c r="F292" s="203">
        <v>2000</v>
      </c>
      <c r="G292" s="208">
        <f t="shared" si="363"/>
        <v>86.956521739130437</v>
      </c>
      <c r="H292" s="576"/>
      <c r="I292" s="209">
        <f t="shared" si="371"/>
        <v>23</v>
      </c>
      <c r="J292" s="209">
        <f t="shared" si="371"/>
        <v>1764.7785648886891</v>
      </c>
      <c r="K292" s="210">
        <f t="shared" si="371"/>
        <v>76.729502821247351</v>
      </c>
      <c r="L292" s="577"/>
      <c r="M292" s="209">
        <f>RANK(K292, K$287:$K$301)</f>
        <v>4</v>
      </c>
      <c r="N292" s="527"/>
      <c r="O292" s="527"/>
      <c r="P292" s="207">
        <v>23</v>
      </c>
      <c r="Q292" s="207">
        <v>1764.6459747817653</v>
      </c>
      <c r="R292" s="208">
        <f t="shared" si="364"/>
        <v>76.72373803398979</v>
      </c>
      <c r="S292" s="205">
        <f t="shared" si="372"/>
        <v>4</v>
      </c>
      <c r="T292" s="576"/>
      <c r="U292" s="207">
        <v>23</v>
      </c>
      <c r="V292" s="207">
        <v>1764.5642633228849</v>
      </c>
      <c r="W292" s="208">
        <f t="shared" si="365"/>
        <v>76.720185361864566</v>
      </c>
      <c r="X292" s="205">
        <f t="shared" si="373"/>
        <v>4</v>
      </c>
      <c r="Y292" s="576"/>
      <c r="Z292" s="207">
        <v>23</v>
      </c>
      <c r="AA292" s="207">
        <v>1764.676616915423</v>
      </c>
      <c r="AB292" s="208">
        <f t="shared" si="366"/>
        <v>76.725070300670566</v>
      </c>
      <c r="AC292" s="205">
        <f t="shared" si="374"/>
        <v>4</v>
      </c>
      <c r="AD292" s="576"/>
      <c r="AE292" s="207">
        <v>23</v>
      </c>
      <c r="AF292" s="207">
        <v>1764.6545454545446</v>
      </c>
      <c r="AG292" s="208">
        <f t="shared" si="367"/>
        <v>76.724110671936728</v>
      </c>
      <c r="AH292" s="205">
        <f t="shared" si="375"/>
        <v>4</v>
      </c>
      <c r="AI292" s="576"/>
      <c r="AJ292" s="207">
        <v>23</v>
      </c>
      <c r="AK292" s="207">
        <v>1764.9003815175915</v>
      </c>
      <c r="AL292" s="208">
        <f t="shared" si="368"/>
        <v>76.734799196417029</v>
      </c>
      <c r="AM292" s="205">
        <f t="shared" si="376"/>
        <v>4</v>
      </c>
      <c r="AN292" s="576"/>
      <c r="AO292" s="207">
        <v>23</v>
      </c>
      <c r="AP292" s="207">
        <v>1764.9935949691383</v>
      </c>
      <c r="AQ292" s="208">
        <f t="shared" si="369"/>
        <v>76.738851955179925</v>
      </c>
      <c r="AR292" s="205">
        <f t="shared" si="377"/>
        <v>4</v>
      </c>
      <c r="AS292" s="576"/>
      <c r="AT292" s="207">
        <v>23</v>
      </c>
      <c r="AU292" s="207">
        <v>1765.0145772594751</v>
      </c>
      <c r="AV292" s="208">
        <f t="shared" si="370"/>
        <v>76.739764228672826</v>
      </c>
      <c r="AW292" s="205">
        <f t="shared" si="378"/>
        <v>4</v>
      </c>
      <c r="AX292" s="576"/>
    </row>
    <row r="293" spans="2:50" ht="14.25" hidden="1" customHeight="1" outlineLevel="1">
      <c r="B293" s="527"/>
      <c r="C293" s="203">
        <v>7</v>
      </c>
      <c r="D293" s="206" t="s">
        <v>685</v>
      </c>
      <c r="E293" s="203">
        <v>20</v>
      </c>
      <c r="F293" s="203">
        <v>2000</v>
      </c>
      <c r="G293" s="208">
        <f t="shared" si="363"/>
        <v>100</v>
      </c>
      <c r="H293" s="576"/>
      <c r="I293" s="209">
        <f t="shared" si="371"/>
        <v>20</v>
      </c>
      <c r="J293" s="209">
        <f t="shared" si="371"/>
        <v>1765.2931872356489</v>
      </c>
      <c r="K293" s="210">
        <f t="shared" si="371"/>
        <v>88.264659361782449</v>
      </c>
      <c r="L293" s="577"/>
      <c r="M293" s="209">
        <f>RANK(K293, K$287:$K$301)</f>
        <v>1</v>
      </c>
      <c r="N293" s="527"/>
      <c r="O293" s="527"/>
      <c r="P293" s="207">
        <v>20</v>
      </c>
      <c r="Q293" s="207">
        <v>1764.7686832740217</v>
      </c>
      <c r="R293" s="208">
        <f t="shared" si="364"/>
        <v>88.238434163701086</v>
      </c>
      <c r="S293" s="205">
        <f t="shared" si="372"/>
        <v>1</v>
      </c>
      <c r="T293" s="576"/>
      <c r="U293" s="207">
        <v>20</v>
      </c>
      <c r="V293" s="207">
        <v>1764.7058823529394</v>
      </c>
      <c r="W293" s="208">
        <f t="shared" si="365"/>
        <v>88.235294117646973</v>
      </c>
      <c r="X293" s="205">
        <f t="shared" si="373"/>
        <v>1</v>
      </c>
      <c r="Y293" s="576"/>
      <c r="Z293" s="207">
        <v>20</v>
      </c>
      <c r="AA293" s="207">
        <v>1765.1535380507335</v>
      </c>
      <c r="AB293" s="208">
        <f t="shared" si="366"/>
        <v>88.257676902536673</v>
      </c>
      <c r="AC293" s="205">
        <f t="shared" si="374"/>
        <v>1</v>
      </c>
      <c r="AD293" s="576"/>
      <c r="AE293" s="207">
        <v>20</v>
      </c>
      <c r="AF293" s="207">
        <v>1765.1521137890159</v>
      </c>
      <c r="AG293" s="208">
        <f t="shared" si="367"/>
        <v>88.257605689450799</v>
      </c>
      <c r="AH293" s="205">
        <f t="shared" si="375"/>
        <v>1</v>
      </c>
      <c r="AI293" s="576"/>
      <c r="AJ293" s="207">
        <v>20</v>
      </c>
      <c r="AK293" s="207">
        <v>1765.4112221368107</v>
      </c>
      <c r="AL293" s="208">
        <f t="shared" si="368"/>
        <v>88.270561106840532</v>
      </c>
      <c r="AM293" s="205">
        <f t="shared" si="376"/>
        <v>1</v>
      </c>
      <c r="AN293" s="576"/>
      <c r="AO293" s="207">
        <v>20</v>
      </c>
      <c r="AP293" s="207">
        <v>1765.7831325301188</v>
      </c>
      <c r="AQ293" s="208">
        <f t="shared" si="369"/>
        <v>88.289156626505942</v>
      </c>
      <c r="AR293" s="205">
        <f t="shared" si="377"/>
        <v>1</v>
      </c>
      <c r="AS293" s="576"/>
      <c r="AT293" s="207">
        <v>20</v>
      </c>
      <c r="AU293" s="207">
        <v>1766.077738515902</v>
      </c>
      <c r="AV293" s="208">
        <f t="shared" si="370"/>
        <v>88.303886925795098</v>
      </c>
      <c r="AW293" s="205">
        <f t="shared" si="378"/>
        <v>1</v>
      </c>
      <c r="AX293" s="576"/>
    </row>
    <row r="294" spans="2:50" ht="14.25" hidden="1" customHeight="1" outlineLevel="1">
      <c r="B294" s="527"/>
      <c r="C294" s="203">
        <v>8</v>
      </c>
      <c r="D294" s="206" t="s">
        <v>670</v>
      </c>
      <c r="E294" s="203">
        <v>24</v>
      </c>
      <c r="F294" s="203">
        <v>2000</v>
      </c>
      <c r="G294" s="208">
        <f t="shared" si="363"/>
        <v>83.333333333333329</v>
      </c>
      <c r="H294" s="576"/>
      <c r="I294" s="209">
        <f t="shared" si="371"/>
        <v>24</v>
      </c>
      <c r="J294" s="209">
        <f t="shared" si="371"/>
        <v>1764.2200806905507</v>
      </c>
      <c r="K294" s="210">
        <f t="shared" si="371"/>
        <v>73.509170028772942</v>
      </c>
      <c r="L294" s="577"/>
      <c r="M294" s="209">
        <f>RANK(K294, K$287:$K$301)</f>
        <v>7</v>
      </c>
      <c r="N294" s="527"/>
      <c r="O294" s="527"/>
      <c r="P294" s="207">
        <v>24</v>
      </c>
      <c r="Q294" s="207">
        <v>1764.3997224149894</v>
      </c>
      <c r="R294" s="208">
        <f t="shared" si="364"/>
        <v>73.516655100624561</v>
      </c>
      <c r="S294" s="205">
        <f t="shared" si="372"/>
        <v>6</v>
      </c>
      <c r="T294" s="576"/>
      <c r="U294" s="207">
        <v>24</v>
      </c>
      <c r="V294" s="207">
        <v>1764.4859813084092</v>
      </c>
      <c r="W294" s="208">
        <f t="shared" si="365"/>
        <v>73.520249221183718</v>
      </c>
      <c r="X294" s="205">
        <f>RANK(W294, W$287:W$301)</f>
        <v>6</v>
      </c>
      <c r="Y294" s="576"/>
      <c r="Z294" s="207">
        <v>24</v>
      </c>
      <c r="AA294" s="207">
        <v>1764.4623346751005</v>
      </c>
      <c r="AB294" s="208">
        <f t="shared" si="366"/>
        <v>73.519263944795853</v>
      </c>
      <c r="AC294" s="205">
        <f t="shared" si="374"/>
        <v>6</v>
      </c>
      <c r="AD294" s="576"/>
      <c r="AE294" s="207">
        <v>24</v>
      </c>
      <c r="AF294" s="207">
        <v>1764.2155688622759</v>
      </c>
      <c r="AG294" s="208">
        <f t="shared" si="367"/>
        <v>73.508982035928156</v>
      </c>
      <c r="AH294" s="205">
        <f t="shared" si="375"/>
        <v>7</v>
      </c>
      <c r="AI294" s="576"/>
      <c r="AJ294" s="207">
        <v>24</v>
      </c>
      <c r="AK294" s="207">
        <v>1763.9406080603337</v>
      </c>
      <c r="AL294" s="208">
        <f t="shared" si="368"/>
        <v>73.497525335847243</v>
      </c>
      <c r="AM294" s="205">
        <f t="shared" si="376"/>
        <v>7</v>
      </c>
      <c r="AN294" s="576"/>
      <c r="AO294" s="207">
        <v>24</v>
      </c>
      <c r="AP294" s="207">
        <v>1764.0773718145538</v>
      </c>
      <c r="AQ294" s="208">
        <f t="shared" si="369"/>
        <v>73.503223825606412</v>
      </c>
      <c r="AR294" s="205">
        <f t="shared" si="377"/>
        <v>7</v>
      </c>
      <c r="AS294" s="576"/>
      <c r="AT294" s="207">
        <v>24</v>
      </c>
      <c r="AU294" s="207">
        <v>1763.9589776981916</v>
      </c>
      <c r="AV294" s="208">
        <f t="shared" si="370"/>
        <v>73.498290737424654</v>
      </c>
      <c r="AW294" s="205">
        <f t="shared" si="378"/>
        <v>7</v>
      </c>
      <c r="AX294" s="576"/>
    </row>
    <row r="295" spans="2:50" ht="14.25" hidden="1" customHeight="1" outlineLevel="1">
      <c r="B295" s="527"/>
      <c r="C295" s="203">
        <v>9</v>
      </c>
      <c r="D295" s="206" t="s">
        <v>710</v>
      </c>
      <c r="E295" s="203">
        <v>22</v>
      </c>
      <c r="F295" s="203">
        <v>2000</v>
      </c>
      <c r="G295" s="208">
        <f t="shared" si="363"/>
        <v>90.909090909090907</v>
      </c>
      <c r="H295" s="576"/>
      <c r="I295" s="209">
        <f t="shared" si="371"/>
        <v>22</v>
      </c>
      <c r="J295" s="209">
        <f t="shared" si="371"/>
        <v>1766.3293614879274</v>
      </c>
      <c r="K295" s="210">
        <f t="shared" si="371"/>
        <v>80.287698249451225</v>
      </c>
      <c r="L295" s="577"/>
      <c r="M295" s="209">
        <f>RANK(K295, K$287:$K$301)</f>
        <v>3</v>
      </c>
      <c r="N295" s="527"/>
      <c r="O295" s="527"/>
      <c r="P295" s="207">
        <v>22</v>
      </c>
      <c r="Q295" s="207">
        <v>1765.9819227608875</v>
      </c>
      <c r="R295" s="208">
        <f t="shared" si="364"/>
        <v>80.27190558004034</v>
      </c>
      <c r="S295" s="205">
        <f t="shared" si="372"/>
        <v>3</v>
      </c>
      <c r="T295" s="576"/>
      <c r="U295" s="207">
        <v>22</v>
      </c>
      <c r="V295" s="207">
        <v>1766.0869565217358</v>
      </c>
      <c r="W295" s="208">
        <f t="shared" si="365"/>
        <v>80.276679841897078</v>
      </c>
      <c r="X295" s="205">
        <f t="shared" si="373"/>
        <v>3</v>
      </c>
      <c r="Y295" s="576"/>
      <c r="Z295" s="207">
        <v>22</v>
      </c>
      <c r="AA295" s="207">
        <v>1766.2071681764471</v>
      </c>
      <c r="AB295" s="208">
        <f t="shared" si="366"/>
        <v>80.282144008020325</v>
      </c>
      <c r="AC295" s="205">
        <f t="shared" si="374"/>
        <v>3</v>
      </c>
      <c r="AD295" s="576"/>
      <c r="AE295" s="207">
        <v>22</v>
      </c>
      <c r="AF295" s="207">
        <v>1766.3629343629339</v>
      </c>
      <c r="AG295" s="208">
        <f t="shared" si="367"/>
        <v>80.289224289224265</v>
      </c>
      <c r="AH295" s="205">
        <f t="shared" si="375"/>
        <v>3</v>
      </c>
      <c r="AI295" s="576"/>
      <c r="AJ295" s="207">
        <v>22</v>
      </c>
      <c r="AK295" s="207">
        <v>1766.521106259097</v>
      </c>
      <c r="AL295" s="208">
        <f t="shared" si="368"/>
        <v>80.296413920868048</v>
      </c>
      <c r="AM295" s="205">
        <f t="shared" si="376"/>
        <v>3</v>
      </c>
      <c r="AN295" s="576"/>
      <c r="AO295" s="207">
        <v>22</v>
      </c>
      <c r="AP295" s="207">
        <v>1766.4827586206864</v>
      </c>
      <c r="AQ295" s="208">
        <f t="shared" si="369"/>
        <v>80.294670846394837</v>
      </c>
      <c r="AR295" s="205">
        <f t="shared" si="377"/>
        <v>3</v>
      </c>
      <c r="AS295" s="576"/>
      <c r="AT295" s="207">
        <v>22</v>
      </c>
      <c r="AU295" s="207">
        <v>1766.6626837137021</v>
      </c>
      <c r="AV295" s="208">
        <f t="shared" si="370"/>
        <v>80.302849259713739</v>
      </c>
      <c r="AW295" s="205">
        <f t="shared" si="378"/>
        <v>3</v>
      </c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7"/>
      <c r="Q296" s="207"/>
      <c r="R296" s="208"/>
      <c r="S296" s="205"/>
      <c r="T296" s="576"/>
      <c r="U296" s="207"/>
      <c r="V296" s="207"/>
      <c r="W296" s="208"/>
      <c r="X296" s="205"/>
      <c r="Y296" s="576"/>
      <c r="Z296" s="207"/>
      <c r="AA296" s="207"/>
      <c r="AB296" s="208"/>
      <c r="AC296" s="205"/>
      <c r="AD296" s="576"/>
      <c r="AE296" s="207"/>
      <c r="AF296" s="207"/>
      <c r="AG296" s="208"/>
      <c r="AH296" s="205"/>
      <c r="AI296" s="576"/>
      <c r="AJ296" s="207"/>
      <c r="AK296" s="207"/>
      <c r="AL296" s="208"/>
      <c r="AM296" s="205"/>
      <c r="AN296" s="576"/>
      <c r="AO296" s="207"/>
      <c r="AP296" s="207"/>
      <c r="AQ296" s="208"/>
      <c r="AR296" s="205"/>
      <c r="AS296" s="576"/>
      <c r="AT296" s="207"/>
      <c r="AU296" s="207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7"/>
      <c r="Q297" s="207"/>
      <c r="R297" s="208"/>
      <c r="S297" s="205"/>
      <c r="T297" s="576"/>
      <c r="U297" s="207"/>
      <c r="V297" s="207"/>
      <c r="W297" s="208"/>
      <c r="X297" s="205"/>
      <c r="Y297" s="576"/>
      <c r="Z297" s="207"/>
      <c r="AA297" s="207"/>
      <c r="AB297" s="208"/>
      <c r="AC297" s="205"/>
      <c r="AD297" s="576"/>
      <c r="AE297" s="207"/>
      <c r="AF297" s="207"/>
      <c r="AG297" s="208"/>
      <c r="AH297" s="205"/>
      <c r="AI297" s="576"/>
      <c r="AJ297" s="207"/>
      <c r="AK297" s="207"/>
      <c r="AL297" s="208"/>
      <c r="AM297" s="205"/>
      <c r="AN297" s="576"/>
      <c r="AO297" s="207"/>
      <c r="AP297" s="207"/>
      <c r="AQ297" s="208"/>
      <c r="AR297" s="205"/>
      <c r="AS297" s="576"/>
      <c r="AT297" s="207"/>
      <c r="AU297" s="207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7"/>
      <c r="Q298" s="207"/>
      <c r="R298" s="208"/>
      <c r="S298" s="205"/>
      <c r="T298" s="576"/>
      <c r="U298" s="207"/>
      <c r="V298" s="207"/>
      <c r="W298" s="208"/>
      <c r="X298" s="205"/>
      <c r="Y298" s="576"/>
      <c r="Z298" s="207"/>
      <c r="AA298" s="207"/>
      <c r="AB298" s="208"/>
      <c r="AC298" s="205"/>
      <c r="AD298" s="576"/>
      <c r="AE298" s="207"/>
      <c r="AF298" s="207"/>
      <c r="AG298" s="208"/>
      <c r="AH298" s="205"/>
      <c r="AI298" s="576"/>
      <c r="AJ298" s="207"/>
      <c r="AK298" s="207"/>
      <c r="AL298" s="208"/>
      <c r="AM298" s="205"/>
      <c r="AN298" s="576"/>
      <c r="AO298" s="207"/>
      <c r="AP298" s="207"/>
      <c r="AQ298" s="208"/>
      <c r="AR298" s="205"/>
      <c r="AS298" s="576"/>
      <c r="AT298" s="207"/>
      <c r="AU298" s="207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7"/>
      <c r="Q299" s="207"/>
      <c r="R299" s="208"/>
      <c r="S299" s="205"/>
      <c r="T299" s="576"/>
      <c r="U299" s="203"/>
      <c r="V299" s="203"/>
      <c r="W299" s="208"/>
      <c r="X299" s="205"/>
      <c r="Y299" s="576"/>
      <c r="Z299" s="207"/>
      <c r="AA299" s="207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3"/>
      <c r="W301" s="208"/>
      <c r="X301" s="205"/>
      <c r="Y301" s="576"/>
      <c r="Z301" s="203"/>
      <c r="AA301" s="203"/>
      <c r="AB301" s="208"/>
      <c r="AC301" s="205"/>
      <c r="AD301" s="576"/>
      <c r="AE301" s="203"/>
      <c r="AF301" s="203"/>
      <c r="AG301" s="208"/>
      <c r="AH301" s="205"/>
      <c r="AI301" s="576"/>
      <c r="AJ301" s="203"/>
      <c r="AK301" s="203"/>
      <c r="AL301" s="208"/>
      <c r="AM301" s="205"/>
      <c r="AN301" s="576"/>
      <c r="AO301" s="203"/>
      <c r="AP301" s="203"/>
      <c r="AQ301" s="208"/>
      <c r="AR301" s="205"/>
      <c r="AS301" s="576"/>
      <c r="AT301" s="203"/>
      <c r="AU301" s="203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9">U302+1</f>
        <v>45974</v>
      </c>
      <c r="AA302" s="637"/>
      <c r="AB302" s="637"/>
      <c r="AC302" s="637"/>
      <c r="AD302" s="637"/>
      <c r="AE302" s="638">
        <f t="shared" ref="AE302" si="380">Z302+1</f>
        <v>45975</v>
      </c>
      <c r="AF302" s="639"/>
      <c r="AG302" s="639"/>
      <c r="AH302" s="639"/>
      <c r="AI302" s="639"/>
      <c r="AJ302" s="640">
        <f t="shared" ref="AJ302" si="381">AE302+1</f>
        <v>45976</v>
      </c>
      <c r="AK302" s="641"/>
      <c r="AL302" s="641"/>
      <c r="AM302" s="641"/>
      <c r="AN302" s="642"/>
      <c r="AO302" s="638">
        <f t="shared" ref="AO302" si="382">AJ302+1</f>
        <v>45977</v>
      </c>
      <c r="AP302" s="639"/>
      <c r="AQ302" s="639"/>
      <c r="AR302" s="639"/>
      <c r="AS302" s="639"/>
      <c r="AT302" s="640">
        <f t="shared" ref="AT302" si="383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84">Z302</f>
        <v>45974</v>
      </c>
      <c r="AA303" s="643"/>
      <c r="AB303" s="643"/>
      <c r="AC303" s="643"/>
      <c r="AD303" s="643"/>
      <c r="AE303" s="644">
        <f t="shared" ref="AE303" si="385">AE302</f>
        <v>45975</v>
      </c>
      <c r="AF303" s="644"/>
      <c r="AG303" s="644"/>
      <c r="AH303" s="644"/>
      <c r="AI303" s="644"/>
      <c r="AJ303" s="645">
        <f t="shared" ref="AJ303" si="386">AJ302</f>
        <v>45976</v>
      </c>
      <c r="AK303" s="646"/>
      <c r="AL303" s="646"/>
      <c r="AM303" s="646"/>
      <c r="AN303" s="647"/>
      <c r="AO303" s="644">
        <f t="shared" ref="AO303" si="387">AO302</f>
        <v>45977</v>
      </c>
      <c r="AP303" s="644"/>
      <c r="AQ303" s="644"/>
      <c r="AR303" s="644"/>
      <c r="AS303" s="644"/>
      <c r="AT303" s="645">
        <f t="shared" ref="AT303" si="388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139</v>
      </c>
      <c r="C307" s="203">
        <v>1</v>
      </c>
      <c r="D307" s="206" t="s">
        <v>414</v>
      </c>
      <c r="E307" s="203">
        <v>21</v>
      </c>
      <c r="F307" s="203">
        <v>2000</v>
      </c>
      <c r="G307" s="208">
        <f t="shared" ref="G307:G315" si="389">F307/E307</f>
        <v>95.238095238095241</v>
      </c>
      <c r="H307" s="576">
        <f>AVERAGE(G307:G321)</f>
        <v>87.816676077545651</v>
      </c>
      <c r="I307" s="209">
        <f>AVERAGE(P307,U307,Z307,AE307,AJ307,AO307,AT307)</f>
        <v>21</v>
      </c>
      <c r="J307" s="209">
        <f>AVERAGE(Q307,V307,AA307,AF307,AK307,AP307,AU307)</f>
        <v>1766.456308395256</v>
      </c>
      <c r="K307" s="210">
        <f>AVERAGE(R307,W307,AB307,AG307,AL307,AQ307,AV307)</f>
        <v>84.116967066440751</v>
      </c>
      <c r="L307" s="577">
        <f>IFERROR(AVERAGE(K307:K321),"-")</f>
        <v>77.705325358530615</v>
      </c>
      <c r="M307" s="209">
        <f>RANK(K307, K$307:$K$321)</f>
        <v>2</v>
      </c>
      <c r="N307" s="527"/>
      <c r="O307" s="527"/>
      <c r="P307" s="207">
        <v>21</v>
      </c>
      <c r="Q307" s="207">
        <v>1763.2838076051371</v>
      </c>
      <c r="R307" s="208">
        <f t="shared" ref="R307:R315" si="390">Q307/P307</f>
        <v>83.965895600244622</v>
      </c>
      <c r="S307" s="205">
        <f>RANK(R307, R$307:R$321)</f>
        <v>2</v>
      </c>
      <c r="T307" s="576">
        <f>AVERAGE(R307:R321)</f>
        <v>77.643032809870135</v>
      </c>
      <c r="U307" s="207">
        <v>21</v>
      </c>
      <c r="V307" s="207">
        <v>1763.4110064452175</v>
      </c>
      <c r="W307" s="208">
        <f t="shared" ref="W307:W315" si="391">V307/U307</f>
        <v>83.9719526878675</v>
      </c>
      <c r="X307" s="205">
        <f>RANK(W307, W$307:W$321)</f>
        <v>2</v>
      </c>
      <c r="Y307" s="576">
        <f>AVERAGE(W307:W321)</f>
        <v>77.648257490011503</v>
      </c>
      <c r="Z307" s="207">
        <v>21</v>
      </c>
      <c r="AA307" s="207">
        <v>1763.2441760138042</v>
      </c>
      <c r="AB307" s="208">
        <f t="shared" ref="AB307:AB315" si="392">AA307/Z307</f>
        <v>83.96400838160973</v>
      </c>
      <c r="AC307" s="205">
        <f>RANK(AB307, AB$307:AB$321)</f>
        <v>2</v>
      </c>
      <c r="AD307" s="576">
        <f>AVERAGE(AB307:AB321)</f>
        <v>77.648125197536203</v>
      </c>
      <c r="AE307" s="207">
        <v>21</v>
      </c>
      <c r="AF307" s="207">
        <v>1768.553459119496</v>
      </c>
      <c r="AG307" s="208">
        <f t="shared" ref="AG307:AG315" si="393">AF307/AE307</f>
        <v>84.216831386642667</v>
      </c>
      <c r="AH307" s="205">
        <f>RANK(AG307, AG$307:AG$321)</f>
        <v>2</v>
      </c>
      <c r="AI307" s="576">
        <f>AVERAGE(AG307:AG321)</f>
        <v>77.743062038067976</v>
      </c>
      <c r="AJ307" s="207">
        <v>21</v>
      </c>
      <c r="AK307" s="207">
        <v>1768.8708036622581</v>
      </c>
      <c r="AL307" s="208">
        <f t="shared" ref="AL307:AL315" si="394">AK307/AJ307</f>
        <v>84.231943031536105</v>
      </c>
      <c r="AM307" s="205">
        <f>RANK(AL307, AL$307:AL$321)</f>
        <v>2</v>
      </c>
      <c r="AN307" s="576">
        <f>AVERAGE(AL307:AL321)</f>
        <v>77.751474744662062</v>
      </c>
      <c r="AO307" s="207">
        <v>21</v>
      </c>
      <c r="AP307" s="207">
        <v>1768.9126733154944</v>
      </c>
      <c r="AQ307" s="208">
        <f t="shared" ref="AQ307:AQ315" si="395">AP307/AO307</f>
        <v>84.233936824547357</v>
      </c>
      <c r="AR307" s="205">
        <f>RANK(AQ307, AQ$307:AQ$321)</f>
        <v>2</v>
      </c>
      <c r="AS307" s="576">
        <f>AVERAGE(AQ307:AQ321)</f>
        <v>77.750285283283404</v>
      </c>
      <c r="AT307" s="207">
        <v>21</v>
      </c>
      <c r="AU307" s="207">
        <v>1768.9182326053831</v>
      </c>
      <c r="AV307" s="208">
        <f t="shared" ref="AV307:AV315" si="396">AU307/AT307</f>
        <v>84.234201552637288</v>
      </c>
      <c r="AW307" s="205">
        <f>RANK(AV307, AV$307:AV$321)</f>
        <v>2</v>
      </c>
      <c r="AX307" s="576">
        <f>AVERAGE(AV307:AV321)</f>
        <v>77.753039946282968</v>
      </c>
    </row>
    <row r="308" spans="2:50" ht="14.25" hidden="1" customHeight="1" outlineLevel="1">
      <c r="B308" s="527"/>
      <c r="C308" s="203">
        <v>2</v>
      </c>
      <c r="D308" s="206" t="s">
        <v>415</v>
      </c>
      <c r="E308" s="203">
        <v>25</v>
      </c>
      <c r="F308" s="203">
        <v>2000</v>
      </c>
      <c r="G308" s="208">
        <f t="shared" si="389"/>
        <v>80</v>
      </c>
      <c r="H308" s="576"/>
      <c r="I308" s="209">
        <f t="shared" ref="I308:K315" si="397">AVERAGE(P308,U308,Z308,AE308,AJ308,AO308,AT308)</f>
        <v>25</v>
      </c>
      <c r="J308" s="209">
        <f t="shared" si="397"/>
        <v>1781.578380432258</v>
      </c>
      <c r="K308" s="210">
        <f t="shared" si="397"/>
        <v>71.263135217290326</v>
      </c>
      <c r="L308" s="577"/>
      <c r="M308" s="209">
        <f>RANK(K308, K$307:$K$321)</f>
        <v>8</v>
      </c>
      <c r="N308" s="527"/>
      <c r="O308" s="527"/>
      <c r="P308" s="207">
        <v>25</v>
      </c>
      <c r="Q308" s="207">
        <v>1781.4503167249682</v>
      </c>
      <c r="R308" s="208">
        <f t="shared" si="390"/>
        <v>71.258012668998731</v>
      </c>
      <c r="S308" s="205">
        <f t="shared" ref="S308:S315" si="398">RANK(R308, R$307:R$321)</f>
        <v>8</v>
      </c>
      <c r="T308" s="576"/>
      <c r="U308" s="207">
        <v>25</v>
      </c>
      <c r="V308" s="207">
        <v>1781.4780168381667</v>
      </c>
      <c r="W308" s="208">
        <f t="shared" si="391"/>
        <v>71.259120673526667</v>
      </c>
      <c r="X308" s="205">
        <f t="shared" ref="X308:X315" si="399">RANK(W308, W$307:W$321)</f>
        <v>8</v>
      </c>
      <c r="Y308" s="576"/>
      <c r="Z308" s="207">
        <v>25</v>
      </c>
      <c r="AA308" s="207">
        <v>1781.4780168381667</v>
      </c>
      <c r="AB308" s="208">
        <f t="shared" si="392"/>
        <v>71.259120673526667</v>
      </c>
      <c r="AC308" s="205">
        <f t="shared" ref="AC308:AC315" si="400">RANK(AB308, AB$307:AB$321)</f>
        <v>8</v>
      </c>
      <c r="AD308" s="576"/>
      <c r="AE308" s="207">
        <v>25</v>
      </c>
      <c r="AF308" s="207">
        <v>1781.5535422545672</v>
      </c>
      <c r="AG308" s="208">
        <f t="shared" si="393"/>
        <v>71.262141690182688</v>
      </c>
      <c r="AH308" s="205">
        <f t="shared" ref="AH308:AH315" si="401">RANK(AG308, AG$307:AG$321)</f>
        <v>8</v>
      </c>
      <c r="AI308" s="576"/>
      <c r="AJ308" s="207">
        <v>25</v>
      </c>
      <c r="AK308" s="207">
        <v>1781.6967673395052</v>
      </c>
      <c r="AL308" s="208">
        <f t="shared" si="394"/>
        <v>71.267870693580207</v>
      </c>
      <c r="AM308" s="205">
        <f t="shared" ref="AM308:AM315" si="402">RANK(AL308, AL$307:AL$321)</f>
        <v>8</v>
      </c>
      <c r="AN308" s="576"/>
      <c r="AO308" s="207">
        <v>25</v>
      </c>
      <c r="AP308" s="207">
        <v>1781.6760588983821</v>
      </c>
      <c r="AQ308" s="208">
        <f t="shared" si="395"/>
        <v>71.267042355935288</v>
      </c>
      <c r="AR308" s="205">
        <f t="shared" ref="AR308:AR315" si="403">RANK(AQ308, AQ$307:AQ$321)</f>
        <v>8</v>
      </c>
      <c r="AS308" s="576"/>
      <c r="AT308" s="207">
        <v>25</v>
      </c>
      <c r="AU308" s="207">
        <v>1781.7159441320516</v>
      </c>
      <c r="AV308" s="208">
        <f t="shared" si="396"/>
        <v>71.268637765282065</v>
      </c>
      <c r="AW308" s="205">
        <f t="shared" ref="AW308:AW315" si="404">RANK(AV308, AV$307:AV$321)</f>
        <v>8</v>
      </c>
      <c r="AX308" s="576"/>
    </row>
    <row r="309" spans="2:50" ht="14.25" hidden="1" customHeight="1" outlineLevel="1">
      <c r="B309" s="527"/>
      <c r="C309" s="203">
        <v>3</v>
      </c>
      <c r="D309" s="206" t="s">
        <v>416</v>
      </c>
      <c r="E309" s="203">
        <v>23</v>
      </c>
      <c r="F309" s="203">
        <v>2000</v>
      </c>
      <c r="G309" s="208">
        <f t="shared" si="389"/>
        <v>86.956521739130437</v>
      </c>
      <c r="H309" s="576"/>
      <c r="I309" s="209">
        <f t="shared" si="397"/>
        <v>23</v>
      </c>
      <c r="J309" s="209">
        <f t="shared" si="397"/>
        <v>1772.449024232043</v>
      </c>
      <c r="K309" s="210">
        <f t="shared" si="397"/>
        <v>77.063001053567092</v>
      </c>
      <c r="L309" s="577"/>
      <c r="M309" s="209">
        <f>RANK(K309, K$307:$K$321)</f>
        <v>4</v>
      </c>
      <c r="N309" s="527"/>
      <c r="O309" s="527"/>
      <c r="P309" s="207">
        <v>23</v>
      </c>
      <c r="Q309" s="207">
        <v>1772.2087533494962</v>
      </c>
      <c r="R309" s="208">
        <f t="shared" si="390"/>
        <v>77.052554493456356</v>
      </c>
      <c r="S309" s="205">
        <f t="shared" si="398"/>
        <v>4</v>
      </c>
      <c r="T309" s="576"/>
      <c r="U309" s="207">
        <v>23</v>
      </c>
      <c r="V309" s="207">
        <v>1772.2466960352419</v>
      </c>
      <c r="W309" s="208">
        <f t="shared" si="391"/>
        <v>77.054204175445307</v>
      </c>
      <c r="X309" s="205">
        <f t="shared" si="399"/>
        <v>4</v>
      </c>
      <c r="Y309" s="576"/>
      <c r="Z309" s="207">
        <v>23</v>
      </c>
      <c r="AA309" s="207">
        <v>1772.2315564380635</v>
      </c>
      <c r="AB309" s="208">
        <f t="shared" si="392"/>
        <v>77.053545932089719</v>
      </c>
      <c r="AC309" s="205">
        <f t="shared" si="400"/>
        <v>4</v>
      </c>
      <c r="AD309" s="576"/>
      <c r="AE309" s="207">
        <v>23</v>
      </c>
      <c r="AF309" s="207">
        <v>1772.4811199115852</v>
      </c>
      <c r="AG309" s="208">
        <f t="shared" si="393"/>
        <v>77.064396517895005</v>
      </c>
      <c r="AH309" s="205">
        <f t="shared" si="401"/>
        <v>4</v>
      </c>
      <c r="AI309" s="576"/>
      <c r="AJ309" s="207">
        <v>23</v>
      </c>
      <c r="AK309" s="207">
        <v>1772.6464047442557</v>
      </c>
      <c r="AL309" s="208">
        <f t="shared" si="394"/>
        <v>77.071582814967641</v>
      </c>
      <c r="AM309" s="205">
        <f t="shared" si="402"/>
        <v>4</v>
      </c>
      <c r="AN309" s="576"/>
      <c r="AO309" s="207">
        <v>23</v>
      </c>
      <c r="AP309" s="207">
        <v>1772.6714762571335</v>
      </c>
      <c r="AQ309" s="208">
        <f t="shared" si="395"/>
        <v>77.072672880744932</v>
      </c>
      <c r="AR309" s="205">
        <f t="shared" si="403"/>
        <v>4</v>
      </c>
      <c r="AS309" s="576"/>
      <c r="AT309" s="207">
        <v>23</v>
      </c>
      <c r="AU309" s="207">
        <v>1772.6571628885258</v>
      </c>
      <c r="AV309" s="208">
        <f t="shared" si="396"/>
        <v>77.072050560370684</v>
      </c>
      <c r="AW309" s="205">
        <f t="shared" si="404"/>
        <v>4</v>
      </c>
      <c r="AX309" s="576"/>
    </row>
    <row r="310" spans="2:50" ht="14.25" hidden="1" customHeight="1" outlineLevel="1">
      <c r="B310" s="527"/>
      <c r="C310" s="203">
        <v>4</v>
      </c>
      <c r="D310" s="206" t="s">
        <v>418</v>
      </c>
      <c r="E310" s="203">
        <v>24</v>
      </c>
      <c r="F310" s="203">
        <v>2000</v>
      </c>
      <c r="G310" s="208">
        <f t="shared" si="389"/>
        <v>83.333333333333329</v>
      </c>
      <c r="H310" s="576"/>
      <c r="I310" s="209">
        <f t="shared" si="397"/>
        <v>24</v>
      </c>
      <c r="J310" s="209">
        <f t="shared" si="397"/>
        <v>1766.842014629425</v>
      </c>
      <c r="K310" s="210">
        <f t="shared" si="397"/>
        <v>73.61841727622604</v>
      </c>
      <c r="L310" s="577"/>
      <c r="M310" s="209">
        <f>RANK(K310, K$307:$K$321)</f>
        <v>7</v>
      </c>
      <c r="N310" s="527"/>
      <c r="O310" s="527"/>
      <c r="P310" s="207">
        <v>24</v>
      </c>
      <c r="Q310" s="207">
        <v>1765.0572424091579</v>
      </c>
      <c r="R310" s="208">
        <f t="shared" si="390"/>
        <v>73.544051767048245</v>
      </c>
      <c r="S310" s="205">
        <f t="shared" si="398"/>
        <v>7</v>
      </c>
      <c r="T310" s="576"/>
      <c r="U310" s="207">
        <v>24</v>
      </c>
      <c r="V310" s="207">
        <v>1765.1612903225816</v>
      </c>
      <c r="W310" s="208">
        <f t="shared" si="391"/>
        <v>73.548387096774235</v>
      </c>
      <c r="X310" s="205">
        <f t="shared" si="399"/>
        <v>7</v>
      </c>
      <c r="Y310" s="576"/>
      <c r="Z310" s="207">
        <v>24</v>
      </c>
      <c r="AA310" s="207">
        <v>1765.1366410188377</v>
      </c>
      <c r="AB310" s="208">
        <f t="shared" si="392"/>
        <v>73.547360042451572</v>
      </c>
      <c r="AC310" s="205">
        <f t="shared" si="400"/>
        <v>7</v>
      </c>
      <c r="AD310" s="576"/>
      <c r="AE310" s="207">
        <v>24</v>
      </c>
      <c r="AF310" s="207">
        <v>1767.857142857144</v>
      </c>
      <c r="AG310" s="208">
        <f t="shared" si="393"/>
        <v>73.660714285714334</v>
      </c>
      <c r="AH310" s="205">
        <f t="shared" si="401"/>
        <v>7</v>
      </c>
      <c r="AI310" s="576"/>
      <c r="AJ310" s="207">
        <v>24</v>
      </c>
      <c r="AK310" s="207">
        <v>1768.2682336674741</v>
      </c>
      <c r="AL310" s="208">
        <f t="shared" si="394"/>
        <v>73.677843069478087</v>
      </c>
      <c r="AM310" s="205">
        <f t="shared" si="402"/>
        <v>7</v>
      </c>
      <c r="AN310" s="576"/>
      <c r="AO310" s="207">
        <v>24</v>
      </c>
      <c r="AP310" s="207">
        <v>1768.0851063829787</v>
      </c>
      <c r="AQ310" s="208">
        <f t="shared" si="395"/>
        <v>73.670212765957444</v>
      </c>
      <c r="AR310" s="205">
        <f t="shared" si="403"/>
        <v>7</v>
      </c>
      <c r="AS310" s="576"/>
      <c r="AT310" s="207">
        <v>24</v>
      </c>
      <c r="AU310" s="207">
        <v>1768.3284457477998</v>
      </c>
      <c r="AV310" s="208">
        <f t="shared" si="396"/>
        <v>73.680351906158322</v>
      </c>
      <c r="AW310" s="205">
        <f t="shared" si="404"/>
        <v>7</v>
      </c>
      <c r="AX310" s="576"/>
    </row>
    <row r="311" spans="2:50" ht="14.25" hidden="1" customHeight="1" outlineLevel="1">
      <c r="B311" s="527"/>
      <c r="C311" s="203">
        <v>5</v>
      </c>
      <c r="D311" s="206" t="s">
        <v>413</v>
      </c>
      <c r="E311" s="203">
        <v>25</v>
      </c>
      <c r="F311" s="203">
        <v>2000</v>
      </c>
      <c r="G311" s="208">
        <f t="shared" si="389"/>
        <v>80</v>
      </c>
      <c r="H311" s="576"/>
      <c r="I311" s="209">
        <f t="shared" si="397"/>
        <v>25</v>
      </c>
      <c r="J311" s="209">
        <f t="shared" si="397"/>
        <v>1773.7242683257045</v>
      </c>
      <c r="K311" s="210">
        <f t="shared" si="397"/>
        <v>70.948970733028176</v>
      </c>
      <c r="L311" s="577"/>
      <c r="M311" s="209">
        <f>RANK(K311, K$307:$K$321)</f>
        <v>9</v>
      </c>
      <c r="N311" s="527"/>
      <c r="O311" s="527"/>
      <c r="P311" s="207">
        <v>25</v>
      </c>
      <c r="Q311" s="207">
        <v>1773.4377846602304</v>
      </c>
      <c r="R311" s="208">
        <f t="shared" si="390"/>
        <v>70.937511386409213</v>
      </c>
      <c r="S311" s="205">
        <f t="shared" si="398"/>
        <v>9</v>
      </c>
      <c r="T311" s="576"/>
      <c r="U311" s="207">
        <v>25</v>
      </c>
      <c r="V311" s="207">
        <v>1773.6368448914773</v>
      </c>
      <c r="W311" s="208">
        <f t="shared" si="391"/>
        <v>70.945473795659098</v>
      </c>
      <c r="X311" s="205">
        <f t="shared" si="399"/>
        <v>9</v>
      </c>
      <c r="Y311" s="576"/>
      <c r="Z311" s="207">
        <v>25</v>
      </c>
      <c r="AA311" s="207">
        <v>1773.6156351791524</v>
      </c>
      <c r="AB311" s="208">
        <f t="shared" si="392"/>
        <v>70.9446254071661</v>
      </c>
      <c r="AC311" s="205">
        <f t="shared" si="400"/>
        <v>9</v>
      </c>
      <c r="AD311" s="576"/>
      <c r="AE311" s="207">
        <v>25</v>
      </c>
      <c r="AF311" s="207">
        <v>1773.7262462131653</v>
      </c>
      <c r="AG311" s="208">
        <f t="shared" si="393"/>
        <v>70.949049848526613</v>
      </c>
      <c r="AH311" s="205">
        <f t="shared" si="401"/>
        <v>9</v>
      </c>
      <c r="AI311" s="576"/>
      <c r="AJ311" s="207">
        <v>25</v>
      </c>
      <c r="AK311" s="207">
        <v>1773.9557739557731</v>
      </c>
      <c r="AL311" s="208">
        <f t="shared" si="394"/>
        <v>70.958230958230928</v>
      </c>
      <c r="AM311" s="205">
        <f t="shared" si="402"/>
        <v>9</v>
      </c>
      <c r="AN311" s="576"/>
      <c r="AO311" s="207">
        <v>25</v>
      </c>
      <c r="AP311" s="207">
        <v>1773.7935547194504</v>
      </c>
      <c r="AQ311" s="208">
        <f t="shared" si="395"/>
        <v>70.951742188778013</v>
      </c>
      <c r="AR311" s="205">
        <f t="shared" si="403"/>
        <v>9</v>
      </c>
      <c r="AS311" s="576"/>
      <c r="AT311" s="207">
        <v>25</v>
      </c>
      <c r="AU311" s="207">
        <v>1773.9040386606832</v>
      </c>
      <c r="AV311" s="208">
        <f t="shared" si="396"/>
        <v>70.956161546427325</v>
      </c>
      <c r="AW311" s="205">
        <f t="shared" si="404"/>
        <v>9</v>
      </c>
      <c r="AX311" s="576"/>
    </row>
    <row r="312" spans="2:50" ht="14.25" hidden="1" customHeight="1" outlineLevel="1">
      <c r="B312" s="527"/>
      <c r="C312" s="203">
        <v>6</v>
      </c>
      <c r="D312" s="206" t="s">
        <v>665</v>
      </c>
      <c r="E312" s="203">
        <v>23</v>
      </c>
      <c r="F312" s="203">
        <v>2000</v>
      </c>
      <c r="G312" s="208">
        <f t="shared" si="389"/>
        <v>86.956521739130437</v>
      </c>
      <c r="H312" s="576"/>
      <c r="I312" s="209">
        <f t="shared" si="397"/>
        <v>23</v>
      </c>
      <c r="J312" s="209">
        <f t="shared" si="397"/>
        <v>1766.8988509601065</v>
      </c>
      <c r="K312" s="210">
        <f t="shared" si="397"/>
        <v>76.821689172178566</v>
      </c>
      <c r="L312" s="577"/>
      <c r="M312" s="209">
        <f>RANK(K312, K$307:$K$321)</f>
        <v>6</v>
      </c>
      <c r="N312" s="527"/>
      <c r="O312" s="527"/>
      <c r="P312" s="207">
        <v>23</v>
      </c>
      <c r="Q312" s="207">
        <v>1764.9896265560167</v>
      </c>
      <c r="R312" s="208">
        <f t="shared" si="390"/>
        <v>76.738679415478984</v>
      </c>
      <c r="S312" s="205">
        <f t="shared" si="398"/>
        <v>5</v>
      </c>
      <c r="T312" s="576"/>
      <c r="U312" s="207">
        <v>23</v>
      </c>
      <c r="V312" s="207">
        <v>1765.04854368932</v>
      </c>
      <c r="W312" s="208">
        <f t="shared" si="391"/>
        <v>76.741241029970439</v>
      </c>
      <c r="X312" s="205">
        <f t="shared" si="399"/>
        <v>5</v>
      </c>
      <c r="Y312" s="576"/>
      <c r="Z312" s="207">
        <v>23</v>
      </c>
      <c r="AA312" s="207">
        <v>1765.2079789701554</v>
      </c>
      <c r="AB312" s="208">
        <f t="shared" si="392"/>
        <v>76.748172998702415</v>
      </c>
      <c r="AC312" s="205">
        <f t="shared" si="400"/>
        <v>5</v>
      </c>
      <c r="AD312" s="576"/>
      <c r="AE312" s="207">
        <v>23</v>
      </c>
      <c r="AF312" s="207">
        <v>1768.1742043551087</v>
      </c>
      <c r="AG312" s="208">
        <f t="shared" si="393"/>
        <v>76.877139319787332</v>
      </c>
      <c r="AH312" s="205">
        <f t="shared" si="401"/>
        <v>6</v>
      </c>
      <c r="AI312" s="576"/>
      <c r="AJ312" s="207">
        <v>23</v>
      </c>
      <c r="AK312" s="207">
        <v>1768.2935779816507</v>
      </c>
      <c r="AL312" s="208">
        <f t="shared" si="394"/>
        <v>76.882329477463074</v>
      </c>
      <c r="AM312" s="205">
        <f t="shared" si="402"/>
        <v>6</v>
      </c>
      <c r="AN312" s="576"/>
      <c r="AO312" s="207">
        <v>23</v>
      </c>
      <c r="AP312" s="207">
        <v>1768.2689149239022</v>
      </c>
      <c r="AQ312" s="208">
        <f t="shared" si="395"/>
        <v>76.881257170604442</v>
      </c>
      <c r="AR312" s="205">
        <f t="shared" si="403"/>
        <v>6</v>
      </c>
      <c r="AS312" s="576"/>
      <c r="AT312" s="207">
        <v>23</v>
      </c>
      <c r="AU312" s="207">
        <v>1768.3091102445944</v>
      </c>
      <c r="AV312" s="208">
        <f t="shared" si="396"/>
        <v>76.883004793243231</v>
      </c>
      <c r="AW312" s="205">
        <f>RANK(AV312, AV$307:AV$321)</f>
        <v>6</v>
      </c>
      <c r="AX312" s="576"/>
    </row>
    <row r="313" spans="2:50" ht="14.25" hidden="1" customHeight="1" outlineLevel="1">
      <c r="B313" s="527"/>
      <c r="C313" s="203">
        <v>7</v>
      </c>
      <c r="D313" s="206" t="s">
        <v>685</v>
      </c>
      <c r="E313" s="203">
        <v>20</v>
      </c>
      <c r="F313" s="203">
        <v>2000</v>
      </c>
      <c r="G313" s="208">
        <f t="shared" si="389"/>
        <v>100</v>
      </c>
      <c r="H313" s="576"/>
      <c r="I313" s="209">
        <f t="shared" si="397"/>
        <v>20</v>
      </c>
      <c r="J313" s="209">
        <f t="shared" si="397"/>
        <v>1766.6784859875895</v>
      </c>
      <c r="K313" s="210">
        <f t="shared" si="397"/>
        <v>88.33392429937949</v>
      </c>
      <c r="L313" s="577"/>
      <c r="M313" s="209">
        <f>RANK(K313, K$307:$K$321)</f>
        <v>1</v>
      </c>
      <c r="N313" s="527"/>
      <c r="O313" s="527"/>
      <c r="P313" s="207">
        <v>20</v>
      </c>
      <c r="Q313" s="207">
        <v>1765.9323611542031</v>
      </c>
      <c r="R313" s="208">
        <f t="shared" si="390"/>
        <v>88.296618057710162</v>
      </c>
      <c r="S313" s="205">
        <f t="shared" si="398"/>
        <v>1</v>
      </c>
      <c r="T313" s="576"/>
      <c r="U313" s="207">
        <v>20</v>
      </c>
      <c r="V313" s="207">
        <v>1766.2921348314628</v>
      </c>
      <c r="W313" s="208">
        <f t="shared" si="391"/>
        <v>88.314606741573144</v>
      </c>
      <c r="X313" s="205">
        <f t="shared" si="399"/>
        <v>1</v>
      </c>
      <c r="Y313" s="576"/>
      <c r="Z313" s="207">
        <v>20</v>
      </c>
      <c r="AA313" s="207">
        <v>1766.5714285714268</v>
      </c>
      <c r="AB313" s="208">
        <f t="shared" si="392"/>
        <v>88.328571428571337</v>
      </c>
      <c r="AC313" s="205">
        <f t="shared" si="400"/>
        <v>1</v>
      </c>
      <c r="AD313" s="576"/>
      <c r="AE313" s="207">
        <v>20</v>
      </c>
      <c r="AF313" s="207">
        <v>1767.0267731329261</v>
      </c>
      <c r="AG313" s="208">
        <f t="shared" si="393"/>
        <v>88.351338656646305</v>
      </c>
      <c r="AH313" s="205">
        <f t="shared" si="401"/>
        <v>1</v>
      </c>
      <c r="AI313" s="576"/>
      <c r="AJ313" s="207">
        <v>20</v>
      </c>
      <c r="AK313" s="207">
        <v>1766.958041958045</v>
      </c>
      <c r="AL313" s="208">
        <f t="shared" si="394"/>
        <v>88.347902097902249</v>
      </c>
      <c r="AM313" s="205">
        <f t="shared" si="402"/>
        <v>1</v>
      </c>
      <c r="AN313" s="576"/>
      <c r="AO313" s="207">
        <v>20</v>
      </c>
      <c r="AP313" s="207">
        <v>1766.9484115418234</v>
      </c>
      <c r="AQ313" s="208">
        <f t="shared" si="395"/>
        <v>88.347420577091171</v>
      </c>
      <c r="AR313" s="205">
        <f t="shared" si="403"/>
        <v>1</v>
      </c>
      <c r="AS313" s="576"/>
      <c r="AT313" s="207">
        <v>20</v>
      </c>
      <c r="AU313" s="207">
        <v>1767.0202507232391</v>
      </c>
      <c r="AV313" s="208">
        <f t="shared" si="396"/>
        <v>88.35101253616196</v>
      </c>
      <c r="AW313" s="205">
        <f t="shared" si="404"/>
        <v>1</v>
      </c>
      <c r="AX313" s="576"/>
    </row>
    <row r="314" spans="2:50" ht="14.25" hidden="1" customHeight="1" outlineLevel="1">
      <c r="B314" s="527"/>
      <c r="C314" s="203">
        <v>8</v>
      </c>
      <c r="D314" s="206" t="s">
        <v>670</v>
      </c>
      <c r="E314" s="203">
        <v>23</v>
      </c>
      <c r="F314" s="203">
        <v>2000</v>
      </c>
      <c r="G314" s="208">
        <f t="shared" si="389"/>
        <v>86.956521739130437</v>
      </c>
      <c r="H314" s="576"/>
      <c r="I314" s="209">
        <f t="shared" si="397"/>
        <v>23</v>
      </c>
      <c r="J314" s="209">
        <f t="shared" si="397"/>
        <v>1766.9317916782115</v>
      </c>
      <c r="K314" s="210">
        <f t="shared" si="397"/>
        <v>76.823121377313541</v>
      </c>
      <c r="L314" s="577"/>
      <c r="M314" s="209">
        <f>RANK(K314, K$307:$K$321)</f>
        <v>5</v>
      </c>
      <c r="N314" s="527"/>
      <c r="O314" s="527"/>
      <c r="P314" s="207">
        <v>23</v>
      </c>
      <c r="Q314" s="207">
        <v>1763.882695935516</v>
      </c>
      <c r="R314" s="208">
        <f t="shared" si="390"/>
        <v>76.690551997196351</v>
      </c>
      <c r="S314" s="205">
        <f>RANK(R314, R$307:R$321)</f>
        <v>6</v>
      </c>
      <c r="T314" s="576"/>
      <c r="U314" s="207">
        <v>23</v>
      </c>
      <c r="V314" s="207">
        <v>1763.9759839893263</v>
      </c>
      <c r="W314" s="208">
        <f t="shared" si="391"/>
        <v>76.694607999535933</v>
      </c>
      <c r="X314" s="205">
        <f>RANK(W314, W$307:W$321)</f>
        <v>6</v>
      </c>
      <c r="Y314" s="576"/>
      <c r="Z314" s="207">
        <v>23</v>
      </c>
      <c r="AA314" s="207">
        <v>1763.7961335676628</v>
      </c>
      <c r="AB314" s="208">
        <f t="shared" si="392"/>
        <v>76.686788415985333</v>
      </c>
      <c r="AC314" s="205">
        <f>RANK(AB314, AB$307:AB$321)</f>
        <v>6</v>
      </c>
      <c r="AD314" s="576"/>
      <c r="AE314" s="207">
        <v>23</v>
      </c>
      <c r="AF314" s="207">
        <v>1768.9340101522826</v>
      </c>
      <c r="AG314" s="208">
        <f t="shared" si="393"/>
        <v>76.910174354447065</v>
      </c>
      <c r="AH314" s="205">
        <f>RANK(AG314, AG$307:AG$321)</f>
        <v>5</v>
      </c>
      <c r="AI314" s="576"/>
      <c r="AJ314" s="207">
        <v>23</v>
      </c>
      <c r="AK314" s="207">
        <v>1769.2227979274626</v>
      </c>
      <c r="AL314" s="208">
        <f t="shared" si="394"/>
        <v>76.922730344672289</v>
      </c>
      <c r="AM314" s="205">
        <f>RANK(AL314, AL$307:AL$321)</f>
        <v>5</v>
      </c>
      <c r="AN314" s="576"/>
      <c r="AO314" s="207">
        <v>23</v>
      </c>
      <c r="AP314" s="207">
        <v>1769.2696806828951</v>
      </c>
      <c r="AQ314" s="208">
        <f t="shared" si="395"/>
        <v>76.92476872534327</v>
      </c>
      <c r="AR314" s="205">
        <f>RANK(AQ314, AQ$307:AQ$321)</f>
        <v>5</v>
      </c>
      <c r="AS314" s="576"/>
      <c r="AT314" s="207">
        <v>23</v>
      </c>
      <c r="AU314" s="207">
        <v>1769.441239492334</v>
      </c>
      <c r="AV314" s="208">
        <f t="shared" si="396"/>
        <v>76.932227804014516</v>
      </c>
      <c r="AW314" s="205">
        <f>RANK(AV314, AV$307:AV$321)</f>
        <v>5</v>
      </c>
      <c r="AX314" s="576"/>
    </row>
    <row r="315" spans="2:50" ht="14.25" hidden="1" customHeight="1" outlineLevel="1">
      <c r="B315" s="527"/>
      <c r="C315" s="203">
        <v>9</v>
      </c>
      <c r="D315" s="206" t="s">
        <v>710</v>
      </c>
      <c r="E315" s="203">
        <v>22</v>
      </c>
      <c r="F315" s="203">
        <v>2000</v>
      </c>
      <c r="G315" s="208">
        <f t="shared" si="389"/>
        <v>90.909090909090907</v>
      </c>
      <c r="H315" s="576"/>
      <c r="I315" s="209">
        <f t="shared" si="397"/>
        <v>22</v>
      </c>
      <c r="J315" s="209">
        <f t="shared" si="397"/>
        <v>1767.8914446897322</v>
      </c>
      <c r="K315" s="210">
        <f t="shared" si="397"/>
        <v>80.358702031351484</v>
      </c>
      <c r="L315" s="577"/>
      <c r="M315" s="209">
        <f>RANK(K315, K$307:$K$321)</f>
        <v>3</v>
      </c>
      <c r="N315" s="527"/>
      <c r="O315" s="527"/>
      <c r="P315" s="207">
        <v>22</v>
      </c>
      <c r="Q315" s="207">
        <v>1766.6752378503481</v>
      </c>
      <c r="R315" s="208">
        <f t="shared" si="390"/>
        <v>80.303419902288553</v>
      </c>
      <c r="S315" s="205">
        <f t="shared" si="398"/>
        <v>3</v>
      </c>
      <c r="T315" s="576"/>
      <c r="U315" s="207">
        <v>22</v>
      </c>
      <c r="V315" s="207">
        <v>1766.7039106145244</v>
      </c>
      <c r="W315" s="208">
        <f t="shared" si="391"/>
        <v>80.304723209751103</v>
      </c>
      <c r="X315" s="205">
        <f t="shared" si="399"/>
        <v>3</v>
      </c>
      <c r="Y315" s="576"/>
      <c r="Z315" s="207">
        <v>22</v>
      </c>
      <c r="AA315" s="207">
        <v>1766.6205369499041</v>
      </c>
      <c r="AB315" s="208">
        <f t="shared" si="392"/>
        <v>80.300933497722909</v>
      </c>
      <c r="AC315" s="205">
        <f t="shared" si="400"/>
        <v>3</v>
      </c>
      <c r="AD315" s="576"/>
      <c r="AE315" s="207">
        <v>22</v>
      </c>
      <c r="AF315" s="207">
        <v>1768.706990220935</v>
      </c>
      <c r="AG315" s="208">
        <f t="shared" si="393"/>
        <v>80.395772282769769</v>
      </c>
      <c r="AH315" s="205">
        <f t="shared" si="401"/>
        <v>3</v>
      </c>
      <c r="AI315" s="576"/>
      <c r="AJ315" s="207">
        <v>22</v>
      </c>
      <c r="AK315" s="207">
        <v>1768.8624847108156</v>
      </c>
      <c r="AL315" s="208">
        <f t="shared" si="394"/>
        <v>80.402840214127977</v>
      </c>
      <c r="AM315" s="205">
        <f t="shared" si="402"/>
        <v>3</v>
      </c>
      <c r="AN315" s="576"/>
      <c r="AO315" s="207">
        <v>22</v>
      </c>
      <c r="AP315" s="207">
        <v>1768.8773093320715</v>
      </c>
      <c r="AQ315" s="208">
        <f t="shared" si="395"/>
        <v>80.403514060548702</v>
      </c>
      <c r="AR315" s="205">
        <f t="shared" si="403"/>
        <v>3</v>
      </c>
      <c r="AS315" s="576"/>
      <c r="AT315" s="207">
        <v>22</v>
      </c>
      <c r="AU315" s="207">
        <v>1768.793643149528</v>
      </c>
      <c r="AV315" s="208">
        <f t="shared" si="396"/>
        <v>80.399711052251277</v>
      </c>
      <c r="AW315" s="205">
        <f t="shared" si="404"/>
        <v>3</v>
      </c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7"/>
      <c r="Q316" s="207"/>
      <c r="R316" s="208"/>
      <c r="S316" s="205"/>
      <c r="T316" s="576"/>
      <c r="U316" s="207"/>
      <c r="V316" s="207"/>
      <c r="W316" s="208"/>
      <c r="X316" s="205"/>
      <c r="Y316" s="576"/>
      <c r="Z316" s="207"/>
      <c r="AA316" s="207"/>
      <c r="AB316" s="208"/>
      <c r="AC316" s="205"/>
      <c r="AD316" s="576"/>
      <c r="AE316" s="207"/>
      <c r="AF316" s="207"/>
      <c r="AG316" s="208"/>
      <c r="AH316" s="205"/>
      <c r="AI316" s="576"/>
      <c r="AJ316" s="207"/>
      <c r="AK316" s="207"/>
      <c r="AL316" s="208"/>
      <c r="AM316" s="205"/>
      <c r="AN316" s="576"/>
      <c r="AO316" s="207"/>
      <c r="AP316" s="207"/>
      <c r="AQ316" s="208"/>
      <c r="AR316" s="205"/>
      <c r="AS316" s="576"/>
      <c r="AT316" s="207"/>
      <c r="AU316" s="207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7"/>
      <c r="Q317" s="207"/>
      <c r="R317" s="208"/>
      <c r="S317" s="205"/>
      <c r="T317" s="576"/>
      <c r="U317" s="207"/>
      <c r="V317" s="207"/>
      <c r="W317" s="208"/>
      <c r="X317" s="205"/>
      <c r="Y317" s="576"/>
      <c r="Z317" s="207"/>
      <c r="AA317" s="207"/>
      <c r="AB317" s="208"/>
      <c r="AC317" s="205"/>
      <c r="AD317" s="576"/>
      <c r="AE317" s="207"/>
      <c r="AF317" s="207"/>
      <c r="AG317" s="208"/>
      <c r="AH317" s="205"/>
      <c r="AI317" s="576"/>
      <c r="AJ317" s="207"/>
      <c r="AK317" s="207"/>
      <c r="AL317" s="208"/>
      <c r="AM317" s="205"/>
      <c r="AN317" s="576"/>
      <c r="AO317" s="207"/>
      <c r="AP317" s="207"/>
      <c r="AQ317" s="208"/>
      <c r="AR317" s="205"/>
      <c r="AS317" s="576"/>
      <c r="AT317" s="207"/>
      <c r="AU317" s="207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7"/>
      <c r="W321" s="208"/>
      <c r="X321" s="205"/>
      <c r="Y321" s="576"/>
      <c r="Z321" s="203"/>
      <c r="AA321" s="207"/>
      <c r="AB321" s="208"/>
      <c r="AC321" s="205"/>
      <c r="AD321" s="576"/>
      <c r="AE321" s="203"/>
      <c r="AF321" s="207"/>
      <c r="AG321" s="208"/>
      <c r="AH321" s="205"/>
      <c r="AI321" s="576"/>
      <c r="AJ321" s="203"/>
      <c r="AK321" s="207"/>
      <c r="AL321" s="208"/>
      <c r="AM321" s="205"/>
      <c r="AN321" s="576"/>
      <c r="AO321" s="203"/>
      <c r="AP321" s="207"/>
      <c r="AQ321" s="208"/>
      <c r="AR321" s="205"/>
      <c r="AS321" s="576"/>
      <c r="AT321" s="203"/>
      <c r="AU321" s="207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405">U322+1</f>
        <v>45981</v>
      </c>
      <c r="AA322" s="637"/>
      <c r="AB322" s="637"/>
      <c r="AC322" s="637"/>
      <c r="AD322" s="637"/>
      <c r="AE322" s="638">
        <f t="shared" ref="AE322" si="406">Z322+1</f>
        <v>45982</v>
      </c>
      <c r="AF322" s="639"/>
      <c r="AG322" s="639"/>
      <c r="AH322" s="639"/>
      <c r="AI322" s="639"/>
      <c r="AJ322" s="640">
        <f t="shared" ref="AJ322" si="407">AE322+1</f>
        <v>45983</v>
      </c>
      <c r="AK322" s="641"/>
      <c r="AL322" s="641"/>
      <c r="AM322" s="641"/>
      <c r="AN322" s="642"/>
      <c r="AO322" s="638">
        <f t="shared" ref="AO322" si="408">AJ322+1</f>
        <v>45984</v>
      </c>
      <c r="AP322" s="639"/>
      <c r="AQ322" s="639"/>
      <c r="AR322" s="639"/>
      <c r="AS322" s="639"/>
      <c r="AT322" s="640">
        <f t="shared" ref="AT322" si="409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10">Z322</f>
        <v>45981</v>
      </c>
      <c r="AA323" s="643"/>
      <c r="AB323" s="643"/>
      <c r="AC323" s="643"/>
      <c r="AD323" s="643"/>
      <c r="AE323" s="644">
        <f t="shared" ref="AE323" si="411">AE322</f>
        <v>45982</v>
      </c>
      <c r="AF323" s="644"/>
      <c r="AG323" s="644"/>
      <c r="AH323" s="644"/>
      <c r="AI323" s="644"/>
      <c r="AJ323" s="645">
        <f t="shared" ref="AJ323" si="412">AJ322</f>
        <v>45983</v>
      </c>
      <c r="AK323" s="646"/>
      <c r="AL323" s="646"/>
      <c r="AM323" s="646"/>
      <c r="AN323" s="647"/>
      <c r="AO323" s="644">
        <f t="shared" ref="AO323" si="413">AO322</f>
        <v>45984</v>
      </c>
      <c r="AP323" s="644"/>
      <c r="AQ323" s="644"/>
      <c r="AR323" s="644"/>
      <c r="AS323" s="644"/>
      <c r="AT323" s="645">
        <f t="shared" ref="AT323" si="414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139</v>
      </c>
      <c r="C327" s="203">
        <v>1</v>
      </c>
      <c r="D327" s="206" t="s">
        <v>414</v>
      </c>
      <c r="E327" s="203">
        <v>21</v>
      </c>
      <c r="F327" s="203">
        <v>2000</v>
      </c>
      <c r="G327" s="208">
        <f t="shared" ref="G327:G336" si="415">F327/E327</f>
        <v>95.238095238095241</v>
      </c>
      <c r="H327" s="576">
        <f>AVERAGE(G327:G341)</f>
        <v>88.558817993600613</v>
      </c>
      <c r="I327" s="209">
        <f>AVERAGE(P327,U327,Z327,AE327,AJ327,AO327,AT327)</f>
        <v>21</v>
      </c>
      <c r="J327" s="209">
        <f>AVERAGE(Q327,V327,AA327,AF327,AK327,AP327,AU327)</f>
        <v>1769.2107861384989</v>
      </c>
      <c r="K327" s="210">
        <f>AVERAGE(R327,W327,AB327,AG327,AL327,AQ327,AV327)</f>
        <v>84.24813267326185</v>
      </c>
      <c r="L327" s="577">
        <f>IFERROR(AVERAGE(K327:K341),"-")</f>
        <v>78.368424340483415</v>
      </c>
      <c r="M327" s="209">
        <f>RANK(K327, K$327:$K$341)</f>
        <v>2</v>
      </c>
      <c r="N327" s="527"/>
      <c r="O327" s="527"/>
      <c r="P327" s="207">
        <v>21</v>
      </c>
      <c r="Q327" s="207">
        <v>1768.9901934799902</v>
      </c>
      <c r="R327" s="208">
        <f t="shared" ref="R327:R336" si="416">Q327/P327</f>
        <v>84.237628260951922</v>
      </c>
      <c r="S327" s="205">
        <f>RANK(R327, R$327:R$341)</f>
        <v>2</v>
      </c>
      <c r="T327" s="576">
        <f>AVERAGE(R327:R341)</f>
        <v>77.702268346380009</v>
      </c>
      <c r="U327" s="207">
        <v>21</v>
      </c>
      <c r="V327" s="207">
        <v>1769.1252144082334</v>
      </c>
      <c r="W327" s="208">
        <f t="shared" ref="W327:W336" si="417">V327/U327</f>
        <v>84.244057828963491</v>
      </c>
      <c r="X327" s="205">
        <f>RANK(W327, W$327:W$341)</f>
        <v>2</v>
      </c>
      <c r="Y327" s="576">
        <f>AVERAGE(W327:W341)</f>
        <v>77.826292266329204</v>
      </c>
      <c r="Z327" s="207">
        <v>21</v>
      </c>
      <c r="AA327" s="207">
        <v>1769.1684833385239</v>
      </c>
      <c r="AB327" s="208">
        <f t="shared" ref="AB327:AB336" si="418">AA327/Z327</f>
        <v>84.246118254215418</v>
      </c>
      <c r="AC327" s="205">
        <f>RANK(AB327, AB$327:AB$341)</f>
        <v>2</v>
      </c>
      <c r="AD327" s="576">
        <f>AVERAGE(AB327:AB341)</f>
        <v>78.371071753313672</v>
      </c>
      <c r="AE327" s="207">
        <v>21</v>
      </c>
      <c r="AF327" s="207">
        <v>1769.0866510538624</v>
      </c>
      <c r="AG327" s="208">
        <f t="shared" ref="AG327:AG336" si="419">AF327/AE327</f>
        <v>84.242221478755354</v>
      </c>
      <c r="AH327" s="205">
        <f>RANK(AG327, AG$327:AG$341)</f>
        <v>2</v>
      </c>
      <c r="AI327" s="576">
        <f>AVERAGE(AG327:AG341)</f>
        <v>78.487615145851393</v>
      </c>
      <c r="AJ327" s="207">
        <v>21</v>
      </c>
      <c r="AK327" s="207">
        <v>1769.3993199848899</v>
      </c>
      <c r="AL327" s="208">
        <f t="shared" ref="AL327:AL336" si="420">AK327/AJ327</f>
        <v>84.257110475470952</v>
      </c>
      <c r="AM327" s="205">
        <f>RANK(AL327, AL$327:AL$341)</f>
        <v>2</v>
      </c>
      <c r="AN327" s="576">
        <f>AVERAGE(AL327:AL341)</f>
        <v>78.615482668741919</v>
      </c>
      <c r="AO327" s="207">
        <v>21</v>
      </c>
      <c r="AP327" s="207">
        <v>1769.3957624901911</v>
      </c>
      <c r="AQ327" s="208">
        <f t="shared" ref="AQ327:AQ336" si="421">AP327/AO327</f>
        <v>84.256941070961489</v>
      </c>
      <c r="AR327" s="205">
        <f>RANK(AQ327, AQ$327:AQ$341)</f>
        <v>2</v>
      </c>
      <c r="AS327" s="576">
        <f>AVERAGE(AQ327:AQ341)</f>
        <v>78.770636875585168</v>
      </c>
      <c r="AT327" s="207">
        <v>21</v>
      </c>
      <c r="AU327" s="207">
        <v>1769.3098782138022</v>
      </c>
      <c r="AV327" s="208">
        <f t="shared" ref="AV327:AV336" si="422">AU327/AT327</f>
        <v>84.252851343514394</v>
      </c>
      <c r="AW327" s="205">
        <f>RANK(AV327, AV$327:AV$341)</f>
        <v>3</v>
      </c>
      <c r="AX327" s="576">
        <f>AVERAGE(AV327:AV341)</f>
        <v>78.805603327182638</v>
      </c>
    </row>
    <row r="328" spans="2:50" ht="14.25" hidden="1" customHeight="1" outlineLevel="1">
      <c r="B328" s="527"/>
      <c r="C328" s="203">
        <v>2</v>
      </c>
      <c r="D328" s="206" t="s">
        <v>415</v>
      </c>
      <c r="E328" s="203">
        <v>25</v>
      </c>
      <c r="F328" s="203">
        <v>2000</v>
      </c>
      <c r="G328" s="208">
        <f t="shared" si="415"/>
        <v>80</v>
      </c>
      <c r="H328" s="576"/>
      <c r="I328" s="209">
        <f t="shared" ref="I328:K336" si="423">AVERAGE(P328,U328,Z328,AE328,AJ328,AO328,AT328)</f>
        <v>25</v>
      </c>
      <c r="J328" s="209">
        <f t="shared" si="423"/>
        <v>1781.8951772616606</v>
      </c>
      <c r="K328" s="210">
        <f t="shared" si="423"/>
        <v>71.275807090466429</v>
      </c>
      <c r="L328" s="577"/>
      <c r="M328" s="209">
        <f>RANK(K328, K$327:$K$341)</f>
        <v>9</v>
      </c>
      <c r="N328" s="527"/>
      <c r="O328" s="527"/>
      <c r="P328" s="207">
        <v>25</v>
      </c>
      <c r="Q328" s="207">
        <v>1781.7561807331626</v>
      </c>
      <c r="R328" s="208">
        <f t="shared" si="416"/>
        <v>71.2702472293265</v>
      </c>
      <c r="S328" s="205">
        <f t="shared" ref="S328:S336" si="424">RANK(R328, R$327:R$341)</f>
        <v>9</v>
      </c>
      <c r="T328" s="576"/>
      <c r="U328" s="207">
        <v>25</v>
      </c>
      <c r="V328" s="207">
        <v>1781.8521983161836</v>
      </c>
      <c r="W328" s="208">
        <f t="shared" si="417"/>
        <v>71.274087932647348</v>
      </c>
      <c r="X328" s="205">
        <f t="shared" ref="X328:X336" si="425">RANK(W328, W$327:W$341)</f>
        <v>9</v>
      </c>
      <c r="Y328" s="576"/>
      <c r="Z328" s="207">
        <v>25</v>
      </c>
      <c r="AA328" s="207">
        <v>1781.9532120311908</v>
      </c>
      <c r="AB328" s="208">
        <f t="shared" si="418"/>
        <v>71.278128481247634</v>
      </c>
      <c r="AC328" s="205">
        <f t="shared" ref="AC328:AC336" si="426">RANK(AB328, AB$327:AB$341)</f>
        <v>9</v>
      </c>
      <c r="AD328" s="576"/>
      <c r="AE328" s="207">
        <v>25</v>
      </c>
      <c r="AF328" s="207">
        <v>1781.8589025755869</v>
      </c>
      <c r="AG328" s="208">
        <f t="shared" si="419"/>
        <v>71.274356103023479</v>
      </c>
      <c r="AH328" s="205">
        <f t="shared" ref="AH328:AH336" si="427">RANK(AG328, AG$327:AG$341)</f>
        <v>9</v>
      </c>
      <c r="AI328" s="576"/>
      <c r="AJ328" s="207">
        <v>25</v>
      </c>
      <c r="AK328" s="207">
        <v>1781.9937909624014</v>
      </c>
      <c r="AL328" s="208">
        <f t="shared" si="420"/>
        <v>71.279751638496052</v>
      </c>
      <c r="AM328" s="205">
        <f t="shared" ref="AM328:AM336" si="428">RANK(AL328, AL$327:AL$341)</f>
        <v>9</v>
      </c>
      <c r="AN328" s="576"/>
      <c r="AO328" s="207">
        <v>25</v>
      </c>
      <c r="AP328" s="207">
        <v>1781.9441911362385</v>
      </c>
      <c r="AQ328" s="208">
        <f t="shared" si="421"/>
        <v>71.277767645449543</v>
      </c>
      <c r="AR328" s="205">
        <f t="shared" ref="AR328:AR336" si="429">RANK(AQ328, AQ$327:AQ$341)</f>
        <v>9</v>
      </c>
      <c r="AS328" s="576"/>
      <c r="AT328" s="207">
        <v>25</v>
      </c>
      <c r="AU328" s="207">
        <v>1781.9077650768622</v>
      </c>
      <c r="AV328" s="208">
        <f t="shared" si="422"/>
        <v>71.276310603074492</v>
      </c>
      <c r="AW328" s="205">
        <f t="shared" ref="AW328:AW336" si="430">RANK(AV328, AV$327:AV$341)</f>
        <v>9</v>
      </c>
      <c r="AX328" s="576"/>
    </row>
    <row r="329" spans="2:50" ht="14.25" hidden="1" customHeight="1" outlineLevel="1">
      <c r="B329" s="527"/>
      <c r="C329" s="203">
        <v>3</v>
      </c>
      <c r="D329" s="206" t="s">
        <v>416</v>
      </c>
      <c r="E329" s="203">
        <v>23</v>
      </c>
      <c r="F329" s="203">
        <v>2000</v>
      </c>
      <c r="G329" s="208">
        <f t="shared" si="415"/>
        <v>86.956521739130437</v>
      </c>
      <c r="H329" s="576"/>
      <c r="I329" s="209">
        <f t="shared" si="423"/>
        <v>23</v>
      </c>
      <c r="J329" s="209">
        <f t="shared" si="423"/>
        <v>1772.9387867041514</v>
      </c>
      <c r="K329" s="210">
        <f t="shared" si="423"/>
        <v>77.084295074093546</v>
      </c>
      <c r="L329" s="577"/>
      <c r="M329" s="209">
        <f>RANK(K329, K$327:$K$341)</f>
        <v>5</v>
      </c>
      <c r="N329" s="527"/>
      <c r="O329" s="527"/>
      <c r="P329" s="207">
        <v>23</v>
      </c>
      <c r="Q329" s="207">
        <v>1772.6902676699144</v>
      </c>
      <c r="R329" s="208">
        <f t="shared" si="416"/>
        <v>77.073489898691932</v>
      </c>
      <c r="S329" s="205">
        <f t="shared" si="424"/>
        <v>5</v>
      </c>
      <c r="T329" s="576"/>
      <c r="U329" s="207">
        <v>23</v>
      </c>
      <c r="V329" s="207">
        <v>1772.7654164017795</v>
      </c>
      <c r="W329" s="208">
        <f t="shared" si="417"/>
        <v>77.076757234859983</v>
      </c>
      <c r="X329" s="205">
        <f t="shared" si="425"/>
        <v>5</v>
      </c>
      <c r="Y329" s="576"/>
      <c r="Z329" s="207">
        <v>23</v>
      </c>
      <c r="AA329" s="207">
        <v>1772.9101475189977</v>
      </c>
      <c r="AB329" s="208">
        <f t="shared" si="418"/>
        <v>77.083049892130333</v>
      </c>
      <c r="AC329" s="205">
        <f t="shared" si="426"/>
        <v>5</v>
      </c>
      <c r="AD329" s="576"/>
      <c r="AE329" s="207">
        <v>23</v>
      </c>
      <c r="AF329" s="207">
        <v>1773.0308219178091</v>
      </c>
      <c r="AG329" s="208">
        <f t="shared" si="419"/>
        <v>77.088296605122139</v>
      </c>
      <c r="AH329" s="205">
        <f t="shared" si="427"/>
        <v>5</v>
      </c>
      <c r="AI329" s="576"/>
      <c r="AJ329" s="207">
        <v>23</v>
      </c>
      <c r="AK329" s="207">
        <v>1772.966846132048</v>
      </c>
      <c r="AL329" s="208">
        <f t="shared" si="420"/>
        <v>77.085515049219481</v>
      </c>
      <c r="AM329" s="205">
        <f t="shared" si="428"/>
        <v>5</v>
      </c>
      <c r="AN329" s="576"/>
      <c r="AO329" s="207">
        <v>23</v>
      </c>
      <c r="AP329" s="207">
        <v>1773.0667672576385</v>
      </c>
      <c r="AQ329" s="208">
        <f t="shared" si="421"/>
        <v>77.089859445984288</v>
      </c>
      <c r="AR329" s="205">
        <f t="shared" si="429"/>
        <v>5</v>
      </c>
      <c r="AS329" s="576"/>
      <c r="AT329" s="207">
        <v>23</v>
      </c>
      <c r="AU329" s="207">
        <v>1773.1412400308727</v>
      </c>
      <c r="AV329" s="208">
        <f t="shared" si="422"/>
        <v>77.093097392646641</v>
      </c>
      <c r="AW329" s="205">
        <f t="shared" si="430"/>
        <v>5</v>
      </c>
      <c r="AX329" s="576"/>
    </row>
    <row r="330" spans="2:50" ht="14.25" hidden="1" customHeight="1" outlineLevel="1">
      <c r="B330" s="527"/>
      <c r="C330" s="203">
        <v>4</v>
      </c>
      <c r="D330" s="206" t="s">
        <v>418</v>
      </c>
      <c r="E330" s="203">
        <v>24</v>
      </c>
      <c r="F330" s="203">
        <v>2000</v>
      </c>
      <c r="G330" s="208">
        <f t="shared" si="415"/>
        <v>83.333333333333329</v>
      </c>
      <c r="H330" s="576"/>
      <c r="I330" s="209">
        <f t="shared" si="423"/>
        <v>24</v>
      </c>
      <c r="J330" s="209">
        <f t="shared" si="423"/>
        <v>1768.6978828360482</v>
      </c>
      <c r="K330" s="210">
        <f t="shared" si="423"/>
        <v>73.695745118168688</v>
      </c>
      <c r="L330" s="577"/>
      <c r="M330" s="209">
        <f>RANK(K330, K$327:$K$341)</f>
        <v>8</v>
      </c>
      <c r="N330" s="527"/>
      <c r="O330" s="527"/>
      <c r="P330" s="207">
        <v>24</v>
      </c>
      <c r="Q330" s="207">
        <v>1768.2668836452394</v>
      </c>
      <c r="R330" s="208">
        <f t="shared" si="416"/>
        <v>73.677786818551638</v>
      </c>
      <c r="S330" s="205">
        <f t="shared" si="424"/>
        <v>8</v>
      </c>
      <c r="T330" s="576"/>
      <c r="U330" s="207">
        <v>24</v>
      </c>
      <c r="V330" s="207">
        <v>1768.5363944690841</v>
      </c>
      <c r="W330" s="208">
        <f t="shared" si="417"/>
        <v>73.689016436211844</v>
      </c>
      <c r="X330" s="205">
        <f t="shared" si="425"/>
        <v>8</v>
      </c>
      <c r="Y330" s="576"/>
      <c r="Z330" s="207">
        <v>24</v>
      </c>
      <c r="AA330" s="207">
        <v>1768.7671232876737</v>
      </c>
      <c r="AB330" s="208">
        <f t="shared" si="418"/>
        <v>73.698630136986409</v>
      </c>
      <c r="AC330" s="205">
        <f t="shared" si="426"/>
        <v>8</v>
      </c>
      <c r="AD330" s="576"/>
      <c r="AE330" s="207">
        <v>24</v>
      </c>
      <c r="AF330" s="207">
        <v>1768.9001264222527</v>
      </c>
      <c r="AG330" s="208">
        <f t="shared" si="419"/>
        <v>73.704171934260529</v>
      </c>
      <c r="AH330" s="205">
        <f t="shared" si="427"/>
        <v>8</v>
      </c>
      <c r="AI330" s="576"/>
      <c r="AJ330" s="207">
        <v>24</v>
      </c>
      <c r="AK330" s="207">
        <v>1769.0140845070412</v>
      </c>
      <c r="AL330" s="208">
        <f t="shared" si="420"/>
        <v>73.708920187793382</v>
      </c>
      <c r="AM330" s="205">
        <f t="shared" si="428"/>
        <v>8</v>
      </c>
      <c r="AN330" s="576"/>
      <c r="AO330" s="207">
        <v>24</v>
      </c>
      <c r="AP330" s="207">
        <v>1768.7258687258682</v>
      </c>
      <c r="AQ330" s="208">
        <f t="shared" si="421"/>
        <v>73.696911196911174</v>
      </c>
      <c r="AR330" s="205">
        <f t="shared" si="429"/>
        <v>8</v>
      </c>
      <c r="AS330" s="576"/>
      <c r="AT330" s="207">
        <v>24</v>
      </c>
      <c r="AU330" s="207">
        <v>1768.674698795179</v>
      </c>
      <c r="AV330" s="208">
        <f t="shared" si="422"/>
        <v>73.694779116465796</v>
      </c>
      <c r="AW330" s="205">
        <f t="shared" si="430"/>
        <v>8</v>
      </c>
      <c r="AX330" s="576"/>
    </row>
    <row r="331" spans="2:50" ht="14.25" hidden="1" customHeight="1" outlineLevel="1">
      <c r="B331" s="527"/>
      <c r="C331" s="203">
        <v>5</v>
      </c>
      <c r="D331" s="206" t="s">
        <v>413</v>
      </c>
      <c r="E331" s="203">
        <v>25</v>
      </c>
      <c r="F331" s="203">
        <v>2000</v>
      </c>
      <c r="G331" s="208">
        <f t="shared" si="415"/>
        <v>80</v>
      </c>
      <c r="H331" s="576"/>
      <c r="I331" s="209">
        <f t="shared" si="423"/>
        <v>25</v>
      </c>
      <c r="J331" s="209">
        <f t="shared" si="423"/>
        <v>1774.1489006270701</v>
      </c>
      <c r="K331" s="210">
        <f t="shared" si="423"/>
        <v>70.965956025082804</v>
      </c>
      <c r="L331" s="577"/>
      <c r="M331" s="209">
        <f>RANK(K331, K$327:$K$341)</f>
        <v>10</v>
      </c>
      <c r="N331" s="527"/>
      <c r="O331" s="527"/>
      <c r="P331" s="207">
        <v>25</v>
      </c>
      <c r="Q331" s="207">
        <v>1773.9130434782605</v>
      </c>
      <c r="R331" s="208">
        <f t="shared" si="416"/>
        <v>70.956521739130423</v>
      </c>
      <c r="S331" s="205">
        <f>RANK(R331, R$327:R$341)</f>
        <v>10</v>
      </c>
      <c r="T331" s="576"/>
      <c r="U331" s="207">
        <v>25</v>
      </c>
      <c r="V331" s="207">
        <v>1773.9934502022722</v>
      </c>
      <c r="W331" s="208">
        <f t="shared" si="417"/>
        <v>70.959738008090895</v>
      </c>
      <c r="X331" s="205">
        <f>RANK(W331, W$327:W$341)</f>
        <v>10</v>
      </c>
      <c r="Y331" s="576"/>
      <c r="Z331" s="207">
        <v>25</v>
      </c>
      <c r="AA331" s="207">
        <v>1774.2619926199247</v>
      </c>
      <c r="AB331" s="208">
        <f t="shared" si="418"/>
        <v>70.970479704796986</v>
      </c>
      <c r="AC331" s="205">
        <f>RANK(AB331, AB$327:AB$341)</f>
        <v>10</v>
      </c>
      <c r="AD331" s="576"/>
      <c r="AE331" s="207">
        <v>25</v>
      </c>
      <c r="AF331" s="207">
        <v>1774.3190661478613</v>
      </c>
      <c r="AG331" s="208">
        <f t="shared" si="419"/>
        <v>70.972762645914457</v>
      </c>
      <c r="AH331" s="205">
        <f>RANK(AG331, AG$327:AG$341)</f>
        <v>10</v>
      </c>
      <c r="AI331" s="576"/>
      <c r="AJ331" s="207">
        <v>25</v>
      </c>
      <c r="AK331" s="207">
        <v>1774.2308863844034</v>
      </c>
      <c r="AL331" s="208">
        <f t="shared" si="420"/>
        <v>70.969235455376136</v>
      </c>
      <c r="AM331" s="205">
        <f>RANK(AL331, AL$327:AL$341)</f>
        <v>10</v>
      </c>
      <c r="AN331" s="576"/>
      <c r="AO331" s="207">
        <v>25</v>
      </c>
      <c r="AP331" s="207">
        <v>1774.1809810518853</v>
      </c>
      <c r="AQ331" s="208">
        <f t="shared" si="421"/>
        <v>70.967239242075408</v>
      </c>
      <c r="AR331" s="205">
        <f>RANK(AQ331, AQ$327:AQ$341)</f>
        <v>10</v>
      </c>
      <c r="AS331" s="576"/>
      <c r="AT331" s="207">
        <v>25</v>
      </c>
      <c r="AU331" s="207">
        <v>1774.1428845048831</v>
      </c>
      <c r="AV331" s="208">
        <f t="shared" si="422"/>
        <v>70.96571538019532</v>
      </c>
      <c r="AW331" s="205">
        <f>RANK(AV331, AV$327:AV$341)</f>
        <v>10</v>
      </c>
      <c r="AX331" s="576"/>
    </row>
    <row r="332" spans="2:50" ht="14.25" hidden="1" customHeight="1" outlineLevel="1">
      <c r="B332" s="527"/>
      <c r="C332" s="203">
        <v>6</v>
      </c>
      <c r="D332" s="206" t="s">
        <v>665</v>
      </c>
      <c r="E332" s="203">
        <v>23</v>
      </c>
      <c r="F332" s="203">
        <v>2000</v>
      </c>
      <c r="G332" s="208">
        <f t="shared" si="415"/>
        <v>86.956521739130437</v>
      </c>
      <c r="H332" s="576"/>
      <c r="I332" s="209">
        <f t="shared" si="423"/>
        <v>23</v>
      </c>
      <c r="J332" s="209">
        <f t="shared" si="423"/>
        <v>1768.0242235711196</v>
      </c>
      <c r="K332" s="210">
        <f t="shared" si="423"/>
        <v>76.870618416135628</v>
      </c>
      <c r="L332" s="577"/>
      <c r="M332" s="209">
        <f>RANK(K332, K$327:$K$341)</f>
        <v>7</v>
      </c>
      <c r="N332" s="527"/>
      <c r="O332" s="527"/>
      <c r="P332" s="207">
        <v>23</v>
      </c>
      <c r="Q332" s="207">
        <v>1768.2434160061352</v>
      </c>
      <c r="R332" s="208">
        <f t="shared" si="416"/>
        <v>76.880148522005882</v>
      </c>
      <c r="S332" s="205">
        <f t="shared" si="424"/>
        <v>7</v>
      </c>
      <c r="T332" s="576"/>
      <c r="U332" s="207">
        <v>23</v>
      </c>
      <c r="V332" s="207">
        <v>1768.3115497465994</v>
      </c>
      <c r="W332" s="208">
        <f t="shared" si="417"/>
        <v>76.883110858547795</v>
      </c>
      <c r="X332" s="205">
        <f t="shared" si="425"/>
        <v>7</v>
      </c>
      <c r="Y332" s="576"/>
      <c r="Z332" s="207">
        <v>23</v>
      </c>
      <c r="AA332" s="207">
        <v>1768.4210526315794</v>
      </c>
      <c r="AB332" s="208">
        <f t="shared" si="418"/>
        <v>76.887871853546926</v>
      </c>
      <c r="AC332" s="205">
        <f t="shared" si="426"/>
        <v>7</v>
      </c>
      <c r="AD332" s="576"/>
      <c r="AE332" s="207">
        <v>23</v>
      </c>
      <c r="AF332" s="207">
        <v>1767.9330328396652</v>
      </c>
      <c r="AG332" s="208">
        <f t="shared" si="419"/>
        <v>76.866653601724579</v>
      </c>
      <c r="AH332" s="205">
        <f t="shared" si="427"/>
        <v>7</v>
      </c>
      <c r="AI332" s="576"/>
      <c r="AJ332" s="207">
        <v>23</v>
      </c>
      <c r="AK332" s="207">
        <v>1767.6963812886122</v>
      </c>
      <c r="AL332" s="208">
        <f t="shared" si="420"/>
        <v>76.856364403852709</v>
      </c>
      <c r="AM332" s="205">
        <f t="shared" si="428"/>
        <v>7</v>
      </c>
      <c r="AN332" s="576"/>
      <c r="AO332" s="207">
        <v>23</v>
      </c>
      <c r="AP332" s="207">
        <v>1767.7867902665089</v>
      </c>
      <c r="AQ332" s="208">
        <f t="shared" si="421"/>
        <v>76.860295228978643</v>
      </c>
      <c r="AR332" s="205">
        <f t="shared" si="429"/>
        <v>7</v>
      </c>
      <c r="AS332" s="576"/>
      <c r="AT332" s="207">
        <v>23</v>
      </c>
      <c r="AU332" s="207">
        <v>1767.7773422187372</v>
      </c>
      <c r="AV332" s="208">
        <f t="shared" si="422"/>
        <v>76.859884444292916</v>
      </c>
      <c r="AW332" s="205">
        <f t="shared" si="430"/>
        <v>7</v>
      </c>
      <c r="AX332" s="576"/>
    </row>
    <row r="333" spans="2:50" ht="14.25" hidden="1" customHeight="1" outlineLevel="1">
      <c r="B333" s="527"/>
      <c r="C333" s="203">
        <v>7</v>
      </c>
      <c r="D333" s="206" t="s">
        <v>685</v>
      </c>
      <c r="E333" s="203">
        <v>20</v>
      </c>
      <c r="F333" s="203">
        <v>2000</v>
      </c>
      <c r="G333" s="208">
        <f t="shared" si="415"/>
        <v>100</v>
      </c>
      <c r="H333" s="576"/>
      <c r="I333" s="209">
        <f t="shared" si="423"/>
        <v>20</v>
      </c>
      <c r="J333" s="209">
        <f t="shared" si="423"/>
        <v>1767.4351824821845</v>
      </c>
      <c r="K333" s="210">
        <f t="shared" si="423"/>
        <v>88.371759124109218</v>
      </c>
      <c r="L333" s="577"/>
      <c r="M333" s="209">
        <f>RANK(K333, K$327:$K$341)</f>
        <v>1</v>
      </c>
      <c r="N333" s="527"/>
      <c r="O333" s="527"/>
      <c r="P333" s="207">
        <v>20</v>
      </c>
      <c r="Q333" s="207">
        <v>1766.6083304165224</v>
      </c>
      <c r="R333" s="208">
        <f t="shared" si="416"/>
        <v>88.33041652082612</v>
      </c>
      <c r="S333" s="205">
        <f t="shared" si="424"/>
        <v>1</v>
      </c>
      <c r="T333" s="576"/>
      <c r="U333" s="207">
        <v>20</v>
      </c>
      <c r="V333" s="207">
        <v>1766.5817255187533</v>
      </c>
      <c r="W333" s="208">
        <f t="shared" si="417"/>
        <v>88.329086275937669</v>
      </c>
      <c r="X333" s="205">
        <f t="shared" si="425"/>
        <v>1</v>
      </c>
      <c r="Y333" s="576"/>
      <c r="Z333" s="207">
        <v>20</v>
      </c>
      <c r="AA333" s="207">
        <v>1767.1931956257542</v>
      </c>
      <c r="AB333" s="208">
        <f t="shared" si="418"/>
        <v>88.359659781287718</v>
      </c>
      <c r="AC333" s="205">
        <f t="shared" si="426"/>
        <v>1</v>
      </c>
      <c r="AD333" s="576"/>
      <c r="AE333" s="207">
        <v>20</v>
      </c>
      <c r="AF333" s="207">
        <v>1767.6896352055542</v>
      </c>
      <c r="AG333" s="208">
        <f t="shared" si="419"/>
        <v>88.384481760277708</v>
      </c>
      <c r="AH333" s="205">
        <f t="shared" si="427"/>
        <v>1</v>
      </c>
      <c r="AI333" s="576"/>
      <c r="AJ333" s="207">
        <v>20</v>
      </c>
      <c r="AK333" s="207">
        <v>1767.7419354838726</v>
      </c>
      <c r="AL333" s="208">
        <f t="shared" si="420"/>
        <v>88.387096774193623</v>
      </c>
      <c r="AM333" s="205">
        <f t="shared" si="428"/>
        <v>1</v>
      </c>
      <c r="AN333" s="576"/>
      <c r="AO333" s="207">
        <v>20</v>
      </c>
      <c r="AP333" s="207">
        <v>1767.8783873099767</v>
      </c>
      <c r="AQ333" s="208">
        <f t="shared" si="421"/>
        <v>88.393919365498832</v>
      </c>
      <c r="AR333" s="205">
        <f t="shared" si="429"/>
        <v>1</v>
      </c>
      <c r="AS333" s="576"/>
      <c r="AT333" s="207">
        <v>20</v>
      </c>
      <c r="AU333" s="207">
        <v>1768.3530678148582</v>
      </c>
      <c r="AV333" s="208">
        <f t="shared" si="422"/>
        <v>88.417653390742913</v>
      </c>
      <c r="AW333" s="205">
        <f t="shared" si="430"/>
        <v>1</v>
      </c>
      <c r="AX333" s="576"/>
    </row>
    <row r="334" spans="2:50" ht="14.25" hidden="1" customHeight="1" outlineLevel="1">
      <c r="B334" s="527"/>
      <c r="C334" s="203">
        <v>8</v>
      </c>
      <c r="D334" s="206" t="s">
        <v>670</v>
      </c>
      <c r="E334" s="203">
        <v>23</v>
      </c>
      <c r="F334" s="203">
        <v>2000</v>
      </c>
      <c r="G334" s="208">
        <f t="shared" si="415"/>
        <v>86.956521739130437</v>
      </c>
      <c r="H334" s="576"/>
      <c r="I334" s="209">
        <f t="shared" si="423"/>
        <v>23</v>
      </c>
      <c r="J334" s="209">
        <f t="shared" si="423"/>
        <v>1769.8854501980697</v>
      </c>
      <c r="K334" s="210">
        <f t="shared" si="423"/>
        <v>76.951541312959563</v>
      </c>
      <c r="L334" s="577"/>
      <c r="M334" s="209">
        <f>RANK(K334, K$327:$K$341)</f>
        <v>6</v>
      </c>
      <c r="N334" s="527"/>
      <c r="O334" s="527"/>
      <c r="P334" s="207">
        <v>23</v>
      </c>
      <c r="Q334" s="207">
        <v>1769.5482431678747</v>
      </c>
      <c r="R334" s="208">
        <f t="shared" si="416"/>
        <v>76.936880137733681</v>
      </c>
      <c r="S334" s="205">
        <f t="shared" si="424"/>
        <v>6</v>
      </c>
      <c r="T334" s="576"/>
      <c r="U334" s="207">
        <v>23</v>
      </c>
      <c r="V334" s="207">
        <v>1769.7858383175774</v>
      </c>
      <c r="W334" s="208">
        <f t="shared" si="417"/>
        <v>76.947210361633793</v>
      </c>
      <c r="X334" s="205">
        <f t="shared" si="425"/>
        <v>6</v>
      </c>
      <c r="Y334" s="576"/>
      <c r="Z334" s="207">
        <v>23</v>
      </c>
      <c r="AA334" s="207">
        <v>1770.0583279325974</v>
      </c>
      <c r="AB334" s="208">
        <f t="shared" si="418"/>
        <v>76.959057736199881</v>
      </c>
      <c r="AC334" s="205">
        <f t="shared" si="426"/>
        <v>6</v>
      </c>
      <c r="AD334" s="576"/>
      <c r="AE334" s="207">
        <v>23</v>
      </c>
      <c r="AF334" s="207">
        <v>1769.9999999999966</v>
      </c>
      <c r="AG334" s="208">
        <f t="shared" si="419"/>
        <v>76.956521739130281</v>
      </c>
      <c r="AH334" s="205">
        <f t="shared" si="427"/>
        <v>6</v>
      </c>
      <c r="AI334" s="576"/>
      <c r="AJ334" s="207">
        <v>23</v>
      </c>
      <c r="AK334" s="207">
        <v>1769.9753896636582</v>
      </c>
      <c r="AL334" s="208">
        <f t="shared" si="420"/>
        <v>76.955451724506887</v>
      </c>
      <c r="AM334" s="205">
        <f t="shared" si="428"/>
        <v>6</v>
      </c>
      <c r="AN334" s="576"/>
      <c r="AO334" s="207">
        <v>23</v>
      </c>
      <c r="AP334" s="207">
        <v>1769.9240506329127</v>
      </c>
      <c r="AQ334" s="208">
        <f t="shared" si="421"/>
        <v>76.953219592735337</v>
      </c>
      <c r="AR334" s="205">
        <f t="shared" si="429"/>
        <v>6</v>
      </c>
      <c r="AS334" s="576"/>
      <c r="AT334" s="207">
        <v>23</v>
      </c>
      <c r="AU334" s="207">
        <v>1769.9063016718726</v>
      </c>
      <c r="AV334" s="208">
        <f t="shared" si="422"/>
        <v>76.952447898777066</v>
      </c>
      <c r="AW334" s="205">
        <f t="shared" si="430"/>
        <v>6</v>
      </c>
      <c r="AX334" s="576"/>
    </row>
    <row r="335" spans="2:50" ht="14.25" hidden="1" customHeight="1" outlineLevel="1">
      <c r="B335" s="527"/>
      <c r="C335" s="203">
        <v>9</v>
      </c>
      <c r="D335" s="206" t="s">
        <v>710</v>
      </c>
      <c r="E335" s="203">
        <v>22</v>
      </c>
      <c r="F335" s="203">
        <v>2000</v>
      </c>
      <c r="G335" s="208">
        <f t="shared" si="415"/>
        <v>90.909090909090907</v>
      </c>
      <c r="H335" s="576"/>
      <c r="I335" s="209">
        <f t="shared" si="423"/>
        <v>21.285714285714285</v>
      </c>
      <c r="J335" s="209">
        <f t="shared" si="423"/>
        <v>1769.0717735560279</v>
      </c>
      <c r="K335" s="210">
        <f t="shared" si="423"/>
        <v>83.147539314615685</v>
      </c>
      <c r="L335" s="577"/>
      <c r="M335" s="209">
        <f>RANK(K335, K$327:$K$341)</f>
        <v>3</v>
      </c>
      <c r="N335" s="527"/>
      <c r="O335" s="527"/>
      <c r="P335" s="207">
        <v>22</v>
      </c>
      <c r="Q335" s="207">
        <v>1768.878166465621</v>
      </c>
      <c r="R335" s="208">
        <f t="shared" si="416"/>
        <v>80.403553021164598</v>
      </c>
      <c r="S335" s="205">
        <f t="shared" si="424"/>
        <v>3</v>
      </c>
      <c r="T335" s="576"/>
      <c r="U335" s="207">
        <v>22</v>
      </c>
      <c r="V335" s="207">
        <v>1769.0328176955325</v>
      </c>
      <c r="W335" s="208">
        <f t="shared" si="417"/>
        <v>80.410582622524203</v>
      </c>
      <c r="X335" s="205">
        <f t="shared" si="425"/>
        <v>3</v>
      </c>
      <c r="Y335" s="576"/>
      <c r="Z335" s="207">
        <v>21</v>
      </c>
      <c r="AA335" s="207">
        <v>1769.1220988900091</v>
      </c>
      <c r="AB335" s="208">
        <f t="shared" si="418"/>
        <v>84.243909470952815</v>
      </c>
      <c r="AC335" s="205">
        <f t="shared" si="426"/>
        <v>3</v>
      </c>
      <c r="AD335" s="576"/>
      <c r="AE335" s="207">
        <v>21</v>
      </c>
      <c r="AF335" s="207">
        <v>1769.0802348336597</v>
      </c>
      <c r="AG335" s="208">
        <f t="shared" si="419"/>
        <v>84.24191594445999</v>
      </c>
      <c r="AH335" s="205">
        <f t="shared" si="427"/>
        <v>3</v>
      </c>
      <c r="AI335" s="576"/>
      <c r="AJ335" s="207">
        <v>21</v>
      </c>
      <c r="AK335" s="207">
        <v>1769.0846635683974</v>
      </c>
      <c r="AL335" s="208">
        <f t="shared" si="420"/>
        <v>84.242126836590359</v>
      </c>
      <c r="AM335" s="205">
        <f t="shared" si="428"/>
        <v>3</v>
      </c>
      <c r="AN335" s="576"/>
      <c r="AO335" s="207">
        <v>21</v>
      </c>
      <c r="AP335" s="207">
        <v>1769.1182338076869</v>
      </c>
      <c r="AQ335" s="208">
        <f t="shared" si="421"/>
        <v>84.243725419413664</v>
      </c>
      <c r="AR335" s="205">
        <f t="shared" si="429"/>
        <v>3</v>
      </c>
      <c r="AS335" s="576"/>
      <c r="AT335" s="207">
        <v>21</v>
      </c>
      <c r="AU335" s="207">
        <v>1769.1861996312882</v>
      </c>
      <c r="AV335" s="208">
        <f t="shared" si="422"/>
        <v>84.246961887204208</v>
      </c>
      <c r="AW335" s="205">
        <f t="shared" si="430"/>
        <v>4</v>
      </c>
      <c r="AX335" s="576"/>
    </row>
    <row r="336" spans="2:50" ht="14.25" hidden="1" customHeight="1" outlineLevel="1">
      <c r="B336" s="527"/>
      <c r="C336" s="203">
        <v>10</v>
      </c>
      <c r="D336" s="206" t="s">
        <v>762</v>
      </c>
      <c r="E336" s="203">
        <v>21</v>
      </c>
      <c r="F336" s="203">
        <v>2000</v>
      </c>
      <c r="G336" s="208">
        <f t="shared" si="415"/>
        <v>95.238095238095241</v>
      </c>
      <c r="H336" s="576"/>
      <c r="I336" s="209">
        <f t="shared" si="423"/>
        <v>21</v>
      </c>
      <c r="J336" s="209">
        <f t="shared" si="423"/>
        <v>1702.529834374757</v>
      </c>
      <c r="K336" s="210">
        <f t="shared" si="423"/>
        <v>81.072849255940824</v>
      </c>
      <c r="L336" s="577"/>
      <c r="M336" s="209">
        <f>RANK(K336, K$327:$K$341)</f>
        <v>4</v>
      </c>
      <c r="N336" s="527"/>
      <c r="O336" s="527"/>
      <c r="P336" s="207">
        <v>21</v>
      </c>
      <c r="Q336" s="207">
        <v>1622.376237623763</v>
      </c>
      <c r="R336" s="208">
        <f t="shared" si="416"/>
        <v>77.256011315417283</v>
      </c>
      <c r="S336" s="205">
        <f t="shared" si="424"/>
        <v>4</v>
      </c>
      <c r="T336" s="576"/>
      <c r="U336" s="207">
        <v>21</v>
      </c>
      <c r="V336" s="207">
        <v>1647.434777181375</v>
      </c>
      <c r="W336" s="208">
        <f t="shared" si="417"/>
        <v>78.449275103874996</v>
      </c>
      <c r="X336" s="205">
        <f t="shared" si="425"/>
        <v>4</v>
      </c>
      <c r="Y336" s="576"/>
      <c r="Z336" s="207">
        <v>21</v>
      </c>
      <c r="AA336" s="207">
        <v>1679.6600566572245</v>
      </c>
      <c r="AB336" s="208">
        <f t="shared" si="418"/>
        <v>79.983812221772595</v>
      </c>
      <c r="AC336" s="205">
        <f t="shared" si="426"/>
        <v>4</v>
      </c>
      <c r="AD336" s="576"/>
      <c r="AE336" s="207">
        <v>21</v>
      </c>
      <c r="AF336" s="207">
        <v>1704.0401625627546</v>
      </c>
      <c r="AG336" s="208">
        <f t="shared" si="419"/>
        <v>81.144769645845457</v>
      </c>
      <c r="AH336" s="205">
        <f t="shared" si="427"/>
        <v>4</v>
      </c>
      <c r="AI336" s="576"/>
      <c r="AJ336" s="207">
        <v>21</v>
      </c>
      <c r="AK336" s="207">
        <v>1730.6783369803095</v>
      </c>
      <c r="AL336" s="208">
        <f t="shared" si="420"/>
        <v>82.413254141919495</v>
      </c>
      <c r="AM336" s="205">
        <f t="shared" si="428"/>
        <v>4</v>
      </c>
      <c r="AN336" s="576"/>
      <c r="AO336" s="207">
        <v>21</v>
      </c>
      <c r="AP336" s="207">
        <v>1763.2963015047098</v>
      </c>
      <c r="AQ336" s="208">
        <f t="shared" si="421"/>
        <v>83.966490547843321</v>
      </c>
      <c r="AR336" s="205">
        <f t="shared" si="429"/>
        <v>4</v>
      </c>
      <c r="AS336" s="576"/>
      <c r="AT336" s="207">
        <v>21</v>
      </c>
      <c r="AU336" s="207">
        <v>1770.2229681131637</v>
      </c>
      <c r="AV336" s="208">
        <f t="shared" si="422"/>
        <v>84.296331814912563</v>
      </c>
      <c r="AW336" s="205">
        <f t="shared" si="430"/>
        <v>2</v>
      </c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7"/>
      <c r="Q337" s="207"/>
      <c r="R337" s="208"/>
      <c r="S337" s="205"/>
      <c r="T337" s="576"/>
      <c r="U337" s="207"/>
      <c r="V337" s="207"/>
      <c r="W337" s="208"/>
      <c r="X337" s="205"/>
      <c r="Y337" s="576"/>
      <c r="Z337" s="207"/>
      <c r="AA337" s="207"/>
      <c r="AB337" s="208"/>
      <c r="AC337" s="205"/>
      <c r="AD337" s="576"/>
      <c r="AE337" s="207"/>
      <c r="AF337" s="207"/>
      <c r="AG337" s="208"/>
      <c r="AH337" s="205"/>
      <c r="AI337" s="576"/>
      <c r="AJ337" s="207"/>
      <c r="AK337" s="207"/>
      <c r="AL337" s="208"/>
      <c r="AM337" s="205"/>
      <c r="AN337" s="576"/>
      <c r="AO337" s="207"/>
      <c r="AP337" s="207"/>
      <c r="AQ337" s="208"/>
      <c r="AR337" s="205"/>
      <c r="AS337" s="576"/>
      <c r="AT337" s="207"/>
      <c r="AU337" s="207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7"/>
      <c r="Q338" s="207"/>
      <c r="R338" s="208"/>
      <c r="S338" s="205"/>
      <c r="T338" s="576"/>
      <c r="U338" s="207"/>
      <c r="V338" s="207"/>
      <c r="W338" s="208"/>
      <c r="X338" s="205"/>
      <c r="Y338" s="576"/>
      <c r="Z338" s="207"/>
      <c r="AA338" s="207"/>
      <c r="AB338" s="208"/>
      <c r="AC338" s="205"/>
      <c r="AD338" s="576"/>
      <c r="AE338" s="207"/>
      <c r="AF338" s="207"/>
      <c r="AG338" s="208"/>
      <c r="AH338" s="205"/>
      <c r="AI338" s="576"/>
      <c r="AJ338" s="207"/>
      <c r="AK338" s="207"/>
      <c r="AL338" s="208"/>
      <c r="AM338" s="205"/>
      <c r="AN338" s="576"/>
      <c r="AO338" s="207"/>
      <c r="AP338" s="207"/>
      <c r="AQ338" s="208"/>
      <c r="AR338" s="205"/>
      <c r="AS338" s="576"/>
      <c r="AT338" s="207"/>
      <c r="AU338" s="207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31">U342+1</f>
        <v>45988</v>
      </c>
      <c r="AA342" s="637"/>
      <c r="AB342" s="637"/>
      <c r="AC342" s="637"/>
      <c r="AD342" s="637"/>
      <c r="AE342" s="638">
        <f t="shared" ref="AE342" si="432">Z342+1</f>
        <v>45989</v>
      </c>
      <c r="AF342" s="639"/>
      <c r="AG342" s="639"/>
      <c r="AH342" s="639"/>
      <c r="AI342" s="639"/>
      <c r="AJ342" s="640">
        <f t="shared" ref="AJ342" si="433">AE342+1</f>
        <v>45990</v>
      </c>
      <c r="AK342" s="641"/>
      <c r="AL342" s="641"/>
      <c r="AM342" s="641"/>
      <c r="AN342" s="642"/>
      <c r="AO342" s="638">
        <f t="shared" ref="AO342" si="434">AJ342+1</f>
        <v>45991</v>
      </c>
      <c r="AP342" s="639"/>
      <c r="AQ342" s="639"/>
      <c r="AR342" s="639"/>
      <c r="AS342" s="639"/>
      <c r="AT342" s="640">
        <f t="shared" ref="AT342" si="435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6">Z342</f>
        <v>45988</v>
      </c>
      <c r="AA343" s="643"/>
      <c r="AB343" s="643"/>
      <c r="AC343" s="643"/>
      <c r="AD343" s="643"/>
      <c r="AE343" s="644">
        <f t="shared" ref="AE343" si="437">AE342</f>
        <v>45989</v>
      </c>
      <c r="AF343" s="644"/>
      <c r="AG343" s="644"/>
      <c r="AH343" s="644"/>
      <c r="AI343" s="644"/>
      <c r="AJ343" s="645">
        <f t="shared" ref="AJ343" si="438">AJ342</f>
        <v>45990</v>
      </c>
      <c r="AK343" s="646"/>
      <c r="AL343" s="646"/>
      <c r="AM343" s="646"/>
      <c r="AN343" s="647"/>
      <c r="AO343" s="644">
        <f t="shared" ref="AO343" si="439">AO342</f>
        <v>45991</v>
      </c>
      <c r="AP343" s="644"/>
      <c r="AQ343" s="644"/>
      <c r="AR343" s="644"/>
      <c r="AS343" s="644"/>
      <c r="AT343" s="645">
        <f t="shared" ref="AT343" si="440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139</v>
      </c>
      <c r="C347" s="203">
        <v>1</v>
      </c>
      <c r="D347" s="206" t="s">
        <v>414</v>
      </c>
      <c r="E347" s="203">
        <v>21</v>
      </c>
      <c r="F347" s="203">
        <v>2000</v>
      </c>
      <c r="G347" s="208">
        <f t="shared" ref="G347:G357" si="441">F347/E347</f>
        <v>95.238095238095241</v>
      </c>
      <c r="H347" s="576">
        <f>AVERAGE(G347:G361)</f>
        <v>88.806700545830978</v>
      </c>
      <c r="I347" s="209">
        <f>AVERAGE(P347,U347,Z347,AE347,AJ347,AO347,AT347)</f>
        <v>21</v>
      </c>
      <c r="J347" s="209">
        <f>AVERAGE(Q347,V347,AA347,AF347,AK347,AP347,AU347)</f>
        <v>1769.9724419298941</v>
      </c>
      <c r="K347" s="210">
        <f>AVERAGE(R347,W347,AB347,AG347,AL347,AQ347,AV347)</f>
        <v>84.284401996661614</v>
      </c>
      <c r="L347" s="577">
        <f>IFERROR(AVERAGE(K347:K361),"-")</f>
        <v>78.417878932459985</v>
      </c>
      <c r="M347" s="209">
        <f>RANK(K347, K$347:$K$361)</f>
        <v>3</v>
      </c>
      <c r="N347" s="527"/>
      <c r="O347" s="527"/>
      <c r="P347" s="207">
        <v>21</v>
      </c>
      <c r="Q347" s="207">
        <v>1769.3210393964791</v>
      </c>
      <c r="R347" s="208">
        <f t="shared" ref="R347:R357" si="442">Q347/P347</f>
        <v>84.253382828403772</v>
      </c>
      <c r="S347" s="205">
        <f>RANK(R347, R$347:R$361)</f>
        <v>4</v>
      </c>
      <c r="T347" s="576">
        <f>AVERAGE(R347:R361)</f>
        <v>78.093427660718916</v>
      </c>
      <c r="U347" s="207">
        <v>21</v>
      </c>
      <c r="V347" s="207">
        <v>1769.4915254237289</v>
      </c>
      <c r="W347" s="208">
        <f t="shared" ref="W347:W357" si="443">V347/U347</f>
        <v>84.261501210653762</v>
      </c>
      <c r="X347" s="205">
        <f>RANK(W347, W$347:W$361)</f>
        <v>3</v>
      </c>
      <c r="Y347" s="576">
        <f>AVERAGE(W347:W361)</f>
        <v>78.193104422632672</v>
      </c>
      <c r="Z347" s="207">
        <v>21</v>
      </c>
      <c r="AA347" s="207">
        <v>1769.7219361483008</v>
      </c>
      <c r="AB347" s="208">
        <f t="shared" ref="AB347:AB357" si="444">AA347/Z347</f>
        <v>84.27247314991908</v>
      </c>
      <c r="AC347" s="205">
        <f>RANK(AB347, AB$347:AB$361)</f>
        <v>3</v>
      </c>
      <c r="AD347" s="576">
        <f>AVERAGE(AB347:AB361)</f>
        <v>78.303543023386808</v>
      </c>
      <c r="AE347" s="207">
        <v>21</v>
      </c>
      <c r="AF347" s="207">
        <v>1769.986480396575</v>
      </c>
      <c r="AG347" s="208">
        <f t="shared" ref="AG347:AG357" si="445">AF347/AE347</f>
        <v>84.285070495075004</v>
      </c>
      <c r="AH347" s="205">
        <f>RANK(AG347, AG$347:AG$361)</f>
        <v>3</v>
      </c>
      <c r="AI347" s="576">
        <f>AVERAGE(AG347:AG361)</f>
        <v>78.437949296740513</v>
      </c>
      <c r="AJ347" s="207">
        <v>21</v>
      </c>
      <c r="AK347" s="207">
        <v>1770.2650787552836</v>
      </c>
      <c r="AL347" s="208">
        <f t="shared" ref="AL347:AL357" si="446">AK347/AJ347</f>
        <v>84.29833708358494</v>
      </c>
      <c r="AM347" s="205">
        <f>RANK(AL347, AL$347:AL$361)</f>
        <v>3</v>
      </c>
      <c r="AN347" s="576">
        <f>AVERAGE(AL347:AL361)</f>
        <v>78.578448030943775</v>
      </c>
      <c r="AO347" s="207">
        <v>21</v>
      </c>
      <c r="AP347" s="207">
        <v>1770.3210876482513</v>
      </c>
      <c r="AQ347" s="208">
        <f t="shared" ref="AQ347:AQ357" si="447">AP347/AO347</f>
        <v>84.301004173726255</v>
      </c>
      <c r="AR347" s="205">
        <f>RANK(AQ347, AQ$347:AQ$361)</f>
        <v>3</v>
      </c>
      <c r="AS347" s="576">
        <f>AVERAGE(AQ347:AQ361)</f>
        <v>78.658369461265679</v>
      </c>
      <c r="AT347" s="207">
        <v>21</v>
      </c>
      <c r="AU347" s="207">
        <v>1770.6999457406396</v>
      </c>
      <c r="AV347" s="208">
        <f t="shared" ref="AV347:AV357" si="448">AU347/AT347</f>
        <v>84.319045035268545</v>
      </c>
      <c r="AW347" s="205">
        <f>RANK(AV347, AV$347:AV$361)</f>
        <v>3</v>
      </c>
      <c r="AX347" s="576">
        <f>AVERAGE(AV347:AV361)</f>
        <v>78.660310631531587</v>
      </c>
    </row>
    <row r="348" spans="2:50" ht="14.25" customHeight="1">
      <c r="B348" s="527"/>
      <c r="C348" s="203">
        <v>2</v>
      </c>
      <c r="D348" s="206" t="s">
        <v>415</v>
      </c>
      <c r="E348" s="203">
        <v>25</v>
      </c>
      <c r="F348" s="203">
        <v>2000</v>
      </c>
      <c r="G348" s="208">
        <f t="shared" si="441"/>
        <v>80</v>
      </c>
      <c r="H348" s="576"/>
      <c r="I348" s="209">
        <f t="shared" ref="I348:K357" si="449">AVERAGE(P348,U348,Z348,AE348,AJ348,AO348,AT348)</f>
        <v>25</v>
      </c>
      <c r="J348" s="209">
        <f t="shared" si="449"/>
        <v>1782.031926651413</v>
      </c>
      <c r="K348" s="210">
        <f t="shared" si="449"/>
        <v>71.281277066056518</v>
      </c>
      <c r="L348" s="577"/>
      <c r="M348" s="209">
        <f>RANK(K348, K$347:$K$361)</f>
        <v>10</v>
      </c>
      <c r="N348" s="527"/>
      <c r="O348" s="527"/>
      <c r="P348" s="207">
        <v>25</v>
      </c>
      <c r="Q348" s="207">
        <v>1781.9048606073168</v>
      </c>
      <c r="R348" s="208">
        <f t="shared" si="442"/>
        <v>71.276194424292669</v>
      </c>
      <c r="S348" s="205">
        <f t="shared" ref="S348:S357" si="450">RANK(R348, R$347:R$361)</f>
        <v>9</v>
      </c>
      <c r="T348" s="576"/>
      <c r="U348" s="207">
        <v>25</v>
      </c>
      <c r="V348" s="207">
        <v>1781.8751398523152</v>
      </c>
      <c r="W348" s="208">
        <f t="shared" si="443"/>
        <v>71.275005594092605</v>
      </c>
      <c r="X348" s="205">
        <f t="shared" ref="X348:X357" si="451">RANK(W348, W$347:W$361)</f>
        <v>10</v>
      </c>
      <c r="Y348" s="576"/>
      <c r="Z348" s="207">
        <v>25</v>
      </c>
      <c r="AA348" s="207">
        <v>1781.9145967066713</v>
      </c>
      <c r="AB348" s="208">
        <f t="shared" si="444"/>
        <v>71.276583868266854</v>
      </c>
      <c r="AC348" s="205">
        <f t="shared" ref="AC348:AC357" si="452">RANK(AB348, AB$347:AB$361)</f>
        <v>10</v>
      </c>
      <c r="AD348" s="576"/>
      <c r="AE348" s="207">
        <v>25</v>
      </c>
      <c r="AF348" s="207">
        <v>1782.1662468513853</v>
      </c>
      <c r="AG348" s="208">
        <f t="shared" si="445"/>
        <v>71.286649874055414</v>
      </c>
      <c r="AH348" s="205">
        <f t="shared" ref="AH348:AH357" si="453">RANK(AG348, AG$347:AG$361)</f>
        <v>10</v>
      </c>
      <c r="AI348" s="576"/>
      <c r="AJ348" s="207">
        <v>25</v>
      </c>
      <c r="AK348" s="207">
        <v>1782.1729490022167</v>
      </c>
      <c r="AL348" s="208">
        <f t="shared" si="446"/>
        <v>71.286917960088672</v>
      </c>
      <c r="AM348" s="205">
        <f t="shared" ref="AM348:AM357" si="454">RANK(AL348, AL$347:AL$361)</f>
        <v>10</v>
      </c>
      <c r="AN348" s="576"/>
      <c r="AO348" s="207">
        <v>25</v>
      </c>
      <c r="AP348" s="207">
        <v>1782.0768136557608</v>
      </c>
      <c r="AQ348" s="208">
        <f t="shared" si="447"/>
        <v>71.283072546230429</v>
      </c>
      <c r="AR348" s="205">
        <f t="shared" ref="AR348:AR357" si="455">RANK(AQ348, AQ$347:AQ$361)</f>
        <v>10</v>
      </c>
      <c r="AS348" s="576"/>
      <c r="AT348" s="207">
        <v>25</v>
      </c>
      <c r="AU348" s="207">
        <v>1782.1128798842253</v>
      </c>
      <c r="AV348" s="208">
        <f t="shared" si="448"/>
        <v>71.284515195369011</v>
      </c>
      <c r="AW348" s="205">
        <f t="shared" ref="AW348:AW356" si="456">RANK(AV348, AV$347:AV$361)</f>
        <v>10</v>
      </c>
      <c r="AX348" s="576"/>
    </row>
    <row r="349" spans="2:50" ht="14.25" customHeight="1">
      <c r="B349" s="527"/>
      <c r="C349" s="203">
        <v>3</v>
      </c>
      <c r="D349" s="206" t="s">
        <v>416</v>
      </c>
      <c r="E349" s="203">
        <v>23</v>
      </c>
      <c r="F349" s="203">
        <v>2000</v>
      </c>
      <c r="G349" s="208">
        <f t="shared" si="441"/>
        <v>86.956521739130437</v>
      </c>
      <c r="H349" s="576"/>
      <c r="I349" s="209">
        <f t="shared" si="449"/>
        <v>23</v>
      </c>
      <c r="J349" s="209">
        <f t="shared" si="449"/>
        <v>1773.5370441932537</v>
      </c>
      <c r="K349" s="210">
        <f t="shared" si="449"/>
        <v>77.110306269271888</v>
      </c>
      <c r="L349" s="577"/>
      <c r="M349" s="209">
        <f>RANK(K349, K$347:$K$361)</f>
        <v>5</v>
      </c>
      <c r="N349" s="527"/>
      <c r="O349" s="527"/>
      <c r="P349" s="207">
        <v>23</v>
      </c>
      <c r="Q349" s="207">
        <v>1773.2070365358591</v>
      </c>
      <c r="R349" s="208">
        <f t="shared" si="442"/>
        <v>77.095958110254742</v>
      </c>
      <c r="S349" s="205">
        <f t="shared" si="450"/>
        <v>5</v>
      </c>
      <c r="T349" s="576"/>
      <c r="U349" s="207">
        <v>23</v>
      </c>
      <c r="V349" s="207">
        <v>1773.3273462056582</v>
      </c>
      <c r="W349" s="208">
        <f t="shared" si="443"/>
        <v>77.101188965463393</v>
      </c>
      <c r="X349" s="205">
        <f t="shared" si="451"/>
        <v>5</v>
      </c>
      <c r="Y349" s="576"/>
      <c r="Z349" s="207">
        <v>23</v>
      </c>
      <c r="AA349" s="207">
        <v>1773.3458294283032</v>
      </c>
      <c r="AB349" s="208">
        <f t="shared" si="444"/>
        <v>77.101992583839277</v>
      </c>
      <c r="AC349" s="205">
        <f t="shared" si="452"/>
        <v>5</v>
      </c>
      <c r="AD349" s="576"/>
      <c r="AE349" s="207">
        <v>23</v>
      </c>
      <c r="AF349" s="207">
        <v>1773.6280109262486</v>
      </c>
      <c r="AG349" s="208">
        <f t="shared" si="445"/>
        <v>77.114261344619507</v>
      </c>
      <c r="AH349" s="205">
        <f t="shared" si="453"/>
        <v>5</v>
      </c>
      <c r="AI349" s="576"/>
      <c r="AJ349" s="207">
        <v>23</v>
      </c>
      <c r="AK349" s="207">
        <v>1773.6951983298525</v>
      </c>
      <c r="AL349" s="208">
        <f t="shared" si="446"/>
        <v>77.117182536080549</v>
      </c>
      <c r="AM349" s="205">
        <f t="shared" si="454"/>
        <v>5</v>
      </c>
      <c r="AN349" s="576"/>
      <c r="AO349" s="207">
        <v>23</v>
      </c>
      <c r="AP349" s="207">
        <v>1773.7193763919815</v>
      </c>
      <c r="AQ349" s="208">
        <f t="shared" si="447"/>
        <v>77.118233756173112</v>
      </c>
      <c r="AR349" s="205">
        <f t="shared" si="455"/>
        <v>5</v>
      </c>
      <c r="AS349" s="576"/>
      <c r="AT349" s="207">
        <v>23</v>
      </c>
      <c r="AU349" s="207">
        <v>1773.8365115348713</v>
      </c>
      <c r="AV349" s="208">
        <f t="shared" si="448"/>
        <v>77.123326588472665</v>
      </c>
      <c r="AW349" s="205">
        <f t="shared" si="456"/>
        <v>5</v>
      </c>
      <c r="AX349" s="576"/>
    </row>
    <row r="350" spans="2:50" ht="14.25" customHeight="1">
      <c r="B350" s="527"/>
      <c r="C350" s="203">
        <v>4</v>
      </c>
      <c r="D350" s="206" t="s">
        <v>418</v>
      </c>
      <c r="E350" s="203">
        <v>24</v>
      </c>
      <c r="F350" s="203">
        <v>2000</v>
      </c>
      <c r="G350" s="208">
        <f t="shared" si="441"/>
        <v>83.333333333333329</v>
      </c>
      <c r="H350" s="576"/>
      <c r="I350" s="209">
        <f t="shared" si="449"/>
        <v>24</v>
      </c>
      <c r="J350" s="209">
        <f t="shared" si="449"/>
        <v>1769.0895448176839</v>
      </c>
      <c r="K350" s="210">
        <f t="shared" si="449"/>
        <v>73.712064367403499</v>
      </c>
      <c r="L350" s="577"/>
      <c r="M350" s="209">
        <f>RANK(K350, K$347:$K$361)</f>
        <v>9</v>
      </c>
      <c r="N350" s="527"/>
      <c r="O350" s="527"/>
      <c r="P350" s="207">
        <v>24</v>
      </c>
      <c r="Q350" s="207">
        <v>1768.8687269634258</v>
      </c>
      <c r="R350" s="208">
        <f t="shared" si="442"/>
        <v>73.702863623476077</v>
      </c>
      <c r="S350" s="205">
        <f>RANK(R350, R$347:R$361)</f>
        <v>8</v>
      </c>
      <c r="T350" s="576"/>
      <c r="U350" s="207">
        <v>24</v>
      </c>
      <c r="V350" s="207">
        <v>1768.9655172413768</v>
      </c>
      <c r="W350" s="208">
        <f t="shared" si="443"/>
        <v>73.706896551724029</v>
      </c>
      <c r="X350" s="205">
        <f>RANK(W350, W$347:W$361)</f>
        <v>8</v>
      </c>
      <c r="Y350" s="576"/>
      <c r="Z350" s="207">
        <v>24</v>
      </c>
      <c r="AA350" s="207">
        <v>1768.7566418703509</v>
      </c>
      <c r="AB350" s="208">
        <f t="shared" si="444"/>
        <v>73.698193411264626</v>
      </c>
      <c r="AC350" s="205">
        <f>RANK(AB350, AB$347:AB$361)</f>
        <v>8</v>
      </c>
      <c r="AD350" s="576"/>
      <c r="AE350" s="207">
        <v>24</v>
      </c>
      <c r="AF350" s="207">
        <v>1768.9952153110014</v>
      </c>
      <c r="AG350" s="208">
        <f t="shared" si="445"/>
        <v>73.70813397129173</v>
      </c>
      <c r="AH350" s="205">
        <f>RANK(AG350, AG$347:AG$361)</f>
        <v>9</v>
      </c>
      <c r="AI350" s="576"/>
      <c r="AJ350" s="207">
        <v>24</v>
      </c>
      <c r="AK350" s="207">
        <v>1769.3583587952846</v>
      </c>
      <c r="AL350" s="208">
        <f t="shared" si="446"/>
        <v>73.723264949803522</v>
      </c>
      <c r="AM350" s="205">
        <f>RANK(AL350, AL$347:AL$361)</f>
        <v>9</v>
      </c>
      <c r="AN350" s="576"/>
      <c r="AO350" s="207">
        <v>24</v>
      </c>
      <c r="AP350" s="207">
        <v>1769.4092257890445</v>
      </c>
      <c r="AQ350" s="208">
        <f t="shared" si="447"/>
        <v>73.725384407876859</v>
      </c>
      <c r="AR350" s="205">
        <f>RANK(AQ350, AQ$347:AQ$361)</f>
        <v>9</v>
      </c>
      <c r="AS350" s="576"/>
      <c r="AT350" s="207">
        <v>24</v>
      </c>
      <c r="AU350" s="207">
        <v>1769.2731277533037</v>
      </c>
      <c r="AV350" s="208">
        <f t="shared" si="448"/>
        <v>73.719713656387654</v>
      </c>
      <c r="AW350" s="205">
        <f>RANK(AV350, AV$347:AV$361)</f>
        <v>9</v>
      </c>
      <c r="AX350" s="576"/>
    </row>
    <row r="351" spans="2:50" ht="14.25" customHeight="1">
      <c r="B351" s="527"/>
      <c r="C351" s="203">
        <v>5</v>
      </c>
      <c r="D351" s="206" t="s">
        <v>413</v>
      </c>
      <c r="E351" s="203">
        <v>25</v>
      </c>
      <c r="F351" s="203">
        <v>2000</v>
      </c>
      <c r="G351" s="208">
        <f t="shared" si="441"/>
        <v>80</v>
      </c>
      <c r="H351" s="576"/>
      <c r="I351" s="209">
        <f t="shared" si="449"/>
        <v>25</v>
      </c>
      <c r="J351" s="209">
        <f t="shared" si="449"/>
        <v>1774.8378619342891</v>
      </c>
      <c r="K351" s="210">
        <f t="shared" si="449"/>
        <v>70.993514477371562</v>
      </c>
      <c r="L351" s="577"/>
      <c r="M351" s="209">
        <f>RANK(K351, K$347:$K$361)</f>
        <v>11</v>
      </c>
      <c r="N351" s="527"/>
      <c r="O351" s="527"/>
      <c r="P351" s="207">
        <v>25</v>
      </c>
      <c r="Q351" s="207">
        <v>1774.3902439024384</v>
      </c>
      <c r="R351" s="208">
        <f t="shared" si="442"/>
        <v>70.975609756097541</v>
      </c>
      <c r="S351" s="205">
        <f t="shared" si="450"/>
        <v>10</v>
      </c>
      <c r="T351" s="576"/>
      <c r="U351" s="207">
        <v>25</v>
      </c>
      <c r="V351" s="207">
        <v>1774.6585417104425</v>
      </c>
      <c r="W351" s="208">
        <f t="shared" si="443"/>
        <v>70.986341668417694</v>
      </c>
      <c r="X351" s="205">
        <f t="shared" si="451"/>
        <v>11</v>
      </c>
      <c r="Y351" s="576"/>
      <c r="Z351" s="207">
        <v>25</v>
      </c>
      <c r="AA351" s="207">
        <v>1774.7401247401247</v>
      </c>
      <c r="AB351" s="208">
        <f t="shared" si="444"/>
        <v>70.989604989604985</v>
      </c>
      <c r="AC351" s="205">
        <f t="shared" si="452"/>
        <v>11</v>
      </c>
      <c r="AD351" s="576"/>
      <c r="AE351" s="207">
        <v>25</v>
      </c>
      <c r="AF351" s="207">
        <v>1774.8427672955968</v>
      </c>
      <c r="AG351" s="208">
        <f t="shared" si="445"/>
        <v>70.993710691823878</v>
      </c>
      <c r="AH351" s="205">
        <f t="shared" si="453"/>
        <v>11</v>
      </c>
      <c r="AI351" s="576"/>
      <c r="AJ351" s="207">
        <v>25</v>
      </c>
      <c r="AK351" s="207">
        <v>1774.9333333333332</v>
      </c>
      <c r="AL351" s="208">
        <f t="shared" si="446"/>
        <v>70.99733333333333</v>
      </c>
      <c r="AM351" s="205">
        <f t="shared" si="454"/>
        <v>11</v>
      </c>
      <c r="AN351" s="576"/>
      <c r="AO351" s="207">
        <v>25</v>
      </c>
      <c r="AP351" s="207">
        <v>1775.1152073732715</v>
      </c>
      <c r="AQ351" s="208">
        <f t="shared" si="447"/>
        <v>71.004608294930861</v>
      </c>
      <c r="AR351" s="205">
        <f t="shared" si="455"/>
        <v>11</v>
      </c>
      <c r="AS351" s="576"/>
      <c r="AT351" s="207">
        <v>25</v>
      </c>
      <c r="AU351" s="207">
        <v>1775.184815184816</v>
      </c>
      <c r="AV351" s="208">
        <f t="shared" si="448"/>
        <v>71.007392607392646</v>
      </c>
      <c r="AW351" s="205">
        <f t="shared" si="456"/>
        <v>11</v>
      </c>
      <c r="AX351" s="576"/>
    </row>
    <row r="352" spans="2:50" ht="14.25" customHeight="1">
      <c r="B352" s="527"/>
      <c r="C352" s="203">
        <v>6</v>
      </c>
      <c r="D352" s="206" t="s">
        <v>665</v>
      </c>
      <c r="E352" s="203">
        <v>23</v>
      </c>
      <c r="F352" s="203">
        <v>2000</v>
      </c>
      <c r="G352" s="208">
        <f t="shared" si="441"/>
        <v>86.956521739130437</v>
      </c>
      <c r="H352" s="576"/>
      <c r="I352" s="209">
        <f t="shared" si="449"/>
        <v>23</v>
      </c>
      <c r="J352" s="209">
        <f t="shared" si="449"/>
        <v>1768.0874733547389</v>
      </c>
      <c r="K352" s="210">
        <f t="shared" si="449"/>
        <v>76.873368406727778</v>
      </c>
      <c r="L352" s="577"/>
      <c r="M352" s="209">
        <f>RANK(K352, K$347:$K$361)</f>
        <v>7</v>
      </c>
      <c r="N352" s="527"/>
      <c r="O352" s="527"/>
      <c r="P352" s="207">
        <v>23</v>
      </c>
      <c r="Q352" s="207">
        <v>1768.0805788055045</v>
      </c>
      <c r="R352" s="208">
        <f t="shared" si="442"/>
        <v>76.873068643717588</v>
      </c>
      <c r="S352" s="205">
        <f t="shared" si="450"/>
        <v>7</v>
      </c>
      <c r="T352" s="576"/>
      <c r="U352" s="207">
        <v>23</v>
      </c>
      <c r="V352" s="207">
        <v>1767.981438515081</v>
      </c>
      <c r="W352" s="208">
        <f t="shared" si="443"/>
        <v>76.868758196307866</v>
      </c>
      <c r="X352" s="205">
        <f t="shared" si="451"/>
        <v>7</v>
      </c>
      <c r="Y352" s="576"/>
      <c r="Z352" s="207">
        <v>23</v>
      </c>
      <c r="AA352" s="207">
        <v>1767.9841897233191</v>
      </c>
      <c r="AB352" s="208">
        <f t="shared" si="444"/>
        <v>76.868877814057356</v>
      </c>
      <c r="AC352" s="205">
        <f t="shared" si="452"/>
        <v>7</v>
      </c>
      <c r="AD352" s="576"/>
      <c r="AE352" s="207">
        <v>23</v>
      </c>
      <c r="AF352" s="207">
        <v>1767.9152673727708</v>
      </c>
      <c r="AG352" s="208">
        <f t="shared" si="445"/>
        <v>76.865881190120476</v>
      </c>
      <c r="AH352" s="205">
        <f t="shared" si="453"/>
        <v>7</v>
      </c>
      <c r="AI352" s="576"/>
      <c r="AJ352" s="207">
        <v>23</v>
      </c>
      <c r="AK352" s="207">
        <v>1768.2735187937972</v>
      </c>
      <c r="AL352" s="208">
        <f t="shared" si="446"/>
        <v>76.881457338860741</v>
      </c>
      <c r="AM352" s="205">
        <f t="shared" si="454"/>
        <v>7</v>
      </c>
      <c r="AN352" s="576"/>
      <c r="AO352" s="207">
        <v>23</v>
      </c>
      <c r="AP352" s="207">
        <v>1768.1847503547924</v>
      </c>
      <c r="AQ352" s="208">
        <f t="shared" si="447"/>
        <v>76.87759784151271</v>
      </c>
      <c r="AR352" s="205">
        <f t="shared" si="455"/>
        <v>8</v>
      </c>
      <c r="AS352" s="576"/>
      <c r="AT352" s="207">
        <v>23</v>
      </c>
      <c r="AU352" s="207">
        <v>1768.1925699179073</v>
      </c>
      <c r="AV352" s="208">
        <f t="shared" si="448"/>
        <v>76.877937822517708</v>
      </c>
      <c r="AW352" s="205">
        <f t="shared" si="456"/>
        <v>8</v>
      </c>
      <c r="AX352" s="576"/>
    </row>
    <row r="353" spans="2:50" ht="14.25" customHeight="1">
      <c r="B353" s="527"/>
      <c r="C353" s="203">
        <v>7</v>
      </c>
      <c r="D353" s="206" t="s">
        <v>685</v>
      </c>
      <c r="E353" s="203">
        <v>20</v>
      </c>
      <c r="F353" s="203">
        <v>2000</v>
      </c>
      <c r="G353" s="208">
        <f t="shared" si="441"/>
        <v>100</v>
      </c>
      <c r="H353" s="576"/>
      <c r="I353" s="209">
        <f t="shared" si="449"/>
        <v>20</v>
      </c>
      <c r="J353" s="209">
        <f t="shared" si="449"/>
        <v>1768.9645678753379</v>
      </c>
      <c r="K353" s="210">
        <f t="shared" si="449"/>
        <v>88.448228393766883</v>
      </c>
      <c r="L353" s="577"/>
      <c r="M353" s="209">
        <f>RANK(K353, K$347:$K$361)</f>
        <v>1</v>
      </c>
      <c r="N353" s="527"/>
      <c r="O353" s="527"/>
      <c r="P353" s="207">
        <v>20</v>
      </c>
      <c r="Q353" s="207">
        <v>1768.760330578514</v>
      </c>
      <c r="R353" s="208">
        <f t="shared" si="442"/>
        <v>88.438016528925701</v>
      </c>
      <c r="S353" s="205">
        <f t="shared" si="450"/>
        <v>1</v>
      </c>
      <c r="T353" s="576"/>
      <c r="U353" s="207">
        <v>20</v>
      </c>
      <c r="V353" s="207">
        <v>1769.2182410423463</v>
      </c>
      <c r="W353" s="208">
        <f t="shared" si="443"/>
        <v>88.460912052117322</v>
      </c>
      <c r="X353" s="205">
        <f t="shared" si="451"/>
        <v>1</v>
      </c>
      <c r="Y353" s="576"/>
      <c r="Z353" s="207">
        <v>20</v>
      </c>
      <c r="AA353" s="207">
        <v>1769.2890995260661</v>
      </c>
      <c r="AB353" s="208">
        <f t="shared" si="444"/>
        <v>88.464454976303301</v>
      </c>
      <c r="AC353" s="205">
        <f t="shared" si="452"/>
        <v>1</v>
      </c>
      <c r="AD353" s="576"/>
      <c r="AE353" s="207">
        <v>20</v>
      </c>
      <c r="AF353" s="207">
        <v>1769.054441260746</v>
      </c>
      <c r="AG353" s="208">
        <f t="shared" si="445"/>
        <v>88.452722063037299</v>
      </c>
      <c r="AH353" s="205">
        <f t="shared" si="453"/>
        <v>1</v>
      </c>
      <c r="AI353" s="576"/>
      <c r="AJ353" s="207">
        <v>20</v>
      </c>
      <c r="AK353" s="207">
        <v>1768.7237866986234</v>
      </c>
      <c r="AL353" s="208">
        <f t="shared" si="446"/>
        <v>88.436189334931171</v>
      </c>
      <c r="AM353" s="205">
        <f t="shared" si="454"/>
        <v>1</v>
      </c>
      <c r="AN353" s="576"/>
      <c r="AO353" s="207">
        <v>20</v>
      </c>
      <c r="AP353" s="207">
        <v>1768.9031739654486</v>
      </c>
      <c r="AQ353" s="208">
        <f t="shared" si="447"/>
        <v>88.445158698272422</v>
      </c>
      <c r="AR353" s="205">
        <f t="shared" si="455"/>
        <v>1</v>
      </c>
      <c r="AS353" s="576"/>
      <c r="AT353" s="207">
        <v>20</v>
      </c>
      <c r="AU353" s="207">
        <v>1768.8029020556198</v>
      </c>
      <c r="AV353" s="208">
        <f t="shared" si="448"/>
        <v>88.440145102780988</v>
      </c>
      <c r="AW353" s="205">
        <f t="shared" si="456"/>
        <v>1</v>
      </c>
      <c r="AX353" s="576"/>
    </row>
    <row r="354" spans="2:50" ht="14.25" customHeight="1">
      <c r="B354" s="527"/>
      <c r="C354" s="203">
        <v>8</v>
      </c>
      <c r="D354" s="206" t="s">
        <v>670</v>
      </c>
      <c r="E354" s="203">
        <v>23</v>
      </c>
      <c r="F354" s="203">
        <v>2000</v>
      </c>
      <c r="G354" s="208">
        <f t="shared" si="441"/>
        <v>86.956521739130437</v>
      </c>
      <c r="H354" s="576"/>
      <c r="I354" s="209">
        <f t="shared" si="449"/>
        <v>23</v>
      </c>
      <c r="J354" s="209">
        <f t="shared" si="449"/>
        <v>1770.1932193767807</v>
      </c>
      <c r="K354" s="210">
        <f t="shared" si="449"/>
        <v>76.964922581599154</v>
      </c>
      <c r="L354" s="577"/>
      <c r="M354" s="209">
        <f>RANK(K354, K$347:$K$361)</f>
        <v>6</v>
      </c>
      <c r="N354" s="527"/>
      <c r="O354" s="527"/>
      <c r="P354" s="207">
        <v>23</v>
      </c>
      <c r="Q354" s="207">
        <v>1770.2392530636077</v>
      </c>
      <c r="R354" s="208">
        <f t="shared" si="442"/>
        <v>76.966924046243818</v>
      </c>
      <c r="S354" s="205">
        <f t="shared" si="450"/>
        <v>6</v>
      </c>
      <c r="T354" s="576"/>
      <c r="U354" s="207">
        <v>23</v>
      </c>
      <c r="V354" s="207">
        <v>1770.2539298669897</v>
      </c>
      <c r="W354" s="208">
        <f t="shared" si="443"/>
        <v>76.967562168129987</v>
      </c>
      <c r="X354" s="205">
        <f t="shared" si="451"/>
        <v>6</v>
      </c>
      <c r="Y354" s="576"/>
      <c r="Z354" s="207">
        <v>23</v>
      </c>
      <c r="AA354" s="207">
        <v>1770.2409069437899</v>
      </c>
      <c r="AB354" s="208">
        <f t="shared" si="444"/>
        <v>76.966995954077817</v>
      </c>
      <c r="AC354" s="205">
        <f t="shared" si="452"/>
        <v>6</v>
      </c>
      <c r="AD354" s="576"/>
      <c r="AE354" s="207">
        <v>23</v>
      </c>
      <c r="AF354" s="207">
        <v>1770.2340093603725</v>
      </c>
      <c r="AG354" s="208">
        <f t="shared" si="445"/>
        <v>76.966696059146628</v>
      </c>
      <c r="AH354" s="205">
        <f t="shared" si="453"/>
        <v>6</v>
      </c>
      <c r="AI354" s="576"/>
      <c r="AJ354" s="207">
        <v>23</v>
      </c>
      <c r="AK354" s="207">
        <v>1770.0499168053232</v>
      </c>
      <c r="AL354" s="208">
        <f t="shared" si="446"/>
        <v>76.958692035014053</v>
      </c>
      <c r="AM354" s="205">
        <f t="shared" si="454"/>
        <v>6</v>
      </c>
      <c r="AN354" s="576"/>
      <c r="AO354" s="207">
        <v>23</v>
      </c>
      <c r="AP354" s="207">
        <v>1770.0217233888495</v>
      </c>
      <c r="AQ354" s="208">
        <f t="shared" si="447"/>
        <v>76.957466234297812</v>
      </c>
      <c r="AR354" s="205">
        <f t="shared" si="455"/>
        <v>6</v>
      </c>
      <c r="AS354" s="576"/>
      <c r="AT354" s="207">
        <v>23</v>
      </c>
      <c r="AU354" s="207">
        <v>1770.3127962085323</v>
      </c>
      <c r="AV354" s="208">
        <f t="shared" si="448"/>
        <v>76.970121574284008</v>
      </c>
      <c r="AW354" s="205">
        <f t="shared" si="456"/>
        <v>6</v>
      </c>
      <c r="AX354" s="576"/>
    </row>
    <row r="355" spans="2:50" ht="14.25" customHeight="1">
      <c r="B355" s="527"/>
      <c r="C355" s="203">
        <v>9</v>
      </c>
      <c r="D355" s="206" t="s">
        <v>710</v>
      </c>
      <c r="E355" s="203">
        <v>21</v>
      </c>
      <c r="F355" s="203">
        <v>2000</v>
      </c>
      <c r="G355" s="208">
        <f t="shared" si="441"/>
        <v>95.238095238095241</v>
      </c>
      <c r="H355" s="576"/>
      <c r="I355" s="209">
        <f t="shared" si="449"/>
        <v>21</v>
      </c>
      <c r="J355" s="209">
        <f t="shared" si="449"/>
        <v>1769.2876158094109</v>
      </c>
      <c r="K355" s="210">
        <f t="shared" si="449"/>
        <v>84.25179122901956</v>
      </c>
      <c r="L355" s="577"/>
      <c r="M355" s="209">
        <f>RANK(K355, K$347:$K$361)</f>
        <v>4</v>
      </c>
      <c r="N355" s="527"/>
      <c r="O355" s="527"/>
      <c r="P355" s="207">
        <v>21</v>
      </c>
      <c r="Q355" s="207">
        <v>1769.3315858453452</v>
      </c>
      <c r="R355" s="208">
        <f t="shared" si="442"/>
        <v>84.253885040254531</v>
      </c>
      <c r="S355" s="205">
        <f t="shared" si="450"/>
        <v>3</v>
      </c>
      <c r="T355" s="576"/>
      <c r="U355" s="207">
        <v>21</v>
      </c>
      <c r="V355" s="207">
        <v>1769.3247588424435</v>
      </c>
      <c r="W355" s="208">
        <f t="shared" si="443"/>
        <v>84.253559944878262</v>
      </c>
      <c r="X355" s="205">
        <f t="shared" si="451"/>
        <v>4</v>
      </c>
      <c r="Y355" s="576"/>
      <c r="Z355" s="207">
        <v>21</v>
      </c>
      <c r="AA355" s="207">
        <v>1769.1262135922325</v>
      </c>
      <c r="AB355" s="208">
        <f t="shared" si="444"/>
        <v>84.244105409153931</v>
      </c>
      <c r="AC355" s="205">
        <f t="shared" si="452"/>
        <v>4</v>
      </c>
      <c r="AD355" s="576"/>
      <c r="AE355" s="207">
        <v>21</v>
      </c>
      <c r="AF355" s="207">
        <v>1769.2832764505113</v>
      </c>
      <c r="AG355" s="208">
        <f t="shared" si="445"/>
        <v>84.251584592881485</v>
      </c>
      <c r="AH355" s="205">
        <f t="shared" si="453"/>
        <v>4</v>
      </c>
      <c r="AI355" s="576"/>
      <c r="AJ355" s="207">
        <v>21</v>
      </c>
      <c r="AK355" s="207">
        <v>1769.3589279246639</v>
      </c>
      <c r="AL355" s="208">
        <f t="shared" si="446"/>
        <v>84.255187044031615</v>
      </c>
      <c r="AM355" s="205">
        <f t="shared" si="454"/>
        <v>4</v>
      </c>
      <c r="AN355" s="576"/>
      <c r="AO355" s="207">
        <v>21</v>
      </c>
      <c r="AP355" s="207">
        <v>1769.328585961342</v>
      </c>
      <c r="AQ355" s="208">
        <f t="shared" si="447"/>
        <v>84.253742188635329</v>
      </c>
      <c r="AR355" s="205">
        <f t="shared" si="455"/>
        <v>4</v>
      </c>
      <c r="AS355" s="576"/>
      <c r="AT355" s="207">
        <v>21</v>
      </c>
      <c r="AU355" s="207">
        <v>1769.2599620493361</v>
      </c>
      <c r="AV355" s="208">
        <f t="shared" si="448"/>
        <v>84.250474383301722</v>
      </c>
      <c r="AW355" s="205">
        <f t="shared" si="456"/>
        <v>4</v>
      </c>
      <c r="AX355" s="576"/>
    </row>
    <row r="356" spans="2:50" ht="14.25" customHeight="1">
      <c r="B356" s="527"/>
      <c r="C356" s="203">
        <v>10</v>
      </c>
      <c r="D356" s="206" t="s">
        <v>762</v>
      </c>
      <c r="E356" s="203">
        <v>21</v>
      </c>
      <c r="F356" s="203">
        <v>2000</v>
      </c>
      <c r="G356" s="208">
        <f t="shared" si="441"/>
        <v>95.238095238095241</v>
      </c>
      <c r="H356" s="576"/>
      <c r="I356" s="209">
        <f t="shared" si="449"/>
        <v>21</v>
      </c>
      <c r="J356" s="209">
        <f t="shared" si="449"/>
        <v>1770.9093619649987</v>
      </c>
      <c r="K356" s="210">
        <f t="shared" si="449"/>
        <v>84.329017236428498</v>
      </c>
      <c r="L356" s="577"/>
      <c r="M356" s="209">
        <f>RANK(K356, K$347:$K$361)</f>
        <v>2</v>
      </c>
      <c r="N356" s="527"/>
      <c r="O356" s="527"/>
      <c r="P356" s="207">
        <v>21</v>
      </c>
      <c r="Q356" s="207">
        <v>1770.5595408895235</v>
      </c>
      <c r="R356" s="208">
        <f t="shared" si="442"/>
        <v>84.312359089977306</v>
      </c>
      <c r="S356" s="205">
        <f t="shared" si="450"/>
        <v>2</v>
      </c>
      <c r="T356" s="576"/>
      <c r="U356" s="207">
        <v>21</v>
      </c>
      <c r="V356" s="207">
        <v>1770.7147007553758</v>
      </c>
      <c r="W356" s="208">
        <f t="shared" si="443"/>
        <v>84.319747655017892</v>
      </c>
      <c r="X356" s="205">
        <f t="shared" si="451"/>
        <v>2</v>
      </c>
      <c r="Y356" s="576"/>
      <c r="Z356" s="207">
        <v>21</v>
      </c>
      <c r="AA356" s="207">
        <v>1770.9080223332348</v>
      </c>
      <c r="AB356" s="208">
        <f t="shared" si="444"/>
        <v>84.328953444439747</v>
      </c>
      <c r="AC356" s="205">
        <f t="shared" si="452"/>
        <v>2</v>
      </c>
      <c r="AD356" s="576"/>
      <c r="AE356" s="207">
        <v>21</v>
      </c>
      <c r="AF356" s="207">
        <v>1770.8801754867025</v>
      </c>
      <c r="AG356" s="208">
        <f t="shared" si="445"/>
        <v>84.327627404128691</v>
      </c>
      <c r="AH356" s="205">
        <f t="shared" si="453"/>
        <v>2</v>
      </c>
      <c r="AI356" s="576"/>
      <c r="AJ356" s="207">
        <v>21</v>
      </c>
      <c r="AK356" s="207">
        <v>1770.9963827688266</v>
      </c>
      <c r="AL356" s="208">
        <f t="shared" si="446"/>
        <v>84.333161084229843</v>
      </c>
      <c r="AM356" s="205">
        <f t="shared" si="454"/>
        <v>2</v>
      </c>
      <c r="AN356" s="576"/>
      <c r="AO356" s="207">
        <v>21</v>
      </c>
      <c r="AP356" s="207">
        <v>1771.1690174515884</v>
      </c>
      <c r="AQ356" s="208">
        <f t="shared" si="447"/>
        <v>84.341381783408977</v>
      </c>
      <c r="AR356" s="205">
        <f t="shared" si="455"/>
        <v>2</v>
      </c>
      <c r="AS356" s="576"/>
      <c r="AT356" s="207">
        <v>21</v>
      </c>
      <c r="AU356" s="207">
        <v>1771.1376940697387</v>
      </c>
      <c r="AV356" s="208">
        <f t="shared" si="448"/>
        <v>84.339890193797075</v>
      </c>
      <c r="AW356" s="205">
        <f t="shared" si="456"/>
        <v>2</v>
      </c>
      <c r="AX356" s="576"/>
    </row>
    <row r="357" spans="2:50" ht="14.25" customHeight="1">
      <c r="B357" s="527"/>
      <c r="C357" s="203">
        <v>11</v>
      </c>
      <c r="D357" s="206" t="s">
        <v>779</v>
      </c>
      <c r="E357" s="203">
        <v>23</v>
      </c>
      <c r="F357" s="203">
        <v>2000</v>
      </c>
      <c r="G357" s="208">
        <f t="shared" si="441"/>
        <v>86.956521739130437</v>
      </c>
      <c r="H357" s="576"/>
      <c r="I357" s="209">
        <f t="shared" si="449"/>
        <v>23</v>
      </c>
      <c r="J357" s="209">
        <f t="shared" si="449"/>
        <v>1709.9988533533176</v>
      </c>
      <c r="K357" s="210">
        <f t="shared" si="449"/>
        <v>74.347776232752935</v>
      </c>
      <c r="L357" s="577"/>
      <c r="M357" s="209">
        <f>RANK(K357, K$347:$K$361)</f>
        <v>8</v>
      </c>
      <c r="N357" s="527"/>
      <c r="O357" s="527"/>
      <c r="P357" s="207">
        <v>23</v>
      </c>
      <c r="Q357" s="207">
        <v>1630.2271700540791</v>
      </c>
      <c r="R357" s="208">
        <f t="shared" si="442"/>
        <v>70.879442176264305</v>
      </c>
      <c r="S357" s="205">
        <f t="shared" si="450"/>
        <v>11</v>
      </c>
      <c r="T357" s="576"/>
      <c r="U357" s="207">
        <v>23</v>
      </c>
      <c r="V357" s="207">
        <v>1654.221516769602</v>
      </c>
      <c r="W357" s="208">
        <f t="shared" si="443"/>
        <v>71.922674642156608</v>
      </c>
      <c r="X357" s="205">
        <f t="shared" si="451"/>
        <v>9</v>
      </c>
      <c r="Y357" s="576"/>
      <c r="Z357" s="207">
        <v>23</v>
      </c>
      <c r="AA357" s="207">
        <v>1681.9149660955459</v>
      </c>
      <c r="AB357" s="208">
        <f t="shared" si="444"/>
        <v>73.126737656328075</v>
      </c>
      <c r="AC357" s="205">
        <f t="shared" si="452"/>
        <v>9</v>
      </c>
      <c r="AD357" s="576"/>
      <c r="AE357" s="207">
        <v>23</v>
      </c>
      <c r="AF357" s="207">
        <v>1714.9974052932027</v>
      </c>
      <c r="AG357" s="208">
        <f t="shared" si="445"/>
        <v>74.565104577965343</v>
      </c>
      <c r="AH357" s="205">
        <f t="shared" si="453"/>
        <v>8</v>
      </c>
      <c r="AI357" s="576"/>
      <c r="AJ357" s="207">
        <v>23</v>
      </c>
      <c r="AK357" s="207">
        <v>1749.7297297297296</v>
      </c>
      <c r="AL357" s="208">
        <f t="shared" si="446"/>
        <v>76.075205640423022</v>
      </c>
      <c r="AM357" s="205">
        <f t="shared" si="454"/>
        <v>8</v>
      </c>
      <c r="AN357" s="576"/>
      <c r="AO357" s="207">
        <v>23</v>
      </c>
      <c r="AP357" s="207">
        <v>1769.4915254237287</v>
      </c>
      <c r="AQ357" s="208">
        <f t="shared" si="447"/>
        <v>76.934414148857769</v>
      </c>
      <c r="AR357" s="205">
        <f t="shared" si="455"/>
        <v>7</v>
      </c>
      <c r="AS357" s="576"/>
      <c r="AT357" s="207">
        <v>23</v>
      </c>
      <c r="AU357" s="207">
        <v>1769.409660107335</v>
      </c>
      <c r="AV357" s="208">
        <f t="shared" si="448"/>
        <v>76.930854787275436</v>
      </c>
      <c r="AW357" s="205">
        <f>RANK(AV357, AV$347:AV$361)</f>
        <v>7</v>
      </c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7"/>
      <c r="Q358" s="207"/>
      <c r="R358" s="208"/>
      <c r="S358" s="205"/>
      <c r="T358" s="576"/>
      <c r="U358" s="207"/>
      <c r="V358" s="207"/>
      <c r="W358" s="208"/>
      <c r="X358" s="205"/>
      <c r="Y358" s="576"/>
      <c r="Z358" s="207"/>
      <c r="AA358" s="207"/>
      <c r="AB358" s="208"/>
      <c r="AC358" s="205"/>
      <c r="AD358" s="576"/>
      <c r="AE358" s="207"/>
      <c r="AF358" s="207"/>
      <c r="AG358" s="208"/>
      <c r="AH358" s="205"/>
      <c r="AI358" s="576"/>
      <c r="AJ358" s="207"/>
      <c r="AK358" s="207"/>
      <c r="AL358" s="208"/>
      <c r="AM358" s="205"/>
      <c r="AN358" s="576"/>
      <c r="AO358" s="207"/>
      <c r="AP358" s="207"/>
      <c r="AQ358" s="208"/>
      <c r="AR358" s="205"/>
      <c r="AS358" s="576"/>
      <c r="AT358" s="207"/>
      <c r="AU358" s="207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7">U362+1</f>
        <v>45995</v>
      </c>
      <c r="AA362" s="637"/>
      <c r="AB362" s="637"/>
      <c r="AC362" s="637"/>
      <c r="AD362" s="637"/>
      <c r="AE362" s="638">
        <f t="shared" ref="AE362" si="458">Z362+1</f>
        <v>45996</v>
      </c>
      <c r="AF362" s="639"/>
      <c r="AG362" s="639"/>
      <c r="AH362" s="639"/>
      <c r="AI362" s="639"/>
      <c r="AJ362" s="640">
        <f t="shared" ref="AJ362" si="459">AE362+1</f>
        <v>45997</v>
      </c>
      <c r="AK362" s="641"/>
      <c r="AL362" s="641"/>
      <c r="AM362" s="641"/>
      <c r="AN362" s="642"/>
      <c r="AO362" s="638">
        <f t="shared" ref="AO362" si="460">AJ362+1</f>
        <v>45998</v>
      </c>
      <c r="AP362" s="639"/>
      <c r="AQ362" s="639"/>
      <c r="AR362" s="639"/>
      <c r="AS362" s="639"/>
      <c r="AT362" s="640">
        <f t="shared" ref="AT362" si="461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62">Z362</f>
        <v>45995</v>
      </c>
      <c r="AA363" s="643"/>
      <c r="AB363" s="643"/>
      <c r="AC363" s="643"/>
      <c r="AD363" s="643"/>
      <c r="AE363" s="644">
        <f t="shared" ref="AE363" si="463">AE362</f>
        <v>45996</v>
      </c>
      <c r="AF363" s="644"/>
      <c r="AG363" s="644"/>
      <c r="AH363" s="644"/>
      <c r="AI363" s="644"/>
      <c r="AJ363" s="645">
        <f t="shared" ref="AJ363" si="464">AJ362</f>
        <v>45997</v>
      </c>
      <c r="AK363" s="646"/>
      <c r="AL363" s="646"/>
      <c r="AM363" s="646"/>
      <c r="AN363" s="647"/>
      <c r="AO363" s="644">
        <f t="shared" ref="AO363" si="465">AO362</f>
        <v>45998</v>
      </c>
      <c r="AP363" s="644"/>
      <c r="AQ363" s="644"/>
      <c r="AR363" s="644"/>
      <c r="AS363" s="644"/>
      <c r="AT363" s="645">
        <f t="shared" ref="AT363" si="466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139</v>
      </c>
      <c r="C367" s="203">
        <v>1</v>
      </c>
      <c r="D367" s="206" t="s">
        <v>414</v>
      </c>
      <c r="E367" s="203">
        <v>21</v>
      </c>
      <c r="F367" s="203">
        <v>2000</v>
      </c>
      <c r="G367" s="208">
        <f t="shared" ref="G367:G377" si="467">F367/E367</f>
        <v>95.238095238095241</v>
      </c>
      <c r="H367" s="576">
        <f>AVERAGE(G367:G381)</f>
        <v>88.806700545830978</v>
      </c>
      <c r="I367" s="209">
        <f>AVERAGE(P367,U367,Z367,AE367,AJ367,AO367,AT367)</f>
        <v>21</v>
      </c>
      <c r="J367" s="209">
        <f>AVERAGE(Q367,V367,AA367,AF367,AK367,AP367,AU367)</f>
        <v>1770.9149943441455</v>
      </c>
      <c r="K367" s="210">
        <f>AVERAGE(R367,W367,AB367,AG367,AL367,AQ367,AV367)</f>
        <v>84.329285444959297</v>
      </c>
      <c r="L367" s="577">
        <f>IFERROR(AVERAGE(K367:K381),"-")</f>
        <v>78.667131892331611</v>
      </c>
      <c r="M367" s="209">
        <f>RANK(K367, K$367:$K$381)</f>
        <v>2</v>
      </c>
      <c r="N367" s="527"/>
      <c r="O367" s="527"/>
      <c r="P367" s="207">
        <v>21</v>
      </c>
      <c r="Q367" s="207">
        <v>1770.7013909440666</v>
      </c>
      <c r="R367" s="208">
        <f t="shared" ref="R367:R377" si="468">Q367/P367</f>
        <v>84.319113854479355</v>
      </c>
      <c r="S367" s="205">
        <f>RANK(R367, R$367:R$381)</f>
        <v>3</v>
      </c>
      <c r="T367" s="576">
        <f>AVERAGE(R367:R381)</f>
        <v>78.663975815943473</v>
      </c>
      <c r="U367" s="207">
        <v>21</v>
      </c>
      <c r="V367" s="207">
        <v>1770.6698853349435</v>
      </c>
      <c r="W367" s="208">
        <f t="shared" ref="W367:W377" si="469">V367/U367</f>
        <v>84.317613587378261</v>
      </c>
      <c r="X367" s="205">
        <f>RANK(W367, W$367:W$381)</f>
        <v>3</v>
      </c>
      <c r="Y367" s="576">
        <f>AVERAGE(W367:W381)</f>
        <v>78.657916061380433</v>
      </c>
      <c r="Z367" s="207">
        <v>21</v>
      </c>
      <c r="AA367" s="207">
        <v>1770.7177033492844</v>
      </c>
      <c r="AB367" s="208">
        <f t="shared" ref="AB367:AB377" si="470">AA367/Z367</f>
        <v>84.31989063568021</v>
      </c>
      <c r="AC367" s="205">
        <f>RANK(AB367, AB$367:AB$381)</f>
        <v>2</v>
      </c>
      <c r="AD367" s="576">
        <f>AVERAGE(AB367:AB381)</f>
        <v>78.660037336712548</v>
      </c>
      <c r="AE367" s="207">
        <v>21</v>
      </c>
      <c r="AF367" s="207">
        <v>1770.7941929974381</v>
      </c>
      <c r="AG367" s="208">
        <f t="shared" ref="AG367:AG377" si="471">AF367/AE367</f>
        <v>84.323532999878012</v>
      </c>
      <c r="AH367" s="205">
        <f>RANK(AG367, AG$367:AG$381)</f>
        <v>3</v>
      </c>
      <c r="AI367" s="576">
        <f>AVERAGE(AG367:AG381)</f>
        <v>78.665965816974435</v>
      </c>
      <c r="AJ367" s="207">
        <v>21</v>
      </c>
      <c r="AK367" s="207">
        <v>1770.8694015807325</v>
      </c>
      <c r="AL367" s="208">
        <f t="shared" ref="AL367:AL377" si="472">AK367/AJ367</f>
        <v>84.327114360987267</v>
      </c>
      <c r="AM367" s="205">
        <f>RANK(AL367, AL$367:AL$381)</f>
        <v>3</v>
      </c>
      <c r="AN367" s="576">
        <f>AVERAGE(AL367:AL381)</f>
        <v>78.667679023852102</v>
      </c>
      <c r="AO367" s="207">
        <v>21</v>
      </c>
      <c r="AP367" s="207">
        <v>1771.2238147739811</v>
      </c>
      <c r="AQ367" s="208">
        <f t="shared" ref="AQ367:AQ377" si="473">AP367/AO367</f>
        <v>84.343991179713385</v>
      </c>
      <c r="AR367" s="205">
        <f>RANK(AQ367, AQ$367:AQ$381)</f>
        <v>2</v>
      </c>
      <c r="AS367" s="576">
        <f>AVERAGE(AQ367:AQ381)</f>
        <v>78.674165418909936</v>
      </c>
      <c r="AT367" s="207">
        <v>21</v>
      </c>
      <c r="AU367" s="207">
        <v>1771.4285714285716</v>
      </c>
      <c r="AV367" s="208">
        <f t="shared" ref="AV367:AV377" si="474">AU367/AT367</f>
        <v>84.353741496598644</v>
      </c>
      <c r="AW367" s="205">
        <f>RANK(AV367, AV$367:AV$381)</f>
        <v>2</v>
      </c>
      <c r="AX367" s="576">
        <f>AVERAGE(AV367:AV381)</f>
        <v>78.680183772548318</v>
      </c>
    </row>
    <row r="368" spans="2:50" ht="14.25" customHeight="1">
      <c r="B368" s="527"/>
      <c r="C368" s="203">
        <v>2</v>
      </c>
      <c r="D368" s="206" t="s">
        <v>415</v>
      </c>
      <c r="E368" s="203">
        <v>25</v>
      </c>
      <c r="F368" s="203">
        <v>2000</v>
      </c>
      <c r="G368" s="208">
        <f t="shared" si="467"/>
        <v>80</v>
      </c>
      <c r="H368" s="576"/>
      <c r="I368" s="209">
        <f t="shared" ref="I368:K377" si="475">AVERAGE(P368,U368,Z368,AE368,AJ368,AO368,AT368)</f>
        <v>25</v>
      </c>
      <c r="J368" s="209">
        <f t="shared" si="475"/>
        <v>1780.975836436292</v>
      </c>
      <c r="K368" s="210">
        <f t="shared" si="475"/>
        <v>71.239033457451683</v>
      </c>
      <c r="L368" s="577"/>
      <c r="M368" s="209">
        <f>RANK(K368, K$367:$K$381)</f>
        <v>10</v>
      </c>
      <c r="N368" s="527"/>
      <c r="O368" s="527"/>
      <c r="P368" s="207">
        <v>25</v>
      </c>
      <c r="Q368" s="207">
        <v>1782.1010140789597</v>
      </c>
      <c r="R368" s="208">
        <f t="shared" si="468"/>
        <v>71.284040563158385</v>
      </c>
      <c r="S368" s="205">
        <f t="shared" ref="S368:S377" si="476">RANK(R368, R$367:R$381)</f>
        <v>10</v>
      </c>
      <c r="T368" s="576"/>
      <c r="U368" s="207">
        <v>25</v>
      </c>
      <c r="V368" s="207">
        <v>1780.7002188183803</v>
      </c>
      <c r="W368" s="208">
        <f t="shared" si="469"/>
        <v>71.228008752735207</v>
      </c>
      <c r="X368" s="205">
        <f t="shared" ref="X368:X377" si="477">RANK(W368, W$367:W$381)</f>
        <v>10</v>
      </c>
      <c r="Y368" s="576"/>
      <c r="Z368" s="207">
        <v>25</v>
      </c>
      <c r="AA368" s="207">
        <v>1780.6167400881063</v>
      </c>
      <c r="AB368" s="208">
        <f t="shared" si="470"/>
        <v>71.224669603524248</v>
      </c>
      <c r="AC368" s="205">
        <f t="shared" ref="AC368:AC377" si="478">RANK(AB368, AB$367:AB$381)</f>
        <v>10</v>
      </c>
      <c r="AD368" s="576"/>
      <c r="AE368" s="207">
        <v>25</v>
      </c>
      <c r="AF368" s="207">
        <v>1780.7359624688461</v>
      </c>
      <c r="AG368" s="208">
        <f t="shared" si="471"/>
        <v>71.229438498753836</v>
      </c>
      <c r="AH368" s="205">
        <f t="shared" ref="AH368:AH377" si="479">RANK(AG368, AG$367:AG$381)</f>
        <v>10</v>
      </c>
      <c r="AI368" s="576"/>
      <c r="AJ368" s="207">
        <v>25</v>
      </c>
      <c r="AK368" s="207">
        <v>1780.762379764873</v>
      </c>
      <c r="AL368" s="208">
        <f t="shared" si="472"/>
        <v>71.230495190594922</v>
      </c>
      <c r="AM368" s="205">
        <f t="shared" ref="AM368:AM377" si="480">RANK(AL368, AL$367:AL$381)</f>
        <v>10</v>
      </c>
      <c r="AN368" s="576"/>
      <c r="AO368" s="207">
        <v>25</v>
      </c>
      <c r="AP368" s="207">
        <v>1780.931874946172</v>
      </c>
      <c r="AQ368" s="208">
        <f t="shared" si="473"/>
        <v>71.237274997846882</v>
      </c>
      <c r="AR368" s="205">
        <f t="shared" ref="AR368:AR377" si="481">RANK(AQ368, AQ$367:AQ$381)</f>
        <v>10</v>
      </c>
      <c r="AS368" s="576"/>
      <c r="AT368" s="207">
        <v>25</v>
      </c>
      <c r="AU368" s="207">
        <v>1780.9826648887069</v>
      </c>
      <c r="AV368" s="208">
        <f t="shared" si="474"/>
        <v>71.239306595548271</v>
      </c>
      <c r="AW368" s="205">
        <f t="shared" ref="AW368:AW377" si="482">RANK(AV368, AV$367:AV$381)</f>
        <v>10</v>
      </c>
      <c r="AX368" s="576"/>
    </row>
    <row r="369" spans="2:50" ht="14.25" customHeight="1">
      <c r="B369" s="527"/>
      <c r="C369" s="203">
        <v>3</v>
      </c>
      <c r="D369" s="206" t="s">
        <v>416</v>
      </c>
      <c r="E369" s="203">
        <v>23</v>
      </c>
      <c r="F369" s="203">
        <v>2000</v>
      </c>
      <c r="G369" s="208">
        <f t="shared" si="467"/>
        <v>86.956521739130437</v>
      </c>
      <c r="H369" s="576"/>
      <c r="I369" s="209">
        <f t="shared" si="475"/>
        <v>23</v>
      </c>
      <c r="J369" s="209">
        <f t="shared" si="475"/>
        <v>1774.3005200446903</v>
      </c>
      <c r="K369" s="210">
        <f t="shared" si="475"/>
        <v>77.14350087150828</v>
      </c>
      <c r="L369" s="577"/>
      <c r="M369" s="209">
        <f>RANK(K369, K$367:$K$381)</f>
        <v>5</v>
      </c>
      <c r="N369" s="527"/>
      <c r="O369" s="527"/>
      <c r="P369" s="207">
        <v>23</v>
      </c>
      <c r="Q369" s="207">
        <v>1773.8982087005961</v>
      </c>
      <c r="R369" s="208">
        <f t="shared" si="468"/>
        <v>77.12600907393896</v>
      </c>
      <c r="S369" s="205">
        <f t="shared" si="476"/>
        <v>5</v>
      </c>
      <c r="T369" s="576"/>
      <c r="U369" s="207">
        <v>23</v>
      </c>
      <c r="V369" s="207">
        <v>1773.9868049010363</v>
      </c>
      <c r="W369" s="208">
        <f t="shared" si="469"/>
        <v>77.129861082653747</v>
      </c>
      <c r="X369" s="205">
        <f t="shared" si="477"/>
        <v>5</v>
      </c>
      <c r="Y369" s="576"/>
      <c r="Z369" s="207">
        <v>23</v>
      </c>
      <c r="AA369" s="207">
        <v>1774.1379310344819</v>
      </c>
      <c r="AB369" s="208">
        <f t="shared" si="470"/>
        <v>77.136431784107913</v>
      </c>
      <c r="AC369" s="205">
        <f t="shared" si="478"/>
        <v>5</v>
      </c>
      <c r="AD369" s="576"/>
      <c r="AE369" s="207">
        <v>23</v>
      </c>
      <c r="AF369" s="207">
        <v>1774.3485342019555</v>
      </c>
      <c r="AG369" s="208">
        <f t="shared" si="471"/>
        <v>77.145588443563284</v>
      </c>
      <c r="AH369" s="205">
        <f t="shared" si="479"/>
        <v>5</v>
      </c>
      <c r="AI369" s="576"/>
      <c r="AJ369" s="207">
        <v>23</v>
      </c>
      <c r="AK369" s="207">
        <v>1774.5595353339788</v>
      </c>
      <c r="AL369" s="208">
        <f t="shared" si="472"/>
        <v>77.154762405825167</v>
      </c>
      <c r="AM369" s="205">
        <f t="shared" si="480"/>
        <v>5</v>
      </c>
      <c r="AN369" s="576"/>
      <c r="AO369" s="207">
        <v>23</v>
      </c>
      <c r="AP369" s="207">
        <v>1774.5604963805586</v>
      </c>
      <c r="AQ369" s="208">
        <f t="shared" si="473"/>
        <v>77.154804190459075</v>
      </c>
      <c r="AR369" s="205">
        <f t="shared" si="481"/>
        <v>5</v>
      </c>
      <c r="AS369" s="576"/>
      <c r="AT369" s="207">
        <v>23</v>
      </c>
      <c r="AU369" s="207">
        <v>1774.6121297602253</v>
      </c>
      <c r="AV369" s="208">
        <f t="shared" si="474"/>
        <v>77.157049120009802</v>
      </c>
      <c r="AW369" s="205">
        <f t="shared" si="482"/>
        <v>5</v>
      </c>
      <c r="AX369" s="576"/>
    </row>
    <row r="370" spans="2:50" ht="14.25" customHeight="1">
      <c r="B370" s="527"/>
      <c r="C370" s="203">
        <v>4</v>
      </c>
      <c r="D370" s="206" t="s">
        <v>418</v>
      </c>
      <c r="E370" s="203">
        <v>24</v>
      </c>
      <c r="F370" s="203">
        <v>2000</v>
      </c>
      <c r="G370" s="208">
        <f t="shared" si="467"/>
        <v>83.333333333333329</v>
      </c>
      <c r="H370" s="576"/>
      <c r="I370" s="209">
        <f t="shared" si="475"/>
        <v>24</v>
      </c>
      <c r="J370" s="209">
        <f t="shared" si="475"/>
        <v>1769.6184649994523</v>
      </c>
      <c r="K370" s="210">
        <f t="shared" si="475"/>
        <v>73.734102708310516</v>
      </c>
      <c r="L370" s="577"/>
      <c r="M370" s="209">
        <f>RANK(K370, K$367:$K$381)</f>
        <v>9</v>
      </c>
      <c r="N370" s="527"/>
      <c r="O370" s="527"/>
      <c r="P370" s="207">
        <v>24</v>
      </c>
      <c r="Q370" s="207">
        <v>1769.2579505300362</v>
      </c>
      <c r="R370" s="208">
        <f t="shared" si="468"/>
        <v>73.719081272084836</v>
      </c>
      <c r="S370" s="205">
        <f t="shared" si="476"/>
        <v>9</v>
      </c>
      <c r="T370" s="576"/>
      <c r="U370" s="207">
        <v>24</v>
      </c>
      <c r="V370" s="207">
        <v>1769.2832764505135</v>
      </c>
      <c r="W370" s="208">
        <f t="shared" si="469"/>
        <v>73.720136518771398</v>
      </c>
      <c r="X370" s="205">
        <f t="shared" si="477"/>
        <v>9</v>
      </c>
      <c r="Y370" s="576"/>
      <c r="Z370" s="207">
        <v>24</v>
      </c>
      <c r="AA370" s="207">
        <v>1769.4712337878275</v>
      </c>
      <c r="AB370" s="208">
        <f t="shared" si="470"/>
        <v>73.727968074492807</v>
      </c>
      <c r="AC370" s="205">
        <f t="shared" si="478"/>
        <v>9</v>
      </c>
      <c r="AD370" s="576"/>
      <c r="AE370" s="207">
        <v>24</v>
      </c>
      <c r="AF370" s="207">
        <v>1769.9284009546516</v>
      </c>
      <c r="AG370" s="208">
        <f t="shared" si="471"/>
        <v>73.747016706443816</v>
      </c>
      <c r="AH370" s="205">
        <f t="shared" si="479"/>
        <v>9</v>
      </c>
      <c r="AI370" s="576"/>
      <c r="AJ370" s="207">
        <v>24</v>
      </c>
      <c r="AK370" s="207">
        <v>1769.667077681873</v>
      </c>
      <c r="AL370" s="208">
        <f t="shared" si="472"/>
        <v>73.736128236744705</v>
      </c>
      <c r="AM370" s="205">
        <f t="shared" si="480"/>
        <v>9</v>
      </c>
      <c r="AN370" s="576"/>
      <c r="AO370" s="207">
        <v>24</v>
      </c>
      <c r="AP370" s="207">
        <v>1769.7213155912632</v>
      </c>
      <c r="AQ370" s="208">
        <f t="shared" si="473"/>
        <v>73.738388149635966</v>
      </c>
      <c r="AR370" s="205">
        <f t="shared" si="481"/>
        <v>9</v>
      </c>
      <c r="AS370" s="576"/>
      <c r="AT370" s="207">
        <v>24</v>
      </c>
      <c r="AU370" s="207">
        <v>1770.0000000000005</v>
      </c>
      <c r="AV370" s="208">
        <f t="shared" si="474"/>
        <v>73.750000000000014</v>
      </c>
      <c r="AW370" s="205">
        <f t="shared" si="482"/>
        <v>9</v>
      </c>
      <c r="AX370" s="576"/>
    </row>
    <row r="371" spans="2:50" ht="14.25" customHeight="1">
      <c r="B371" s="527"/>
      <c r="C371" s="203">
        <v>5</v>
      </c>
      <c r="D371" s="206" t="s">
        <v>413</v>
      </c>
      <c r="E371" s="203">
        <v>25</v>
      </c>
      <c r="F371" s="203">
        <v>2000</v>
      </c>
      <c r="G371" s="208">
        <f t="shared" si="467"/>
        <v>80</v>
      </c>
      <c r="H371" s="576"/>
      <c r="I371" s="209">
        <f t="shared" si="475"/>
        <v>25</v>
      </c>
      <c r="J371" s="209">
        <f t="shared" si="475"/>
        <v>1775.4453445318231</v>
      </c>
      <c r="K371" s="210">
        <f t="shared" si="475"/>
        <v>71.01781378127292</v>
      </c>
      <c r="L371" s="577"/>
      <c r="M371" s="209">
        <f>RANK(K371, K$367:$K$381)</f>
        <v>11</v>
      </c>
      <c r="N371" s="527"/>
      <c r="O371" s="527"/>
      <c r="P371" s="207">
        <v>25</v>
      </c>
      <c r="Q371" s="207">
        <v>1775.2171150180054</v>
      </c>
      <c r="R371" s="208">
        <f t="shared" si="468"/>
        <v>71.008684600720215</v>
      </c>
      <c r="S371" s="205">
        <f t="shared" si="476"/>
        <v>11</v>
      </c>
      <c r="T371" s="576"/>
      <c r="U371" s="207">
        <v>25</v>
      </c>
      <c r="V371" s="207">
        <v>1775.254988913525</v>
      </c>
      <c r="W371" s="208">
        <f t="shared" si="469"/>
        <v>71.010199556540996</v>
      </c>
      <c r="X371" s="205">
        <f t="shared" si="477"/>
        <v>11</v>
      </c>
      <c r="Y371" s="576"/>
      <c r="Z371" s="207">
        <v>25</v>
      </c>
      <c r="AA371" s="207">
        <v>1775.4159423888739</v>
      </c>
      <c r="AB371" s="208">
        <f t="shared" si="470"/>
        <v>71.016637695554948</v>
      </c>
      <c r="AC371" s="205">
        <f t="shared" si="478"/>
        <v>11</v>
      </c>
      <c r="AD371" s="576"/>
      <c r="AE371" s="207">
        <v>25</v>
      </c>
      <c r="AF371" s="207">
        <v>1775.525339925834</v>
      </c>
      <c r="AG371" s="208">
        <f t="shared" si="471"/>
        <v>71.02101359703336</v>
      </c>
      <c r="AH371" s="205">
        <f t="shared" si="479"/>
        <v>11</v>
      </c>
      <c r="AI371" s="576"/>
      <c r="AJ371" s="207">
        <v>25</v>
      </c>
      <c r="AK371" s="207">
        <v>1775.4684838160142</v>
      </c>
      <c r="AL371" s="208">
        <f t="shared" si="472"/>
        <v>71.018739352640566</v>
      </c>
      <c r="AM371" s="205">
        <f t="shared" si="480"/>
        <v>11</v>
      </c>
      <c r="AN371" s="576"/>
      <c r="AO371" s="207">
        <v>25</v>
      </c>
      <c r="AP371" s="207">
        <v>1775.5598659848349</v>
      </c>
      <c r="AQ371" s="208">
        <f t="shared" si="473"/>
        <v>71.022394639393397</v>
      </c>
      <c r="AR371" s="205">
        <f t="shared" si="481"/>
        <v>11</v>
      </c>
      <c r="AS371" s="576"/>
      <c r="AT371" s="207">
        <v>25</v>
      </c>
      <c r="AU371" s="207">
        <v>1775.6756756756752</v>
      </c>
      <c r="AV371" s="208">
        <f t="shared" si="474"/>
        <v>71.027027027027003</v>
      </c>
      <c r="AW371" s="205">
        <f t="shared" si="482"/>
        <v>11</v>
      </c>
      <c r="AX371" s="576"/>
    </row>
    <row r="372" spans="2:50" ht="14.25" customHeight="1">
      <c r="B372" s="527"/>
      <c r="C372" s="203">
        <v>6</v>
      </c>
      <c r="D372" s="206" t="s">
        <v>665</v>
      </c>
      <c r="E372" s="203">
        <v>23</v>
      </c>
      <c r="F372" s="203">
        <v>2000</v>
      </c>
      <c r="G372" s="208">
        <f t="shared" si="467"/>
        <v>86.956521739130437</v>
      </c>
      <c r="H372" s="576"/>
      <c r="I372" s="209">
        <f t="shared" si="475"/>
        <v>23</v>
      </c>
      <c r="J372" s="209">
        <f t="shared" si="475"/>
        <v>1768.4388144315687</v>
      </c>
      <c r="K372" s="210">
        <f t="shared" si="475"/>
        <v>76.888644105720374</v>
      </c>
      <c r="L372" s="577"/>
      <c r="M372" s="209">
        <f>RANK(K372, K$367:$K$381)</f>
        <v>8</v>
      </c>
      <c r="N372" s="527"/>
      <c r="O372" s="527"/>
      <c r="P372" s="207">
        <v>23</v>
      </c>
      <c r="Q372" s="207">
        <v>1768.2674772036476</v>
      </c>
      <c r="R372" s="208">
        <f t="shared" si="468"/>
        <v>76.881194661028161</v>
      </c>
      <c r="S372" s="205">
        <f t="shared" si="476"/>
        <v>8</v>
      </c>
      <c r="T372" s="576"/>
      <c r="U372" s="207">
        <v>23</v>
      </c>
      <c r="V372" s="207">
        <v>1768.463207074921</v>
      </c>
      <c r="W372" s="208">
        <f t="shared" si="469"/>
        <v>76.889704655431345</v>
      </c>
      <c r="X372" s="205">
        <f t="shared" si="477"/>
        <v>8</v>
      </c>
      <c r="Y372" s="576"/>
      <c r="Z372" s="207">
        <v>23</v>
      </c>
      <c r="AA372" s="207">
        <v>1768.5290763968051</v>
      </c>
      <c r="AB372" s="208">
        <f t="shared" si="470"/>
        <v>76.892568538991526</v>
      </c>
      <c r="AC372" s="205">
        <f t="shared" si="478"/>
        <v>8</v>
      </c>
      <c r="AD372" s="576"/>
      <c r="AE372" s="207">
        <v>23</v>
      </c>
      <c r="AF372" s="207">
        <v>1768.4345594525214</v>
      </c>
      <c r="AG372" s="208">
        <f t="shared" si="471"/>
        <v>76.888459106631359</v>
      </c>
      <c r="AH372" s="205">
        <f t="shared" si="479"/>
        <v>8</v>
      </c>
      <c r="AI372" s="576"/>
      <c r="AJ372" s="207">
        <v>23</v>
      </c>
      <c r="AK372" s="207">
        <v>1768.3818970861753</v>
      </c>
      <c r="AL372" s="208">
        <f t="shared" si="472"/>
        <v>76.886169438529365</v>
      </c>
      <c r="AM372" s="205">
        <f>RANK(AL372, AL$367:AL$381)</f>
        <v>8</v>
      </c>
      <c r="AN372" s="576"/>
      <c r="AO372" s="207">
        <v>23</v>
      </c>
      <c r="AP372" s="207">
        <v>1768.444610220067</v>
      </c>
      <c r="AQ372" s="208">
        <f t="shared" si="473"/>
        <v>76.888896096524647</v>
      </c>
      <c r="AR372" s="205">
        <f t="shared" si="481"/>
        <v>8</v>
      </c>
      <c r="AS372" s="576"/>
      <c r="AT372" s="207">
        <v>23</v>
      </c>
      <c r="AU372" s="207">
        <v>1768.5508735868443</v>
      </c>
      <c r="AV372" s="208">
        <f t="shared" si="474"/>
        <v>76.893516242906273</v>
      </c>
      <c r="AW372" s="205">
        <f t="shared" si="482"/>
        <v>8</v>
      </c>
      <c r="AX372" s="576"/>
    </row>
    <row r="373" spans="2:50" ht="14.25" customHeight="1">
      <c r="B373" s="527"/>
      <c r="C373" s="203">
        <v>7</v>
      </c>
      <c r="D373" s="206" t="s">
        <v>685</v>
      </c>
      <c r="E373" s="203">
        <v>20</v>
      </c>
      <c r="F373" s="203">
        <v>2000</v>
      </c>
      <c r="G373" s="208">
        <f t="shared" si="467"/>
        <v>100</v>
      </c>
      <c r="H373" s="576"/>
      <c r="I373" s="209">
        <f t="shared" si="475"/>
        <v>20</v>
      </c>
      <c r="J373" s="209">
        <f t="shared" si="475"/>
        <v>1769.1177019518666</v>
      </c>
      <c r="K373" s="210">
        <f t="shared" si="475"/>
        <v>88.45588509759331</v>
      </c>
      <c r="L373" s="577"/>
      <c r="M373" s="209">
        <f>RANK(K373, K$367:$K$381)</f>
        <v>1</v>
      </c>
      <c r="N373" s="527"/>
      <c r="O373" s="527"/>
      <c r="P373" s="207">
        <v>20</v>
      </c>
      <c r="Q373" s="207">
        <v>1769.2446043165476</v>
      </c>
      <c r="R373" s="208">
        <f t="shared" si="468"/>
        <v>88.462230215827375</v>
      </c>
      <c r="S373" s="205">
        <f>RANK(R373, R$367:R$381)</f>
        <v>1</v>
      </c>
      <c r="T373" s="576"/>
      <c r="U373" s="207">
        <v>20</v>
      </c>
      <c r="V373" s="207">
        <v>1768.9655172413795</v>
      </c>
      <c r="W373" s="208">
        <f t="shared" si="469"/>
        <v>88.448275862068982</v>
      </c>
      <c r="X373" s="205">
        <f>RANK(W373, W$367:W$381)</f>
        <v>1</v>
      </c>
      <c r="Y373" s="576"/>
      <c r="Z373" s="207">
        <v>20</v>
      </c>
      <c r="AA373" s="207">
        <v>1768.8581314878882</v>
      </c>
      <c r="AB373" s="208">
        <f t="shared" si="470"/>
        <v>88.442906574394414</v>
      </c>
      <c r="AC373" s="205">
        <f>RANK(AB373, AB$367:AB$381)</f>
        <v>1</v>
      </c>
      <c r="AD373" s="576"/>
      <c r="AE373" s="207">
        <v>20</v>
      </c>
      <c r="AF373" s="207">
        <v>1769.2432872253883</v>
      </c>
      <c r="AG373" s="208">
        <f t="shared" si="471"/>
        <v>88.462164361269416</v>
      </c>
      <c r="AH373" s="205">
        <f>RANK(AG373, AG$367:AG$381)</f>
        <v>1</v>
      </c>
      <c r="AI373" s="576"/>
      <c r="AJ373" s="207">
        <v>20</v>
      </c>
      <c r="AK373" s="207">
        <v>1768.9272503082589</v>
      </c>
      <c r="AL373" s="208">
        <f t="shared" si="472"/>
        <v>88.446362515412943</v>
      </c>
      <c r="AM373" s="205">
        <f>RANK(AL373, AL$367:AL$381)</f>
        <v>1</v>
      </c>
      <c r="AN373" s="576"/>
      <c r="AO373" s="207">
        <v>20</v>
      </c>
      <c r="AP373" s="207">
        <v>1769.0671031096588</v>
      </c>
      <c r="AQ373" s="208">
        <f t="shared" si="473"/>
        <v>88.453355155482939</v>
      </c>
      <c r="AR373" s="205">
        <f>RANK(AQ373, AQ$367:AQ$381)</f>
        <v>1</v>
      </c>
      <c r="AS373" s="576"/>
      <c r="AT373" s="207">
        <v>20</v>
      </c>
      <c r="AU373" s="207">
        <v>1769.5180199739443</v>
      </c>
      <c r="AV373" s="208">
        <f t="shared" si="474"/>
        <v>88.475900998697213</v>
      </c>
      <c r="AW373" s="205">
        <f>RANK(AV373, AV$367:AV$381)</f>
        <v>1</v>
      </c>
      <c r="AX373" s="576"/>
    </row>
    <row r="374" spans="2:50" ht="14.25" customHeight="1">
      <c r="B374" s="527"/>
      <c r="C374" s="203">
        <v>8</v>
      </c>
      <c r="D374" s="206" t="s">
        <v>670</v>
      </c>
      <c r="E374" s="203">
        <v>23</v>
      </c>
      <c r="F374" s="203">
        <v>2000</v>
      </c>
      <c r="G374" s="208">
        <f t="shared" si="467"/>
        <v>86.956521739130437</v>
      </c>
      <c r="H374" s="576"/>
      <c r="I374" s="209">
        <f t="shared" si="475"/>
        <v>23</v>
      </c>
      <c r="J374" s="209">
        <f t="shared" si="475"/>
        <v>1770.5989987683377</v>
      </c>
      <c r="K374" s="210">
        <f t="shared" si="475"/>
        <v>76.982565163840761</v>
      </c>
      <c r="L374" s="577"/>
      <c r="M374" s="209">
        <f>RANK(K374, K$367:$K$381)</f>
        <v>6</v>
      </c>
      <c r="N374" s="527"/>
      <c r="O374" s="527"/>
      <c r="P374" s="207">
        <v>23</v>
      </c>
      <c r="Q374" s="207">
        <v>1770.4918032786875</v>
      </c>
      <c r="R374" s="208">
        <f t="shared" si="468"/>
        <v>76.977904490377711</v>
      </c>
      <c r="S374" s="205">
        <f t="shared" si="476"/>
        <v>6</v>
      </c>
      <c r="T374" s="576"/>
      <c r="U374" s="207">
        <v>23</v>
      </c>
      <c r="V374" s="207">
        <v>1770.3215169002465</v>
      </c>
      <c r="W374" s="208">
        <f t="shared" si="469"/>
        <v>76.970500734793319</v>
      </c>
      <c r="X374" s="205">
        <f t="shared" si="477"/>
        <v>6</v>
      </c>
      <c r="Y374" s="576"/>
      <c r="Z374" s="207">
        <v>23</v>
      </c>
      <c r="AA374" s="207">
        <v>1770.41095890411</v>
      </c>
      <c r="AB374" s="208">
        <f t="shared" si="470"/>
        <v>76.974389517570003</v>
      </c>
      <c r="AC374" s="205">
        <f t="shared" si="478"/>
        <v>6</v>
      </c>
      <c r="AD374" s="576"/>
      <c r="AE374" s="207">
        <v>23</v>
      </c>
      <c r="AF374" s="207">
        <v>1770.5251270468657</v>
      </c>
      <c r="AG374" s="208">
        <f t="shared" si="471"/>
        <v>76.979353349863729</v>
      </c>
      <c r="AH374" s="205">
        <f t="shared" si="479"/>
        <v>6</v>
      </c>
      <c r="AI374" s="576"/>
      <c r="AJ374" s="207">
        <v>23</v>
      </c>
      <c r="AK374" s="207">
        <v>1770.6006322444678</v>
      </c>
      <c r="AL374" s="208">
        <f t="shared" si="472"/>
        <v>76.982636184542073</v>
      </c>
      <c r="AM374" s="205">
        <f t="shared" si="480"/>
        <v>6</v>
      </c>
      <c r="AN374" s="576"/>
      <c r="AO374" s="207">
        <v>23</v>
      </c>
      <c r="AP374" s="207">
        <v>1770.7973765964789</v>
      </c>
      <c r="AQ374" s="208">
        <f t="shared" si="473"/>
        <v>76.99119028680343</v>
      </c>
      <c r="AR374" s="205">
        <f t="shared" si="481"/>
        <v>6</v>
      </c>
      <c r="AS374" s="576"/>
      <c r="AT374" s="207">
        <v>23</v>
      </c>
      <c r="AU374" s="207">
        <v>1771.0455764075086</v>
      </c>
      <c r="AV374" s="208">
        <f t="shared" si="474"/>
        <v>77.001981582935159</v>
      </c>
      <c r="AW374" s="205">
        <f>RANK(AV374, AV$367:AV$381)</f>
        <v>6</v>
      </c>
      <c r="AX374" s="576"/>
    </row>
    <row r="375" spans="2:50" ht="14.25" customHeight="1">
      <c r="B375" s="527"/>
      <c r="C375" s="203">
        <v>9</v>
      </c>
      <c r="D375" s="206" t="s">
        <v>710</v>
      </c>
      <c r="E375" s="203">
        <v>21</v>
      </c>
      <c r="F375" s="203">
        <v>2000</v>
      </c>
      <c r="G375" s="208">
        <f t="shared" si="467"/>
        <v>95.238095238095241</v>
      </c>
      <c r="H375" s="576"/>
      <c r="I375" s="209">
        <f t="shared" si="475"/>
        <v>21</v>
      </c>
      <c r="J375" s="209">
        <f t="shared" si="475"/>
        <v>1769.5025980568939</v>
      </c>
      <c r="K375" s="210">
        <f t="shared" si="475"/>
        <v>84.262028478899722</v>
      </c>
      <c r="L375" s="577"/>
      <c r="M375" s="209">
        <f>RANK(K375, K$367:$K$381)</f>
        <v>4</v>
      </c>
      <c r="N375" s="527"/>
      <c r="O375" s="527"/>
      <c r="P375" s="207">
        <v>21</v>
      </c>
      <c r="Q375" s="207">
        <v>1769.3752552062072</v>
      </c>
      <c r="R375" s="208">
        <f t="shared" si="468"/>
        <v>84.255964533628912</v>
      </c>
      <c r="S375" s="205">
        <f t="shared" si="476"/>
        <v>4</v>
      </c>
      <c r="T375" s="576"/>
      <c r="U375" s="207">
        <v>21</v>
      </c>
      <c r="V375" s="207">
        <v>1769.3896143334346</v>
      </c>
      <c r="W375" s="208">
        <f t="shared" si="469"/>
        <v>84.256648301592122</v>
      </c>
      <c r="X375" s="205">
        <f t="shared" si="477"/>
        <v>4</v>
      </c>
      <c r="Y375" s="576"/>
      <c r="Z375" s="207">
        <v>21</v>
      </c>
      <c r="AA375" s="207">
        <v>1769.4224235560591</v>
      </c>
      <c r="AB375" s="208">
        <f t="shared" si="470"/>
        <v>84.258210645526631</v>
      </c>
      <c r="AC375" s="205">
        <f t="shared" si="478"/>
        <v>4</v>
      </c>
      <c r="AD375" s="576"/>
      <c r="AE375" s="207">
        <v>21</v>
      </c>
      <c r="AF375" s="207">
        <v>1769.3761814744787</v>
      </c>
      <c r="AG375" s="208">
        <f t="shared" si="471"/>
        <v>84.256008641641841</v>
      </c>
      <c r="AH375" s="205">
        <f t="shared" si="479"/>
        <v>4</v>
      </c>
      <c r="AI375" s="576"/>
      <c r="AJ375" s="207">
        <v>21</v>
      </c>
      <c r="AK375" s="207">
        <v>1769.6729435084258</v>
      </c>
      <c r="AL375" s="208">
        <f t="shared" si="472"/>
        <v>84.270140167067893</v>
      </c>
      <c r="AM375" s="205">
        <f t="shared" si="480"/>
        <v>4</v>
      </c>
      <c r="AN375" s="576"/>
      <c r="AO375" s="207">
        <v>21</v>
      </c>
      <c r="AP375" s="207">
        <v>1769.6720257234726</v>
      </c>
      <c r="AQ375" s="208">
        <f t="shared" si="473"/>
        <v>84.270096463022512</v>
      </c>
      <c r="AR375" s="205">
        <f t="shared" si="481"/>
        <v>4</v>
      </c>
      <c r="AS375" s="576"/>
      <c r="AT375" s="207">
        <v>21</v>
      </c>
      <c r="AU375" s="207">
        <v>1769.6097425961802</v>
      </c>
      <c r="AV375" s="208">
        <f t="shared" si="474"/>
        <v>84.267130599818103</v>
      </c>
      <c r="AW375" s="205">
        <f t="shared" si="482"/>
        <v>4</v>
      </c>
      <c r="AX375" s="576"/>
    </row>
    <row r="376" spans="2:50" ht="14.25" customHeight="1">
      <c r="B376" s="527"/>
      <c r="C376" s="203">
        <v>10</v>
      </c>
      <c r="D376" s="206" t="s">
        <v>762</v>
      </c>
      <c r="E376" s="203">
        <v>21</v>
      </c>
      <c r="F376" s="203">
        <v>2000</v>
      </c>
      <c r="G376" s="208">
        <f t="shared" si="467"/>
        <v>95.238095238095241</v>
      </c>
      <c r="H376" s="576"/>
      <c r="I376" s="209">
        <f t="shared" si="475"/>
        <v>21</v>
      </c>
      <c r="J376" s="209">
        <f t="shared" si="475"/>
        <v>1770.8769027082744</v>
      </c>
      <c r="K376" s="210">
        <f t="shared" si="475"/>
        <v>84.327471557536882</v>
      </c>
      <c r="L376" s="577"/>
      <c r="M376" s="209">
        <f>RANK(K376, K$367:$K$381)</f>
        <v>3</v>
      </c>
      <c r="N376" s="527"/>
      <c r="O376" s="527"/>
      <c r="P376" s="207">
        <v>21</v>
      </c>
      <c r="Q376" s="207">
        <v>1770.9269662921342</v>
      </c>
      <c r="R376" s="208">
        <f t="shared" si="468"/>
        <v>84.329855537720675</v>
      </c>
      <c r="S376" s="205">
        <f t="shared" si="476"/>
        <v>2</v>
      </c>
      <c r="T376" s="576"/>
      <c r="U376" s="207">
        <v>21</v>
      </c>
      <c r="V376" s="207">
        <v>1770.9006928406477</v>
      </c>
      <c r="W376" s="208">
        <f t="shared" si="469"/>
        <v>84.328604420983226</v>
      </c>
      <c r="X376" s="205">
        <f t="shared" si="477"/>
        <v>2</v>
      </c>
      <c r="Y376" s="576"/>
      <c r="Z376" s="207">
        <v>21</v>
      </c>
      <c r="AA376" s="207">
        <v>1770.6489184692191</v>
      </c>
      <c r="AB376" s="208">
        <f t="shared" si="470"/>
        <v>84.316615165200915</v>
      </c>
      <c r="AC376" s="205">
        <f t="shared" si="478"/>
        <v>3</v>
      </c>
      <c r="AD376" s="576"/>
      <c r="AE376" s="207">
        <v>21</v>
      </c>
      <c r="AF376" s="207">
        <v>1770.8278580814701</v>
      </c>
      <c r="AG376" s="208">
        <f t="shared" si="471"/>
        <v>84.325136099117628</v>
      </c>
      <c r="AH376" s="205">
        <f t="shared" si="479"/>
        <v>2</v>
      </c>
      <c r="AI376" s="576"/>
      <c r="AJ376" s="207">
        <v>21</v>
      </c>
      <c r="AK376" s="207">
        <v>1770.9075839204311</v>
      </c>
      <c r="AL376" s="208">
        <f t="shared" si="472"/>
        <v>84.328932567639569</v>
      </c>
      <c r="AM376" s="205">
        <f t="shared" si="480"/>
        <v>2</v>
      </c>
      <c r="AN376" s="576"/>
      <c r="AO376" s="207">
        <v>21</v>
      </c>
      <c r="AP376" s="207">
        <v>1770.9677419354819</v>
      </c>
      <c r="AQ376" s="208">
        <f t="shared" si="473"/>
        <v>84.331797235022947</v>
      </c>
      <c r="AR376" s="205">
        <f t="shared" si="481"/>
        <v>3</v>
      </c>
      <c r="AS376" s="576"/>
      <c r="AT376" s="207">
        <v>21</v>
      </c>
      <c r="AU376" s="207">
        <v>1770.9585574185367</v>
      </c>
      <c r="AV376" s="208">
        <f t="shared" si="474"/>
        <v>84.331359877073169</v>
      </c>
      <c r="AW376" s="205">
        <f t="shared" si="482"/>
        <v>3</v>
      </c>
      <c r="AX376" s="576"/>
    </row>
    <row r="377" spans="2:50" ht="14.25" customHeight="1">
      <c r="B377" s="527"/>
      <c r="C377" s="203">
        <v>11</v>
      </c>
      <c r="D377" s="206" t="s">
        <v>779</v>
      </c>
      <c r="E377" s="203">
        <v>23</v>
      </c>
      <c r="F377" s="203">
        <v>2000</v>
      </c>
      <c r="G377" s="208">
        <f t="shared" si="467"/>
        <v>86.956521739130437</v>
      </c>
      <c r="H377" s="576"/>
      <c r="I377" s="209">
        <f t="shared" si="475"/>
        <v>23</v>
      </c>
      <c r="J377" s="209">
        <f t="shared" si="475"/>
        <v>1770.0367634167399</v>
      </c>
      <c r="K377" s="210">
        <f t="shared" si="475"/>
        <v>76.958120148553903</v>
      </c>
      <c r="L377" s="577"/>
      <c r="M377" s="209">
        <f>RANK(K377, K$367:$K$381)</f>
        <v>7</v>
      </c>
      <c r="N377" s="527"/>
      <c r="O377" s="527"/>
      <c r="P377" s="207">
        <v>23</v>
      </c>
      <c r="Q377" s="207">
        <v>1769.6120689655165</v>
      </c>
      <c r="R377" s="208">
        <f t="shared" si="468"/>
        <v>76.939655172413765</v>
      </c>
      <c r="S377" s="205">
        <f t="shared" si="476"/>
        <v>7</v>
      </c>
      <c r="T377" s="576"/>
      <c r="U377" s="207">
        <v>23</v>
      </c>
      <c r="V377" s="207">
        <v>1769.5630336514319</v>
      </c>
      <c r="W377" s="208">
        <f t="shared" si="469"/>
        <v>76.937523202236164</v>
      </c>
      <c r="X377" s="205">
        <f t="shared" si="477"/>
        <v>7</v>
      </c>
      <c r="Y377" s="576"/>
      <c r="Z377" s="207">
        <v>23</v>
      </c>
      <c r="AA377" s="207">
        <v>1769.8528167822703</v>
      </c>
      <c r="AB377" s="208">
        <f t="shared" si="470"/>
        <v>76.950122468794362</v>
      </c>
      <c r="AC377" s="205">
        <f t="shared" si="478"/>
        <v>7</v>
      </c>
      <c r="AD377" s="576"/>
      <c r="AE377" s="207">
        <v>23</v>
      </c>
      <c r="AF377" s="207">
        <v>1769.8019801980199</v>
      </c>
      <c r="AG377" s="208">
        <f t="shared" si="471"/>
        <v>76.9479121825226</v>
      </c>
      <c r="AH377" s="205">
        <f t="shared" si="479"/>
        <v>7</v>
      </c>
      <c r="AI377" s="576"/>
      <c r="AJ377" s="207">
        <v>23</v>
      </c>
      <c r="AK377" s="207">
        <v>1770.1487433749353</v>
      </c>
      <c r="AL377" s="208">
        <f t="shared" si="472"/>
        <v>76.962988842388498</v>
      </c>
      <c r="AM377" s="205">
        <f t="shared" si="480"/>
        <v>7</v>
      </c>
      <c r="AN377" s="576"/>
      <c r="AO377" s="207">
        <v>23</v>
      </c>
      <c r="AP377" s="207">
        <v>1770.6235179243963</v>
      </c>
      <c r="AQ377" s="208">
        <f t="shared" si="473"/>
        <v>76.983631214104193</v>
      </c>
      <c r="AR377" s="205">
        <f t="shared" si="481"/>
        <v>7</v>
      </c>
      <c r="AS377" s="576"/>
      <c r="AT377" s="207">
        <v>23</v>
      </c>
      <c r="AU377" s="207">
        <v>1770.6551830206085</v>
      </c>
      <c r="AV377" s="208">
        <f t="shared" si="474"/>
        <v>76.985007957417764</v>
      </c>
      <c r="AW377" s="205">
        <f t="shared" si="482"/>
        <v>7</v>
      </c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7"/>
      <c r="Q378" s="207"/>
      <c r="R378" s="208"/>
      <c r="S378" s="205"/>
      <c r="T378" s="576"/>
      <c r="U378" s="207"/>
      <c r="V378" s="207"/>
      <c r="W378" s="208"/>
      <c r="X378" s="205"/>
      <c r="Y378" s="576"/>
      <c r="Z378" s="207"/>
      <c r="AA378" s="207"/>
      <c r="AB378" s="208"/>
      <c r="AC378" s="205"/>
      <c r="AD378" s="576"/>
      <c r="AE378" s="207"/>
      <c r="AF378" s="207"/>
      <c r="AG378" s="208"/>
      <c r="AH378" s="205"/>
      <c r="AI378" s="576"/>
      <c r="AJ378" s="207"/>
      <c r="AK378" s="207"/>
      <c r="AL378" s="208"/>
      <c r="AM378" s="205"/>
      <c r="AN378" s="576"/>
      <c r="AO378" s="207"/>
      <c r="AP378" s="207"/>
      <c r="AQ378" s="208"/>
      <c r="AR378" s="205"/>
      <c r="AS378" s="576"/>
      <c r="AT378" s="207"/>
      <c r="AU378" s="207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83">U382+1</f>
        <v>46002</v>
      </c>
      <c r="AA382" s="637"/>
      <c r="AB382" s="637"/>
      <c r="AC382" s="637"/>
      <c r="AD382" s="637"/>
      <c r="AE382" s="638">
        <f t="shared" ref="AE382" si="484">Z382+1</f>
        <v>46003</v>
      </c>
      <c r="AF382" s="639"/>
      <c r="AG382" s="639"/>
      <c r="AH382" s="639"/>
      <c r="AI382" s="639"/>
      <c r="AJ382" s="640">
        <f t="shared" ref="AJ382" si="485">AE382+1</f>
        <v>46004</v>
      </c>
      <c r="AK382" s="641"/>
      <c r="AL382" s="641"/>
      <c r="AM382" s="641"/>
      <c r="AN382" s="642"/>
      <c r="AO382" s="638">
        <f t="shared" ref="AO382" si="486">AJ382+1</f>
        <v>46005</v>
      </c>
      <c r="AP382" s="639"/>
      <c r="AQ382" s="639"/>
      <c r="AR382" s="639"/>
      <c r="AS382" s="639"/>
      <c r="AT382" s="640">
        <f t="shared" ref="AT382" si="487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8">Z382</f>
        <v>46002</v>
      </c>
      <c r="AA383" s="643"/>
      <c r="AB383" s="643"/>
      <c r="AC383" s="643"/>
      <c r="AD383" s="643"/>
      <c r="AE383" s="644">
        <f t="shared" ref="AE383" si="489">AE382</f>
        <v>46003</v>
      </c>
      <c r="AF383" s="644"/>
      <c r="AG383" s="644"/>
      <c r="AH383" s="644"/>
      <c r="AI383" s="644"/>
      <c r="AJ383" s="645">
        <f t="shared" ref="AJ383" si="490">AJ382</f>
        <v>46004</v>
      </c>
      <c r="AK383" s="646"/>
      <c r="AL383" s="646"/>
      <c r="AM383" s="646"/>
      <c r="AN383" s="647"/>
      <c r="AO383" s="644">
        <f t="shared" ref="AO383" si="491">AO382</f>
        <v>46005</v>
      </c>
      <c r="AP383" s="644"/>
      <c r="AQ383" s="644"/>
      <c r="AR383" s="644"/>
      <c r="AS383" s="644"/>
      <c r="AT383" s="645">
        <f t="shared" ref="AT383" si="492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139</v>
      </c>
      <c r="C387" s="203">
        <v>1</v>
      </c>
      <c r="D387" s="206" t="s">
        <v>414</v>
      </c>
      <c r="E387" s="203">
        <v>21</v>
      </c>
      <c r="F387" s="203">
        <v>2000</v>
      </c>
      <c r="G387" s="208">
        <f t="shared" ref="G387:G397" si="493">F387/E387</f>
        <v>95.238095238095241</v>
      </c>
      <c r="H387" s="576">
        <f>AVERAGE(G387:G401)</f>
        <v>88.806700545830978</v>
      </c>
      <c r="I387" s="209">
        <f>AVERAGE(P387,U387,Z387,AE387,AJ387,AO387,AT387)</f>
        <v>21</v>
      </c>
      <c r="J387" s="209">
        <f>AVERAGE(Q387,V387,AA387,AF387,AK387,AP387,AU387)</f>
        <v>1771.7585678529763</v>
      </c>
      <c r="K387" s="210">
        <f>AVERAGE(R387,W387,AB387,AG387,AL387,AQ387,AV387)</f>
        <v>84.369455612046508</v>
      </c>
      <c r="L387" s="577">
        <f>IFERROR(AVERAGE(K387:K401),"-")</f>
        <v>78.856742707557615</v>
      </c>
      <c r="M387" s="209">
        <f>RANK(K387, K$387:$K$401)</f>
        <v>3</v>
      </c>
      <c r="N387" s="527"/>
      <c r="O387" s="527"/>
      <c r="P387" s="207">
        <v>21</v>
      </c>
      <c r="Q387" s="207">
        <v>1771.6661716661715</v>
      </c>
      <c r="R387" s="208">
        <f t="shared" ref="R387:R397" si="494">Q387/P387</f>
        <v>84.365055793627221</v>
      </c>
      <c r="S387" s="205">
        <f>RANK(R387, R$387:R$401)</f>
        <v>2</v>
      </c>
      <c r="T387" s="576">
        <f>AVERAGE(R387:R401)</f>
        <v>78.685630723685236</v>
      </c>
      <c r="U387" s="207">
        <v>21</v>
      </c>
      <c r="V387" s="207">
        <v>1771.7333333333333</v>
      </c>
      <c r="W387" s="208">
        <f t="shared" ref="W387:W397" si="495">V387/U387</f>
        <v>84.368253968253967</v>
      </c>
      <c r="X387" s="205">
        <f>RANK(W387, W$387:W$401)</f>
        <v>2</v>
      </c>
      <c r="Y387" s="576">
        <f>AVERAGE(W387:W401)</f>
        <v>78.688372984558498</v>
      </c>
      <c r="Z387" s="207">
        <v>21</v>
      </c>
      <c r="AA387" s="207">
        <v>1771.7717717717699</v>
      </c>
      <c r="AB387" s="208">
        <f t="shared" ref="AB387:AB397" si="496">AA387/Z387</f>
        <v>84.370084370084285</v>
      </c>
      <c r="AC387" s="205">
        <f>RANK(AB387, AB$387:AB$401)</f>
        <v>2</v>
      </c>
      <c r="AD387" s="576">
        <f>AVERAGE(AB387:AB401)</f>
        <v>78.69133898158529</v>
      </c>
      <c r="AE387" s="207">
        <v>21</v>
      </c>
      <c r="AF387" s="207">
        <v>1771.9814892721924</v>
      </c>
      <c r="AG387" s="208">
        <f t="shared" ref="AG387:AG396" si="497">AF387/AE387</f>
        <v>84.380070917723444</v>
      </c>
      <c r="AH387" s="205">
        <f>RANK(AG387, AG$387:AG$401)</f>
        <v>2</v>
      </c>
      <c r="AI387" s="576">
        <f>AVERAGE(AG387:AG401)</f>
        <v>78.859853542777728</v>
      </c>
      <c r="AJ387" s="207">
        <v>21</v>
      </c>
      <c r="AK387" s="207">
        <v>1771.7910447761203</v>
      </c>
      <c r="AL387" s="208">
        <f t="shared" ref="AL387:AL396" si="498">AK387/AJ387</f>
        <v>84.37100213219621</v>
      </c>
      <c r="AM387" s="205">
        <f>RANK(AL387, AL$387:AL$401)</f>
        <v>3</v>
      </c>
      <c r="AN387" s="576">
        <f>AVERAGE(AL387:AL401)</f>
        <v>79.288422595445809</v>
      </c>
      <c r="AO387" s="207">
        <v>21</v>
      </c>
      <c r="AP387" s="207">
        <v>1771.7899367610669</v>
      </c>
      <c r="AQ387" s="208">
        <f t="shared" ref="AQ387:AQ396" si="499">AP387/AO387</f>
        <v>84.370949369574618</v>
      </c>
      <c r="AR387" s="205">
        <f>RANK(AQ387, AQ$387:AQ$401)</f>
        <v>3</v>
      </c>
      <c r="AS387" s="576">
        <f>AVERAGE(AQ387:AQ401)</f>
        <v>79.289367366536169</v>
      </c>
      <c r="AT387" s="207">
        <v>21</v>
      </c>
      <c r="AU387" s="207">
        <v>1771.5762273901821</v>
      </c>
      <c r="AV387" s="208">
        <f t="shared" ref="AV387:AV396" si="500">AU387/AT387</f>
        <v>84.360772732865811</v>
      </c>
      <c r="AW387" s="205">
        <f>RANK(AV387, AV$387:AV$401)</f>
        <v>3</v>
      </c>
      <c r="AX387" s="576">
        <f>AVERAGE(AV387:AV401)</f>
        <v>79.288854803372828</v>
      </c>
    </row>
    <row r="388" spans="2:50" ht="14.25" customHeight="1">
      <c r="B388" s="527"/>
      <c r="C388" s="203">
        <v>2</v>
      </c>
      <c r="D388" s="206" t="s">
        <v>415</v>
      </c>
      <c r="E388" s="203">
        <v>25</v>
      </c>
      <c r="F388" s="203">
        <v>2000</v>
      </c>
      <c r="G388" s="208">
        <f t="shared" si="493"/>
        <v>80</v>
      </c>
      <c r="H388" s="576"/>
      <c r="I388" s="209">
        <f t="shared" ref="I388:K397" si="501">AVERAGE(P388,U388,Z388,AE388,AJ388,AO388,AT388)</f>
        <v>25</v>
      </c>
      <c r="J388" s="209">
        <f t="shared" si="501"/>
        <v>1781.2393455977806</v>
      </c>
      <c r="K388" s="210">
        <f t="shared" si="501"/>
        <v>71.24957382391122</v>
      </c>
      <c r="L388" s="577"/>
      <c r="M388" s="209">
        <f>RANK(K388, K$387:$K$401)</f>
        <v>10</v>
      </c>
      <c r="N388" s="527"/>
      <c r="O388" s="527"/>
      <c r="P388" s="207">
        <v>25</v>
      </c>
      <c r="Q388" s="207">
        <v>1781.1064946424649</v>
      </c>
      <c r="R388" s="208">
        <f t="shared" si="494"/>
        <v>71.244259785698603</v>
      </c>
      <c r="S388" s="205">
        <f t="shared" ref="S388:S397" si="502">RANK(R388, R$387:R$401)</f>
        <v>10</v>
      </c>
      <c r="T388" s="576"/>
      <c r="U388" s="207">
        <v>25</v>
      </c>
      <c r="V388" s="207">
        <v>1781.1607992388192</v>
      </c>
      <c r="W388" s="208">
        <f t="shared" si="495"/>
        <v>71.246431969552773</v>
      </c>
      <c r="X388" s="205">
        <f t="shared" ref="X388:X397" si="503">RANK(W388, W$387:W$401)</f>
        <v>10</v>
      </c>
      <c r="Y388" s="576"/>
      <c r="Z388" s="207">
        <v>25</v>
      </c>
      <c r="AA388" s="207">
        <v>1781.2685827552036</v>
      </c>
      <c r="AB388" s="208">
        <f t="shared" si="496"/>
        <v>71.250743310208151</v>
      </c>
      <c r="AC388" s="205">
        <f t="shared" ref="AC388:AC397" si="504">RANK(AB388, AB$387:AB$401)</f>
        <v>10</v>
      </c>
      <c r="AD388" s="576"/>
      <c r="AE388" s="207">
        <v>25</v>
      </c>
      <c r="AF388" s="207">
        <v>1781.1792041823994</v>
      </c>
      <c r="AG388" s="208">
        <f t="shared" si="497"/>
        <v>71.247168167295982</v>
      </c>
      <c r="AH388" s="205">
        <f t="shared" ref="AH388:AH396" si="505">RANK(AG388, AG$387:AG$401)</f>
        <v>9</v>
      </c>
      <c r="AI388" s="576"/>
      <c r="AJ388" s="207">
        <v>25</v>
      </c>
      <c r="AK388" s="207">
        <v>1781.2980704358374</v>
      </c>
      <c r="AL388" s="208">
        <f t="shared" si="498"/>
        <v>71.251922817433496</v>
      </c>
      <c r="AM388" s="205">
        <f t="shared" ref="AM388:AM396" si="506">RANK(AL388, AL$387:AL$401)</f>
        <v>9</v>
      </c>
      <c r="AN388" s="576"/>
      <c r="AO388" s="207">
        <v>25</v>
      </c>
      <c r="AP388" s="207">
        <v>1781.3229571984427</v>
      </c>
      <c r="AQ388" s="208">
        <f t="shared" si="499"/>
        <v>71.252918287937703</v>
      </c>
      <c r="AR388" s="205">
        <f t="shared" ref="AR388:AR396" si="507">RANK(AQ388, AQ$387:AQ$401)</f>
        <v>9</v>
      </c>
      <c r="AS388" s="576"/>
      <c r="AT388" s="207">
        <v>25</v>
      </c>
      <c r="AU388" s="207">
        <v>1781.3393107312963</v>
      </c>
      <c r="AV388" s="208">
        <f t="shared" si="500"/>
        <v>71.253572429251847</v>
      </c>
      <c r="AW388" s="205">
        <f t="shared" ref="AW388:AW396" si="508">RANK(AV388, AV$387:AV$401)</f>
        <v>9</v>
      </c>
      <c r="AX388" s="576"/>
    </row>
    <row r="389" spans="2:50" ht="14.25" customHeight="1">
      <c r="B389" s="527"/>
      <c r="C389" s="203">
        <v>3</v>
      </c>
      <c r="D389" s="206" t="s">
        <v>416</v>
      </c>
      <c r="E389" s="203">
        <v>23</v>
      </c>
      <c r="F389" s="203">
        <v>2000</v>
      </c>
      <c r="G389" s="208">
        <f t="shared" si="493"/>
        <v>86.956521739130437</v>
      </c>
      <c r="H389" s="576"/>
      <c r="I389" s="209">
        <f t="shared" si="501"/>
        <v>23</v>
      </c>
      <c r="J389" s="209">
        <f t="shared" si="501"/>
        <v>1774.8131333067431</v>
      </c>
      <c r="K389" s="210">
        <f t="shared" si="501"/>
        <v>77.165788404641006</v>
      </c>
      <c r="L389" s="577"/>
      <c r="M389" s="209">
        <f>RANK(K389, K$387:$K$401)</f>
        <v>5</v>
      </c>
      <c r="N389" s="527"/>
      <c r="O389" s="527"/>
      <c r="P389" s="207">
        <v>23</v>
      </c>
      <c r="Q389" s="207">
        <v>1774.6626033957327</v>
      </c>
      <c r="R389" s="208">
        <f t="shared" si="494"/>
        <v>77.159243625901425</v>
      </c>
      <c r="S389" s="205">
        <f t="shared" si="502"/>
        <v>5</v>
      </c>
      <c r="T389" s="576"/>
      <c r="U389" s="207">
        <v>23</v>
      </c>
      <c r="V389" s="207">
        <v>1774.7800586510261</v>
      </c>
      <c r="W389" s="208">
        <f t="shared" si="495"/>
        <v>77.164350376131566</v>
      </c>
      <c r="X389" s="205">
        <f t="shared" si="503"/>
        <v>5</v>
      </c>
      <c r="Y389" s="576"/>
      <c r="Z389" s="207">
        <v>23</v>
      </c>
      <c r="AA389" s="207">
        <v>1774.8181309457193</v>
      </c>
      <c r="AB389" s="208">
        <f t="shared" si="496"/>
        <v>77.166005693292149</v>
      </c>
      <c r="AC389" s="205">
        <f t="shared" si="504"/>
        <v>5</v>
      </c>
      <c r="AD389" s="576"/>
      <c r="AE389" s="207">
        <v>23</v>
      </c>
      <c r="AF389" s="207">
        <v>1774.7919626547578</v>
      </c>
      <c r="AG389" s="208">
        <f t="shared" si="497"/>
        <v>77.164867941511204</v>
      </c>
      <c r="AH389" s="205">
        <f t="shared" si="505"/>
        <v>5</v>
      </c>
      <c r="AI389" s="576"/>
      <c r="AJ389" s="207">
        <v>23</v>
      </c>
      <c r="AK389" s="207">
        <v>1774.9323017408126</v>
      </c>
      <c r="AL389" s="208">
        <f t="shared" si="498"/>
        <v>77.1709696409049</v>
      </c>
      <c r="AM389" s="205">
        <f t="shared" si="506"/>
        <v>5</v>
      </c>
      <c r="AN389" s="576"/>
      <c r="AO389" s="207">
        <v>23</v>
      </c>
      <c r="AP389" s="207">
        <v>1774.8369058713886</v>
      </c>
      <c r="AQ389" s="208">
        <f t="shared" si="499"/>
        <v>77.166821994408195</v>
      </c>
      <c r="AR389" s="205">
        <f t="shared" si="507"/>
        <v>5</v>
      </c>
      <c r="AS389" s="576"/>
      <c r="AT389" s="207">
        <v>23</v>
      </c>
      <c r="AU389" s="207">
        <v>1774.8699698877642</v>
      </c>
      <c r="AV389" s="208">
        <f t="shared" si="500"/>
        <v>77.168259560337574</v>
      </c>
      <c r="AW389" s="205">
        <f t="shared" si="508"/>
        <v>5</v>
      </c>
      <c r="AX389" s="576"/>
    </row>
    <row r="390" spans="2:50" ht="14.25" customHeight="1">
      <c r="B390" s="527"/>
      <c r="C390" s="203">
        <v>4</v>
      </c>
      <c r="D390" s="206" t="s">
        <v>418</v>
      </c>
      <c r="E390" s="203">
        <v>24</v>
      </c>
      <c r="F390" s="203">
        <v>2000</v>
      </c>
      <c r="G390" s="208">
        <f t="shared" si="493"/>
        <v>83.333333333333329</v>
      </c>
      <c r="H390" s="576"/>
      <c r="I390" s="209">
        <f t="shared" si="501"/>
        <v>24</v>
      </c>
      <c r="J390" s="209">
        <f t="shared" si="501"/>
        <v>1770.5674799927917</v>
      </c>
      <c r="K390" s="210">
        <f t="shared" si="501"/>
        <v>73.773644999699641</v>
      </c>
      <c r="L390" s="577"/>
      <c r="M390" s="209">
        <f>RANK(K390, K$387:$K$401)</f>
        <v>9</v>
      </c>
      <c r="N390" s="527"/>
      <c r="O390" s="527"/>
      <c r="P390" s="207">
        <v>24</v>
      </c>
      <c r="Q390" s="207">
        <v>1769.7434385137133</v>
      </c>
      <c r="R390" s="208">
        <f t="shared" si="494"/>
        <v>73.739309938071386</v>
      </c>
      <c r="S390" s="205">
        <f t="shared" si="502"/>
        <v>9</v>
      </c>
      <c r="T390" s="576"/>
      <c r="U390" s="207">
        <v>24</v>
      </c>
      <c r="V390" s="207">
        <v>1770.271112496104</v>
      </c>
      <c r="W390" s="208">
        <f t="shared" si="495"/>
        <v>73.76129635400433</v>
      </c>
      <c r="X390" s="205">
        <f t="shared" si="503"/>
        <v>9</v>
      </c>
      <c r="Y390" s="576"/>
      <c r="Z390" s="207">
        <v>24</v>
      </c>
      <c r="AA390" s="207">
        <v>1770.5329153605012</v>
      </c>
      <c r="AB390" s="208">
        <f t="shared" si="496"/>
        <v>73.772204806687554</v>
      </c>
      <c r="AC390" s="205">
        <f t="shared" si="504"/>
        <v>9</v>
      </c>
      <c r="AD390" s="576"/>
      <c r="AE390" s="207">
        <v>24</v>
      </c>
      <c r="AF390" s="207">
        <v>1770.6615532118917</v>
      </c>
      <c r="AG390" s="208">
        <f t="shared" si="497"/>
        <v>73.77756471716215</v>
      </c>
      <c r="AH390" s="205">
        <f t="shared" si="505"/>
        <v>8</v>
      </c>
      <c r="AI390" s="576"/>
      <c r="AJ390" s="207">
        <v>24</v>
      </c>
      <c r="AK390" s="207">
        <v>1770.8782742681049</v>
      </c>
      <c r="AL390" s="208">
        <f t="shared" si="498"/>
        <v>73.786594761171031</v>
      </c>
      <c r="AM390" s="205">
        <f t="shared" si="506"/>
        <v>8</v>
      </c>
      <c r="AN390" s="576"/>
      <c r="AO390" s="207">
        <v>24</v>
      </c>
      <c r="AP390" s="207">
        <v>1770.9749441825847</v>
      </c>
      <c r="AQ390" s="208">
        <f t="shared" si="499"/>
        <v>73.79062267427436</v>
      </c>
      <c r="AR390" s="205">
        <f t="shared" si="507"/>
        <v>8</v>
      </c>
      <c r="AS390" s="576"/>
      <c r="AT390" s="207">
        <v>24</v>
      </c>
      <c r="AU390" s="207">
        <v>1770.9101219166416</v>
      </c>
      <c r="AV390" s="208">
        <f t="shared" si="500"/>
        <v>73.787921746526735</v>
      </c>
      <c r="AW390" s="205">
        <f>RANK(AV390, AV$387:AV$401)</f>
        <v>8</v>
      </c>
      <c r="AX390" s="576"/>
    </row>
    <row r="391" spans="2:50" ht="14.25" customHeight="1">
      <c r="B391" s="527"/>
      <c r="C391" s="203">
        <v>5</v>
      </c>
      <c r="D391" s="206" t="s">
        <v>413</v>
      </c>
      <c r="E391" s="203">
        <v>25</v>
      </c>
      <c r="F391" s="203">
        <v>2000</v>
      </c>
      <c r="G391" s="208">
        <f t="shared" si="493"/>
        <v>80</v>
      </c>
      <c r="H391" s="576"/>
      <c r="I391" s="209">
        <f t="shared" si="501"/>
        <v>25</v>
      </c>
      <c r="J391" s="209">
        <f t="shared" si="501"/>
        <v>1775.7872128316901</v>
      </c>
      <c r="K391" s="210">
        <f t="shared" si="501"/>
        <v>71.031488513267604</v>
      </c>
      <c r="L391" s="577"/>
      <c r="M391" s="209">
        <f>RANK(K391, K$387:$K$401)</f>
        <v>11</v>
      </c>
      <c r="N391" s="527"/>
      <c r="O391" s="527"/>
      <c r="P391" s="207">
        <v>25</v>
      </c>
      <c r="Q391" s="207">
        <v>1775.5837224816555</v>
      </c>
      <c r="R391" s="208">
        <f t="shared" si="494"/>
        <v>71.023348899266225</v>
      </c>
      <c r="S391" s="205">
        <f t="shared" si="502"/>
        <v>11</v>
      </c>
      <c r="T391" s="576"/>
      <c r="U391" s="207">
        <v>25</v>
      </c>
      <c r="V391" s="207">
        <v>1775.5213055303707</v>
      </c>
      <c r="W391" s="208">
        <f t="shared" si="495"/>
        <v>71.020852221214824</v>
      </c>
      <c r="X391" s="205">
        <f t="shared" si="503"/>
        <v>11</v>
      </c>
      <c r="Y391" s="576"/>
      <c r="Z391" s="207">
        <v>25</v>
      </c>
      <c r="AA391" s="207">
        <v>1775.464684014871</v>
      </c>
      <c r="AB391" s="208">
        <f t="shared" si="496"/>
        <v>71.018587360594836</v>
      </c>
      <c r="AC391" s="205">
        <f t="shared" si="504"/>
        <v>11</v>
      </c>
      <c r="AD391" s="576"/>
      <c r="AE391" s="207">
        <v>25</v>
      </c>
      <c r="AF391" s="207">
        <v>1775.6220472440925</v>
      </c>
      <c r="AG391" s="208">
        <f t="shared" si="497"/>
        <v>71.024881889763705</v>
      </c>
      <c r="AH391" s="205">
        <f t="shared" si="505"/>
        <v>10</v>
      </c>
      <c r="AI391" s="576"/>
      <c r="AJ391" s="207">
        <v>25</v>
      </c>
      <c r="AK391" s="207">
        <v>1775.8713136729225</v>
      </c>
      <c r="AL391" s="208">
        <f t="shared" si="498"/>
        <v>71.034852546916895</v>
      </c>
      <c r="AM391" s="205">
        <f t="shared" si="506"/>
        <v>10</v>
      </c>
      <c r="AN391" s="576"/>
      <c r="AO391" s="207">
        <v>25</v>
      </c>
      <c r="AP391" s="207">
        <v>1776.1694616063551</v>
      </c>
      <c r="AQ391" s="208">
        <f t="shared" si="499"/>
        <v>71.046778464254203</v>
      </c>
      <c r="AR391" s="205">
        <f t="shared" si="507"/>
        <v>10</v>
      </c>
      <c r="AS391" s="576"/>
      <c r="AT391" s="207">
        <v>25</v>
      </c>
      <c r="AU391" s="207">
        <v>1776.2779552715626</v>
      </c>
      <c r="AV391" s="208">
        <f t="shared" si="500"/>
        <v>71.051118210862512</v>
      </c>
      <c r="AW391" s="205">
        <f t="shared" si="508"/>
        <v>10</v>
      </c>
      <c r="AX391" s="576"/>
    </row>
    <row r="392" spans="2:50" ht="14.25" customHeight="1">
      <c r="B392" s="527"/>
      <c r="C392" s="203">
        <v>6</v>
      </c>
      <c r="D392" s="206" t="s">
        <v>665</v>
      </c>
      <c r="E392" s="203">
        <v>23</v>
      </c>
      <c r="F392" s="203">
        <v>2000</v>
      </c>
      <c r="G392" s="208">
        <f t="shared" si="493"/>
        <v>86.956521739130437</v>
      </c>
      <c r="H392" s="576"/>
      <c r="I392" s="209">
        <f t="shared" si="501"/>
        <v>23</v>
      </c>
      <c r="J392" s="209">
        <f t="shared" si="501"/>
        <v>1768.8891911279204</v>
      </c>
      <c r="K392" s="210">
        <f t="shared" si="501"/>
        <v>76.908225701213922</v>
      </c>
      <c r="L392" s="577"/>
      <c r="M392" s="209">
        <f>RANK(K392, K$387:$K$401)</f>
        <v>8</v>
      </c>
      <c r="N392" s="527"/>
      <c r="O392" s="527"/>
      <c r="P392" s="207">
        <v>23</v>
      </c>
      <c r="Q392" s="207">
        <v>1768.6855670103082</v>
      </c>
      <c r="R392" s="208">
        <f t="shared" si="494"/>
        <v>76.899372478709054</v>
      </c>
      <c r="S392" s="205">
        <f t="shared" si="502"/>
        <v>8</v>
      </c>
      <c r="T392" s="576"/>
      <c r="U392" s="207">
        <v>23</v>
      </c>
      <c r="V392" s="207">
        <v>1768.746776689014</v>
      </c>
      <c r="W392" s="208">
        <f t="shared" si="495"/>
        <v>76.902033769087566</v>
      </c>
      <c r="X392" s="205">
        <f t="shared" si="503"/>
        <v>8</v>
      </c>
      <c r="Y392" s="576"/>
      <c r="Z392" s="207">
        <v>23</v>
      </c>
      <c r="AA392" s="207">
        <v>1768.7017001545596</v>
      </c>
      <c r="AB392" s="208">
        <f t="shared" si="496"/>
        <v>76.900073919763457</v>
      </c>
      <c r="AC392" s="205">
        <f t="shared" si="504"/>
        <v>8</v>
      </c>
      <c r="AD392" s="576"/>
      <c r="AE392" s="207">
        <v>23</v>
      </c>
      <c r="AF392" s="207">
        <v>1768.8000000000006</v>
      </c>
      <c r="AG392" s="208">
        <f t="shared" si="497"/>
        <v>76.90434782608699</v>
      </c>
      <c r="AH392" s="205">
        <f t="shared" si="505"/>
        <v>7</v>
      </c>
      <c r="AI392" s="576"/>
      <c r="AJ392" s="207">
        <v>23</v>
      </c>
      <c r="AK392" s="207">
        <v>1768.9843908372188</v>
      </c>
      <c r="AL392" s="208">
        <f t="shared" si="498"/>
        <v>76.912364819009511</v>
      </c>
      <c r="AM392" s="205">
        <f t="shared" si="506"/>
        <v>7</v>
      </c>
      <c r="AN392" s="576"/>
      <c r="AO392" s="207">
        <v>23</v>
      </c>
      <c r="AP392" s="207">
        <v>1769.1811414392048</v>
      </c>
      <c r="AQ392" s="208">
        <f t="shared" si="499"/>
        <v>76.920919193008899</v>
      </c>
      <c r="AR392" s="205">
        <f t="shared" si="507"/>
        <v>7</v>
      </c>
      <c r="AS392" s="576"/>
      <c r="AT392" s="207">
        <v>23</v>
      </c>
      <c r="AU392" s="207">
        <v>1769.124761765137</v>
      </c>
      <c r="AV392" s="208">
        <f t="shared" si="500"/>
        <v>76.918467902832049</v>
      </c>
      <c r="AW392" s="205">
        <f t="shared" si="508"/>
        <v>7</v>
      </c>
      <c r="AX392" s="576"/>
    </row>
    <row r="393" spans="2:50" ht="14.25" customHeight="1">
      <c r="B393" s="527"/>
      <c r="C393" s="203">
        <v>7</v>
      </c>
      <c r="D393" s="206" t="s">
        <v>685</v>
      </c>
      <c r="E393" s="203">
        <v>20</v>
      </c>
      <c r="F393" s="203">
        <v>2000</v>
      </c>
      <c r="G393" s="208">
        <f t="shared" si="493"/>
        <v>100</v>
      </c>
      <c r="H393" s="576"/>
      <c r="I393" s="209">
        <f t="shared" si="501"/>
        <v>20</v>
      </c>
      <c r="J393" s="209">
        <f t="shared" si="501"/>
        <v>1769.7182711244047</v>
      </c>
      <c r="K393" s="210">
        <f t="shared" si="501"/>
        <v>88.48591355622024</v>
      </c>
      <c r="L393" s="577"/>
      <c r="M393" s="209">
        <f>RANK(K393, K$387:$K$401)</f>
        <v>1</v>
      </c>
      <c r="N393" s="527"/>
      <c r="O393" s="527"/>
      <c r="P393" s="207">
        <v>20</v>
      </c>
      <c r="Q393" s="207">
        <v>1770.2553830746128</v>
      </c>
      <c r="R393" s="208">
        <f t="shared" si="494"/>
        <v>88.512769153730645</v>
      </c>
      <c r="S393" s="205">
        <f t="shared" si="502"/>
        <v>1</v>
      </c>
      <c r="T393" s="576"/>
      <c r="U393" s="207">
        <v>20</v>
      </c>
      <c r="V393" s="207">
        <v>1769.7841726618706</v>
      </c>
      <c r="W393" s="208">
        <f t="shared" si="495"/>
        <v>88.489208633093526</v>
      </c>
      <c r="X393" s="205">
        <f t="shared" si="503"/>
        <v>1</v>
      </c>
      <c r="Y393" s="576"/>
      <c r="Z393" s="207">
        <v>20</v>
      </c>
      <c r="AA393" s="207">
        <v>1770.2171664943137</v>
      </c>
      <c r="AB393" s="208">
        <f t="shared" si="496"/>
        <v>88.510858324715684</v>
      </c>
      <c r="AC393" s="205">
        <f t="shared" si="504"/>
        <v>1</v>
      </c>
      <c r="AD393" s="576"/>
      <c r="AE393" s="207">
        <v>20</v>
      </c>
      <c r="AF393" s="207">
        <v>1769.4915254237333</v>
      </c>
      <c r="AG393" s="208">
        <f t="shared" si="497"/>
        <v>88.474576271186663</v>
      </c>
      <c r="AH393" s="205">
        <f t="shared" si="505"/>
        <v>1</v>
      </c>
      <c r="AI393" s="576"/>
      <c r="AJ393" s="207">
        <v>20</v>
      </c>
      <c r="AK393" s="207">
        <v>1769.4915254237303</v>
      </c>
      <c r="AL393" s="208">
        <f t="shared" si="498"/>
        <v>88.474576271186521</v>
      </c>
      <c r="AM393" s="205">
        <f t="shared" si="506"/>
        <v>2</v>
      </c>
      <c r="AN393" s="576"/>
      <c r="AO393" s="207">
        <v>20</v>
      </c>
      <c r="AP393" s="207">
        <v>1769.3511274735381</v>
      </c>
      <c r="AQ393" s="208">
        <f t="shared" si="499"/>
        <v>88.467556373676899</v>
      </c>
      <c r="AR393" s="205">
        <f t="shared" si="507"/>
        <v>2</v>
      </c>
      <c r="AS393" s="576"/>
      <c r="AT393" s="207">
        <v>20</v>
      </c>
      <c r="AU393" s="207">
        <v>1769.4369973190351</v>
      </c>
      <c r="AV393" s="208">
        <f t="shared" si="500"/>
        <v>88.471849865951754</v>
      </c>
      <c r="AW393" s="205">
        <f t="shared" si="508"/>
        <v>2</v>
      </c>
      <c r="AX393" s="576"/>
    </row>
    <row r="394" spans="2:50" ht="14.25" customHeight="1">
      <c r="B394" s="527"/>
      <c r="C394" s="203">
        <v>8</v>
      </c>
      <c r="D394" s="206" t="s">
        <v>670</v>
      </c>
      <c r="E394" s="203">
        <v>23</v>
      </c>
      <c r="F394" s="203">
        <v>2000</v>
      </c>
      <c r="G394" s="208">
        <f t="shared" si="493"/>
        <v>86.956521739130437</v>
      </c>
      <c r="H394" s="576"/>
      <c r="I394" s="209">
        <f t="shared" si="501"/>
        <v>23</v>
      </c>
      <c r="J394" s="209">
        <f t="shared" si="501"/>
        <v>1771.5337918659936</v>
      </c>
      <c r="K394" s="210">
        <f t="shared" si="501"/>
        <v>77.02320834199972</v>
      </c>
      <c r="L394" s="577"/>
      <c r="M394" s="209">
        <f>RANK(K394, K$387:$K$401)</f>
        <v>6</v>
      </c>
      <c r="N394" s="527"/>
      <c r="O394" s="527"/>
      <c r="P394" s="207">
        <v>23</v>
      </c>
      <c r="Q394" s="207">
        <v>1771.0659898477154</v>
      </c>
      <c r="R394" s="208">
        <f t="shared" si="494"/>
        <v>77.00286912381371</v>
      </c>
      <c r="S394" s="205">
        <f t="shared" si="502"/>
        <v>6</v>
      </c>
      <c r="T394" s="576"/>
      <c r="U394" s="207">
        <v>23</v>
      </c>
      <c r="V394" s="207">
        <v>1771.2786885245898</v>
      </c>
      <c r="W394" s="208">
        <f t="shared" si="495"/>
        <v>77.01211689237347</v>
      </c>
      <c r="X394" s="205">
        <f t="shared" si="503"/>
        <v>6</v>
      </c>
      <c r="Y394" s="576"/>
      <c r="Z394" s="207">
        <v>23</v>
      </c>
      <c r="AA394" s="207">
        <v>1771.2651894210153</v>
      </c>
      <c r="AB394" s="208">
        <f t="shared" si="496"/>
        <v>77.011529974826757</v>
      </c>
      <c r="AC394" s="205">
        <f t="shared" si="504"/>
        <v>6</v>
      </c>
      <c r="AD394" s="576"/>
      <c r="AE394" s="207">
        <v>23</v>
      </c>
      <c r="AF394" s="207">
        <v>1771.5289982425302</v>
      </c>
      <c r="AG394" s="208">
        <f t="shared" si="497"/>
        <v>77.022999923588273</v>
      </c>
      <c r="AH394" s="205">
        <f t="shared" si="505"/>
        <v>6</v>
      </c>
      <c r="AI394" s="576"/>
      <c r="AJ394" s="207">
        <v>23</v>
      </c>
      <c r="AK394" s="207">
        <v>1771.9052744886978</v>
      </c>
      <c r="AL394" s="208">
        <f t="shared" si="498"/>
        <v>77.039359760378161</v>
      </c>
      <c r="AM394" s="205">
        <f t="shared" si="506"/>
        <v>6</v>
      </c>
      <c r="AN394" s="576"/>
      <c r="AO394" s="207">
        <v>23</v>
      </c>
      <c r="AP394" s="207">
        <v>1771.8945176960442</v>
      </c>
      <c r="AQ394" s="208">
        <f t="shared" si="499"/>
        <v>77.038892073741053</v>
      </c>
      <c r="AR394" s="205">
        <f t="shared" si="507"/>
        <v>6</v>
      </c>
      <c r="AS394" s="576"/>
      <c r="AT394" s="207">
        <v>23</v>
      </c>
      <c r="AU394" s="207">
        <v>1771.7978848413625</v>
      </c>
      <c r="AV394" s="208">
        <f t="shared" si="500"/>
        <v>77.034690645276626</v>
      </c>
      <c r="AW394" s="205">
        <f t="shared" si="508"/>
        <v>6</v>
      </c>
      <c r="AX394" s="576"/>
    </row>
    <row r="395" spans="2:50" ht="14.25" customHeight="1">
      <c r="B395" s="527"/>
      <c r="C395" s="203">
        <v>9</v>
      </c>
      <c r="D395" s="206" t="s">
        <v>710</v>
      </c>
      <c r="E395" s="203">
        <v>21</v>
      </c>
      <c r="F395" s="203">
        <v>2000</v>
      </c>
      <c r="G395" s="208">
        <f t="shared" si="493"/>
        <v>95.238095238095241</v>
      </c>
      <c r="H395" s="576"/>
      <c r="I395" s="209">
        <f t="shared" si="501"/>
        <v>21</v>
      </c>
      <c r="J395" s="209">
        <f t="shared" si="501"/>
        <v>1769.9235317961673</v>
      </c>
      <c r="K395" s="210">
        <f t="shared" si="501"/>
        <v>84.282072942674631</v>
      </c>
      <c r="L395" s="577"/>
      <c r="M395" s="209">
        <f>RANK(K395, K$387:$K$401)</f>
        <v>4</v>
      </c>
      <c r="N395" s="527"/>
      <c r="O395" s="527"/>
      <c r="P395" s="207">
        <v>21</v>
      </c>
      <c r="Q395" s="207">
        <v>1769.7412658967996</v>
      </c>
      <c r="R395" s="208">
        <f t="shared" si="494"/>
        <v>84.273393614133312</v>
      </c>
      <c r="S395" s="205">
        <f t="shared" si="502"/>
        <v>4</v>
      </c>
      <c r="T395" s="576"/>
      <c r="U395" s="207">
        <v>21</v>
      </c>
      <c r="V395" s="207">
        <v>1769.8857048202749</v>
      </c>
      <c r="W395" s="208">
        <f t="shared" si="495"/>
        <v>84.280271658108333</v>
      </c>
      <c r="X395" s="205">
        <f t="shared" si="503"/>
        <v>4</v>
      </c>
      <c r="Y395" s="576"/>
      <c r="Z395" s="207">
        <v>21</v>
      </c>
      <c r="AA395" s="207">
        <v>1769.8841698841704</v>
      </c>
      <c r="AB395" s="208">
        <f t="shared" si="496"/>
        <v>84.280198565912883</v>
      </c>
      <c r="AC395" s="205">
        <f t="shared" si="504"/>
        <v>4</v>
      </c>
      <c r="AD395" s="576"/>
      <c r="AE395" s="207">
        <v>21</v>
      </c>
      <c r="AF395" s="207">
        <v>1769.8215251487293</v>
      </c>
      <c r="AG395" s="208">
        <f t="shared" si="497"/>
        <v>84.277215483272826</v>
      </c>
      <c r="AH395" s="205">
        <f t="shared" si="505"/>
        <v>4</v>
      </c>
      <c r="AI395" s="576"/>
      <c r="AJ395" s="207">
        <v>21</v>
      </c>
      <c r="AK395" s="207">
        <v>1770.0360391281959</v>
      </c>
      <c r="AL395" s="208">
        <f t="shared" si="498"/>
        <v>84.287430434675997</v>
      </c>
      <c r="AM395" s="205">
        <f t="shared" si="506"/>
        <v>4</v>
      </c>
      <c r="AN395" s="576"/>
      <c r="AO395" s="207">
        <v>21</v>
      </c>
      <c r="AP395" s="207">
        <v>1769.9963499209157</v>
      </c>
      <c r="AQ395" s="208">
        <f t="shared" si="499"/>
        <v>84.285540472424557</v>
      </c>
      <c r="AR395" s="205">
        <f t="shared" si="507"/>
        <v>4</v>
      </c>
      <c r="AS395" s="576"/>
      <c r="AT395" s="207">
        <v>21</v>
      </c>
      <c r="AU395" s="207">
        <v>1770.0996677740857</v>
      </c>
      <c r="AV395" s="208">
        <f t="shared" si="500"/>
        <v>84.290460370194552</v>
      </c>
      <c r="AW395" s="205">
        <f t="shared" si="508"/>
        <v>4</v>
      </c>
      <c r="AX395" s="576"/>
    </row>
    <row r="396" spans="2:50" ht="14.25" customHeight="1">
      <c r="B396" s="527"/>
      <c r="C396" s="203">
        <v>10</v>
      </c>
      <c r="D396" s="206" t="s">
        <v>762</v>
      </c>
      <c r="E396" s="203">
        <v>21</v>
      </c>
      <c r="F396" s="203">
        <v>2000</v>
      </c>
      <c r="G396" s="208">
        <f t="shared" si="493"/>
        <v>95.238095238095241</v>
      </c>
      <c r="H396" s="576"/>
      <c r="I396" s="209">
        <f t="shared" si="501"/>
        <v>20.571428571428573</v>
      </c>
      <c r="J396" s="209">
        <f t="shared" si="501"/>
        <v>1770.9558944635944</v>
      </c>
      <c r="K396" s="210">
        <f t="shared" si="501"/>
        <v>86.138438934336293</v>
      </c>
      <c r="L396" s="577"/>
      <c r="M396" s="209">
        <f>RANK(K396, K$387:$K$401)</f>
        <v>2</v>
      </c>
      <c r="N396" s="527"/>
      <c r="O396" s="527"/>
      <c r="P396" s="207">
        <v>21</v>
      </c>
      <c r="Q396" s="207">
        <v>1770.9269662921342</v>
      </c>
      <c r="R396" s="208">
        <f t="shared" si="494"/>
        <v>84.329855537720675</v>
      </c>
      <c r="S396" s="205">
        <f t="shared" si="502"/>
        <v>3</v>
      </c>
      <c r="T396" s="576"/>
      <c r="U396" s="207">
        <v>21</v>
      </c>
      <c r="V396" s="207">
        <v>1770.9781440343952</v>
      </c>
      <c r="W396" s="208">
        <f t="shared" si="495"/>
        <v>84.332292573066439</v>
      </c>
      <c r="X396" s="205">
        <f t="shared" si="503"/>
        <v>3</v>
      </c>
      <c r="Y396" s="576"/>
      <c r="Z396" s="207">
        <v>21</v>
      </c>
      <c r="AA396" s="207">
        <v>1770.7792207792186</v>
      </c>
      <c r="AB396" s="208">
        <f t="shared" si="496"/>
        <v>84.322820037105643</v>
      </c>
      <c r="AC396" s="205">
        <f t="shared" si="504"/>
        <v>3</v>
      </c>
      <c r="AD396" s="576"/>
      <c r="AE396" s="207">
        <v>21</v>
      </c>
      <c r="AF396" s="207">
        <v>1770.821688093909</v>
      </c>
      <c r="AG396" s="208">
        <f t="shared" si="497"/>
        <v>84.32484229018614</v>
      </c>
      <c r="AH396" s="205">
        <f t="shared" si="505"/>
        <v>3</v>
      </c>
      <c r="AI396" s="576"/>
      <c r="AJ396" s="207">
        <v>20</v>
      </c>
      <c r="AK396" s="207">
        <v>1771.1030554117056</v>
      </c>
      <c r="AL396" s="208">
        <f t="shared" si="498"/>
        <v>88.555152770585281</v>
      </c>
      <c r="AM396" s="205">
        <f t="shared" si="506"/>
        <v>1</v>
      </c>
      <c r="AN396" s="576"/>
      <c r="AO396" s="207">
        <v>20</v>
      </c>
      <c r="AP396" s="207">
        <v>1771.0534952412211</v>
      </c>
      <c r="AQ396" s="208">
        <f t="shared" si="499"/>
        <v>88.552674762061059</v>
      </c>
      <c r="AR396" s="205">
        <f t="shared" si="507"/>
        <v>1</v>
      </c>
      <c r="AS396" s="576"/>
      <c r="AT396" s="207">
        <v>20</v>
      </c>
      <c r="AU396" s="207">
        <v>1771.0286913925768</v>
      </c>
      <c r="AV396" s="208">
        <f t="shared" si="500"/>
        <v>88.551434569628839</v>
      </c>
      <c r="AW396" s="205">
        <f t="shared" si="508"/>
        <v>1</v>
      </c>
      <c r="AX396" s="576"/>
    </row>
    <row r="397" spans="2:50" ht="14.25" customHeight="1">
      <c r="B397" s="527"/>
      <c r="C397" s="203">
        <v>11</v>
      </c>
      <c r="D397" s="206" t="s">
        <v>779</v>
      </c>
      <c r="E397" s="203">
        <v>23</v>
      </c>
      <c r="F397" s="203">
        <v>2000</v>
      </c>
      <c r="G397" s="208">
        <f t="shared" si="493"/>
        <v>86.956521739130437</v>
      </c>
      <c r="H397" s="576"/>
      <c r="I397" s="209">
        <f t="shared" si="501"/>
        <v>23</v>
      </c>
      <c r="J397" s="209">
        <f t="shared" si="501"/>
        <v>1770.9162559218275</v>
      </c>
      <c r="K397" s="210">
        <f t="shared" si="501"/>
        <v>76.996358953122936</v>
      </c>
      <c r="L397" s="577"/>
      <c r="M397" s="209">
        <f>RANK(K397, K$387:$K$401)</f>
        <v>7</v>
      </c>
      <c r="N397" s="527"/>
      <c r="O397" s="527"/>
      <c r="P397" s="207">
        <v>23</v>
      </c>
      <c r="Q397" s="207">
        <v>1770.8265802269023</v>
      </c>
      <c r="R397" s="208">
        <f t="shared" si="494"/>
        <v>76.992460009865312</v>
      </c>
      <c r="S397" s="205">
        <f t="shared" si="502"/>
        <v>7</v>
      </c>
      <c r="T397" s="576"/>
      <c r="U397" s="207">
        <v>23</v>
      </c>
      <c r="V397" s="207">
        <v>1770.8848715509046</v>
      </c>
      <c r="W397" s="208">
        <f t="shared" si="495"/>
        <v>76.994994415256727</v>
      </c>
      <c r="X397" s="205">
        <f t="shared" si="503"/>
        <v>7</v>
      </c>
      <c r="Y397" s="576"/>
      <c r="Z397" s="207">
        <v>23</v>
      </c>
      <c r="AA397" s="207">
        <v>1771.0373159876758</v>
      </c>
      <c r="AB397" s="208">
        <f t="shared" si="496"/>
        <v>77.001622434246769</v>
      </c>
      <c r="AC397" s="205">
        <f t="shared" si="504"/>
        <v>7</v>
      </c>
      <c r="AD397" s="576"/>
      <c r="AE397" s="207"/>
      <c r="AF397" s="207"/>
      <c r="AG397" s="208"/>
      <c r="AH397" s="205"/>
      <c r="AI397" s="576"/>
      <c r="AJ397" s="207"/>
      <c r="AK397" s="207"/>
      <c r="AL397" s="208"/>
      <c r="AM397" s="205"/>
      <c r="AN397" s="576"/>
      <c r="AO397" s="207"/>
      <c r="AP397" s="207"/>
      <c r="AQ397" s="208"/>
      <c r="AR397" s="205"/>
      <c r="AS397" s="576"/>
      <c r="AT397" s="207"/>
      <c r="AU397" s="207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7"/>
      <c r="Q398" s="207"/>
      <c r="R398" s="208"/>
      <c r="S398" s="205"/>
      <c r="T398" s="576"/>
      <c r="U398" s="207"/>
      <c r="V398" s="207"/>
      <c r="W398" s="208"/>
      <c r="X398" s="205"/>
      <c r="Y398" s="576"/>
      <c r="Z398" s="207"/>
      <c r="AA398" s="207"/>
      <c r="AB398" s="208"/>
      <c r="AC398" s="205"/>
      <c r="AD398" s="576"/>
      <c r="AE398" s="207"/>
      <c r="AF398" s="207"/>
      <c r="AG398" s="208"/>
      <c r="AH398" s="205"/>
      <c r="AI398" s="576"/>
      <c r="AJ398" s="207"/>
      <c r="AK398" s="207"/>
      <c r="AL398" s="208"/>
      <c r="AM398" s="205"/>
      <c r="AN398" s="576"/>
      <c r="AO398" s="207"/>
      <c r="AP398" s="207"/>
      <c r="AQ398" s="208"/>
      <c r="AR398" s="205"/>
      <c r="AS398" s="576"/>
      <c r="AT398" s="207"/>
      <c r="AU398" s="207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7"/>
      <c r="Q399" s="207"/>
      <c r="R399" s="208"/>
      <c r="S399" s="205"/>
      <c r="T399" s="576"/>
      <c r="U399" s="207"/>
      <c r="V399" s="207"/>
      <c r="W399" s="208"/>
      <c r="X399" s="205"/>
      <c r="Y399" s="576"/>
      <c r="Z399" s="207"/>
      <c r="AA399" s="207"/>
      <c r="AB399" s="208"/>
      <c r="AC399" s="205"/>
      <c r="AD399" s="576"/>
      <c r="AE399" s="207"/>
      <c r="AF399" s="207"/>
      <c r="AG399" s="208"/>
      <c r="AH399" s="205"/>
      <c r="AI399" s="576"/>
      <c r="AJ399" s="207"/>
      <c r="AK399" s="207"/>
      <c r="AL399" s="208"/>
      <c r="AM399" s="205"/>
      <c r="AN399" s="576"/>
      <c r="AO399" s="207"/>
      <c r="AP399" s="207"/>
      <c r="AQ399" s="208"/>
      <c r="AR399" s="205"/>
      <c r="AS399" s="576"/>
      <c r="AT399" s="207"/>
      <c r="AU399" s="207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9">U402+1</f>
        <v>46009</v>
      </c>
      <c r="AA402" s="637"/>
      <c r="AB402" s="637"/>
      <c r="AC402" s="637"/>
      <c r="AD402" s="637"/>
      <c r="AE402" s="638">
        <f t="shared" ref="AE402" si="510">Z402+1</f>
        <v>46010</v>
      </c>
      <c r="AF402" s="639"/>
      <c r="AG402" s="639"/>
      <c r="AH402" s="639"/>
      <c r="AI402" s="639"/>
      <c r="AJ402" s="640">
        <f t="shared" ref="AJ402" si="511">AE402+1</f>
        <v>46011</v>
      </c>
      <c r="AK402" s="641"/>
      <c r="AL402" s="641"/>
      <c r="AM402" s="641"/>
      <c r="AN402" s="642"/>
      <c r="AO402" s="638">
        <f t="shared" ref="AO402" si="512">AJ402+1</f>
        <v>46012</v>
      </c>
      <c r="AP402" s="639"/>
      <c r="AQ402" s="639"/>
      <c r="AR402" s="639"/>
      <c r="AS402" s="639"/>
      <c r="AT402" s="640">
        <f t="shared" ref="AT402" si="513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14">Z402</f>
        <v>46009</v>
      </c>
      <c r="AA403" s="643"/>
      <c r="AB403" s="643"/>
      <c r="AC403" s="643"/>
      <c r="AD403" s="643"/>
      <c r="AE403" s="644">
        <f t="shared" ref="AE403" si="515">AE402</f>
        <v>46010</v>
      </c>
      <c r="AF403" s="644"/>
      <c r="AG403" s="644"/>
      <c r="AH403" s="644"/>
      <c r="AI403" s="644"/>
      <c r="AJ403" s="645">
        <f t="shared" ref="AJ403" si="516">AJ402</f>
        <v>46011</v>
      </c>
      <c r="AK403" s="646"/>
      <c r="AL403" s="646"/>
      <c r="AM403" s="646"/>
      <c r="AN403" s="647"/>
      <c r="AO403" s="644">
        <f t="shared" ref="AO403" si="517">AO402</f>
        <v>46012</v>
      </c>
      <c r="AP403" s="644"/>
      <c r="AQ403" s="644"/>
      <c r="AR403" s="644"/>
      <c r="AS403" s="644"/>
      <c r="AT403" s="645">
        <f t="shared" ref="AT403" si="518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139</v>
      </c>
      <c r="C407" s="203">
        <v>1</v>
      </c>
      <c r="D407" s="206" t="s">
        <v>414</v>
      </c>
      <c r="E407" s="203">
        <v>21</v>
      </c>
      <c r="F407" s="203">
        <v>2000</v>
      </c>
      <c r="G407" s="208">
        <f t="shared" ref="G407:G416" si="519">F407/E407</f>
        <v>95.238095238095241</v>
      </c>
      <c r="H407" s="576">
        <f>AVERAGE(G407:G421)</f>
        <v>90.339356295878034</v>
      </c>
      <c r="I407" s="209">
        <f>AVERAGE(P407,U407,Z407,AE407,AJ407,AO407,AT407)</f>
        <v>21</v>
      </c>
      <c r="J407" s="209">
        <f>AVERAGE(Q407,V407,AA407,AF407,AK407,AP407,AU407)</f>
        <v>1771.5892827193013</v>
      </c>
      <c r="K407" s="210">
        <f>AVERAGE(R407,W407,AB407,AG407,AL407,AQ407,AV407)</f>
        <v>84.361394415204842</v>
      </c>
      <c r="L407" s="577">
        <f>IFERROR(AVERAGE(K407:K421),"-")</f>
        <v>80.065347681795004</v>
      </c>
      <c r="M407" s="209">
        <f>RANK(K407, K$407:$K$421)</f>
        <v>4</v>
      </c>
      <c r="N407" s="527"/>
      <c r="O407" s="527"/>
      <c r="P407" s="207">
        <v>21</v>
      </c>
      <c r="Q407" s="207">
        <v>1771.5817694369962</v>
      </c>
      <c r="R407" s="208">
        <f t="shared" ref="R407:R416" si="520">Q407/P407</f>
        <v>84.361036639856962</v>
      </c>
      <c r="S407" s="205">
        <f>RANK(R407, R$407:R$421)</f>
        <v>4</v>
      </c>
      <c r="T407" s="576">
        <f>AVERAGE(R407:R421)</f>
        <v>80.063853118926744</v>
      </c>
      <c r="U407" s="207">
        <v>21</v>
      </c>
      <c r="V407" s="207">
        <v>1771.6928769657707</v>
      </c>
      <c r="W407" s="208">
        <f t="shared" ref="W407:W416" si="521">V407/U407</f>
        <v>84.366327474560507</v>
      </c>
      <c r="X407" s="205">
        <f>RANK(W407, W$407:W$421)</f>
        <v>4</v>
      </c>
      <c r="Y407" s="576">
        <f>AVERAGE(W407:W421)</f>
        <v>80.066311554478972</v>
      </c>
      <c r="Z407" s="207">
        <v>21</v>
      </c>
      <c r="AA407" s="207">
        <v>1771.7151454363104</v>
      </c>
      <c r="AB407" s="208">
        <f t="shared" ref="AB407:AB416" si="522">AA407/Z407</f>
        <v>84.367387877919541</v>
      </c>
      <c r="AC407" s="205">
        <f>RANK(AB407, AB$407:AB$421)</f>
        <v>4</v>
      </c>
      <c r="AD407" s="576">
        <f>AVERAGE(AB407:AB421)</f>
        <v>80.065004308364308</v>
      </c>
      <c r="AE407" s="207">
        <v>21</v>
      </c>
      <c r="AF407" s="207">
        <v>1771.6363636363649</v>
      </c>
      <c r="AG407" s="208">
        <f t="shared" ref="AG407:AG416" si="523">AF407/AE407</f>
        <v>84.363636363636417</v>
      </c>
      <c r="AH407" s="205">
        <f>RANK(AG407, AG$407:AG$421)</f>
        <v>4</v>
      </c>
      <c r="AI407" s="576">
        <f>AVERAGE(AG407:AG421)</f>
        <v>80.065168179208811</v>
      </c>
      <c r="AJ407" s="207">
        <v>21</v>
      </c>
      <c r="AK407" s="207">
        <v>1771.5072264280786</v>
      </c>
      <c r="AL407" s="208">
        <f t="shared" ref="AL407:AL416" si="524">AK407/AJ407</f>
        <v>84.357486972765656</v>
      </c>
      <c r="AM407" s="205">
        <f>RANK(AL407, AL$407:AL$421)</f>
        <v>4</v>
      </c>
      <c r="AN407" s="576">
        <f>AVERAGE(AL407:AL421)</f>
        <v>80.063976795572131</v>
      </c>
      <c r="AO407" s="207">
        <v>21</v>
      </c>
      <c r="AP407" s="207">
        <v>1771.4126497631669</v>
      </c>
      <c r="AQ407" s="208">
        <f t="shared" ref="AQ407:AQ416" si="525">AP407/AO407</f>
        <v>84.352983322055564</v>
      </c>
      <c r="AR407" s="205">
        <f>RANK(AQ407, AQ$407:AQ$421)</f>
        <v>3</v>
      </c>
      <c r="AS407" s="576">
        <f>AVERAGE(AQ407:AQ421)</f>
        <v>79.131555709708451</v>
      </c>
      <c r="AT407" s="207">
        <v>21</v>
      </c>
      <c r="AU407" s="207">
        <v>1771.5789473684224</v>
      </c>
      <c r="AV407" s="208">
        <f t="shared" ref="AV407:AV416" si="526">AU407/AT407</f>
        <v>84.360902255639161</v>
      </c>
      <c r="AW407" s="205">
        <f>RANK(AV407, AV$407:AV$421)</f>
        <v>3</v>
      </c>
      <c r="AX407" s="576">
        <f>AVERAGE(AV407:AV421)</f>
        <v>79.134085512502907</v>
      </c>
    </row>
    <row r="408" spans="2:50" ht="14.25" customHeight="1">
      <c r="B408" s="527"/>
      <c r="C408" s="203">
        <v>2</v>
      </c>
      <c r="D408" s="206" t="s">
        <v>415</v>
      </c>
      <c r="E408" s="203">
        <v>25</v>
      </c>
      <c r="F408" s="203">
        <v>2000</v>
      </c>
      <c r="G408" s="208">
        <f t="shared" si="519"/>
        <v>80</v>
      </c>
      <c r="H408" s="576"/>
      <c r="I408" s="209">
        <f t="shared" ref="I408:K416" si="527">AVERAGE(P408,U408,Z408,AE408,AJ408,AO408,AT408)</f>
        <v>25</v>
      </c>
      <c r="J408" s="209">
        <f t="shared" si="527"/>
        <v>1781.2908324247953</v>
      </c>
      <c r="K408" s="210">
        <f t="shared" si="527"/>
        <v>71.251633296991827</v>
      </c>
      <c r="L408" s="577"/>
      <c r="M408" s="209">
        <f>RANK(K408, K$407:$K$421)</f>
        <v>9</v>
      </c>
      <c r="N408" s="527"/>
      <c r="O408" s="527"/>
      <c r="P408" s="207">
        <v>25</v>
      </c>
      <c r="Q408" s="207">
        <v>1781.429117309897</v>
      </c>
      <c r="R408" s="208">
        <f t="shared" si="520"/>
        <v>71.257164692395875</v>
      </c>
      <c r="S408" s="205">
        <f t="shared" ref="S408:S416" si="528">RANK(R408, R$407:R$421)</f>
        <v>9</v>
      </c>
      <c r="T408" s="576"/>
      <c r="U408" s="207">
        <v>25</v>
      </c>
      <c r="V408" s="207">
        <v>1781.4198441120705</v>
      </c>
      <c r="W408" s="208">
        <f t="shared" si="521"/>
        <v>71.256793764482822</v>
      </c>
      <c r="X408" s="205">
        <f t="shared" ref="X408:X416" si="529">RANK(W408, W$407:W$421)</f>
        <v>9</v>
      </c>
      <c r="Y408" s="576"/>
      <c r="Z408" s="207">
        <v>25</v>
      </c>
      <c r="AA408" s="207">
        <v>1781.279546170816</v>
      </c>
      <c r="AB408" s="208">
        <f t="shared" si="522"/>
        <v>71.251181846832637</v>
      </c>
      <c r="AC408" s="205">
        <f t="shared" ref="AC408:AC416" si="530">RANK(AB408, AB$407:AB$421)</f>
        <v>9</v>
      </c>
      <c r="AD408" s="576"/>
      <c r="AE408" s="207">
        <v>25</v>
      </c>
      <c r="AF408" s="207">
        <v>1781.2710100848394</v>
      </c>
      <c r="AG408" s="208">
        <f t="shared" si="523"/>
        <v>71.250840403393582</v>
      </c>
      <c r="AH408" s="205">
        <f t="shared" ref="AH408:AH416" si="531">RANK(AG408, AG$407:AG$421)</f>
        <v>9</v>
      </c>
      <c r="AI408" s="576"/>
      <c r="AJ408" s="207">
        <v>25</v>
      </c>
      <c r="AK408" s="207">
        <v>1781.2151536812025</v>
      </c>
      <c r="AL408" s="208">
        <f t="shared" si="524"/>
        <v>71.248606147248097</v>
      </c>
      <c r="AM408" s="205">
        <f t="shared" ref="AM408:AM416" si="532">RANK(AL408, AL$407:AL$421)</f>
        <v>9</v>
      </c>
      <c r="AN408" s="576"/>
      <c r="AO408" s="207">
        <v>25</v>
      </c>
      <c r="AP408" s="207">
        <v>1781.1899544918251</v>
      </c>
      <c r="AQ408" s="208">
        <f t="shared" si="525"/>
        <v>71.247598179673005</v>
      </c>
      <c r="AR408" s="205">
        <f t="shared" ref="AR408:AR416" si="533">RANK(AQ408, AQ$407:AQ$421)</f>
        <v>8</v>
      </c>
      <c r="AS408" s="576"/>
      <c r="AT408" s="207">
        <v>25</v>
      </c>
      <c r="AU408" s="207">
        <v>1781.2312011229189</v>
      </c>
      <c r="AV408" s="208">
        <f t="shared" si="526"/>
        <v>71.249248044916754</v>
      </c>
      <c r="AW408" s="205">
        <f t="shared" ref="AW408:AW416" si="534">RANK(AV408, AV$407:AV$421)</f>
        <v>8</v>
      </c>
      <c r="AX408" s="576"/>
    </row>
    <row r="409" spans="2:50" ht="14.25" customHeight="1">
      <c r="B409" s="527"/>
      <c r="C409" s="203">
        <v>3</v>
      </c>
      <c r="D409" s="206" t="s">
        <v>416</v>
      </c>
      <c r="E409" s="203">
        <v>23</v>
      </c>
      <c r="F409" s="203">
        <v>2000</v>
      </c>
      <c r="G409" s="208">
        <f t="shared" si="519"/>
        <v>86.956521739130437</v>
      </c>
      <c r="H409" s="576"/>
      <c r="I409" s="209">
        <f t="shared" si="527"/>
        <v>23</v>
      </c>
      <c r="J409" s="209">
        <f t="shared" si="527"/>
        <v>1775.0806853814959</v>
      </c>
      <c r="K409" s="210">
        <f t="shared" si="527"/>
        <v>77.17742110354331</v>
      </c>
      <c r="L409" s="577"/>
      <c r="M409" s="209">
        <f>RANK(K409, K$407:$K$421)</f>
        <v>6</v>
      </c>
      <c r="N409" s="527"/>
      <c r="O409" s="527"/>
      <c r="P409" s="207">
        <v>23</v>
      </c>
      <c r="Q409" s="207">
        <v>1774.9768303985172</v>
      </c>
      <c r="R409" s="208">
        <f t="shared" si="520"/>
        <v>77.17290566950075</v>
      </c>
      <c r="S409" s="205">
        <f t="shared" si="528"/>
        <v>6</v>
      </c>
      <c r="T409" s="576"/>
      <c r="U409" s="207">
        <v>23</v>
      </c>
      <c r="V409" s="207">
        <v>1774.973837643892</v>
      </c>
      <c r="W409" s="208">
        <f t="shared" si="521"/>
        <v>77.172775549734439</v>
      </c>
      <c r="X409" s="205">
        <f t="shared" si="529"/>
        <v>6</v>
      </c>
      <c r="Y409" s="576"/>
      <c r="Z409" s="207">
        <v>23</v>
      </c>
      <c r="AA409" s="207">
        <v>1774.9502982107347</v>
      </c>
      <c r="AB409" s="208">
        <f t="shared" si="522"/>
        <v>77.171752096118894</v>
      </c>
      <c r="AC409" s="205">
        <f t="shared" si="530"/>
        <v>6</v>
      </c>
      <c r="AD409" s="576"/>
      <c r="AE409" s="207">
        <v>23</v>
      </c>
      <c r="AF409" s="207">
        <v>1775.071283095722</v>
      </c>
      <c r="AG409" s="208">
        <f t="shared" si="523"/>
        <v>77.17701230850966</v>
      </c>
      <c r="AH409" s="205">
        <f t="shared" si="531"/>
        <v>6</v>
      </c>
      <c r="AI409" s="576"/>
      <c r="AJ409" s="207">
        <v>23</v>
      </c>
      <c r="AK409" s="207">
        <v>1775.1841359773364</v>
      </c>
      <c r="AL409" s="208">
        <f t="shared" si="524"/>
        <v>77.181918955536361</v>
      </c>
      <c r="AM409" s="205">
        <f t="shared" si="532"/>
        <v>6</v>
      </c>
      <c r="AN409" s="576"/>
      <c r="AO409" s="207">
        <v>23</v>
      </c>
      <c r="AP409" s="207">
        <v>1775.2275249722531</v>
      </c>
      <c r="AQ409" s="208">
        <f t="shared" si="525"/>
        <v>77.183805433576225</v>
      </c>
      <c r="AR409" s="205">
        <f t="shared" si="533"/>
        <v>5</v>
      </c>
      <c r="AS409" s="576"/>
      <c r="AT409" s="207">
        <v>23</v>
      </c>
      <c r="AU409" s="207">
        <v>1775.1808873720142</v>
      </c>
      <c r="AV409" s="208">
        <f t="shared" si="526"/>
        <v>77.181777711826712</v>
      </c>
      <c r="AW409" s="205">
        <f t="shared" si="534"/>
        <v>5</v>
      </c>
      <c r="AX409" s="576"/>
    </row>
    <row r="410" spans="2:50" ht="14.25" customHeight="1">
      <c r="B410" s="527"/>
      <c r="C410" s="203">
        <v>4</v>
      </c>
      <c r="D410" s="206" t="s">
        <v>418</v>
      </c>
      <c r="E410" s="203">
        <v>24</v>
      </c>
      <c r="F410" s="203">
        <v>2000</v>
      </c>
      <c r="G410" s="208">
        <f t="shared" si="519"/>
        <v>83.333333333333329</v>
      </c>
      <c r="H410" s="576"/>
      <c r="I410" s="209">
        <f t="shared" si="527"/>
        <v>24</v>
      </c>
      <c r="J410" s="209">
        <f t="shared" si="527"/>
        <v>1771.2749829832712</v>
      </c>
      <c r="K410" s="210">
        <f t="shared" si="527"/>
        <v>73.803124290969635</v>
      </c>
      <c r="L410" s="577"/>
      <c r="M410" s="209">
        <f>RANK(K410, K$407:$K$421)</f>
        <v>8</v>
      </c>
      <c r="N410" s="527"/>
      <c r="O410" s="527"/>
      <c r="P410" s="207">
        <v>24</v>
      </c>
      <c r="Q410" s="207">
        <v>1771.1914641375231</v>
      </c>
      <c r="R410" s="208">
        <f t="shared" si="520"/>
        <v>73.799644339063462</v>
      </c>
      <c r="S410" s="205">
        <f t="shared" si="528"/>
        <v>8</v>
      </c>
      <c r="T410" s="576"/>
      <c r="U410" s="207">
        <v>24</v>
      </c>
      <c r="V410" s="207">
        <v>1771.1695376246603</v>
      </c>
      <c r="W410" s="208">
        <f t="shared" si="521"/>
        <v>73.798730734360845</v>
      </c>
      <c r="X410" s="205">
        <f t="shared" si="529"/>
        <v>8</v>
      </c>
      <c r="Y410" s="576"/>
      <c r="Z410" s="207">
        <v>24</v>
      </c>
      <c r="AA410" s="207">
        <v>1771.122994652407</v>
      </c>
      <c r="AB410" s="208">
        <f t="shared" si="522"/>
        <v>73.796791443850296</v>
      </c>
      <c r="AC410" s="205">
        <f t="shared" si="530"/>
        <v>8</v>
      </c>
      <c r="AD410" s="576"/>
      <c r="AE410" s="207">
        <v>24</v>
      </c>
      <c r="AF410" s="207">
        <v>1771.5083798882683</v>
      </c>
      <c r="AG410" s="208">
        <f t="shared" si="523"/>
        <v>73.812849162011176</v>
      </c>
      <c r="AH410" s="205">
        <f t="shared" si="531"/>
        <v>8</v>
      </c>
      <c r="AI410" s="576"/>
      <c r="AJ410" s="207">
        <v>24</v>
      </c>
      <c r="AK410" s="207">
        <v>1771.3175281772264</v>
      </c>
      <c r="AL410" s="208">
        <f t="shared" si="524"/>
        <v>73.80489700738444</v>
      </c>
      <c r="AM410" s="205">
        <f t="shared" si="532"/>
        <v>8</v>
      </c>
      <c r="AN410" s="576"/>
      <c r="AO410" s="207">
        <v>24</v>
      </c>
      <c r="AP410" s="207">
        <v>1771.3689700130371</v>
      </c>
      <c r="AQ410" s="208">
        <f t="shared" si="525"/>
        <v>73.807040417209876</v>
      </c>
      <c r="AR410" s="205">
        <f t="shared" si="533"/>
        <v>7</v>
      </c>
      <c r="AS410" s="576"/>
      <c r="AT410" s="207">
        <v>24</v>
      </c>
      <c r="AU410" s="207">
        <v>1771.2460063897765</v>
      </c>
      <c r="AV410" s="208">
        <f t="shared" si="526"/>
        <v>73.801916932907361</v>
      </c>
      <c r="AW410" s="205">
        <f t="shared" si="534"/>
        <v>7</v>
      </c>
      <c r="AX410" s="576"/>
    </row>
    <row r="411" spans="2:50" ht="14.25" customHeight="1">
      <c r="B411" s="527"/>
      <c r="C411" s="203">
        <v>5</v>
      </c>
      <c r="D411" s="206" t="s">
        <v>413</v>
      </c>
      <c r="E411" s="203">
        <v>25</v>
      </c>
      <c r="F411" s="203">
        <v>2000</v>
      </c>
      <c r="G411" s="208">
        <f t="shared" si="519"/>
        <v>80</v>
      </c>
      <c r="H411" s="576"/>
      <c r="I411" s="209">
        <f t="shared" si="527"/>
        <v>25</v>
      </c>
      <c r="J411" s="209">
        <f t="shared" si="527"/>
        <v>1775.9139145686918</v>
      </c>
      <c r="K411" s="210">
        <f t="shared" si="527"/>
        <v>71.036556582747664</v>
      </c>
      <c r="L411" s="577"/>
      <c r="M411" s="209">
        <f>RANK(K411, K$407:$K$421)</f>
        <v>10</v>
      </c>
      <c r="N411" s="527"/>
      <c r="O411" s="527"/>
      <c r="P411" s="207">
        <v>25</v>
      </c>
      <c r="Q411" s="207">
        <v>1776.3559322033914</v>
      </c>
      <c r="R411" s="208">
        <f t="shared" si="520"/>
        <v>71.054237288135653</v>
      </c>
      <c r="S411" s="205">
        <f t="shared" si="528"/>
        <v>10</v>
      </c>
      <c r="T411" s="576"/>
      <c r="U411" s="207">
        <v>25</v>
      </c>
      <c r="V411" s="207">
        <v>1776.0649087221084</v>
      </c>
      <c r="W411" s="208">
        <f t="shared" si="521"/>
        <v>71.042596348884331</v>
      </c>
      <c r="X411" s="205">
        <f t="shared" si="529"/>
        <v>10</v>
      </c>
      <c r="Y411" s="576"/>
      <c r="Z411" s="207">
        <v>25</v>
      </c>
      <c r="AA411" s="207">
        <v>1776.1102603369072</v>
      </c>
      <c r="AB411" s="208">
        <f t="shared" si="522"/>
        <v>71.044410413476285</v>
      </c>
      <c r="AC411" s="205">
        <f t="shared" si="530"/>
        <v>10</v>
      </c>
      <c r="AD411" s="576"/>
      <c r="AE411" s="207">
        <v>25</v>
      </c>
      <c r="AF411" s="207">
        <v>1775.9857693447889</v>
      </c>
      <c r="AG411" s="208">
        <f t="shared" si="523"/>
        <v>71.039430773791551</v>
      </c>
      <c r="AH411" s="205">
        <f t="shared" si="531"/>
        <v>10</v>
      </c>
      <c r="AI411" s="576"/>
      <c r="AJ411" s="207">
        <v>25</v>
      </c>
      <c r="AK411" s="207">
        <v>1775.7091710272637</v>
      </c>
      <c r="AL411" s="208">
        <f t="shared" si="524"/>
        <v>71.028366841090545</v>
      </c>
      <c r="AM411" s="205">
        <f t="shared" si="532"/>
        <v>10</v>
      </c>
      <c r="AN411" s="576"/>
      <c r="AO411" s="207">
        <v>25</v>
      </c>
      <c r="AP411" s="207">
        <v>1775.5656108597307</v>
      </c>
      <c r="AQ411" s="208">
        <f t="shared" si="525"/>
        <v>71.022624434389229</v>
      </c>
      <c r="AR411" s="205">
        <f t="shared" si="533"/>
        <v>9</v>
      </c>
      <c r="AS411" s="576"/>
      <c r="AT411" s="207">
        <v>25</v>
      </c>
      <c r="AU411" s="207">
        <v>1775.6057494866527</v>
      </c>
      <c r="AV411" s="208">
        <f t="shared" si="526"/>
        <v>71.024229979466114</v>
      </c>
      <c r="AW411" s="205">
        <f t="shared" si="534"/>
        <v>9</v>
      </c>
      <c r="AX411" s="576"/>
    </row>
    <row r="412" spans="2:50" ht="14.25" customHeight="1">
      <c r="B412" s="527"/>
      <c r="C412" s="203">
        <v>6</v>
      </c>
      <c r="D412" s="206" t="s">
        <v>665</v>
      </c>
      <c r="E412" s="203">
        <v>23</v>
      </c>
      <c r="F412" s="203">
        <v>2000</v>
      </c>
      <c r="G412" s="208">
        <f t="shared" si="519"/>
        <v>86.956521739130437</v>
      </c>
      <c r="H412" s="576"/>
      <c r="I412" s="209">
        <f t="shared" si="527"/>
        <v>23</v>
      </c>
      <c r="J412" s="209">
        <f t="shared" si="527"/>
        <v>1769.2069649217829</v>
      </c>
      <c r="K412" s="210">
        <f t="shared" si="527"/>
        <v>76.92204195312101</v>
      </c>
      <c r="L412" s="577"/>
      <c r="M412" s="209">
        <f>RANK(K412, K$407:$K$421)</f>
        <v>7</v>
      </c>
      <c r="N412" s="527"/>
      <c r="O412" s="527"/>
      <c r="P412" s="207">
        <v>23</v>
      </c>
      <c r="Q412" s="207">
        <v>1769.2546583850926</v>
      </c>
      <c r="R412" s="208">
        <f t="shared" si="520"/>
        <v>76.92411558196055</v>
      </c>
      <c r="S412" s="205">
        <f t="shared" si="528"/>
        <v>7</v>
      </c>
      <c r="T412" s="576"/>
      <c r="U412" s="207">
        <v>23</v>
      </c>
      <c r="V412" s="207">
        <v>1769.1013126893297</v>
      </c>
      <c r="W412" s="208">
        <f t="shared" si="521"/>
        <v>76.917448377796944</v>
      </c>
      <c r="X412" s="205">
        <f t="shared" si="529"/>
        <v>7</v>
      </c>
      <c r="Y412" s="576"/>
      <c r="Z412" s="207">
        <v>23</v>
      </c>
      <c r="AA412" s="207">
        <v>1769.0912598880964</v>
      </c>
      <c r="AB412" s="208">
        <f t="shared" si="522"/>
        <v>76.917011299482454</v>
      </c>
      <c r="AC412" s="205">
        <f t="shared" si="530"/>
        <v>7</v>
      </c>
      <c r="AD412" s="576"/>
      <c r="AE412" s="207">
        <v>23</v>
      </c>
      <c r="AF412" s="207">
        <v>1769.1339266333823</v>
      </c>
      <c r="AG412" s="208">
        <f t="shared" si="523"/>
        <v>76.918866375364445</v>
      </c>
      <c r="AH412" s="205">
        <f t="shared" si="531"/>
        <v>7</v>
      </c>
      <c r="AI412" s="576"/>
      <c r="AJ412" s="207">
        <v>23</v>
      </c>
      <c r="AK412" s="207">
        <v>1769.2149186070474</v>
      </c>
      <c r="AL412" s="208">
        <f t="shared" si="524"/>
        <v>76.922387765523794</v>
      </c>
      <c r="AM412" s="205">
        <f t="shared" si="532"/>
        <v>7</v>
      </c>
      <c r="AN412" s="576"/>
      <c r="AO412" s="207">
        <v>23</v>
      </c>
      <c r="AP412" s="207">
        <v>1769.278510473235</v>
      </c>
      <c r="AQ412" s="208">
        <f t="shared" si="525"/>
        <v>76.925152629271082</v>
      </c>
      <c r="AR412" s="205">
        <f t="shared" si="533"/>
        <v>6</v>
      </c>
      <c r="AS412" s="576"/>
      <c r="AT412" s="207">
        <v>23</v>
      </c>
      <c r="AU412" s="207">
        <v>1769.374167776298</v>
      </c>
      <c r="AV412" s="208">
        <f t="shared" si="526"/>
        <v>76.929311642447743</v>
      </c>
      <c r="AW412" s="205">
        <f t="shared" si="534"/>
        <v>6</v>
      </c>
      <c r="AX412" s="576"/>
    </row>
    <row r="413" spans="2:50" ht="14.25" customHeight="1">
      <c r="B413" s="527"/>
      <c r="C413" s="203">
        <v>7</v>
      </c>
      <c r="D413" s="206" t="s">
        <v>685</v>
      </c>
      <c r="E413" s="203">
        <v>20</v>
      </c>
      <c r="F413" s="203">
        <v>2000</v>
      </c>
      <c r="G413" s="208">
        <f t="shared" si="519"/>
        <v>100</v>
      </c>
      <c r="H413" s="576"/>
      <c r="I413" s="209">
        <f t="shared" si="527"/>
        <v>20</v>
      </c>
      <c r="J413" s="209">
        <f t="shared" si="527"/>
        <v>1769.4042716023753</v>
      </c>
      <c r="K413" s="210">
        <f t="shared" si="527"/>
        <v>88.470213580118752</v>
      </c>
      <c r="L413" s="577"/>
      <c r="M413" s="209">
        <f>RANK(K413, K$407:$K$421)</f>
        <v>3</v>
      </c>
      <c r="N413" s="527"/>
      <c r="O413" s="527"/>
      <c r="P413" s="207">
        <v>20</v>
      </c>
      <c r="Q413" s="207">
        <v>1769.1978609625658</v>
      </c>
      <c r="R413" s="208">
        <f t="shared" si="520"/>
        <v>88.459893048128293</v>
      </c>
      <c r="S413" s="205">
        <f t="shared" si="528"/>
        <v>3</v>
      </c>
      <c r="T413" s="576"/>
      <c r="U413" s="207">
        <v>20</v>
      </c>
      <c r="V413" s="207">
        <v>1769.6729435084223</v>
      </c>
      <c r="W413" s="208">
        <f t="shared" si="521"/>
        <v>88.483647175421112</v>
      </c>
      <c r="X413" s="205">
        <f t="shared" si="529"/>
        <v>3</v>
      </c>
      <c r="Y413" s="576"/>
      <c r="Z413" s="207">
        <v>20</v>
      </c>
      <c r="AA413" s="207">
        <v>1769.5603156708046</v>
      </c>
      <c r="AB413" s="208">
        <f t="shared" si="522"/>
        <v>88.478015783540229</v>
      </c>
      <c r="AC413" s="205">
        <f t="shared" si="530"/>
        <v>3</v>
      </c>
      <c r="AD413" s="576"/>
      <c r="AE413" s="207">
        <v>20</v>
      </c>
      <c r="AF413" s="207">
        <v>1769.4915254237271</v>
      </c>
      <c r="AG413" s="208">
        <f t="shared" si="523"/>
        <v>88.474576271186351</v>
      </c>
      <c r="AH413" s="205">
        <f t="shared" si="531"/>
        <v>3</v>
      </c>
      <c r="AI413" s="576"/>
      <c r="AJ413" s="207">
        <v>20</v>
      </c>
      <c r="AK413" s="207">
        <v>1769.0987124463545</v>
      </c>
      <c r="AL413" s="208">
        <f t="shared" si="524"/>
        <v>88.45493562231772</v>
      </c>
      <c r="AM413" s="205">
        <f t="shared" si="532"/>
        <v>3</v>
      </c>
      <c r="AN413" s="576"/>
      <c r="AO413" s="207"/>
      <c r="AP413" s="207"/>
      <c r="AQ413" s="208"/>
      <c r="AR413" s="205"/>
      <c r="AS413" s="576"/>
      <c r="AT413" s="207"/>
      <c r="AU413" s="207"/>
      <c r="AV413" s="208"/>
      <c r="AW413" s="205"/>
      <c r="AX413" s="576"/>
    </row>
    <row r="414" spans="2:50" ht="14.25" customHeight="1">
      <c r="B414" s="527"/>
      <c r="C414" s="203">
        <v>8</v>
      </c>
      <c r="D414" s="206" t="s">
        <v>670</v>
      </c>
      <c r="E414" s="203">
        <v>22</v>
      </c>
      <c r="F414" s="203">
        <v>2000</v>
      </c>
      <c r="G414" s="208">
        <f t="shared" si="519"/>
        <v>90.909090909090907</v>
      </c>
      <c r="H414" s="576"/>
      <c r="I414" s="209">
        <f t="shared" si="527"/>
        <v>22</v>
      </c>
      <c r="J414" s="209">
        <f t="shared" si="527"/>
        <v>1772.0934864408584</v>
      </c>
      <c r="K414" s="210">
        <f t="shared" si="527"/>
        <v>80.549703929129919</v>
      </c>
      <c r="L414" s="577"/>
      <c r="M414" s="209">
        <f>RANK(K414, K$407:$K$421)</f>
        <v>5</v>
      </c>
      <c r="N414" s="527"/>
      <c r="O414" s="527"/>
      <c r="P414" s="207">
        <v>22</v>
      </c>
      <c r="Q414" s="207">
        <v>1772.0403022670002</v>
      </c>
      <c r="R414" s="208">
        <f t="shared" si="520"/>
        <v>80.547286466681825</v>
      </c>
      <c r="S414" s="205">
        <f t="shared" si="528"/>
        <v>5</v>
      </c>
      <c r="T414" s="576"/>
      <c r="U414" s="207">
        <v>22</v>
      </c>
      <c r="V414" s="207">
        <v>1771.9552337063888</v>
      </c>
      <c r="W414" s="208">
        <f t="shared" si="521"/>
        <v>80.543419713926767</v>
      </c>
      <c r="X414" s="205">
        <f t="shared" si="529"/>
        <v>5</v>
      </c>
      <c r="Y414" s="576"/>
      <c r="Z414" s="207">
        <v>22</v>
      </c>
      <c r="AA414" s="207">
        <v>1771.895267835695</v>
      </c>
      <c r="AB414" s="208">
        <f t="shared" si="522"/>
        <v>80.540693992531587</v>
      </c>
      <c r="AC414" s="205">
        <f t="shared" si="530"/>
        <v>5</v>
      </c>
      <c r="AD414" s="576"/>
      <c r="AE414" s="207">
        <v>22</v>
      </c>
      <c r="AF414" s="207">
        <v>1771.9884726224789</v>
      </c>
      <c r="AG414" s="208">
        <f t="shared" si="523"/>
        <v>80.544930573749042</v>
      </c>
      <c r="AH414" s="205">
        <f t="shared" si="531"/>
        <v>5</v>
      </c>
      <c r="AI414" s="576"/>
      <c r="AJ414" s="207">
        <v>22</v>
      </c>
      <c r="AK414" s="207">
        <v>1772.2177091795327</v>
      </c>
      <c r="AL414" s="208">
        <f t="shared" si="524"/>
        <v>80.555350417251489</v>
      </c>
      <c r="AM414" s="205">
        <f t="shared" si="532"/>
        <v>5</v>
      </c>
      <c r="AN414" s="576"/>
      <c r="AO414" s="207">
        <v>22</v>
      </c>
      <c r="AP414" s="207">
        <v>1772.1714687280394</v>
      </c>
      <c r="AQ414" s="208">
        <f t="shared" si="525"/>
        <v>80.55324857854724</v>
      </c>
      <c r="AR414" s="205">
        <f t="shared" si="533"/>
        <v>4</v>
      </c>
      <c r="AS414" s="576"/>
      <c r="AT414" s="207">
        <v>22</v>
      </c>
      <c r="AU414" s="207">
        <v>1772.385950746873</v>
      </c>
      <c r="AV414" s="208">
        <f t="shared" si="526"/>
        <v>80.562997761221496</v>
      </c>
      <c r="AW414" s="205">
        <f t="shared" si="534"/>
        <v>4</v>
      </c>
      <c r="AX414" s="576"/>
    </row>
    <row r="415" spans="2:50" ht="14.25" customHeight="1">
      <c r="B415" s="527"/>
      <c r="C415" s="203">
        <v>9</v>
      </c>
      <c r="D415" s="206" t="s">
        <v>710</v>
      </c>
      <c r="E415" s="203">
        <v>20</v>
      </c>
      <c r="F415" s="203">
        <v>2000</v>
      </c>
      <c r="G415" s="208">
        <f t="shared" si="519"/>
        <v>100</v>
      </c>
      <c r="H415" s="576"/>
      <c r="I415" s="209">
        <f t="shared" si="527"/>
        <v>20</v>
      </c>
      <c r="J415" s="209">
        <f t="shared" si="527"/>
        <v>1770.7212506712281</v>
      </c>
      <c r="K415" s="210">
        <f t="shared" si="527"/>
        <v>88.536062533561406</v>
      </c>
      <c r="L415" s="577"/>
      <c r="M415" s="209">
        <f>RANK(K415, K$407:$K$421)</f>
        <v>2</v>
      </c>
      <c r="N415" s="527"/>
      <c r="O415" s="527"/>
      <c r="P415" s="207">
        <v>20</v>
      </c>
      <c r="Q415" s="207">
        <v>1770.1521173084839</v>
      </c>
      <c r="R415" s="208">
        <f t="shared" si="520"/>
        <v>88.507605865424196</v>
      </c>
      <c r="S415" s="205">
        <f t="shared" si="528"/>
        <v>2</v>
      </c>
      <c r="T415" s="576"/>
      <c r="U415" s="207">
        <v>20</v>
      </c>
      <c r="V415" s="207">
        <v>1770.4219096965214</v>
      </c>
      <c r="W415" s="208">
        <f t="shared" si="521"/>
        <v>88.521095484826077</v>
      </c>
      <c r="X415" s="205">
        <f t="shared" si="529"/>
        <v>2</v>
      </c>
      <c r="Y415" s="576"/>
      <c r="Z415" s="207">
        <v>20</v>
      </c>
      <c r="AA415" s="207">
        <v>1770.5845380263988</v>
      </c>
      <c r="AB415" s="208">
        <f t="shared" si="522"/>
        <v>88.529226901319944</v>
      </c>
      <c r="AC415" s="205">
        <f t="shared" si="530"/>
        <v>2</v>
      </c>
      <c r="AD415" s="576"/>
      <c r="AE415" s="207">
        <v>20</v>
      </c>
      <c r="AF415" s="207">
        <v>1770.7833450952724</v>
      </c>
      <c r="AG415" s="208">
        <f t="shared" si="523"/>
        <v>88.539167254763612</v>
      </c>
      <c r="AH415" s="205">
        <f t="shared" si="531"/>
        <v>1</v>
      </c>
      <c r="AI415" s="576"/>
      <c r="AJ415" s="207">
        <v>20</v>
      </c>
      <c r="AK415" s="207">
        <v>1770.9846572149931</v>
      </c>
      <c r="AL415" s="208">
        <f t="shared" si="524"/>
        <v>88.549232860749655</v>
      </c>
      <c r="AM415" s="205">
        <f t="shared" si="532"/>
        <v>1</v>
      </c>
      <c r="AN415" s="576"/>
      <c r="AO415" s="207">
        <v>20</v>
      </c>
      <c r="AP415" s="207">
        <v>1771.0129870129872</v>
      </c>
      <c r="AQ415" s="208">
        <f t="shared" si="525"/>
        <v>88.550649350649365</v>
      </c>
      <c r="AR415" s="205">
        <f t="shared" si="533"/>
        <v>1</v>
      </c>
      <c r="AS415" s="576"/>
      <c r="AT415" s="207">
        <v>20</v>
      </c>
      <c r="AU415" s="207">
        <v>1771.1092003439387</v>
      </c>
      <c r="AV415" s="208">
        <f t="shared" si="526"/>
        <v>88.555460017196935</v>
      </c>
      <c r="AW415" s="205">
        <f t="shared" si="534"/>
        <v>1</v>
      </c>
      <c r="AX415" s="576"/>
    </row>
    <row r="416" spans="2:50" ht="14.25" customHeight="1">
      <c r="B416" s="527"/>
      <c r="C416" s="203">
        <v>10</v>
      </c>
      <c r="D416" s="206" t="s">
        <v>762</v>
      </c>
      <c r="E416" s="203">
        <v>20</v>
      </c>
      <c r="F416" s="203">
        <v>2000</v>
      </c>
      <c r="G416" s="208">
        <f t="shared" si="519"/>
        <v>100</v>
      </c>
      <c r="H416" s="576"/>
      <c r="I416" s="209">
        <f t="shared" si="527"/>
        <v>20</v>
      </c>
      <c r="J416" s="209">
        <f t="shared" si="527"/>
        <v>1770.9065026512324</v>
      </c>
      <c r="K416" s="210">
        <f t="shared" si="527"/>
        <v>88.545325132561615</v>
      </c>
      <c r="L416" s="577"/>
      <c r="M416" s="209">
        <f>RANK(K416, K$407:$K$421)</f>
        <v>1</v>
      </c>
      <c r="N416" s="527"/>
      <c r="O416" s="527"/>
      <c r="P416" s="207">
        <v>20</v>
      </c>
      <c r="Q416" s="207">
        <v>1771.0928319623963</v>
      </c>
      <c r="R416" s="208">
        <f t="shared" si="520"/>
        <v>88.554641598119815</v>
      </c>
      <c r="S416" s="205">
        <f t="shared" si="528"/>
        <v>1</v>
      </c>
      <c r="T416" s="576"/>
      <c r="U416" s="207">
        <v>20</v>
      </c>
      <c r="V416" s="207">
        <v>1771.2056184159194</v>
      </c>
      <c r="W416" s="208">
        <f t="shared" si="521"/>
        <v>88.560280920795975</v>
      </c>
      <c r="X416" s="205">
        <f t="shared" si="529"/>
        <v>1</v>
      </c>
      <c r="Y416" s="576"/>
      <c r="Z416" s="207">
        <v>20</v>
      </c>
      <c r="AA416" s="207">
        <v>1771.0714285714262</v>
      </c>
      <c r="AB416" s="208">
        <f t="shared" si="522"/>
        <v>88.553571428571303</v>
      </c>
      <c r="AC416" s="205">
        <f t="shared" si="530"/>
        <v>1</v>
      </c>
      <c r="AD416" s="576"/>
      <c r="AE416" s="207">
        <v>20</v>
      </c>
      <c r="AF416" s="207">
        <v>1770.6074461136443</v>
      </c>
      <c r="AG416" s="208">
        <f t="shared" si="523"/>
        <v>88.530372305682221</v>
      </c>
      <c r="AH416" s="205">
        <f t="shared" si="531"/>
        <v>2</v>
      </c>
      <c r="AI416" s="576"/>
      <c r="AJ416" s="207">
        <v>20</v>
      </c>
      <c r="AK416" s="207">
        <v>1770.7317073170725</v>
      </c>
      <c r="AL416" s="208">
        <f t="shared" si="524"/>
        <v>88.536585365853625</v>
      </c>
      <c r="AM416" s="205">
        <f t="shared" si="532"/>
        <v>2</v>
      </c>
      <c r="AN416" s="576"/>
      <c r="AO416" s="207">
        <v>20</v>
      </c>
      <c r="AP416" s="207">
        <v>1770.817980840088</v>
      </c>
      <c r="AQ416" s="208">
        <f t="shared" si="525"/>
        <v>88.540899042004398</v>
      </c>
      <c r="AR416" s="205">
        <f t="shared" si="533"/>
        <v>2</v>
      </c>
      <c r="AS416" s="576"/>
      <c r="AT416" s="207">
        <v>20</v>
      </c>
      <c r="AU416" s="207">
        <v>1770.8185053380801</v>
      </c>
      <c r="AV416" s="208">
        <f t="shared" si="526"/>
        <v>88.540925266903997</v>
      </c>
      <c r="AW416" s="205">
        <f t="shared" si="534"/>
        <v>2</v>
      </c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7"/>
      <c r="Q417" s="207"/>
      <c r="R417" s="208"/>
      <c r="S417" s="205"/>
      <c r="T417" s="576"/>
      <c r="U417" s="207"/>
      <c r="V417" s="207"/>
      <c r="W417" s="208"/>
      <c r="X417" s="205"/>
      <c r="Y417" s="576"/>
      <c r="Z417" s="207"/>
      <c r="AA417" s="207"/>
      <c r="AB417" s="208"/>
      <c r="AC417" s="205"/>
      <c r="AD417" s="576"/>
      <c r="AE417" s="207"/>
      <c r="AF417" s="207"/>
      <c r="AG417" s="208"/>
      <c r="AH417" s="205"/>
      <c r="AI417" s="576"/>
      <c r="AJ417" s="207"/>
      <c r="AK417" s="207"/>
      <c r="AL417" s="208"/>
      <c r="AM417" s="205"/>
      <c r="AN417" s="576"/>
      <c r="AO417" s="207"/>
      <c r="AP417" s="207"/>
      <c r="AQ417" s="208"/>
      <c r="AR417" s="205"/>
      <c r="AS417" s="576"/>
      <c r="AT417" s="207"/>
      <c r="AU417" s="207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35">U422+1</f>
        <v>46016</v>
      </c>
      <c r="AA422" s="637"/>
      <c r="AB422" s="637"/>
      <c r="AC422" s="637"/>
      <c r="AD422" s="637"/>
      <c r="AE422" s="638">
        <f t="shared" ref="AE422" si="536">Z422+1</f>
        <v>46017</v>
      </c>
      <c r="AF422" s="639"/>
      <c r="AG422" s="639"/>
      <c r="AH422" s="639"/>
      <c r="AI422" s="639"/>
      <c r="AJ422" s="640">
        <f t="shared" ref="AJ422" si="537">AE422+1</f>
        <v>46018</v>
      </c>
      <c r="AK422" s="641"/>
      <c r="AL422" s="641"/>
      <c r="AM422" s="641"/>
      <c r="AN422" s="642"/>
      <c r="AO422" s="638">
        <f t="shared" ref="AO422" si="538">AJ422+1</f>
        <v>46019</v>
      </c>
      <c r="AP422" s="639"/>
      <c r="AQ422" s="639"/>
      <c r="AR422" s="639"/>
      <c r="AS422" s="639"/>
      <c r="AT422" s="640">
        <f t="shared" ref="AT422" si="539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40">Z422</f>
        <v>46016</v>
      </c>
      <c r="AA423" s="643"/>
      <c r="AB423" s="643"/>
      <c r="AC423" s="643"/>
      <c r="AD423" s="643"/>
      <c r="AE423" s="644">
        <f t="shared" ref="AE423" si="541">AE422</f>
        <v>46017</v>
      </c>
      <c r="AF423" s="644"/>
      <c r="AG423" s="644"/>
      <c r="AH423" s="644"/>
      <c r="AI423" s="644"/>
      <c r="AJ423" s="645">
        <f t="shared" ref="AJ423" si="542">AJ422</f>
        <v>46018</v>
      </c>
      <c r="AK423" s="646"/>
      <c r="AL423" s="646"/>
      <c r="AM423" s="646"/>
      <c r="AN423" s="647"/>
      <c r="AO423" s="644">
        <f t="shared" ref="AO423" si="543">AO422</f>
        <v>46019</v>
      </c>
      <c r="AP423" s="644"/>
      <c r="AQ423" s="644"/>
      <c r="AR423" s="644"/>
      <c r="AS423" s="644"/>
      <c r="AT423" s="645">
        <f t="shared" ref="AT423" si="544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139</v>
      </c>
      <c r="C427" s="203">
        <v>1</v>
      </c>
      <c r="D427" s="206" t="s">
        <v>414</v>
      </c>
      <c r="E427" s="203">
        <v>21</v>
      </c>
      <c r="F427" s="203">
        <v>2000</v>
      </c>
      <c r="G427" s="208">
        <f t="shared" ref="G427:G435" si="545">F427/E427</f>
        <v>95.238095238095241</v>
      </c>
      <c r="H427" s="576">
        <f>AVERAGE(G427:G441)</f>
        <v>89.26595143986448</v>
      </c>
      <c r="I427" s="209">
        <f>AVERAGE(P427,U427,Z427,AE427,AJ427,AO427,AT427)</f>
        <v>21</v>
      </c>
      <c r="J427" s="209">
        <f>AVERAGE(Q427,V427,AA427,AF427,AK427,AP427,AU427)</f>
        <v>1771.8397855088392</v>
      </c>
      <c r="K427" s="210">
        <f>AVERAGE(R427,W427,AB427,AG427,AL427,AQ427,AV427)</f>
        <v>84.373323119468523</v>
      </c>
      <c r="L427" s="577">
        <f>IFERROR(AVERAGE(K427:K441),"-")</f>
        <v>79.149607643728189</v>
      </c>
      <c r="M427" s="209">
        <f>RANK(K427, K$427:$K$441)</f>
        <v>3</v>
      </c>
      <c r="N427" s="527"/>
      <c r="O427" s="527"/>
      <c r="P427" s="207">
        <v>21</v>
      </c>
      <c r="Q427" s="207">
        <v>1771.7220543806668</v>
      </c>
      <c r="R427" s="208">
        <f t="shared" ref="R427:R435" si="546">Q427/P427</f>
        <v>84.367716875269849</v>
      </c>
      <c r="S427" s="205">
        <f>RANK(R427, R$427:R$441)</f>
        <v>3</v>
      </c>
      <c r="T427" s="576">
        <f>AVERAGE(R427:R441)</f>
        <v>79.140436989959497</v>
      </c>
      <c r="U427" s="207">
        <v>21</v>
      </c>
      <c r="V427" s="207">
        <v>1771.8411552346563</v>
      </c>
      <c r="W427" s="208">
        <f t="shared" ref="W427:W435" si="547">V427/U427</f>
        <v>84.373388344507447</v>
      </c>
      <c r="X427" s="205">
        <f>RANK(W427, W$427:W$441)</f>
        <v>3</v>
      </c>
      <c r="Y427" s="576">
        <f>AVERAGE(W427:W441)</f>
        <v>79.143712560444399</v>
      </c>
      <c r="Z427" s="207">
        <v>21</v>
      </c>
      <c r="AA427" s="207">
        <v>1771.7940518068428</v>
      </c>
      <c r="AB427" s="208">
        <f t="shared" ref="AB427:AB435" si="548">AA427/Z427</f>
        <v>84.371145324135369</v>
      </c>
      <c r="AC427" s="205">
        <f>RANK(AB427, AB$427:AB$441)</f>
        <v>3</v>
      </c>
      <c r="AD427" s="576">
        <f>AVERAGE(AB427:AB441)</f>
        <v>79.149117641410086</v>
      </c>
      <c r="AE427" s="207">
        <v>21</v>
      </c>
      <c r="AF427" s="207">
        <v>1771.3766469786483</v>
      </c>
      <c r="AG427" s="208">
        <f t="shared" ref="AG427:AG435" si="549">AF427/AE427</f>
        <v>84.351268903745151</v>
      </c>
      <c r="AH427" s="205">
        <f>RANK(AG427, AG$427:AG$441)</f>
        <v>3</v>
      </c>
      <c r="AI427" s="576">
        <f>AVERAGE(AG427:AG441)</f>
        <v>79.14482464274748</v>
      </c>
      <c r="AJ427" s="207">
        <v>21</v>
      </c>
      <c r="AK427" s="207">
        <v>1771.8330849478384</v>
      </c>
      <c r="AL427" s="208">
        <f t="shared" ref="AL427:AL435" si="550">AK427/AJ427</f>
        <v>84.373004045135161</v>
      </c>
      <c r="AM427" s="205">
        <f>RANK(AL427, AL$427:AL$441)</f>
        <v>3</v>
      </c>
      <c r="AN427" s="576">
        <f>AVERAGE(AL427:AL441)</f>
        <v>79.154537808315567</v>
      </c>
      <c r="AO427" s="207">
        <v>21</v>
      </c>
      <c r="AP427" s="207">
        <v>1772.133027522935</v>
      </c>
      <c r="AQ427" s="208">
        <f t="shared" ref="AQ427:AQ435" si="551">AP427/AO427</f>
        <v>84.387287024901667</v>
      </c>
      <c r="AR427" s="205">
        <f>RANK(AQ427, AQ$427:AQ$441)</f>
        <v>3</v>
      </c>
      <c r="AS427" s="576">
        <f>AVERAGE(AQ427:AQ441)</f>
        <v>79.157213845245991</v>
      </c>
      <c r="AT427" s="207">
        <v>21</v>
      </c>
      <c r="AU427" s="207">
        <v>1772.1784776902866</v>
      </c>
      <c r="AV427" s="208">
        <f t="shared" ref="AV427:AV435" si="552">AU427/AT427</f>
        <v>84.389451318585074</v>
      </c>
      <c r="AW427" s="205">
        <f>RANK(AV427, AV$427:AV$441)</f>
        <v>3</v>
      </c>
      <c r="AX427" s="576">
        <f>AVERAGE(AV427:AV441)</f>
        <v>79.157410017974328</v>
      </c>
    </row>
    <row r="428" spans="2:50" ht="14.25" customHeight="1">
      <c r="B428" s="527"/>
      <c r="C428" s="203">
        <v>2</v>
      </c>
      <c r="D428" s="206" t="s">
        <v>415</v>
      </c>
      <c r="E428" s="203">
        <v>25</v>
      </c>
      <c r="F428" s="203">
        <v>2000</v>
      </c>
      <c r="G428" s="208">
        <f t="shared" si="545"/>
        <v>80</v>
      </c>
      <c r="H428" s="576"/>
      <c r="I428" s="209">
        <f t="shared" ref="I428:K435" si="553">AVERAGE(P428,U428,Z428,AE428,AJ428,AO428,AT428)</f>
        <v>25</v>
      </c>
      <c r="J428" s="209">
        <f t="shared" si="553"/>
        <v>1781.3532465355966</v>
      </c>
      <c r="K428" s="210">
        <f t="shared" si="553"/>
        <v>71.254129861423863</v>
      </c>
      <c r="L428" s="577"/>
      <c r="M428" s="209">
        <f>RANK(K428, K$427:$K$441)</f>
        <v>8</v>
      </c>
      <c r="N428" s="527"/>
      <c r="O428" s="527"/>
      <c r="P428" s="207">
        <v>25</v>
      </c>
      <c r="Q428" s="207">
        <v>1781.2594763974525</v>
      </c>
      <c r="R428" s="208">
        <f t="shared" si="546"/>
        <v>71.250379055898108</v>
      </c>
      <c r="S428" s="205">
        <f t="shared" ref="S428:S435" si="554">RANK(R428, R$427:R$441)</f>
        <v>8</v>
      </c>
      <c r="T428" s="576"/>
      <c r="U428" s="207">
        <v>25</v>
      </c>
      <c r="V428" s="207">
        <v>1781.2168887461867</v>
      </c>
      <c r="W428" s="208">
        <f t="shared" si="547"/>
        <v>71.248675549847462</v>
      </c>
      <c r="X428" s="205">
        <f t="shared" ref="X428:X435" si="555">RANK(W428, W$427:W$441)</f>
        <v>8</v>
      </c>
      <c r="Y428" s="576"/>
      <c r="Z428" s="207">
        <v>25</v>
      </c>
      <c r="AA428" s="207">
        <v>1781.2476465419866</v>
      </c>
      <c r="AB428" s="208">
        <f t="shared" si="548"/>
        <v>71.249905861679466</v>
      </c>
      <c r="AC428" s="205">
        <f t="shared" ref="AC428:AC435" si="556">RANK(AB428, AB$427:AB$441)</f>
        <v>8</v>
      </c>
      <c r="AD428" s="576"/>
      <c r="AE428" s="207">
        <v>25</v>
      </c>
      <c r="AF428" s="207">
        <v>1781.2729498164006</v>
      </c>
      <c r="AG428" s="208">
        <f t="shared" si="549"/>
        <v>71.250917992656028</v>
      </c>
      <c r="AH428" s="205">
        <f t="shared" ref="AH428:AH435" si="557">RANK(AG428, AG$427:AG$441)</f>
        <v>8</v>
      </c>
      <c r="AI428" s="576"/>
      <c r="AJ428" s="207">
        <v>25</v>
      </c>
      <c r="AK428" s="207">
        <v>1781.4271181514316</v>
      </c>
      <c r="AL428" s="208">
        <f t="shared" si="550"/>
        <v>71.257084726057258</v>
      </c>
      <c r="AM428" s="205">
        <f t="shared" ref="AM428:AM435" si="558">RANK(AL428, AL$427:AL$441)</f>
        <v>8</v>
      </c>
      <c r="AN428" s="576"/>
      <c r="AO428" s="207">
        <v>25</v>
      </c>
      <c r="AP428" s="207">
        <v>1781.5625000000005</v>
      </c>
      <c r="AQ428" s="208">
        <f t="shared" si="551"/>
        <v>71.262500000000017</v>
      </c>
      <c r="AR428" s="205">
        <f t="shared" ref="AR428:AR435" si="559">RANK(AQ428, AQ$427:AQ$441)</f>
        <v>8</v>
      </c>
      <c r="AS428" s="576"/>
      <c r="AT428" s="207">
        <v>25</v>
      </c>
      <c r="AU428" s="207">
        <v>1781.4861460957175</v>
      </c>
      <c r="AV428" s="208">
        <f t="shared" si="552"/>
        <v>71.259445843828701</v>
      </c>
      <c r="AW428" s="205">
        <f t="shared" ref="AW428:AW435" si="560">RANK(AV428, AV$427:AV$441)</f>
        <v>8</v>
      </c>
      <c r="AX428" s="576"/>
    </row>
    <row r="429" spans="2:50" ht="14.25" customHeight="1">
      <c r="B429" s="527"/>
      <c r="C429" s="203">
        <v>3</v>
      </c>
      <c r="D429" s="206" t="s">
        <v>416</v>
      </c>
      <c r="E429" s="203">
        <v>23</v>
      </c>
      <c r="F429" s="203">
        <v>2000</v>
      </c>
      <c r="G429" s="208">
        <f t="shared" si="545"/>
        <v>86.956521739130437</v>
      </c>
      <c r="H429" s="576"/>
      <c r="I429" s="209">
        <f t="shared" si="553"/>
        <v>23</v>
      </c>
      <c r="J429" s="209">
        <f t="shared" si="553"/>
        <v>1775.8337725910428</v>
      </c>
      <c r="K429" s="210">
        <f t="shared" si="553"/>
        <v>77.210164025697495</v>
      </c>
      <c r="L429" s="577"/>
      <c r="M429" s="209">
        <f>RANK(K429, K$427:$K$441)</f>
        <v>5</v>
      </c>
      <c r="N429" s="527"/>
      <c r="O429" s="527"/>
      <c r="P429" s="207">
        <v>23</v>
      </c>
      <c r="Q429" s="207">
        <v>1775.2094278006527</v>
      </c>
      <c r="R429" s="208">
        <f t="shared" si="546"/>
        <v>77.183018600028376</v>
      </c>
      <c r="S429" s="205">
        <f t="shared" si="554"/>
        <v>5</v>
      </c>
      <c r="T429" s="576"/>
      <c r="U429" s="207">
        <v>23</v>
      </c>
      <c r="V429" s="207">
        <v>1775.5159474671686</v>
      </c>
      <c r="W429" s="208">
        <f t="shared" si="547"/>
        <v>77.196345542050807</v>
      </c>
      <c r="X429" s="205">
        <f t="shared" si="555"/>
        <v>5</v>
      </c>
      <c r="Y429" s="576"/>
      <c r="Z429" s="207">
        <v>23</v>
      </c>
      <c r="AA429" s="207">
        <v>1775.7055214723919</v>
      </c>
      <c r="AB429" s="208">
        <f t="shared" si="548"/>
        <v>77.204587890103994</v>
      </c>
      <c r="AC429" s="205">
        <f t="shared" si="556"/>
        <v>5</v>
      </c>
      <c r="AD429" s="576"/>
      <c r="AE429" s="207">
        <v>23</v>
      </c>
      <c r="AF429" s="207">
        <v>1775.9999999999986</v>
      </c>
      <c r="AG429" s="208">
        <f t="shared" si="549"/>
        <v>77.217391304347771</v>
      </c>
      <c r="AH429" s="205">
        <f t="shared" si="557"/>
        <v>5</v>
      </c>
      <c r="AI429" s="576"/>
      <c r="AJ429" s="207">
        <v>23</v>
      </c>
      <c r="AK429" s="207">
        <v>1776.0773258155455</v>
      </c>
      <c r="AL429" s="208">
        <f t="shared" si="550"/>
        <v>77.22075329632807</v>
      </c>
      <c r="AM429" s="205">
        <f t="shared" si="558"/>
        <v>5</v>
      </c>
      <c r="AN429" s="576"/>
      <c r="AO429" s="207">
        <v>23</v>
      </c>
      <c r="AP429" s="207">
        <v>1776.1307127634389</v>
      </c>
      <c r="AQ429" s="208">
        <f t="shared" si="551"/>
        <v>77.223074467975607</v>
      </c>
      <c r="AR429" s="205">
        <f t="shared" si="559"/>
        <v>5</v>
      </c>
      <c r="AS429" s="576"/>
      <c r="AT429" s="207">
        <v>23</v>
      </c>
      <c r="AU429" s="207">
        <v>1776.1974728181024</v>
      </c>
      <c r="AV429" s="208">
        <f t="shared" si="552"/>
        <v>77.225977079047922</v>
      </c>
      <c r="AW429" s="205">
        <f t="shared" si="560"/>
        <v>5</v>
      </c>
      <c r="AX429" s="576"/>
    </row>
    <row r="430" spans="2:50" ht="14.25" customHeight="1">
      <c r="B430" s="527"/>
      <c r="C430" s="203">
        <v>4</v>
      </c>
      <c r="D430" s="206" t="s">
        <v>418</v>
      </c>
      <c r="E430" s="203">
        <v>24</v>
      </c>
      <c r="F430" s="203">
        <v>2000</v>
      </c>
      <c r="G430" s="208">
        <f t="shared" si="545"/>
        <v>83.333333333333329</v>
      </c>
      <c r="H430" s="576"/>
      <c r="I430" s="209">
        <f t="shared" si="553"/>
        <v>24</v>
      </c>
      <c r="J430" s="209">
        <f t="shared" si="553"/>
        <v>1771.6081091475462</v>
      </c>
      <c r="K430" s="210">
        <f t="shared" si="553"/>
        <v>73.817004547814435</v>
      </c>
      <c r="L430" s="577"/>
      <c r="M430" s="209">
        <f>RANK(K430, K$427:$K$441)</f>
        <v>7</v>
      </c>
      <c r="N430" s="527"/>
      <c r="O430" s="527"/>
      <c r="P430" s="207">
        <v>24</v>
      </c>
      <c r="Q430" s="207">
        <v>1771.2643678160919</v>
      </c>
      <c r="R430" s="208">
        <f t="shared" si="546"/>
        <v>73.802681992337156</v>
      </c>
      <c r="S430" s="205">
        <f t="shared" si="554"/>
        <v>7</v>
      </c>
      <c r="T430" s="576"/>
      <c r="U430" s="207">
        <v>24</v>
      </c>
      <c r="V430" s="207">
        <v>1771.5710723192042</v>
      </c>
      <c r="W430" s="208">
        <f t="shared" si="547"/>
        <v>73.815461346633512</v>
      </c>
      <c r="X430" s="205">
        <f t="shared" si="555"/>
        <v>7</v>
      </c>
      <c r="Y430" s="576"/>
      <c r="Z430" s="207">
        <v>24</v>
      </c>
      <c r="AA430" s="207">
        <v>1771.3337757133379</v>
      </c>
      <c r="AB430" s="208">
        <f t="shared" si="548"/>
        <v>73.805573988055741</v>
      </c>
      <c r="AC430" s="205">
        <f t="shared" si="556"/>
        <v>7</v>
      </c>
      <c r="AD430" s="576"/>
      <c r="AE430" s="207">
        <v>24</v>
      </c>
      <c r="AF430" s="207">
        <v>1771.5415019762861</v>
      </c>
      <c r="AG430" s="208">
        <f t="shared" si="549"/>
        <v>73.814229249011916</v>
      </c>
      <c r="AH430" s="205">
        <f t="shared" si="557"/>
        <v>7</v>
      </c>
      <c r="AI430" s="576"/>
      <c r="AJ430" s="207">
        <v>24</v>
      </c>
      <c r="AK430" s="207">
        <v>1771.8875502008032</v>
      </c>
      <c r="AL430" s="208">
        <f t="shared" si="550"/>
        <v>73.828647925033465</v>
      </c>
      <c r="AM430" s="205">
        <f t="shared" si="558"/>
        <v>7</v>
      </c>
      <c r="AN430" s="576"/>
      <c r="AO430" s="207">
        <v>24</v>
      </c>
      <c r="AP430" s="207">
        <v>1771.8749999999993</v>
      </c>
      <c r="AQ430" s="208">
        <f t="shared" si="551"/>
        <v>73.828124999999972</v>
      </c>
      <c r="AR430" s="205">
        <f t="shared" si="559"/>
        <v>7</v>
      </c>
      <c r="AS430" s="576"/>
      <c r="AT430" s="207">
        <v>24</v>
      </c>
      <c r="AU430" s="207">
        <v>1771.7834960071004</v>
      </c>
      <c r="AV430" s="208">
        <f t="shared" si="552"/>
        <v>73.82431233362918</v>
      </c>
      <c r="AW430" s="205">
        <f t="shared" si="560"/>
        <v>7</v>
      </c>
      <c r="AX430" s="576"/>
    </row>
    <row r="431" spans="2:50" ht="14.25" customHeight="1">
      <c r="B431" s="527"/>
      <c r="C431" s="203">
        <v>5</v>
      </c>
      <c r="D431" s="206" t="s">
        <v>413</v>
      </c>
      <c r="E431" s="203">
        <v>25</v>
      </c>
      <c r="F431" s="203">
        <v>2000</v>
      </c>
      <c r="G431" s="208">
        <f t="shared" si="545"/>
        <v>80</v>
      </c>
      <c r="H431" s="576"/>
      <c r="I431" s="209">
        <f t="shared" si="553"/>
        <v>25</v>
      </c>
      <c r="J431" s="209">
        <f t="shared" si="553"/>
        <v>1775.9781270451583</v>
      </c>
      <c r="K431" s="210">
        <f t="shared" si="553"/>
        <v>71.039125081806318</v>
      </c>
      <c r="L431" s="577"/>
      <c r="M431" s="209">
        <f>RANK(K431, K$427:$K$441)</f>
        <v>9</v>
      </c>
      <c r="N431" s="527"/>
      <c r="O431" s="527"/>
      <c r="P431" s="207">
        <v>25</v>
      </c>
      <c r="Q431" s="207">
        <v>1775.7547607988861</v>
      </c>
      <c r="R431" s="208">
        <f t="shared" si="546"/>
        <v>71.030190431955447</v>
      </c>
      <c r="S431" s="205">
        <f t="shared" si="554"/>
        <v>9</v>
      </c>
      <c r="T431" s="576"/>
      <c r="U431" s="207">
        <v>25</v>
      </c>
      <c r="V431" s="207">
        <v>1775.6600128782986</v>
      </c>
      <c r="W431" s="208">
        <f t="shared" si="547"/>
        <v>71.02640051513194</v>
      </c>
      <c r="X431" s="205">
        <f t="shared" si="555"/>
        <v>9</v>
      </c>
      <c r="Y431" s="576"/>
      <c r="Z431" s="207">
        <v>25</v>
      </c>
      <c r="AA431" s="207">
        <v>1775.5447321199681</v>
      </c>
      <c r="AB431" s="208">
        <f t="shared" si="548"/>
        <v>71.021789284798729</v>
      </c>
      <c r="AC431" s="205">
        <f t="shared" si="556"/>
        <v>9</v>
      </c>
      <c r="AD431" s="576"/>
      <c r="AE431" s="207">
        <v>25</v>
      </c>
      <c r="AF431" s="207">
        <v>1775.9341789509756</v>
      </c>
      <c r="AG431" s="208">
        <f t="shared" si="549"/>
        <v>71.037367158039018</v>
      </c>
      <c r="AH431" s="205">
        <f t="shared" si="557"/>
        <v>9</v>
      </c>
      <c r="AI431" s="576"/>
      <c r="AJ431" s="207">
        <v>25</v>
      </c>
      <c r="AK431" s="207">
        <v>1776.0850310008848</v>
      </c>
      <c r="AL431" s="208">
        <f t="shared" si="550"/>
        <v>71.043401240035394</v>
      </c>
      <c r="AM431" s="205">
        <f t="shared" si="558"/>
        <v>9</v>
      </c>
      <c r="AN431" s="576"/>
      <c r="AO431" s="207">
        <v>25</v>
      </c>
      <c r="AP431" s="207">
        <v>1776.185226019845</v>
      </c>
      <c r="AQ431" s="208">
        <f t="shared" si="551"/>
        <v>71.047409040793795</v>
      </c>
      <c r="AR431" s="205">
        <f t="shared" si="559"/>
        <v>9</v>
      </c>
      <c r="AS431" s="576"/>
      <c r="AT431" s="207">
        <v>25</v>
      </c>
      <c r="AU431" s="207">
        <v>1776.6829475472496</v>
      </c>
      <c r="AV431" s="208">
        <f t="shared" si="552"/>
        <v>71.067317901889979</v>
      </c>
      <c r="AW431" s="205">
        <f t="shared" si="560"/>
        <v>9</v>
      </c>
      <c r="AX431" s="576"/>
    </row>
    <row r="432" spans="2:50" ht="14.25" customHeight="1">
      <c r="B432" s="527"/>
      <c r="C432" s="203">
        <v>6</v>
      </c>
      <c r="D432" s="206" t="s">
        <v>665</v>
      </c>
      <c r="E432" s="203">
        <v>23</v>
      </c>
      <c r="F432" s="203">
        <v>2000</v>
      </c>
      <c r="G432" s="208">
        <f t="shared" si="545"/>
        <v>86.956521739130437</v>
      </c>
      <c r="H432" s="576"/>
      <c r="I432" s="209">
        <f t="shared" si="553"/>
        <v>23</v>
      </c>
      <c r="J432" s="209">
        <f t="shared" si="553"/>
        <v>1769.6566465375047</v>
      </c>
      <c r="K432" s="210">
        <f t="shared" si="553"/>
        <v>76.941593327717584</v>
      </c>
      <c r="L432" s="577"/>
      <c r="M432" s="209">
        <f>RANK(K432, K$427:$K$441)</f>
        <v>6</v>
      </c>
      <c r="N432" s="527"/>
      <c r="O432" s="527"/>
      <c r="P432" s="207">
        <v>23</v>
      </c>
      <c r="Q432" s="207">
        <v>1769.3474962063729</v>
      </c>
      <c r="R432" s="208">
        <f t="shared" si="546"/>
        <v>76.928152008972731</v>
      </c>
      <c r="S432" s="205">
        <f t="shared" si="554"/>
        <v>6</v>
      </c>
      <c r="T432" s="576"/>
      <c r="U432" s="207">
        <v>23</v>
      </c>
      <c r="V432" s="207">
        <v>1769.5198329853872</v>
      </c>
      <c r="W432" s="208">
        <f t="shared" si="547"/>
        <v>76.935644912408137</v>
      </c>
      <c r="X432" s="205">
        <f t="shared" si="555"/>
        <v>6</v>
      </c>
      <c r="Y432" s="576"/>
      <c r="Z432" s="207">
        <v>23</v>
      </c>
      <c r="AA432" s="207">
        <v>1769.7018860271742</v>
      </c>
      <c r="AB432" s="208">
        <f t="shared" si="548"/>
        <v>76.943560262051051</v>
      </c>
      <c r="AC432" s="205">
        <f t="shared" si="556"/>
        <v>6</v>
      </c>
      <c r="AD432" s="576"/>
      <c r="AE432" s="207">
        <v>23</v>
      </c>
      <c r="AF432" s="207">
        <v>1769.6531791907505</v>
      </c>
      <c r="AG432" s="208">
        <f t="shared" si="549"/>
        <v>76.941442573510898</v>
      </c>
      <c r="AH432" s="205">
        <f t="shared" si="557"/>
        <v>6</v>
      </c>
      <c r="AI432" s="576"/>
      <c r="AJ432" s="207">
        <v>23</v>
      </c>
      <c r="AK432" s="207">
        <v>1769.7648376259781</v>
      </c>
      <c r="AL432" s="208">
        <f t="shared" si="550"/>
        <v>76.946297288086001</v>
      </c>
      <c r="AM432" s="205">
        <f t="shared" si="558"/>
        <v>6</v>
      </c>
      <c r="AN432" s="576"/>
      <c r="AO432" s="207">
        <v>23</v>
      </c>
      <c r="AP432" s="207">
        <v>1769.8541329011352</v>
      </c>
      <c r="AQ432" s="208">
        <f t="shared" si="551"/>
        <v>76.950179691353711</v>
      </c>
      <c r="AR432" s="205">
        <f t="shared" si="559"/>
        <v>6</v>
      </c>
      <c r="AS432" s="576"/>
      <c r="AT432" s="207">
        <v>23</v>
      </c>
      <c r="AU432" s="207">
        <v>1769.7551608257324</v>
      </c>
      <c r="AV432" s="208">
        <f t="shared" si="552"/>
        <v>76.945876557640545</v>
      </c>
      <c r="AW432" s="205">
        <f t="shared" si="560"/>
        <v>6</v>
      </c>
      <c r="AX432" s="576"/>
    </row>
    <row r="433" spans="1:50" ht="14.25" customHeight="1">
      <c r="B433" s="527"/>
      <c r="C433" s="203">
        <v>7</v>
      </c>
      <c r="D433" s="206" t="s">
        <v>670</v>
      </c>
      <c r="E433" s="203">
        <v>22</v>
      </c>
      <c r="F433" s="203">
        <v>2000</v>
      </c>
      <c r="G433" s="208">
        <f t="shared" si="545"/>
        <v>90.909090909090907</v>
      </c>
      <c r="H433" s="576"/>
      <c r="I433" s="209">
        <f t="shared" si="553"/>
        <v>22</v>
      </c>
      <c r="J433" s="209">
        <f t="shared" si="553"/>
        <v>1772.6207496441061</v>
      </c>
      <c r="K433" s="210">
        <f t="shared" si="553"/>
        <v>80.573670438368453</v>
      </c>
      <c r="L433" s="577"/>
      <c r="M433" s="209">
        <f>RANK(K433, K$427:$K$441)</f>
        <v>4</v>
      </c>
      <c r="N433" s="527"/>
      <c r="O433" s="527"/>
      <c r="P433" s="207">
        <v>22</v>
      </c>
      <c r="Q433" s="207">
        <v>1772.4720383474089</v>
      </c>
      <c r="R433" s="208">
        <f t="shared" si="546"/>
        <v>80.566910833973125</v>
      </c>
      <c r="S433" s="205">
        <f t="shared" si="554"/>
        <v>4</v>
      </c>
      <c r="T433" s="576"/>
      <c r="U433" s="207">
        <v>22</v>
      </c>
      <c r="V433" s="207">
        <v>1772.6378539493301</v>
      </c>
      <c r="W433" s="208">
        <f t="shared" si="547"/>
        <v>80.574447906787725</v>
      </c>
      <c r="X433" s="205">
        <f t="shared" si="555"/>
        <v>4</v>
      </c>
      <c r="Y433" s="576"/>
      <c r="Z433" s="207">
        <v>22</v>
      </c>
      <c r="AA433" s="207">
        <v>1772.8687916975518</v>
      </c>
      <c r="AB433" s="208">
        <f t="shared" si="548"/>
        <v>80.58494507716145</v>
      </c>
      <c r="AC433" s="205">
        <f t="shared" si="556"/>
        <v>4</v>
      </c>
      <c r="AD433" s="576"/>
      <c r="AE433" s="207">
        <v>22</v>
      </c>
      <c r="AF433" s="207">
        <v>1772.5769854132905</v>
      </c>
      <c r="AG433" s="208">
        <f t="shared" si="549"/>
        <v>80.571681155149562</v>
      </c>
      <c r="AH433" s="205">
        <f t="shared" si="557"/>
        <v>4</v>
      </c>
      <c r="AI433" s="576"/>
      <c r="AJ433" s="207">
        <v>22</v>
      </c>
      <c r="AK433" s="207">
        <v>1772.6315789473697</v>
      </c>
      <c r="AL433" s="208">
        <f t="shared" si="550"/>
        <v>80.574162679425896</v>
      </c>
      <c r="AM433" s="205">
        <f t="shared" si="558"/>
        <v>4</v>
      </c>
      <c r="AN433" s="576"/>
      <c r="AO433" s="207">
        <v>22</v>
      </c>
      <c r="AP433" s="207">
        <v>1772.5344250093049</v>
      </c>
      <c r="AQ433" s="208">
        <f t="shared" si="551"/>
        <v>80.569746591332034</v>
      </c>
      <c r="AR433" s="205">
        <f t="shared" si="559"/>
        <v>4</v>
      </c>
      <c r="AS433" s="576"/>
      <c r="AT433" s="207">
        <v>22</v>
      </c>
      <c r="AU433" s="207">
        <v>1772.6235741444864</v>
      </c>
      <c r="AV433" s="208">
        <f t="shared" si="552"/>
        <v>80.573798824749375</v>
      </c>
      <c r="AW433" s="205">
        <f t="shared" si="560"/>
        <v>4</v>
      </c>
      <c r="AX433" s="576"/>
    </row>
    <row r="434" spans="1:50" ht="14.25" customHeight="1">
      <c r="B434" s="527"/>
      <c r="C434" s="203">
        <v>8</v>
      </c>
      <c r="D434" s="206" t="s">
        <v>710</v>
      </c>
      <c r="E434" s="203">
        <v>20</v>
      </c>
      <c r="F434" s="203">
        <v>2000</v>
      </c>
      <c r="G434" s="208">
        <f t="shared" si="545"/>
        <v>100</v>
      </c>
      <c r="H434" s="576"/>
      <c r="I434" s="209">
        <f t="shared" si="553"/>
        <v>20</v>
      </c>
      <c r="J434" s="209">
        <f t="shared" si="553"/>
        <v>1771.2487475055188</v>
      </c>
      <c r="K434" s="210">
        <f t="shared" si="553"/>
        <v>88.562437375275948</v>
      </c>
      <c r="L434" s="577"/>
      <c r="M434" s="209">
        <f>RANK(K434, K$427:$K$441)</f>
        <v>2</v>
      </c>
      <c r="N434" s="527"/>
      <c r="O434" s="527"/>
      <c r="P434" s="207">
        <v>20</v>
      </c>
      <c r="Q434" s="207">
        <v>1771.2424383434168</v>
      </c>
      <c r="R434" s="208">
        <f t="shared" si="546"/>
        <v>88.562121917170842</v>
      </c>
      <c r="S434" s="205">
        <f t="shared" si="554"/>
        <v>2</v>
      </c>
      <c r="T434" s="576"/>
      <c r="U434" s="207">
        <v>20</v>
      </c>
      <c r="V434" s="207">
        <v>1771.2062256809345</v>
      </c>
      <c r="W434" s="208">
        <f t="shared" si="547"/>
        <v>88.560311284046719</v>
      </c>
      <c r="X434" s="205">
        <f t="shared" si="555"/>
        <v>2</v>
      </c>
      <c r="Y434" s="576"/>
      <c r="Z434" s="207">
        <v>20</v>
      </c>
      <c r="AA434" s="207">
        <v>1771.1114444277778</v>
      </c>
      <c r="AB434" s="208">
        <f t="shared" si="548"/>
        <v>88.555572221388886</v>
      </c>
      <c r="AC434" s="205">
        <f t="shared" si="556"/>
        <v>2</v>
      </c>
      <c r="AD434" s="576"/>
      <c r="AE434" s="207">
        <v>20</v>
      </c>
      <c r="AF434" s="207">
        <v>1771.0978342046308</v>
      </c>
      <c r="AG434" s="208">
        <f t="shared" si="549"/>
        <v>88.554891710231544</v>
      </c>
      <c r="AH434" s="205">
        <f t="shared" si="557"/>
        <v>2</v>
      </c>
      <c r="AI434" s="576"/>
      <c r="AJ434" s="207">
        <v>20</v>
      </c>
      <c r="AK434" s="207">
        <v>1771.349480968858</v>
      </c>
      <c r="AL434" s="208">
        <f t="shared" si="550"/>
        <v>88.567474048442904</v>
      </c>
      <c r="AM434" s="205">
        <f t="shared" si="558"/>
        <v>2</v>
      </c>
      <c r="AN434" s="576"/>
      <c r="AO434" s="207">
        <v>20</v>
      </c>
      <c r="AP434" s="207">
        <v>1771.4001986097319</v>
      </c>
      <c r="AQ434" s="208">
        <f t="shared" si="551"/>
        <v>88.570009930486592</v>
      </c>
      <c r="AR434" s="205">
        <f t="shared" si="559"/>
        <v>2</v>
      </c>
      <c r="AS434" s="576"/>
      <c r="AT434" s="207">
        <v>20</v>
      </c>
      <c r="AU434" s="207">
        <v>1771.3336103032818</v>
      </c>
      <c r="AV434" s="208">
        <f t="shared" si="552"/>
        <v>88.566680515164094</v>
      </c>
      <c r="AW434" s="205">
        <f t="shared" si="560"/>
        <v>1</v>
      </c>
      <c r="AX434" s="576"/>
    </row>
    <row r="435" spans="1:50" ht="14.25" customHeight="1">
      <c r="B435" s="527"/>
      <c r="C435" s="203">
        <v>9</v>
      </c>
      <c r="D435" s="206" t="s">
        <v>762</v>
      </c>
      <c r="E435" s="203">
        <v>20</v>
      </c>
      <c r="F435" s="203">
        <v>2000</v>
      </c>
      <c r="G435" s="208">
        <f t="shared" si="545"/>
        <v>100</v>
      </c>
      <c r="H435" s="576"/>
      <c r="I435" s="209">
        <f t="shared" si="553"/>
        <v>20</v>
      </c>
      <c r="J435" s="209">
        <f t="shared" si="553"/>
        <v>1771.5004203196222</v>
      </c>
      <c r="K435" s="210">
        <f t="shared" si="553"/>
        <v>88.575021015981108</v>
      </c>
      <c r="L435" s="577"/>
      <c r="M435" s="209">
        <f>RANK(K435, K$427:$K$441)</f>
        <v>1</v>
      </c>
      <c r="N435" s="527"/>
      <c r="O435" s="527"/>
      <c r="P435" s="207">
        <v>20</v>
      </c>
      <c r="Q435" s="207">
        <v>1771.4552238805948</v>
      </c>
      <c r="R435" s="208">
        <f t="shared" si="546"/>
        <v>88.572761194029738</v>
      </c>
      <c r="S435" s="205">
        <f t="shared" si="554"/>
        <v>1</v>
      </c>
      <c r="T435" s="576"/>
      <c r="U435" s="207">
        <v>20</v>
      </c>
      <c r="V435" s="207">
        <v>1771.2547528517164</v>
      </c>
      <c r="W435" s="208">
        <f t="shared" si="547"/>
        <v>88.562737642585816</v>
      </c>
      <c r="X435" s="205">
        <f t="shared" si="555"/>
        <v>1</v>
      </c>
      <c r="Y435" s="576"/>
      <c r="Z435" s="207">
        <v>20</v>
      </c>
      <c r="AA435" s="207">
        <v>1772.0995772663223</v>
      </c>
      <c r="AB435" s="208">
        <f t="shared" si="548"/>
        <v>88.60497886331612</v>
      </c>
      <c r="AC435" s="205">
        <f t="shared" si="556"/>
        <v>1</v>
      </c>
      <c r="AD435" s="576"/>
      <c r="AE435" s="207">
        <v>20</v>
      </c>
      <c r="AF435" s="207">
        <v>1771.2846347607065</v>
      </c>
      <c r="AG435" s="208">
        <f t="shared" si="549"/>
        <v>88.564231738035318</v>
      </c>
      <c r="AH435" s="205">
        <f t="shared" si="557"/>
        <v>1</v>
      </c>
      <c r="AI435" s="576"/>
      <c r="AJ435" s="207">
        <v>20</v>
      </c>
      <c r="AK435" s="207">
        <v>1771.6003005259201</v>
      </c>
      <c r="AL435" s="208">
        <f t="shared" si="550"/>
        <v>88.58001502629601</v>
      </c>
      <c r="AM435" s="205">
        <f t="shared" si="558"/>
        <v>1</v>
      </c>
      <c r="AN435" s="576"/>
      <c r="AO435" s="207">
        <v>20</v>
      </c>
      <c r="AP435" s="207">
        <v>1771.5318572074116</v>
      </c>
      <c r="AQ435" s="208">
        <f t="shared" si="551"/>
        <v>88.576592860370582</v>
      </c>
      <c r="AR435" s="205">
        <f t="shared" si="559"/>
        <v>1</v>
      </c>
      <c r="AS435" s="576"/>
      <c r="AT435" s="207">
        <v>20</v>
      </c>
      <c r="AU435" s="207">
        <v>1771.2765957446825</v>
      </c>
      <c r="AV435" s="208">
        <f t="shared" si="552"/>
        <v>88.563829787234127</v>
      </c>
      <c r="AW435" s="205">
        <f t="shared" si="560"/>
        <v>2</v>
      </c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7"/>
      <c r="Q436" s="207"/>
      <c r="R436" s="208"/>
      <c r="S436" s="205"/>
      <c r="T436" s="576"/>
      <c r="U436" s="207"/>
      <c r="V436" s="207"/>
      <c r="W436" s="208"/>
      <c r="X436" s="205"/>
      <c r="Y436" s="576"/>
      <c r="Z436" s="207"/>
      <c r="AA436" s="207"/>
      <c r="AB436" s="208"/>
      <c r="AC436" s="205"/>
      <c r="AD436" s="576"/>
      <c r="AE436" s="207"/>
      <c r="AF436" s="207"/>
      <c r="AG436" s="208"/>
      <c r="AH436" s="205"/>
      <c r="AI436" s="576"/>
      <c r="AJ436" s="207"/>
      <c r="AK436" s="207"/>
      <c r="AL436" s="208"/>
      <c r="AM436" s="205"/>
      <c r="AN436" s="576"/>
      <c r="AO436" s="207"/>
      <c r="AP436" s="207"/>
      <c r="AQ436" s="208"/>
      <c r="AR436" s="205"/>
      <c r="AS436" s="576"/>
      <c r="AT436" s="207"/>
      <c r="AU436" s="207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7"/>
      <c r="Q437" s="207"/>
      <c r="R437" s="208"/>
      <c r="S437" s="205"/>
      <c r="T437" s="576"/>
      <c r="U437" s="207"/>
      <c r="V437" s="207"/>
      <c r="W437" s="208"/>
      <c r="X437" s="205"/>
      <c r="Y437" s="576"/>
      <c r="Z437" s="207"/>
      <c r="AA437" s="207"/>
      <c r="AB437" s="208"/>
      <c r="AC437" s="205"/>
      <c r="AD437" s="576"/>
      <c r="AE437" s="207"/>
      <c r="AF437" s="207"/>
      <c r="AG437" s="208"/>
      <c r="AH437" s="205"/>
      <c r="AI437" s="576"/>
      <c r="AJ437" s="207"/>
      <c r="AK437" s="207"/>
      <c r="AL437" s="208"/>
      <c r="AM437" s="205"/>
      <c r="AN437" s="576"/>
      <c r="AO437" s="207"/>
      <c r="AP437" s="207"/>
      <c r="AQ437" s="208"/>
      <c r="AR437" s="205"/>
      <c r="AS437" s="576"/>
      <c r="AT437" s="207"/>
      <c r="AU437" s="207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561">U442+1</f>
        <v>46023</v>
      </c>
      <c r="AA442" s="637"/>
      <c r="AB442" s="637"/>
      <c r="AC442" s="637"/>
      <c r="AD442" s="637"/>
      <c r="AE442" s="638">
        <f t="shared" ref="AE442" si="562">Z442+1</f>
        <v>46024</v>
      </c>
      <c r="AF442" s="639"/>
      <c r="AG442" s="639"/>
      <c r="AH442" s="639"/>
      <c r="AI442" s="639"/>
      <c r="AJ442" s="640">
        <f t="shared" ref="AJ442" si="563">AE442+1</f>
        <v>46025</v>
      </c>
      <c r="AK442" s="641"/>
      <c r="AL442" s="641"/>
      <c r="AM442" s="641"/>
      <c r="AN442" s="642"/>
      <c r="AO442" s="638">
        <f t="shared" ref="AO442" si="564">AJ442+1</f>
        <v>46026</v>
      </c>
      <c r="AP442" s="639"/>
      <c r="AQ442" s="639"/>
      <c r="AR442" s="639"/>
      <c r="AS442" s="639"/>
      <c r="AT442" s="640">
        <f t="shared" ref="AT442" si="565">AO442+1</f>
        <v>46027</v>
      </c>
      <c r="AU442" s="641"/>
      <c r="AV442" s="641"/>
      <c r="AW442" s="641"/>
      <c r="AX442" s="642"/>
    </row>
    <row r="443" spans="1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566">Z442</f>
        <v>46023</v>
      </c>
      <c r="AA443" s="643"/>
      <c r="AB443" s="643"/>
      <c r="AC443" s="643"/>
      <c r="AD443" s="643"/>
      <c r="AE443" s="644">
        <f t="shared" ref="AE443" si="567">AE442</f>
        <v>46024</v>
      </c>
      <c r="AF443" s="644"/>
      <c r="AG443" s="644"/>
      <c r="AH443" s="644"/>
      <c r="AI443" s="644"/>
      <c r="AJ443" s="645">
        <f t="shared" ref="AJ443" si="568">AJ442</f>
        <v>46025</v>
      </c>
      <c r="AK443" s="646"/>
      <c r="AL443" s="646"/>
      <c r="AM443" s="646"/>
      <c r="AN443" s="647"/>
      <c r="AO443" s="644">
        <f t="shared" ref="AO443" si="569">AO442</f>
        <v>46026</v>
      </c>
      <c r="AP443" s="644"/>
      <c r="AQ443" s="644"/>
      <c r="AR443" s="644"/>
      <c r="AS443" s="644"/>
      <c r="AT443" s="645">
        <f t="shared" ref="AT443" si="570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139</v>
      </c>
      <c r="C447" s="203">
        <v>1</v>
      </c>
      <c r="D447" s="206" t="s">
        <v>414</v>
      </c>
      <c r="E447" s="203">
        <v>21</v>
      </c>
      <c r="F447" s="203">
        <v>2000</v>
      </c>
      <c r="G447" s="208">
        <f t="shared" ref="G447:G455" si="571">F447/E447</f>
        <v>95.238095238095241</v>
      </c>
      <c r="H447" s="576">
        <f>AVERAGE(G447:G461)</f>
        <v>89.26595143986448</v>
      </c>
      <c r="I447" s="209">
        <f>AVERAGE(P447,U447,Z447,AE447,AJ447,AO447,AT447)</f>
        <v>21</v>
      </c>
      <c r="J447" s="209">
        <f>AVERAGE(Q447,V447,AA447,AF447,AK447,AP447,AU447)</f>
        <v>1772.1244323083029</v>
      </c>
      <c r="K447" s="210">
        <f>AVERAGE(R447,W447,AB447,AG447,AL447,AQ447,AV447)</f>
        <v>84.386877728966809</v>
      </c>
      <c r="L447" s="577">
        <f>IFERROR(AVERAGE(K447:K461),"-")</f>
        <v>79.1610145916177</v>
      </c>
      <c r="M447" s="209">
        <f>RANK(K447, K$447:$K$461)</f>
        <v>3</v>
      </c>
      <c r="N447" s="527"/>
      <c r="O447" s="527"/>
      <c r="P447" s="211">
        <f>IFERROR(VLOOKUP($D447,'[2]1230W2'!$A:$B,2,0),"")</f>
        <v>21</v>
      </c>
      <c r="Q447" s="211">
        <f>IFERROR(VLOOKUP($D447,'[2]1230W2'!$A:$C,3,0),"")</f>
        <v>1772.0036596523335</v>
      </c>
      <c r="R447" s="208">
        <f>IFERROR(Q447/P447,"")</f>
        <v>84.381126650111113</v>
      </c>
      <c r="S447" s="205">
        <f>RANK(R447, R$447:R$461)</f>
        <v>3</v>
      </c>
      <c r="T447" s="576">
        <f>AVERAGE(R447:R461)</f>
        <v>79.157460320254685</v>
      </c>
      <c r="U447" s="211">
        <f>IFERROR(VLOOKUP($D447,'[2]1231W3'!$A:$B,2,0),"")</f>
        <v>21</v>
      </c>
      <c r="V447" s="211">
        <f>IFERROR(VLOOKUP($D447,'[2]1231W3'!$A:$C,3,0),"")</f>
        <v>1772.2452049642725</v>
      </c>
      <c r="W447" s="208">
        <f t="shared" ref="W447:W461" si="572">IFERROR(V447/U447,"")</f>
        <v>84.392628807822504</v>
      </c>
      <c r="X447" s="205">
        <f>RANK(W447, W$447:W$461)</f>
        <v>3</v>
      </c>
      <c r="Y447" s="576">
        <f>AVERAGE(W447:W461)</f>
        <v>79.164568862980715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573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574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575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576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415</v>
      </c>
      <c r="E448" s="203">
        <v>25</v>
      </c>
      <c r="F448" s="203">
        <v>2000</v>
      </c>
      <c r="G448" s="208">
        <f t="shared" si="571"/>
        <v>80</v>
      </c>
      <c r="H448" s="576"/>
      <c r="I448" s="209">
        <f t="shared" ref="I448:K455" si="577">AVERAGE(P448,U448,Z448,AE448,AJ448,AO448,AT448)</f>
        <v>25</v>
      </c>
      <c r="J448" s="209">
        <f t="shared" si="577"/>
        <v>1781.5240719391863</v>
      </c>
      <c r="K448" s="210">
        <f t="shared" si="577"/>
        <v>71.260962877567465</v>
      </c>
      <c r="L448" s="577"/>
      <c r="M448" s="209">
        <f>RANK(K448, K$447:$K$461)</f>
        <v>8</v>
      </c>
      <c r="N448" s="527"/>
      <c r="O448" s="527"/>
      <c r="P448" s="211">
        <f>IFERROR(VLOOKUP($D448,'[2]1230W2'!$A:$B,2,0),"")</f>
        <v>25</v>
      </c>
      <c r="Q448" s="211">
        <f>IFERROR(VLOOKUP($D448,'[2]1230W2'!$A:$C,3,0),"")</f>
        <v>1781.4758046857892</v>
      </c>
      <c r="R448" s="208">
        <f t="shared" ref="R448:R461" si="578">IFERROR(Q448/P448,"")</f>
        <v>71.259032187431572</v>
      </c>
      <c r="S448" s="205">
        <f t="shared" ref="S448:S455" si="579">RANK(R448, R$447:R$461)</f>
        <v>8</v>
      </c>
      <c r="T448" s="576"/>
      <c r="U448" s="211">
        <f>IFERROR(VLOOKUP($D448,'[2]1231W3'!$A:$B,2,0),"")</f>
        <v>25</v>
      </c>
      <c r="V448" s="211">
        <f>IFERROR(VLOOKUP($D448,'[2]1231W3'!$A:$C,3,0),"")</f>
        <v>1781.5723391925835</v>
      </c>
      <c r="W448" s="208">
        <f t="shared" si="572"/>
        <v>71.262893567703344</v>
      </c>
      <c r="X448" s="205">
        <f t="shared" ref="X448:X455" si="580">RANK(W448, W$447:W$461)</f>
        <v>8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573"/>
        <v/>
      </c>
      <c r="AC448" s="205" t="e">
        <f t="shared" ref="AC448:AC461" si="581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582">IFERROR(AF448/AE448,"")</f>
        <v/>
      </c>
      <c r="AH448" s="205" t="e">
        <f t="shared" ref="AH448:AH461" si="583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574"/>
        <v/>
      </c>
      <c r="AM448" s="205" t="e">
        <f t="shared" ref="AM448:AM461" si="584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575"/>
        <v/>
      </c>
      <c r="AR448" s="205" t="e">
        <f t="shared" ref="AR448:AR461" si="585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576"/>
        <v/>
      </c>
      <c r="AW448" s="205" t="e">
        <f t="shared" ref="AW448:AW461" si="586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 t="s">
        <v>416</v>
      </c>
      <c r="E449" s="203">
        <v>23</v>
      </c>
      <c r="F449" s="203">
        <v>2000</v>
      </c>
      <c r="G449" s="208">
        <f t="shared" si="571"/>
        <v>86.956521739130437</v>
      </c>
      <c r="H449" s="576"/>
      <c r="I449" s="209">
        <f t="shared" si="577"/>
        <v>23</v>
      </c>
      <c r="J449" s="209">
        <f t="shared" si="577"/>
        <v>1776.1129623858262</v>
      </c>
      <c r="K449" s="210">
        <f t="shared" si="577"/>
        <v>77.222302712427222</v>
      </c>
      <c r="L449" s="577"/>
      <c r="M449" s="209">
        <f>RANK(K449, K$447:$K$461)</f>
        <v>5</v>
      </c>
      <c r="N449" s="527"/>
      <c r="O449" s="527"/>
      <c r="P449" s="211">
        <f>IFERROR(VLOOKUP($D449,'[2]1230W2'!$A:$B,2,0),"")</f>
        <v>23</v>
      </c>
      <c r="Q449" s="211">
        <f>IFERROR(VLOOKUP($D449,'[2]1230W2'!$A:$C,3,0),"")</f>
        <v>1775.9547383309755</v>
      </c>
      <c r="R449" s="208">
        <f t="shared" si="578"/>
        <v>77.21542340569458</v>
      </c>
      <c r="S449" s="205">
        <f t="shared" si="579"/>
        <v>5</v>
      </c>
      <c r="T449" s="576"/>
      <c r="U449" s="211">
        <f>IFERROR(VLOOKUP($D449,'[2]1231W3'!$A:$B,2,0),"")</f>
        <v>23</v>
      </c>
      <c r="V449" s="211">
        <f>IFERROR(VLOOKUP($D449,'[2]1231W3'!$A:$C,3,0),"")</f>
        <v>1776.271186440677</v>
      </c>
      <c r="W449" s="208">
        <f t="shared" si="572"/>
        <v>77.229182019159865</v>
      </c>
      <c r="X449" s="205">
        <f t="shared" si="580"/>
        <v>5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573"/>
        <v/>
      </c>
      <c r="AC449" s="205" t="e">
        <f t="shared" si="581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582"/>
        <v/>
      </c>
      <c r="AH449" s="205" t="e">
        <f t="shared" si="583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574"/>
        <v/>
      </c>
      <c r="AM449" s="205" t="e">
        <f t="shared" si="584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575"/>
        <v/>
      </c>
      <c r="AR449" s="205" t="e">
        <f t="shared" si="585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576"/>
        <v/>
      </c>
      <c r="AW449" s="205" t="e">
        <f t="shared" si="586"/>
        <v>#VALUE!</v>
      </c>
      <c r="AX449" s="576"/>
    </row>
    <row r="450" spans="1:50" ht="14.25" customHeight="1">
      <c r="A450" s="279"/>
      <c r="B450" s="527"/>
      <c r="C450" s="203">
        <v>4</v>
      </c>
      <c r="D450" s="206" t="s">
        <v>418</v>
      </c>
      <c r="E450" s="203">
        <v>24</v>
      </c>
      <c r="F450" s="203">
        <v>2000</v>
      </c>
      <c r="G450" s="208">
        <f t="shared" si="571"/>
        <v>83.333333333333329</v>
      </c>
      <c r="H450" s="576"/>
      <c r="I450" s="209">
        <f t="shared" si="577"/>
        <v>24</v>
      </c>
      <c r="J450" s="209">
        <f t="shared" si="577"/>
        <v>1772.1107397302005</v>
      </c>
      <c r="K450" s="210">
        <f t="shared" si="577"/>
        <v>73.83794748875836</v>
      </c>
      <c r="L450" s="577"/>
      <c r="M450" s="209">
        <f>RANK(K450, K$447:$K$461)</f>
        <v>7</v>
      </c>
      <c r="N450" s="527"/>
      <c r="O450" s="527"/>
      <c r="P450" s="211">
        <f>IFERROR(VLOOKUP($D450,'[2]1230W2'!$A:$B,2,0),"")</f>
        <v>24</v>
      </c>
      <c r="Q450" s="211">
        <f>IFERROR(VLOOKUP($D450,'[2]1230W2'!$A:$C,3,0),"")</f>
        <v>1771.9891745602176</v>
      </c>
      <c r="R450" s="208">
        <f t="shared" si="578"/>
        <v>73.832882273342406</v>
      </c>
      <c r="S450" s="205">
        <f t="shared" si="579"/>
        <v>7</v>
      </c>
      <c r="T450" s="576"/>
      <c r="U450" s="211">
        <f>IFERROR(VLOOKUP($D450,'[2]1231W3'!$A:$B,2,0),"")</f>
        <v>24</v>
      </c>
      <c r="V450" s="211">
        <f>IFERROR(VLOOKUP($D450,'[2]1231W3'!$A:$C,3,0),"")</f>
        <v>1772.2323049001834</v>
      </c>
      <c r="W450" s="208">
        <f t="shared" si="572"/>
        <v>73.843012704174313</v>
      </c>
      <c r="X450" s="205">
        <f t="shared" si="580"/>
        <v>7</v>
      </c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573"/>
        <v/>
      </c>
      <c r="AC450" s="205" t="e">
        <f t="shared" si="581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582"/>
        <v/>
      </c>
      <c r="AH450" s="205" t="e">
        <f t="shared" si="583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574"/>
        <v/>
      </c>
      <c r="AM450" s="205" t="e">
        <f t="shared" si="584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575"/>
        <v/>
      </c>
      <c r="AR450" s="205" t="e">
        <f t="shared" si="585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576"/>
        <v/>
      </c>
      <c r="AW450" s="205" t="e">
        <f t="shared" si="586"/>
        <v>#VALUE!</v>
      </c>
      <c r="AX450" s="576"/>
    </row>
    <row r="451" spans="1:50" ht="14.25" customHeight="1">
      <c r="A451" s="279"/>
      <c r="B451" s="527"/>
      <c r="C451" s="203">
        <v>5</v>
      </c>
      <c r="D451" s="206" t="s">
        <v>413</v>
      </c>
      <c r="E451" s="203">
        <v>25</v>
      </c>
      <c r="F451" s="203">
        <v>2000</v>
      </c>
      <c r="G451" s="208">
        <f t="shared" si="571"/>
        <v>80</v>
      </c>
      <c r="H451" s="576"/>
      <c r="I451" s="209">
        <f t="shared" si="577"/>
        <v>25</v>
      </c>
      <c r="J451" s="209">
        <f t="shared" si="577"/>
        <v>1776.9197563109487</v>
      </c>
      <c r="K451" s="210">
        <f t="shared" si="577"/>
        <v>71.076790252437945</v>
      </c>
      <c r="L451" s="577"/>
      <c r="M451" s="209">
        <f>RANK(K451, K$447:$K$461)</f>
        <v>9</v>
      </c>
      <c r="N451" s="527"/>
      <c r="O451" s="527"/>
      <c r="P451" s="211">
        <f>IFERROR(VLOOKUP($D451,'[2]1230W2'!$A:$B,2,0),"")</f>
        <v>25</v>
      </c>
      <c r="Q451" s="211">
        <f>IFERROR(VLOOKUP($D451,'[2]1230W2'!$A:$C,3,0),"")</f>
        <v>1776.7464114832524</v>
      </c>
      <c r="R451" s="208">
        <f t="shared" si="578"/>
        <v>71.069856459330097</v>
      </c>
      <c r="S451" s="205">
        <f t="shared" si="579"/>
        <v>9</v>
      </c>
      <c r="T451" s="576"/>
      <c r="U451" s="211">
        <f>IFERROR(VLOOKUP($D451,'[2]1231W3'!$A:$B,2,0),"")</f>
        <v>25</v>
      </c>
      <c r="V451" s="211">
        <f>IFERROR(VLOOKUP($D451,'[2]1231W3'!$A:$C,3,0),"")</f>
        <v>1777.0931011386451</v>
      </c>
      <c r="W451" s="208">
        <f t="shared" si="572"/>
        <v>71.083724045545807</v>
      </c>
      <c r="X451" s="205">
        <f t="shared" si="580"/>
        <v>9</v>
      </c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573"/>
        <v/>
      </c>
      <c r="AC451" s="205" t="e">
        <f t="shared" si="581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582"/>
        <v/>
      </c>
      <c r="AH451" s="205" t="e">
        <f t="shared" si="583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574"/>
        <v/>
      </c>
      <c r="AM451" s="205" t="e">
        <f t="shared" si="584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575"/>
        <v/>
      </c>
      <c r="AR451" s="205" t="e">
        <f t="shared" si="585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576"/>
        <v/>
      </c>
      <c r="AW451" s="205" t="e">
        <f t="shared" si="586"/>
        <v>#VALUE!</v>
      </c>
      <c r="AX451" s="576"/>
    </row>
    <row r="452" spans="1:50" ht="14.25" customHeight="1">
      <c r="A452" s="279"/>
      <c r="B452" s="527"/>
      <c r="C452" s="203">
        <v>6</v>
      </c>
      <c r="D452" s="206" t="s">
        <v>665</v>
      </c>
      <c r="E452" s="203">
        <v>23</v>
      </c>
      <c r="F452" s="203">
        <v>2000</v>
      </c>
      <c r="G452" s="208">
        <f t="shared" si="571"/>
        <v>86.956521739130437</v>
      </c>
      <c r="H452" s="576"/>
      <c r="I452" s="209">
        <f t="shared" si="577"/>
        <v>23</v>
      </c>
      <c r="J452" s="209">
        <f t="shared" si="577"/>
        <v>1769.7865727951507</v>
      </c>
      <c r="K452" s="210">
        <f t="shared" si="577"/>
        <v>76.947242295441328</v>
      </c>
      <c r="L452" s="577"/>
      <c r="M452" s="209">
        <f>RANK(K452, K$447:$K$461)</f>
        <v>6</v>
      </c>
      <c r="N452" s="527"/>
      <c r="O452" s="527"/>
      <c r="P452" s="211">
        <f>IFERROR(VLOOKUP($D452,'[2]1230W2'!$A:$B,2,0),"")</f>
        <v>23</v>
      </c>
      <c r="Q452" s="211">
        <f>IFERROR(VLOOKUP($D452,'[2]1230W2'!$A:$C,3,0),"")</f>
        <v>1769.6822364993932</v>
      </c>
      <c r="R452" s="208">
        <f t="shared" si="578"/>
        <v>76.942705934756219</v>
      </c>
      <c r="S452" s="205">
        <f t="shared" si="579"/>
        <v>6</v>
      </c>
      <c r="T452" s="576"/>
      <c r="U452" s="211">
        <f>IFERROR(VLOOKUP($D452,'[2]1231W3'!$A:$B,2,0),"")</f>
        <v>23</v>
      </c>
      <c r="V452" s="211">
        <f>IFERROR(VLOOKUP($D452,'[2]1231W3'!$A:$C,3,0),"")</f>
        <v>1769.8909090909083</v>
      </c>
      <c r="W452" s="208">
        <f t="shared" si="572"/>
        <v>76.95177865612645</v>
      </c>
      <c r="X452" s="205">
        <f t="shared" si="580"/>
        <v>6</v>
      </c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573"/>
        <v/>
      </c>
      <c r="AC452" s="205" t="e">
        <f t="shared" si="581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582"/>
        <v/>
      </c>
      <c r="AH452" s="205" t="e">
        <f t="shared" si="583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574"/>
        <v/>
      </c>
      <c r="AM452" s="205" t="e">
        <f t="shared" si="584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575"/>
        <v/>
      </c>
      <c r="AR452" s="205" t="e">
        <f t="shared" si="585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576"/>
        <v/>
      </c>
      <c r="AW452" s="205" t="e">
        <f t="shared" si="586"/>
        <v>#VALUE!</v>
      </c>
      <c r="AX452" s="576"/>
    </row>
    <row r="453" spans="1:50" ht="14.25" customHeight="1">
      <c r="A453" s="279"/>
      <c r="B453" s="527"/>
      <c r="C453" s="203">
        <v>7</v>
      </c>
      <c r="D453" s="206" t="s">
        <v>670</v>
      </c>
      <c r="E453" s="203">
        <v>22</v>
      </c>
      <c r="F453" s="203">
        <v>2000</v>
      </c>
      <c r="G453" s="208">
        <f t="shared" si="571"/>
        <v>90.909090909090907</v>
      </c>
      <c r="H453" s="576"/>
      <c r="I453" s="209">
        <f t="shared" si="577"/>
        <v>22</v>
      </c>
      <c r="J453" s="209">
        <f t="shared" si="577"/>
        <v>1772.9222302627193</v>
      </c>
      <c r="K453" s="210">
        <f t="shared" si="577"/>
        <v>80.587374102850873</v>
      </c>
      <c r="L453" s="577"/>
      <c r="M453" s="209">
        <f>RANK(K453, K$447:$K$461)</f>
        <v>4</v>
      </c>
      <c r="N453" s="527"/>
      <c r="O453" s="527"/>
      <c r="P453" s="211">
        <f>IFERROR(VLOOKUP($D453,'[2]1230W2'!$A:$B,2,0),"")</f>
        <v>22</v>
      </c>
      <c r="Q453" s="211">
        <f>IFERROR(VLOOKUP($D453,'[2]1230W2'!$A:$C,3,0),"")</f>
        <v>1772.929100023872</v>
      </c>
      <c r="R453" s="208">
        <f t="shared" si="578"/>
        <v>80.587686364721449</v>
      </c>
      <c r="S453" s="205">
        <f t="shared" si="579"/>
        <v>4</v>
      </c>
      <c r="T453" s="576"/>
      <c r="U453" s="211">
        <f>IFERROR(VLOOKUP($D453,'[2]1231W3'!$A:$B,2,0),"")</f>
        <v>22</v>
      </c>
      <c r="V453" s="211">
        <f>IFERROR(VLOOKUP($D453,'[2]1231W3'!$A:$C,3,0),"")</f>
        <v>1772.9153605015665</v>
      </c>
      <c r="W453" s="208">
        <f t="shared" si="572"/>
        <v>80.587061840980297</v>
      </c>
      <c r="X453" s="205">
        <f t="shared" si="580"/>
        <v>4</v>
      </c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573"/>
        <v/>
      </c>
      <c r="AC453" s="205" t="e">
        <f t="shared" si="581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582"/>
        <v/>
      </c>
      <c r="AH453" s="205" t="e">
        <f t="shared" si="583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574"/>
        <v/>
      </c>
      <c r="AM453" s="205" t="e">
        <f t="shared" si="584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575"/>
        <v/>
      </c>
      <c r="AR453" s="205" t="e">
        <f t="shared" si="585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576"/>
        <v/>
      </c>
      <c r="AW453" s="205" t="e">
        <f t="shared" si="586"/>
        <v>#VALUE!</v>
      </c>
      <c r="AX453" s="576"/>
    </row>
    <row r="454" spans="1:50" ht="14.25" customHeight="1">
      <c r="A454" s="279"/>
      <c r="B454" s="527"/>
      <c r="C454" s="203">
        <v>8</v>
      </c>
      <c r="D454" s="206" t="s">
        <v>710</v>
      </c>
      <c r="E454" s="203">
        <v>20</v>
      </c>
      <c r="F454" s="203">
        <v>2000</v>
      </c>
      <c r="G454" s="208">
        <f t="shared" si="571"/>
        <v>100</v>
      </c>
      <c r="H454" s="576"/>
      <c r="I454" s="209">
        <f t="shared" si="577"/>
        <v>20</v>
      </c>
      <c r="J454" s="209">
        <f t="shared" si="577"/>
        <v>1771.2496465509005</v>
      </c>
      <c r="K454" s="210">
        <f t="shared" si="577"/>
        <v>88.562482327545027</v>
      </c>
      <c r="L454" s="577"/>
      <c r="M454" s="209">
        <f>RANK(K454, K$447:$K$461)</f>
        <v>2</v>
      </c>
      <c r="N454" s="527"/>
      <c r="O454" s="527"/>
      <c r="P454" s="211">
        <f>IFERROR(VLOOKUP($D454,'[2]1230W2'!$A:$B,2,0),"")</f>
        <v>20</v>
      </c>
      <c r="Q454" s="211">
        <f>IFERROR(VLOOKUP($D454,'[2]1230W2'!$A:$C,3,0),"")</f>
        <v>1771.2656784492583</v>
      </c>
      <c r="R454" s="208">
        <f t="shared" si="578"/>
        <v>88.563283922462915</v>
      </c>
      <c r="S454" s="205">
        <f t="shared" si="579"/>
        <v>2</v>
      </c>
      <c r="T454" s="576"/>
      <c r="U454" s="211">
        <f>IFERROR(VLOOKUP($D454,'[2]1231W3'!$A:$B,2,0),"")</f>
        <v>20</v>
      </c>
      <c r="V454" s="211">
        <f>IFERROR(VLOOKUP($D454,'[2]1231W3'!$A:$C,3,0),"")</f>
        <v>1771.2336146525427</v>
      </c>
      <c r="W454" s="208">
        <f t="shared" si="572"/>
        <v>88.561680732627138</v>
      </c>
      <c r="X454" s="205">
        <f t="shared" si="580"/>
        <v>2</v>
      </c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573"/>
        <v/>
      </c>
      <c r="AC454" s="205" t="e">
        <f t="shared" si="581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582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574"/>
        <v/>
      </c>
      <c r="AM454" s="205" t="e">
        <f t="shared" si="584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575"/>
        <v/>
      </c>
      <c r="AR454" s="205" t="e">
        <f t="shared" si="585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576"/>
        <v/>
      </c>
      <c r="AW454" s="205" t="e">
        <f t="shared" si="586"/>
        <v>#VALUE!</v>
      </c>
      <c r="AX454" s="576"/>
    </row>
    <row r="455" spans="1:50" ht="14.25" customHeight="1">
      <c r="A455" s="279"/>
      <c r="B455" s="527"/>
      <c r="C455" s="203">
        <v>9</v>
      </c>
      <c r="D455" s="206" t="s">
        <v>762</v>
      </c>
      <c r="E455" s="203">
        <v>20</v>
      </c>
      <c r="F455" s="203">
        <v>2000</v>
      </c>
      <c r="G455" s="208">
        <f t="shared" si="571"/>
        <v>100</v>
      </c>
      <c r="H455" s="576"/>
      <c r="I455" s="209">
        <f t="shared" si="577"/>
        <v>20</v>
      </c>
      <c r="J455" s="209">
        <f t="shared" si="577"/>
        <v>1771.3430307712856</v>
      </c>
      <c r="K455" s="210">
        <f t="shared" si="577"/>
        <v>88.567151538564275</v>
      </c>
      <c r="L455" s="577"/>
      <c r="M455" s="209">
        <f>RANK(K455, K$447:$K$461)</f>
        <v>1</v>
      </c>
      <c r="N455" s="527"/>
      <c r="O455" s="527"/>
      <c r="P455" s="211">
        <f>IFERROR(VLOOKUP($D455,'[2]1230W2'!$A:$B,2,0),"")</f>
        <v>20</v>
      </c>
      <c r="Q455" s="211">
        <f>IFERROR(VLOOKUP($D455,'[2]1230W2'!$A:$C,3,0),"")</f>
        <v>1771.3029136888372</v>
      </c>
      <c r="R455" s="208">
        <f t="shared" si="578"/>
        <v>88.565145684441859</v>
      </c>
      <c r="S455" s="205">
        <f t="shared" si="579"/>
        <v>1</v>
      </c>
      <c r="T455" s="576"/>
      <c r="U455" s="211">
        <f>IFERROR(VLOOKUP($D455,'[2]1231W3'!$A:$B,2,0),"")</f>
        <v>20</v>
      </c>
      <c r="V455" s="211">
        <f>IFERROR(VLOOKUP($D455,'[2]1231W3'!$A:$C,3,0),"")</f>
        <v>1771.3831478537338</v>
      </c>
      <c r="W455" s="208">
        <f t="shared" si="572"/>
        <v>88.569157392686691</v>
      </c>
      <c r="X455" s="205">
        <f t="shared" si="580"/>
        <v>1</v>
      </c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573"/>
        <v/>
      </c>
      <c r="AC455" s="205" t="e">
        <f t="shared" si="581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582"/>
        <v/>
      </c>
      <c r="AH455" s="205" t="e">
        <f t="shared" si="583"/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574"/>
        <v/>
      </c>
      <c r="AM455" s="205" t="e">
        <f t="shared" si="584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575"/>
        <v/>
      </c>
      <c r="AR455" s="205" t="e">
        <f t="shared" si="585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576"/>
        <v/>
      </c>
      <c r="AW455" s="205" t="e">
        <f t="shared" si="586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578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572"/>
        <v/>
      </c>
      <c r="X456" s="205"/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573"/>
        <v/>
      </c>
      <c r="AC456" s="205" t="e">
        <f t="shared" si="581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582"/>
        <v/>
      </c>
      <c r="AH456" s="205" t="e">
        <f t="shared" si="583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574"/>
        <v/>
      </c>
      <c r="AM456" s="205" t="e">
        <f t="shared" si="584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575"/>
        <v/>
      </c>
      <c r="AR456" s="205" t="e">
        <f t="shared" si="585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576"/>
        <v/>
      </c>
      <c r="AW456" s="205" t="e">
        <f t="shared" si="586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8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72"/>
        <v/>
      </c>
      <c r="X457" s="205"/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573"/>
        <v/>
      </c>
      <c r="AC457" s="205" t="e">
        <f t="shared" si="581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582"/>
        <v/>
      </c>
      <c r="AH457" s="205" t="e">
        <f t="shared" si="583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574"/>
        <v/>
      </c>
      <c r="AM457" s="205" t="e">
        <f t="shared" si="584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575"/>
        <v/>
      </c>
      <c r="AR457" s="205" t="e">
        <f t="shared" si="585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576"/>
        <v/>
      </c>
      <c r="AW457" s="205" t="e">
        <f t="shared" si="586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8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72"/>
        <v/>
      </c>
      <c r="X458" s="205"/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573"/>
        <v/>
      </c>
      <c r="AC458" s="205" t="e">
        <f t="shared" si="581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582"/>
        <v/>
      </c>
      <c r="AH458" s="205" t="e">
        <f t="shared" si="583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574"/>
        <v/>
      </c>
      <c r="AM458" s="205" t="e">
        <f t="shared" si="584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575"/>
        <v/>
      </c>
      <c r="AR458" s="205" t="e">
        <f t="shared" si="585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576"/>
        <v/>
      </c>
      <c r="AW458" s="205" t="e">
        <f t="shared" si="586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8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72"/>
        <v/>
      </c>
      <c r="X459" s="205"/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573"/>
        <v/>
      </c>
      <c r="AC459" s="205" t="e">
        <f t="shared" si="581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582"/>
        <v/>
      </c>
      <c r="AH459" s="205" t="e">
        <f t="shared" si="583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574"/>
        <v/>
      </c>
      <c r="AM459" s="205" t="e">
        <f t="shared" si="584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575"/>
        <v/>
      </c>
      <c r="AR459" s="205" t="e">
        <f t="shared" si="585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576"/>
        <v/>
      </c>
      <c r="AW459" s="205" t="e">
        <f t="shared" si="586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8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72"/>
        <v/>
      </c>
      <c r="X460" s="205"/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573"/>
        <v/>
      </c>
      <c r="AC460" s="205" t="e">
        <f t="shared" si="581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582"/>
        <v/>
      </c>
      <c r="AH460" s="205" t="e">
        <f t="shared" si="583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574"/>
        <v/>
      </c>
      <c r="AM460" s="205" t="e">
        <f t="shared" si="584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575"/>
        <v/>
      </c>
      <c r="AR460" s="205" t="e">
        <f t="shared" si="585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576"/>
        <v/>
      </c>
      <c r="AW460" s="205" t="e">
        <f t="shared" si="586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8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72"/>
        <v/>
      </c>
      <c r="X461" s="205"/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573"/>
        <v/>
      </c>
      <c r="AC461" s="205" t="e">
        <f t="shared" si="581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582"/>
        <v/>
      </c>
      <c r="AH461" s="205" t="e">
        <f t="shared" si="583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574"/>
        <v/>
      </c>
      <c r="AM461" s="205" t="e">
        <f t="shared" si="584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575"/>
        <v/>
      </c>
      <c r="AR461" s="205" t="e">
        <f t="shared" si="585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576"/>
        <v/>
      </c>
      <c r="AW461" s="205" t="e">
        <f t="shared" si="586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14" priority="1">
      <formula>A444&lt;0</formula>
    </cfRule>
    <cfRule type="expression" dxfId="13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461"/>
  <sheetViews>
    <sheetView zoomScaleNormal="100" workbookViewId="0">
      <pane xSplit="13" ySplit="3" topLeftCell="N427" activePane="bottomRight" state="frozen"/>
      <selection activeCell="L95" sqref="L95"/>
      <selection pane="topRight" activeCell="L95" sqref="L95"/>
      <selection pane="bottomLeft" activeCell="L95" sqref="L95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834</v>
      </c>
      <c r="C1" s="198">
        <f>AVERAGE(L367,L387,L407,L427,L447)</f>
        <v>78.419189698621381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498</v>
      </c>
      <c r="C7" s="203">
        <v>1</v>
      </c>
      <c r="D7" s="206" t="s">
        <v>499</v>
      </c>
      <c r="E7" s="207">
        <v>24</v>
      </c>
      <c r="F7" s="203">
        <v>2000</v>
      </c>
      <c r="G7" s="208">
        <f>F7/E7</f>
        <v>83.333333333333329</v>
      </c>
      <c r="H7" s="576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77">
        <f>IFERROR(AVERAGE(K7:K21),"-")</f>
        <v>71.211646616032453</v>
      </c>
      <c r="M7" s="209">
        <f>RANK(K7, K$7:$K$21)</f>
        <v>1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76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76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76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76">
        <f>AVERAGE(AV7:AV21)</f>
        <v>71.268315018315022</v>
      </c>
    </row>
    <row r="8" spans="1:50" ht="14.25" hidden="1" customHeight="1" outlineLevel="1">
      <c r="B8" s="527"/>
      <c r="C8" s="203">
        <v>2</v>
      </c>
      <c r="D8" s="206"/>
      <c r="E8" s="207"/>
      <c r="F8" s="203"/>
      <c r="G8" s="208"/>
      <c r="H8" s="576"/>
      <c r="I8" s="209"/>
      <c r="J8" s="209"/>
      <c r="K8" s="210"/>
      <c r="L8" s="577"/>
      <c r="M8" s="209"/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/>
      <c r="AF8" s="207"/>
      <c r="AG8" s="208"/>
      <c r="AH8" s="205"/>
      <c r="AI8" s="576"/>
      <c r="AJ8" s="203"/>
      <c r="AK8" s="207"/>
      <c r="AL8" s="208"/>
      <c r="AM8" s="205"/>
      <c r="AN8" s="576"/>
      <c r="AO8" s="203"/>
      <c r="AP8" s="207"/>
      <c r="AQ8" s="208"/>
      <c r="AR8" s="205"/>
      <c r="AS8" s="576"/>
      <c r="AT8" s="203"/>
      <c r="AU8" s="207"/>
      <c r="AV8" s="208"/>
      <c r="AW8" s="205"/>
      <c r="AX8" s="576"/>
    </row>
    <row r="9" spans="1:50" ht="14.25" hidden="1" customHeight="1" outlineLevel="1">
      <c r="B9" s="527"/>
      <c r="C9" s="203">
        <v>3</v>
      </c>
      <c r="D9" s="206"/>
      <c r="E9" s="207"/>
      <c r="F9" s="203"/>
      <c r="G9" s="208"/>
      <c r="H9" s="576"/>
      <c r="I9" s="209"/>
      <c r="J9" s="209"/>
      <c r="K9" s="210"/>
      <c r="L9" s="577"/>
      <c r="M9" s="209"/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/>
      <c r="AF9" s="207"/>
      <c r="AG9" s="208"/>
      <c r="AH9" s="205"/>
      <c r="AI9" s="576"/>
      <c r="AJ9" s="203"/>
      <c r="AK9" s="207"/>
      <c r="AL9" s="208"/>
      <c r="AM9" s="205"/>
      <c r="AN9" s="576"/>
      <c r="AO9" s="203"/>
      <c r="AP9" s="207"/>
      <c r="AQ9" s="208"/>
      <c r="AR9" s="205"/>
      <c r="AS9" s="576"/>
      <c r="AT9" s="203"/>
      <c r="AU9" s="207"/>
      <c r="AV9" s="208"/>
      <c r="AW9" s="205"/>
      <c r="AX9" s="576"/>
    </row>
    <row r="10" spans="1:50" ht="14.25" hidden="1" customHeight="1" outlineLevel="1">
      <c r="B10" s="527"/>
      <c r="C10" s="203">
        <v>4</v>
      </c>
      <c r="D10" s="206"/>
      <c r="E10" s="207"/>
      <c r="F10" s="203"/>
      <c r="G10" s="208"/>
      <c r="H10" s="576"/>
      <c r="I10" s="209"/>
      <c r="J10" s="209"/>
      <c r="K10" s="210"/>
      <c r="L10" s="577"/>
      <c r="M10" s="209"/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/>
      <c r="AF10" s="207"/>
      <c r="AG10" s="208"/>
      <c r="AH10" s="205"/>
      <c r="AI10" s="576"/>
      <c r="AJ10" s="203"/>
      <c r="AK10" s="207"/>
      <c r="AL10" s="208"/>
      <c r="AM10" s="205"/>
      <c r="AN10" s="576"/>
      <c r="AO10" s="203"/>
      <c r="AP10" s="207"/>
      <c r="AQ10" s="208"/>
      <c r="AR10" s="205"/>
      <c r="AS10" s="576"/>
      <c r="AT10" s="203"/>
      <c r="AU10" s="207"/>
      <c r="AV10" s="208"/>
      <c r="AW10" s="205"/>
      <c r="AX10" s="576"/>
    </row>
    <row r="11" spans="1:50" ht="14.25" hidden="1" customHeight="1" outlineLevel="1">
      <c r="B11" s="527"/>
      <c r="C11" s="203">
        <v>5</v>
      </c>
      <c r="D11" s="206"/>
      <c r="E11" s="207"/>
      <c r="F11" s="203"/>
      <c r="G11" s="208"/>
      <c r="H11" s="576"/>
      <c r="I11" s="209"/>
      <c r="J11" s="209"/>
      <c r="K11" s="210"/>
      <c r="L11" s="577"/>
      <c r="M11" s="209"/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/>
      <c r="AF11" s="207"/>
      <c r="AG11" s="208"/>
      <c r="AH11" s="205"/>
      <c r="AI11" s="576"/>
      <c r="AJ11" s="203"/>
      <c r="AK11" s="207"/>
      <c r="AL11" s="208"/>
      <c r="AM11" s="205"/>
      <c r="AN11" s="576"/>
      <c r="AO11" s="203"/>
      <c r="AP11" s="207"/>
      <c r="AQ11" s="208"/>
      <c r="AR11" s="205"/>
      <c r="AS11" s="576"/>
      <c r="AT11" s="203"/>
      <c r="AU11" s="207"/>
      <c r="AV11" s="208"/>
      <c r="AW11" s="205"/>
      <c r="AX11" s="576"/>
    </row>
    <row r="12" spans="1:50" ht="14.25" hidden="1" customHeight="1" outlineLevel="1">
      <c r="B12" s="527"/>
      <c r="C12" s="203">
        <v>6</v>
      </c>
      <c r="D12" s="206"/>
      <c r="E12" s="207"/>
      <c r="F12" s="203"/>
      <c r="G12" s="208"/>
      <c r="H12" s="576"/>
      <c r="I12" s="209"/>
      <c r="J12" s="209"/>
      <c r="K12" s="210"/>
      <c r="L12" s="577"/>
      <c r="M12" s="209"/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/>
      <c r="AF12" s="207"/>
      <c r="AG12" s="208"/>
      <c r="AH12" s="205"/>
      <c r="AI12" s="576"/>
      <c r="AJ12" s="203"/>
      <c r="AK12" s="207"/>
      <c r="AL12" s="208"/>
      <c r="AM12" s="205"/>
      <c r="AN12" s="576"/>
      <c r="AO12" s="203"/>
      <c r="AP12" s="207"/>
      <c r="AQ12" s="208"/>
      <c r="AR12" s="205"/>
      <c r="AS12" s="576"/>
      <c r="AT12" s="203"/>
      <c r="AU12" s="207"/>
      <c r="AV12" s="208"/>
      <c r="AW12" s="205"/>
      <c r="AX12" s="576"/>
    </row>
    <row r="13" spans="1:50" ht="14.25" hidden="1" customHeight="1" outlineLevel="1">
      <c r="B13" s="527"/>
      <c r="C13" s="203">
        <v>7</v>
      </c>
      <c r="D13" s="206"/>
      <c r="E13" s="207"/>
      <c r="F13" s="203"/>
      <c r="G13" s="208"/>
      <c r="H13" s="576"/>
      <c r="I13" s="209"/>
      <c r="J13" s="209"/>
      <c r="K13" s="210"/>
      <c r="L13" s="577"/>
      <c r="M13" s="209"/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/>
      <c r="AF13" s="207"/>
      <c r="AG13" s="208"/>
      <c r="AH13" s="205"/>
      <c r="AI13" s="576"/>
      <c r="AJ13" s="203"/>
      <c r="AK13" s="207"/>
      <c r="AL13" s="208"/>
      <c r="AM13" s="205"/>
      <c r="AN13" s="576"/>
      <c r="AO13" s="203"/>
      <c r="AP13" s="207"/>
      <c r="AQ13" s="208"/>
      <c r="AR13" s="205"/>
      <c r="AS13" s="576"/>
      <c r="AT13" s="203"/>
      <c r="AU13" s="207"/>
      <c r="AV13" s="208"/>
      <c r="AW13" s="205"/>
      <c r="AX13" s="576"/>
    </row>
    <row r="14" spans="1:50" ht="14.25" hidden="1" customHeight="1" outlineLevel="1">
      <c r="B14" s="527"/>
      <c r="C14" s="203">
        <v>8</v>
      </c>
      <c r="D14" s="206"/>
      <c r="E14" s="207"/>
      <c r="F14" s="203"/>
      <c r="G14" s="208"/>
      <c r="H14" s="576"/>
      <c r="I14" s="209"/>
      <c r="J14" s="209"/>
      <c r="K14" s="210"/>
      <c r="L14" s="577"/>
      <c r="M14" s="209"/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/>
      <c r="AF14" s="207"/>
      <c r="AG14" s="208"/>
      <c r="AH14" s="205"/>
      <c r="AI14" s="576"/>
      <c r="AJ14" s="203"/>
      <c r="AK14" s="207"/>
      <c r="AL14" s="208"/>
      <c r="AM14" s="205"/>
      <c r="AN14" s="576"/>
      <c r="AO14" s="203"/>
      <c r="AP14" s="207"/>
      <c r="AQ14" s="208"/>
      <c r="AR14" s="205"/>
      <c r="AS14" s="576"/>
      <c r="AT14" s="203"/>
      <c r="AU14" s="207"/>
      <c r="AV14" s="208"/>
      <c r="AW14" s="205"/>
      <c r="AX14" s="576"/>
    </row>
    <row r="15" spans="1:50" ht="14.25" hidden="1" customHeight="1" outlineLevel="1">
      <c r="B15" s="527"/>
      <c r="C15" s="203">
        <v>9</v>
      </c>
      <c r="D15" s="206"/>
      <c r="E15" s="207"/>
      <c r="F15" s="203"/>
      <c r="G15" s="208"/>
      <c r="H15" s="576"/>
      <c r="I15" s="209"/>
      <c r="J15" s="209"/>
      <c r="K15" s="210"/>
      <c r="L15" s="577"/>
      <c r="M15" s="209"/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/>
      <c r="AF15" s="207"/>
      <c r="AG15" s="208"/>
      <c r="AH15" s="205"/>
      <c r="AI15" s="576"/>
      <c r="AJ15" s="203"/>
      <c r="AK15" s="207"/>
      <c r="AL15" s="208"/>
      <c r="AM15" s="205"/>
      <c r="AN15" s="576"/>
      <c r="AO15" s="203"/>
      <c r="AP15" s="207"/>
      <c r="AQ15" s="208"/>
      <c r="AR15" s="205"/>
      <c r="AS15" s="576"/>
      <c r="AT15" s="203"/>
      <c r="AU15" s="207"/>
      <c r="AV15" s="208"/>
      <c r="AW15" s="205"/>
      <c r="AX15" s="576"/>
    </row>
    <row r="16" spans="1:50" ht="14.25" hidden="1" customHeight="1" outlineLevel="1">
      <c r="B16" s="527"/>
      <c r="C16" s="203">
        <v>10</v>
      </c>
      <c r="D16" s="206"/>
      <c r="E16" s="207"/>
      <c r="F16" s="203"/>
      <c r="G16" s="208"/>
      <c r="H16" s="576"/>
      <c r="I16" s="209"/>
      <c r="J16" s="209"/>
      <c r="K16" s="210"/>
      <c r="L16" s="577"/>
      <c r="M16" s="209"/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/>
      <c r="AF16" s="207"/>
      <c r="AG16" s="208"/>
      <c r="AH16" s="205"/>
      <c r="AI16" s="576"/>
      <c r="AJ16" s="203"/>
      <c r="AK16" s="207"/>
      <c r="AL16" s="208"/>
      <c r="AM16" s="205"/>
      <c r="AN16" s="576"/>
      <c r="AO16" s="203"/>
      <c r="AP16" s="207"/>
      <c r="AQ16" s="208"/>
      <c r="AR16" s="205"/>
      <c r="AS16" s="576"/>
      <c r="AT16" s="203"/>
      <c r="AU16" s="207"/>
      <c r="AV16" s="208"/>
      <c r="AW16" s="205"/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3"/>
      <c r="AV17" s="203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3"/>
      <c r="AV18" s="203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3"/>
      <c r="AV19" s="203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3"/>
      <c r="AV20" s="203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6">U22+1</f>
        <v>45876</v>
      </c>
      <c r="AA22" s="637"/>
      <c r="AB22" s="637"/>
      <c r="AC22" s="637"/>
      <c r="AD22" s="637"/>
      <c r="AE22" s="638">
        <f t="shared" ref="AE22" si="7">Z22+1</f>
        <v>45877</v>
      </c>
      <c r="AF22" s="639"/>
      <c r="AG22" s="639"/>
      <c r="AH22" s="639"/>
      <c r="AI22" s="639"/>
      <c r="AJ22" s="636">
        <f t="shared" ref="AJ22" si="8">AE22+1</f>
        <v>45878</v>
      </c>
      <c r="AK22" s="636"/>
      <c r="AL22" s="636"/>
      <c r="AM22" s="636"/>
      <c r="AN22" s="636"/>
      <c r="AO22" s="638">
        <f t="shared" ref="AO22" si="9">AJ22+1</f>
        <v>45879</v>
      </c>
      <c r="AP22" s="639"/>
      <c r="AQ22" s="639"/>
      <c r="AR22" s="639"/>
      <c r="AS22" s="639"/>
      <c r="AT22" s="636">
        <f t="shared" ref="AT22" si="10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1">Z22</f>
        <v>45876</v>
      </c>
      <c r="AA23" s="643"/>
      <c r="AB23" s="643"/>
      <c r="AC23" s="643"/>
      <c r="AD23" s="643"/>
      <c r="AE23" s="644">
        <f t="shared" ref="AE23" si="12">AE22</f>
        <v>45877</v>
      </c>
      <c r="AF23" s="644"/>
      <c r="AG23" s="644"/>
      <c r="AH23" s="644"/>
      <c r="AI23" s="644"/>
      <c r="AJ23" s="643">
        <f t="shared" ref="AJ23" si="13">AJ22</f>
        <v>45878</v>
      </c>
      <c r="AK23" s="643"/>
      <c r="AL23" s="643"/>
      <c r="AM23" s="643"/>
      <c r="AN23" s="643"/>
      <c r="AO23" s="644">
        <f t="shared" ref="AO23" si="14">AO22</f>
        <v>45879</v>
      </c>
      <c r="AP23" s="644"/>
      <c r="AQ23" s="644"/>
      <c r="AR23" s="644"/>
      <c r="AS23" s="644"/>
      <c r="AT23" s="643">
        <f t="shared" ref="AT23" si="15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498</v>
      </c>
      <c r="C27" s="203">
        <v>1</v>
      </c>
      <c r="D27" s="206" t="s">
        <v>419</v>
      </c>
      <c r="E27" s="207">
        <v>24</v>
      </c>
      <c r="F27" s="203">
        <v>2000</v>
      </c>
      <c r="G27" s="208">
        <f t="shared" ref="G27" si="16">F27/E27</f>
        <v>83.333333333333329</v>
      </c>
      <c r="H27" s="576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77">
        <f>IFERROR(AVERAGE(K27:K41),"-")</f>
        <v>71.216322884602292</v>
      </c>
      <c r="M27" s="209">
        <f>RANK(K27, K$27:$K$41)</f>
        <v>1</v>
      </c>
      <c r="N27" s="527"/>
      <c r="O27" s="527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76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76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76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76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76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76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76">
        <f>AVERAGE(AV27:AV41)</f>
        <v>71.21049812533478</v>
      </c>
    </row>
    <row r="28" spans="2:50" ht="14.25" hidden="1" customHeight="1" outlineLevel="1">
      <c r="B28" s="527"/>
      <c r="C28" s="203">
        <v>2</v>
      </c>
      <c r="D28" s="206"/>
      <c r="E28" s="207"/>
      <c r="F28" s="203"/>
      <c r="G28" s="208"/>
      <c r="H28" s="576"/>
      <c r="I28" s="209"/>
      <c r="J28" s="209"/>
      <c r="K28" s="210"/>
      <c r="L28" s="577"/>
      <c r="M28" s="209"/>
      <c r="N28" s="527"/>
      <c r="O28" s="527"/>
      <c r="P28" s="203"/>
      <c r="Q28" s="207"/>
      <c r="R28" s="203"/>
      <c r="S28" s="205"/>
      <c r="T28" s="576"/>
      <c r="U28" s="203"/>
      <c r="V28" s="207"/>
      <c r="W28" s="208"/>
      <c r="X28" s="205"/>
      <c r="Y28" s="576"/>
      <c r="Z28" s="203"/>
      <c r="AA28" s="207"/>
      <c r="AB28" s="208"/>
      <c r="AC28" s="205"/>
      <c r="AD28" s="576"/>
      <c r="AE28" s="203"/>
      <c r="AF28" s="207"/>
      <c r="AG28" s="208"/>
      <c r="AH28" s="205"/>
      <c r="AI28" s="576"/>
      <c r="AJ28" s="203"/>
      <c r="AK28" s="203"/>
      <c r="AL28" s="203"/>
      <c r="AM28" s="205"/>
      <c r="AN28" s="576"/>
      <c r="AO28" s="203"/>
      <c r="AP28" s="203"/>
      <c r="AQ28" s="203"/>
      <c r="AR28" s="205"/>
      <c r="AS28" s="576"/>
      <c r="AT28" s="203"/>
      <c r="AU28" s="203"/>
      <c r="AV28" s="203"/>
      <c r="AW28" s="205"/>
      <c r="AX28" s="576"/>
    </row>
    <row r="29" spans="2:50" ht="14.25" hidden="1" customHeight="1" outlineLevel="1">
      <c r="B29" s="527"/>
      <c r="C29" s="203">
        <v>3</v>
      </c>
      <c r="D29" s="206"/>
      <c r="E29" s="207"/>
      <c r="F29" s="203"/>
      <c r="G29" s="208"/>
      <c r="H29" s="576"/>
      <c r="I29" s="209"/>
      <c r="J29" s="209"/>
      <c r="K29" s="210"/>
      <c r="L29" s="577"/>
      <c r="M29" s="209"/>
      <c r="N29" s="527"/>
      <c r="O29" s="527"/>
      <c r="P29" s="203"/>
      <c r="Q29" s="207"/>
      <c r="R29" s="203"/>
      <c r="S29" s="205"/>
      <c r="T29" s="576"/>
      <c r="U29" s="203"/>
      <c r="V29" s="207"/>
      <c r="W29" s="208"/>
      <c r="X29" s="205"/>
      <c r="Y29" s="576"/>
      <c r="Z29" s="203"/>
      <c r="AA29" s="207"/>
      <c r="AB29" s="208"/>
      <c r="AC29" s="205"/>
      <c r="AD29" s="576"/>
      <c r="AE29" s="203"/>
      <c r="AF29" s="207"/>
      <c r="AG29" s="208"/>
      <c r="AH29" s="205"/>
      <c r="AI29" s="576"/>
      <c r="AJ29" s="203"/>
      <c r="AK29" s="203"/>
      <c r="AL29" s="203"/>
      <c r="AM29" s="205"/>
      <c r="AN29" s="576"/>
      <c r="AO29" s="203"/>
      <c r="AP29" s="203"/>
      <c r="AQ29" s="203"/>
      <c r="AR29" s="205"/>
      <c r="AS29" s="576"/>
      <c r="AT29" s="203"/>
      <c r="AU29" s="203"/>
      <c r="AV29" s="203"/>
      <c r="AW29" s="205"/>
      <c r="AX29" s="576"/>
    </row>
    <row r="30" spans="2:50" ht="14.25" hidden="1" customHeight="1" outlineLevel="1">
      <c r="B30" s="527"/>
      <c r="C30" s="203">
        <v>4</v>
      </c>
      <c r="D30" s="206"/>
      <c r="E30" s="207"/>
      <c r="F30" s="203"/>
      <c r="G30" s="208"/>
      <c r="H30" s="576"/>
      <c r="I30" s="209"/>
      <c r="J30" s="209"/>
      <c r="K30" s="210"/>
      <c r="L30" s="577"/>
      <c r="M30" s="209"/>
      <c r="N30" s="527"/>
      <c r="O30" s="527"/>
      <c r="P30" s="203"/>
      <c r="Q30" s="207"/>
      <c r="R30" s="203"/>
      <c r="S30" s="205"/>
      <c r="T30" s="576"/>
      <c r="U30" s="203"/>
      <c r="V30" s="207"/>
      <c r="W30" s="208"/>
      <c r="X30" s="205"/>
      <c r="Y30" s="576"/>
      <c r="Z30" s="203"/>
      <c r="AA30" s="207"/>
      <c r="AB30" s="208"/>
      <c r="AC30" s="205"/>
      <c r="AD30" s="576"/>
      <c r="AE30" s="203"/>
      <c r="AF30" s="207"/>
      <c r="AG30" s="208"/>
      <c r="AH30" s="205"/>
      <c r="AI30" s="576"/>
      <c r="AJ30" s="203"/>
      <c r="AK30" s="203"/>
      <c r="AL30" s="203"/>
      <c r="AM30" s="205"/>
      <c r="AN30" s="576"/>
      <c r="AO30" s="203"/>
      <c r="AP30" s="203"/>
      <c r="AQ30" s="203"/>
      <c r="AR30" s="205"/>
      <c r="AS30" s="576"/>
      <c r="AT30" s="203"/>
      <c r="AU30" s="203"/>
      <c r="AV30" s="203"/>
      <c r="AW30" s="205"/>
      <c r="AX30" s="576"/>
    </row>
    <row r="31" spans="2:50" ht="14.25" hidden="1" customHeight="1" outlineLevel="1">
      <c r="B31" s="527"/>
      <c r="C31" s="203">
        <v>5</v>
      </c>
      <c r="D31" s="206"/>
      <c r="E31" s="207"/>
      <c r="F31" s="203"/>
      <c r="G31" s="208"/>
      <c r="H31" s="576"/>
      <c r="I31" s="209"/>
      <c r="J31" s="209"/>
      <c r="K31" s="210"/>
      <c r="L31" s="577"/>
      <c r="M31" s="209"/>
      <c r="N31" s="527"/>
      <c r="O31" s="527"/>
      <c r="P31" s="203"/>
      <c r="Q31" s="207"/>
      <c r="R31" s="203"/>
      <c r="S31" s="205"/>
      <c r="T31" s="576"/>
      <c r="U31" s="203"/>
      <c r="V31" s="207"/>
      <c r="W31" s="208"/>
      <c r="X31" s="205"/>
      <c r="Y31" s="576"/>
      <c r="Z31" s="203"/>
      <c r="AA31" s="207"/>
      <c r="AB31" s="208"/>
      <c r="AC31" s="205"/>
      <c r="AD31" s="576"/>
      <c r="AE31" s="203"/>
      <c r="AF31" s="207"/>
      <c r="AG31" s="208"/>
      <c r="AH31" s="205"/>
      <c r="AI31" s="576"/>
      <c r="AJ31" s="203"/>
      <c r="AK31" s="203"/>
      <c r="AL31" s="203"/>
      <c r="AM31" s="205"/>
      <c r="AN31" s="576"/>
      <c r="AO31" s="203"/>
      <c r="AP31" s="203"/>
      <c r="AQ31" s="203"/>
      <c r="AR31" s="205"/>
      <c r="AS31" s="576"/>
      <c r="AT31" s="203"/>
      <c r="AU31" s="203"/>
      <c r="AV31" s="203"/>
      <c r="AW31" s="205"/>
      <c r="AX31" s="576"/>
    </row>
    <row r="32" spans="2:50" ht="14.25" hidden="1" customHeight="1" outlineLevel="1">
      <c r="B32" s="527"/>
      <c r="C32" s="203">
        <v>6</v>
      </c>
      <c r="D32" s="206"/>
      <c r="E32" s="207"/>
      <c r="F32" s="203"/>
      <c r="G32" s="208"/>
      <c r="H32" s="576"/>
      <c r="I32" s="209"/>
      <c r="J32" s="209"/>
      <c r="K32" s="210"/>
      <c r="L32" s="577"/>
      <c r="M32" s="209"/>
      <c r="N32" s="527"/>
      <c r="O32" s="527"/>
      <c r="P32" s="203"/>
      <c r="Q32" s="207"/>
      <c r="R32" s="203"/>
      <c r="S32" s="205"/>
      <c r="T32" s="576"/>
      <c r="U32" s="203"/>
      <c r="V32" s="207"/>
      <c r="W32" s="208"/>
      <c r="X32" s="205"/>
      <c r="Y32" s="576"/>
      <c r="Z32" s="203"/>
      <c r="AA32" s="207"/>
      <c r="AB32" s="208"/>
      <c r="AC32" s="205"/>
      <c r="AD32" s="576"/>
      <c r="AE32" s="203"/>
      <c r="AF32" s="207"/>
      <c r="AG32" s="208"/>
      <c r="AH32" s="205"/>
      <c r="AI32" s="576"/>
      <c r="AJ32" s="203"/>
      <c r="AK32" s="203"/>
      <c r="AL32" s="203"/>
      <c r="AM32" s="205"/>
      <c r="AN32" s="576"/>
      <c r="AO32" s="203"/>
      <c r="AP32" s="203"/>
      <c r="AQ32" s="203"/>
      <c r="AR32" s="205"/>
      <c r="AS32" s="576"/>
      <c r="AT32" s="203"/>
      <c r="AU32" s="203"/>
      <c r="AV32" s="203"/>
      <c r="AW32" s="205"/>
      <c r="AX32" s="576"/>
    </row>
    <row r="33" spans="2:50" ht="14.25" hidden="1" customHeight="1" outlineLevel="1">
      <c r="B33" s="527"/>
      <c r="C33" s="203">
        <v>7</v>
      </c>
      <c r="D33" s="206"/>
      <c r="E33" s="207"/>
      <c r="F33" s="203"/>
      <c r="G33" s="208"/>
      <c r="H33" s="576"/>
      <c r="I33" s="209"/>
      <c r="J33" s="209"/>
      <c r="K33" s="210"/>
      <c r="L33" s="577"/>
      <c r="M33" s="209"/>
      <c r="N33" s="527"/>
      <c r="O33" s="527"/>
      <c r="P33" s="203"/>
      <c r="Q33" s="207"/>
      <c r="R33" s="203"/>
      <c r="S33" s="205"/>
      <c r="T33" s="576"/>
      <c r="U33" s="203"/>
      <c r="V33" s="207"/>
      <c r="W33" s="208"/>
      <c r="X33" s="205"/>
      <c r="Y33" s="576"/>
      <c r="Z33" s="203"/>
      <c r="AA33" s="207"/>
      <c r="AB33" s="208"/>
      <c r="AC33" s="205"/>
      <c r="AD33" s="576"/>
      <c r="AE33" s="203"/>
      <c r="AF33" s="207"/>
      <c r="AG33" s="208"/>
      <c r="AH33" s="205"/>
      <c r="AI33" s="576"/>
      <c r="AJ33" s="203"/>
      <c r="AK33" s="203"/>
      <c r="AL33" s="203"/>
      <c r="AM33" s="205"/>
      <c r="AN33" s="576"/>
      <c r="AO33" s="203"/>
      <c r="AP33" s="203"/>
      <c r="AQ33" s="203"/>
      <c r="AR33" s="205"/>
      <c r="AS33" s="576"/>
      <c r="AT33" s="203"/>
      <c r="AU33" s="203"/>
      <c r="AV33" s="203"/>
      <c r="AW33" s="205"/>
      <c r="AX33" s="576"/>
    </row>
    <row r="34" spans="2:50" ht="14.25" hidden="1" customHeight="1" outlineLevel="1">
      <c r="B34" s="527"/>
      <c r="C34" s="203">
        <v>8</v>
      </c>
      <c r="D34" s="206"/>
      <c r="E34" s="207"/>
      <c r="F34" s="203"/>
      <c r="G34" s="208"/>
      <c r="H34" s="576"/>
      <c r="I34" s="209"/>
      <c r="J34" s="209"/>
      <c r="K34" s="210"/>
      <c r="L34" s="577"/>
      <c r="M34" s="209"/>
      <c r="N34" s="527"/>
      <c r="O34" s="527"/>
      <c r="P34" s="203"/>
      <c r="Q34" s="207"/>
      <c r="R34" s="203"/>
      <c r="S34" s="205"/>
      <c r="T34" s="576"/>
      <c r="U34" s="203"/>
      <c r="V34" s="207"/>
      <c r="W34" s="208"/>
      <c r="X34" s="205"/>
      <c r="Y34" s="576"/>
      <c r="Z34" s="203"/>
      <c r="AA34" s="207"/>
      <c r="AB34" s="208"/>
      <c r="AC34" s="205"/>
      <c r="AD34" s="576"/>
      <c r="AE34" s="203"/>
      <c r="AF34" s="207"/>
      <c r="AG34" s="208"/>
      <c r="AH34" s="205"/>
      <c r="AI34" s="576"/>
      <c r="AJ34" s="203"/>
      <c r="AK34" s="203"/>
      <c r="AL34" s="203"/>
      <c r="AM34" s="205"/>
      <c r="AN34" s="576"/>
      <c r="AO34" s="203"/>
      <c r="AP34" s="203"/>
      <c r="AQ34" s="203"/>
      <c r="AR34" s="205"/>
      <c r="AS34" s="576"/>
      <c r="AT34" s="203"/>
      <c r="AU34" s="203"/>
      <c r="AV34" s="203"/>
      <c r="AW34" s="205"/>
      <c r="AX34" s="576"/>
    </row>
    <row r="35" spans="2:50" ht="14.25" hidden="1" customHeight="1" outlineLevel="1">
      <c r="B35" s="527"/>
      <c r="C35" s="203">
        <v>9</v>
      </c>
      <c r="D35" s="206"/>
      <c r="E35" s="207"/>
      <c r="F35" s="203"/>
      <c r="G35" s="208"/>
      <c r="H35" s="576"/>
      <c r="I35" s="209"/>
      <c r="J35" s="209"/>
      <c r="K35" s="210"/>
      <c r="L35" s="577"/>
      <c r="M35" s="209"/>
      <c r="N35" s="527"/>
      <c r="O35" s="527"/>
      <c r="P35" s="203"/>
      <c r="Q35" s="207"/>
      <c r="R35" s="203"/>
      <c r="S35" s="205"/>
      <c r="T35" s="576"/>
      <c r="U35" s="203"/>
      <c r="V35" s="207"/>
      <c r="W35" s="208"/>
      <c r="X35" s="205"/>
      <c r="Y35" s="576"/>
      <c r="Z35" s="203"/>
      <c r="AA35" s="207"/>
      <c r="AB35" s="208"/>
      <c r="AC35" s="205"/>
      <c r="AD35" s="576"/>
      <c r="AE35" s="203"/>
      <c r="AF35" s="207"/>
      <c r="AG35" s="208"/>
      <c r="AH35" s="205"/>
      <c r="AI35" s="576"/>
      <c r="AJ35" s="203"/>
      <c r="AK35" s="203"/>
      <c r="AL35" s="203"/>
      <c r="AM35" s="205"/>
      <c r="AN35" s="576"/>
      <c r="AO35" s="203"/>
      <c r="AP35" s="203"/>
      <c r="AQ35" s="203"/>
      <c r="AR35" s="205"/>
      <c r="AS35" s="576"/>
      <c r="AT35" s="203"/>
      <c r="AU35" s="203"/>
      <c r="AV35" s="203"/>
      <c r="AW35" s="205"/>
      <c r="AX35" s="576"/>
    </row>
    <row r="36" spans="2:50" ht="14.25" hidden="1" customHeight="1" outlineLevel="1">
      <c r="B36" s="527"/>
      <c r="C36" s="203">
        <v>10</v>
      </c>
      <c r="D36" s="206"/>
      <c r="E36" s="207"/>
      <c r="F36" s="203"/>
      <c r="G36" s="208"/>
      <c r="H36" s="576"/>
      <c r="I36" s="209"/>
      <c r="J36" s="209"/>
      <c r="K36" s="210"/>
      <c r="L36" s="577"/>
      <c r="M36" s="209"/>
      <c r="N36" s="527"/>
      <c r="O36" s="527"/>
      <c r="P36" s="203"/>
      <c r="Q36" s="203"/>
      <c r="R36" s="203"/>
      <c r="S36" s="205"/>
      <c r="T36" s="576"/>
      <c r="U36" s="203"/>
      <c r="V36" s="207"/>
      <c r="W36" s="208"/>
      <c r="X36" s="205"/>
      <c r="Y36" s="576"/>
      <c r="Z36" s="203"/>
      <c r="AA36" s="207"/>
      <c r="AB36" s="208"/>
      <c r="AC36" s="205"/>
      <c r="AD36" s="576"/>
      <c r="AE36" s="203"/>
      <c r="AF36" s="207"/>
      <c r="AG36" s="208"/>
      <c r="AH36" s="205"/>
      <c r="AI36" s="576"/>
      <c r="AJ36" s="203"/>
      <c r="AK36" s="203"/>
      <c r="AL36" s="203"/>
      <c r="AM36" s="205"/>
      <c r="AN36" s="576"/>
      <c r="AO36" s="203"/>
      <c r="AP36" s="203"/>
      <c r="AQ36" s="203"/>
      <c r="AR36" s="205"/>
      <c r="AS36" s="576"/>
      <c r="AT36" s="203"/>
      <c r="AU36" s="203"/>
      <c r="AV36" s="203"/>
      <c r="AW36" s="205"/>
      <c r="AX36" s="576"/>
    </row>
    <row r="37" spans="2:50" ht="14.25" hidden="1" customHeight="1" outlineLevel="1">
      <c r="B37" s="527"/>
      <c r="C37" s="203">
        <v>11</v>
      </c>
      <c r="D37" s="206"/>
      <c r="E37" s="203"/>
      <c r="F37" s="203"/>
      <c r="G37" s="203"/>
      <c r="H37" s="576"/>
      <c r="I37" s="209"/>
      <c r="J37" s="209"/>
      <c r="K37" s="210"/>
      <c r="L37" s="577"/>
      <c r="M37" s="209"/>
      <c r="N37" s="527"/>
      <c r="O37" s="527"/>
      <c r="P37" s="203"/>
      <c r="Q37" s="203"/>
      <c r="R37" s="203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76"/>
      <c r="AJ37" s="203"/>
      <c r="AK37" s="203"/>
      <c r="AL37" s="203"/>
      <c r="AM37" s="205"/>
      <c r="AN37" s="576"/>
      <c r="AO37" s="203"/>
      <c r="AP37" s="203"/>
      <c r="AQ37" s="203"/>
      <c r="AR37" s="205"/>
      <c r="AS37" s="576"/>
      <c r="AT37" s="203"/>
      <c r="AU37" s="203"/>
      <c r="AV37" s="203"/>
      <c r="AW37" s="205"/>
      <c r="AX37" s="576"/>
    </row>
    <row r="38" spans="2:50" ht="14.25" hidden="1" customHeight="1" outlineLevel="1">
      <c r="B38" s="527"/>
      <c r="C38" s="203">
        <v>12</v>
      </c>
      <c r="D38" s="206"/>
      <c r="E38" s="203"/>
      <c r="F38" s="203"/>
      <c r="G38" s="203"/>
      <c r="H38" s="576"/>
      <c r="I38" s="209"/>
      <c r="J38" s="209"/>
      <c r="K38" s="210"/>
      <c r="L38" s="577"/>
      <c r="M38" s="209"/>
      <c r="N38" s="527"/>
      <c r="O38" s="527"/>
      <c r="P38" s="203"/>
      <c r="Q38" s="203"/>
      <c r="R38" s="203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3"/>
      <c r="AL38" s="203"/>
      <c r="AM38" s="205"/>
      <c r="AN38" s="576"/>
      <c r="AO38" s="203"/>
      <c r="AP38" s="203"/>
      <c r="AQ38" s="203"/>
      <c r="AR38" s="205"/>
      <c r="AS38" s="576"/>
      <c r="AT38" s="203"/>
      <c r="AU38" s="203"/>
      <c r="AV38" s="203"/>
      <c r="AW38" s="205"/>
      <c r="AX38" s="576"/>
    </row>
    <row r="39" spans="2:50" ht="14.25" hidden="1" customHeight="1" outlineLevel="1">
      <c r="B39" s="527"/>
      <c r="C39" s="203">
        <v>13</v>
      </c>
      <c r="D39" s="206"/>
      <c r="E39" s="203"/>
      <c r="F39" s="203"/>
      <c r="G39" s="203"/>
      <c r="H39" s="576"/>
      <c r="I39" s="209"/>
      <c r="J39" s="209"/>
      <c r="K39" s="210"/>
      <c r="L39" s="577"/>
      <c r="M39" s="209"/>
      <c r="N39" s="527"/>
      <c r="O39" s="527"/>
      <c r="P39" s="203"/>
      <c r="Q39" s="203"/>
      <c r="R39" s="203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3"/>
      <c r="AL39" s="203"/>
      <c r="AM39" s="205"/>
      <c r="AN39" s="576"/>
      <c r="AO39" s="203"/>
      <c r="AP39" s="203"/>
      <c r="AQ39" s="203"/>
      <c r="AR39" s="205"/>
      <c r="AS39" s="576"/>
      <c r="AT39" s="203"/>
      <c r="AU39" s="203"/>
      <c r="AV39" s="203"/>
      <c r="AW39" s="205"/>
      <c r="AX39" s="576"/>
    </row>
    <row r="40" spans="2:50" ht="14.25" hidden="1" customHeight="1" outlineLevel="1">
      <c r="B40" s="527"/>
      <c r="C40" s="203">
        <v>14</v>
      </c>
      <c r="D40" s="206"/>
      <c r="E40" s="203"/>
      <c r="F40" s="203"/>
      <c r="G40" s="203"/>
      <c r="H40" s="576"/>
      <c r="I40" s="209"/>
      <c r="J40" s="209"/>
      <c r="K40" s="210"/>
      <c r="L40" s="577"/>
      <c r="M40" s="209"/>
      <c r="N40" s="527"/>
      <c r="O40" s="527"/>
      <c r="P40" s="203"/>
      <c r="Q40" s="203"/>
      <c r="R40" s="203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3"/>
      <c r="AL40" s="203"/>
      <c r="AM40" s="205"/>
      <c r="AN40" s="576"/>
      <c r="AO40" s="203"/>
      <c r="AP40" s="203"/>
      <c r="AQ40" s="203"/>
      <c r="AR40" s="205"/>
      <c r="AS40" s="576"/>
      <c r="AT40" s="203"/>
      <c r="AU40" s="203"/>
      <c r="AV40" s="203"/>
      <c r="AW40" s="205"/>
      <c r="AX40" s="576"/>
    </row>
    <row r="41" spans="2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2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24">U42+1</f>
        <v>45883</v>
      </c>
      <c r="AA42" s="637"/>
      <c r="AB42" s="637"/>
      <c r="AC42" s="637"/>
      <c r="AD42" s="637"/>
      <c r="AE42" s="638">
        <f t="shared" ref="AE42" si="25">Z42+1</f>
        <v>45884</v>
      </c>
      <c r="AF42" s="639"/>
      <c r="AG42" s="639"/>
      <c r="AH42" s="639"/>
      <c r="AI42" s="639"/>
      <c r="AJ42" s="640">
        <f t="shared" ref="AJ42" si="26">AE42+1</f>
        <v>45885</v>
      </c>
      <c r="AK42" s="641"/>
      <c r="AL42" s="641"/>
      <c r="AM42" s="641"/>
      <c r="AN42" s="642"/>
      <c r="AO42" s="638">
        <f t="shared" ref="AO42" si="27">AJ42+1</f>
        <v>45886</v>
      </c>
      <c r="AP42" s="639"/>
      <c r="AQ42" s="639"/>
      <c r="AR42" s="639"/>
      <c r="AS42" s="639"/>
      <c r="AT42" s="640">
        <f t="shared" ref="AT42" si="28">AO42+1</f>
        <v>45887</v>
      </c>
      <c r="AU42" s="641"/>
      <c r="AV42" s="641"/>
      <c r="AW42" s="641"/>
      <c r="AX42" s="642"/>
    </row>
    <row r="43" spans="2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29">Z42</f>
        <v>45883</v>
      </c>
      <c r="AA43" s="643"/>
      <c r="AB43" s="643"/>
      <c r="AC43" s="643"/>
      <c r="AD43" s="643"/>
      <c r="AE43" s="644">
        <f t="shared" ref="AE43" si="30">AE42</f>
        <v>45884</v>
      </c>
      <c r="AF43" s="644"/>
      <c r="AG43" s="644"/>
      <c r="AH43" s="644"/>
      <c r="AI43" s="644"/>
      <c r="AJ43" s="645">
        <f t="shared" ref="AJ43" si="31">AJ42</f>
        <v>45885</v>
      </c>
      <c r="AK43" s="646"/>
      <c r="AL43" s="646"/>
      <c r="AM43" s="646"/>
      <c r="AN43" s="647"/>
      <c r="AO43" s="644">
        <f t="shared" ref="AO43" si="32">AO42</f>
        <v>45886</v>
      </c>
      <c r="AP43" s="644"/>
      <c r="AQ43" s="644"/>
      <c r="AR43" s="644"/>
      <c r="AS43" s="644"/>
      <c r="AT43" s="645">
        <f t="shared" ref="AT43" si="33">AT42</f>
        <v>45887</v>
      </c>
      <c r="AU43" s="646"/>
      <c r="AV43" s="646"/>
      <c r="AW43" s="646"/>
      <c r="AX43" s="647"/>
    </row>
    <row r="44" spans="2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2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2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2:50" ht="14.25" hidden="1" customHeight="1" outlineLevel="1">
      <c r="B47" s="527" t="s">
        <v>498</v>
      </c>
      <c r="C47" s="203">
        <v>1</v>
      </c>
      <c r="D47" s="206" t="s">
        <v>419</v>
      </c>
      <c r="E47" s="203">
        <v>24</v>
      </c>
      <c r="F47" s="203">
        <v>2000</v>
      </c>
      <c r="G47" s="208">
        <f t="shared" ref="G47" si="34">F47/E47</f>
        <v>83.333333333333329</v>
      </c>
      <c r="H47" s="576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77">
        <f>IFERROR(AVERAGE(K47:K61),"-")</f>
        <v>71.206722630803014</v>
      </c>
      <c r="M47" s="209">
        <f>RANK(K47, K$47:$K$61)</f>
        <v>1</v>
      </c>
      <c r="N47" s="527"/>
      <c r="O47" s="527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76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76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76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76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76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76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76">
        <f>AVERAGE(AV47:AV61)</f>
        <v>71.207224334600781</v>
      </c>
    </row>
    <row r="48" spans="2:50" ht="14.25" hidden="1" customHeight="1" outlineLevel="1">
      <c r="B48" s="527"/>
      <c r="C48" s="203">
        <v>2</v>
      </c>
      <c r="D48" s="206"/>
      <c r="E48" s="203"/>
      <c r="F48" s="203"/>
      <c r="G48" s="203"/>
      <c r="H48" s="576"/>
      <c r="I48" s="209"/>
      <c r="J48" s="209"/>
      <c r="K48" s="210"/>
      <c r="L48" s="577"/>
      <c r="M48" s="209"/>
      <c r="N48" s="527"/>
      <c r="O48" s="527"/>
      <c r="P48" s="203"/>
      <c r="Q48" s="203"/>
      <c r="R48" s="203"/>
      <c r="S48" s="205"/>
      <c r="T48" s="576"/>
      <c r="U48" s="203"/>
      <c r="V48" s="203"/>
      <c r="W48" s="203"/>
      <c r="X48" s="205"/>
      <c r="Y48" s="576"/>
      <c r="Z48" s="203"/>
      <c r="AA48" s="203"/>
      <c r="AB48" s="203"/>
      <c r="AC48" s="205"/>
      <c r="AD48" s="576"/>
      <c r="AE48" s="203"/>
      <c r="AF48" s="203"/>
      <c r="AG48" s="203"/>
      <c r="AH48" s="205"/>
      <c r="AI48" s="576"/>
      <c r="AJ48" s="203"/>
      <c r="AK48" s="203"/>
      <c r="AL48" s="203"/>
      <c r="AM48" s="205"/>
      <c r="AN48" s="576"/>
      <c r="AO48" s="203"/>
      <c r="AP48" s="203"/>
      <c r="AQ48" s="203"/>
      <c r="AR48" s="205"/>
      <c r="AS48" s="576"/>
      <c r="AT48" s="203"/>
      <c r="AU48" s="203"/>
      <c r="AV48" s="203"/>
      <c r="AW48" s="205"/>
      <c r="AX48" s="576"/>
    </row>
    <row r="49" spans="2:50" ht="14.25" hidden="1" customHeight="1" outlineLevel="1">
      <c r="B49" s="527"/>
      <c r="C49" s="203">
        <v>3</v>
      </c>
      <c r="D49" s="206"/>
      <c r="E49" s="203"/>
      <c r="F49" s="203"/>
      <c r="G49" s="203"/>
      <c r="H49" s="576"/>
      <c r="I49" s="209"/>
      <c r="J49" s="209"/>
      <c r="K49" s="210"/>
      <c r="L49" s="577"/>
      <c r="M49" s="209"/>
      <c r="N49" s="527"/>
      <c r="O49" s="527"/>
      <c r="P49" s="203"/>
      <c r="Q49" s="203"/>
      <c r="R49" s="203"/>
      <c r="S49" s="205"/>
      <c r="T49" s="576"/>
      <c r="U49" s="203"/>
      <c r="V49" s="203"/>
      <c r="W49" s="203"/>
      <c r="X49" s="205"/>
      <c r="Y49" s="576"/>
      <c r="Z49" s="203"/>
      <c r="AA49" s="203"/>
      <c r="AB49" s="203"/>
      <c r="AC49" s="205"/>
      <c r="AD49" s="576"/>
      <c r="AE49" s="203"/>
      <c r="AF49" s="203"/>
      <c r="AG49" s="203"/>
      <c r="AH49" s="205"/>
      <c r="AI49" s="576"/>
      <c r="AJ49" s="203"/>
      <c r="AK49" s="203"/>
      <c r="AL49" s="203"/>
      <c r="AM49" s="205"/>
      <c r="AN49" s="576"/>
      <c r="AO49" s="203"/>
      <c r="AP49" s="203"/>
      <c r="AQ49" s="203"/>
      <c r="AR49" s="205"/>
      <c r="AS49" s="576"/>
      <c r="AT49" s="203"/>
      <c r="AU49" s="203"/>
      <c r="AV49" s="203"/>
      <c r="AW49" s="205"/>
      <c r="AX49" s="576"/>
    </row>
    <row r="50" spans="2:50" ht="14.25" hidden="1" customHeight="1" outlineLevel="1">
      <c r="B50" s="527"/>
      <c r="C50" s="203">
        <v>4</v>
      </c>
      <c r="D50" s="206"/>
      <c r="E50" s="203"/>
      <c r="F50" s="203"/>
      <c r="G50" s="203"/>
      <c r="H50" s="576"/>
      <c r="I50" s="209"/>
      <c r="J50" s="209"/>
      <c r="K50" s="210"/>
      <c r="L50" s="577"/>
      <c r="M50" s="209"/>
      <c r="N50" s="527"/>
      <c r="O50" s="527"/>
      <c r="P50" s="203"/>
      <c r="Q50" s="203"/>
      <c r="R50" s="203"/>
      <c r="S50" s="205"/>
      <c r="T50" s="576"/>
      <c r="U50" s="203"/>
      <c r="V50" s="203"/>
      <c r="W50" s="203"/>
      <c r="X50" s="205"/>
      <c r="Y50" s="576"/>
      <c r="Z50" s="203"/>
      <c r="AA50" s="203"/>
      <c r="AB50" s="203"/>
      <c r="AC50" s="205"/>
      <c r="AD50" s="576"/>
      <c r="AE50" s="203"/>
      <c r="AF50" s="203"/>
      <c r="AG50" s="203"/>
      <c r="AH50" s="205"/>
      <c r="AI50" s="576"/>
      <c r="AJ50" s="203"/>
      <c r="AK50" s="203"/>
      <c r="AL50" s="203"/>
      <c r="AM50" s="205"/>
      <c r="AN50" s="576"/>
      <c r="AO50" s="203"/>
      <c r="AP50" s="203"/>
      <c r="AQ50" s="203"/>
      <c r="AR50" s="205"/>
      <c r="AS50" s="576"/>
      <c r="AT50" s="203"/>
      <c r="AU50" s="203"/>
      <c r="AV50" s="203"/>
      <c r="AW50" s="205"/>
      <c r="AX50" s="576"/>
    </row>
    <row r="51" spans="2:50" ht="14.25" hidden="1" customHeight="1" outlineLevel="1">
      <c r="B51" s="527"/>
      <c r="C51" s="203">
        <v>5</v>
      </c>
      <c r="D51" s="206"/>
      <c r="E51" s="203"/>
      <c r="F51" s="203"/>
      <c r="G51" s="203"/>
      <c r="H51" s="576"/>
      <c r="I51" s="209"/>
      <c r="J51" s="209"/>
      <c r="K51" s="210"/>
      <c r="L51" s="577"/>
      <c r="M51" s="209"/>
      <c r="N51" s="527"/>
      <c r="O51" s="527"/>
      <c r="P51" s="203"/>
      <c r="Q51" s="203"/>
      <c r="R51" s="203"/>
      <c r="S51" s="205"/>
      <c r="T51" s="576"/>
      <c r="U51" s="203"/>
      <c r="V51" s="203"/>
      <c r="W51" s="203"/>
      <c r="X51" s="205"/>
      <c r="Y51" s="576"/>
      <c r="Z51" s="203"/>
      <c r="AA51" s="203"/>
      <c r="AB51" s="203"/>
      <c r="AC51" s="205"/>
      <c r="AD51" s="576"/>
      <c r="AE51" s="203"/>
      <c r="AF51" s="203"/>
      <c r="AG51" s="203"/>
      <c r="AH51" s="205"/>
      <c r="AI51" s="576"/>
      <c r="AJ51" s="203"/>
      <c r="AK51" s="203"/>
      <c r="AL51" s="203"/>
      <c r="AM51" s="205"/>
      <c r="AN51" s="576"/>
      <c r="AO51" s="203"/>
      <c r="AP51" s="203"/>
      <c r="AQ51" s="203"/>
      <c r="AR51" s="205"/>
      <c r="AS51" s="576"/>
      <c r="AT51" s="203"/>
      <c r="AU51" s="203"/>
      <c r="AV51" s="203"/>
      <c r="AW51" s="205"/>
      <c r="AX51" s="576"/>
    </row>
    <row r="52" spans="2:50" ht="14.25" hidden="1" customHeight="1" outlineLevel="1">
      <c r="B52" s="527"/>
      <c r="C52" s="203">
        <v>6</v>
      </c>
      <c r="D52" s="206"/>
      <c r="E52" s="203"/>
      <c r="F52" s="203"/>
      <c r="G52" s="203"/>
      <c r="H52" s="576"/>
      <c r="I52" s="209"/>
      <c r="J52" s="209"/>
      <c r="K52" s="210"/>
      <c r="L52" s="577"/>
      <c r="M52" s="209"/>
      <c r="N52" s="527"/>
      <c r="O52" s="527"/>
      <c r="P52" s="203"/>
      <c r="Q52" s="203"/>
      <c r="R52" s="203"/>
      <c r="S52" s="205"/>
      <c r="T52" s="576"/>
      <c r="U52" s="203"/>
      <c r="V52" s="203"/>
      <c r="W52" s="203"/>
      <c r="X52" s="205"/>
      <c r="Y52" s="576"/>
      <c r="Z52" s="203"/>
      <c r="AA52" s="203"/>
      <c r="AB52" s="203"/>
      <c r="AC52" s="205"/>
      <c r="AD52" s="576"/>
      <c r="AE52" s="203"/>
      <c r="AF52" s="203"/>
      <c r="AG52" s="203"/>
      <c r="AH52" s="205"/>
      <c r="AI52" s="576"/>
      <c r="AJ52" s="203"/>
      <c r="AK52" s="203"/>
      <c r="AL52" s="203"/>
      <c r="AM52" s="205"/>
      <c r="AN52" s="576"/>
      <c r="AO52" s="203"/>
      <c r="AP52" s="203"/>
      <c r="AQ52" s="203"/>
      <c r="AR52" s="205"/>
      <c r="AS52" s="576"/>
      <c r="AT52" s="203"/>
      <c r="AU52" s="203"/>
      <c r="AV52" s="203"/>
      <c r="AW52" s="205"/>
      <c r="AX52" s="576"/>
    </row>
    <row r="53" spans="2:50" ht="14.25" hidden="1" customHeight="1" outlineLevel="1">
      <c r="B53" s="527"/>
      <c r="C53" s="203">
        <v>7</v>
      </c>
      <c r="D53" s="206"/>
      <c r="E53" s="203"/>
      <c r="F53" s="203"/>
      <c r="G53" s="203"/>
      <c r="H53" s="576"/>
      <c r="I53" s="209"/>
      <c r="J53" s="209"/>
      <c r="K53" s="210"/>
      <c r="L53" s="577"/>
      <c r="M53" s="209"/>
      <c r="N53" s="527"/>
      <c r="O53" s="527"/>
      <c r="P53" s="203"/>
      <c r="Q53" s="203"/>
      <c r="R53" s="203"/>
      <c r="S53" s="205"/>
      <c r="T53" s="576"/>
      <c r="U53" s="203"/>
      <c r="V53" s="203"/>
      <c r="W53" s="203"/>
      <c r="X53" s="205"/>
      <c r="Y53" s="576"/>
      <c r="Z53" s="203"/>
      <c r="AA53" s="203"/>
      <c r="AB53" s="203"/>
      <c r="AC53" s="205"/>
      <c r="AD53" s="576"/>
      <c r="AE53" s="203"/>
      <c r="AF53" s="203"/>
      <c r="AG53" s="203"/>
      <c r="AH53" s="205"/>
      <c r="AI53" s="576"/>
      <c r="AJ53" s="203"/>
      <c r="AK53" s="203"/>
      <c r="AL53" s="203"/>
      <c r="AM53" s="205"/>
      <c r="AN53" s="576"/>
      <c r="AO53" s="203"/>
      <c r="AP53" s="203"/>
      <c r="AQ53" s="203"/>
      <c r="AR53" s="205"/>
      <c r="AS53" s="576"/>
      <c r="AT53" s="203"/>
      <c r="AU53" s="203"/>
      <c r="AV53" s="203"/>
      <c r="AW53" s="205"/>
      <c r="AX53" s="576"/>
    </row>
    <row r="54" spans="2:50" ht="14.25" hidden="1" customHeight="1" outlineLevel="1">
      <c r="B54" s="527"/>
      <c r="C54" s="203">
        <v>8</v>
      </c>
      <c r="D54" s="206"/>
      <c r="E54" s="203"/>
      <c r="F54" s="203"/>
      <c r="G54" s="203"/>
      <c r="H54" s="576"/>
      <c r="I54" s="209"/>
      <c r="J54" s="209"/>
      <c r="K54" s="210"/>
      <c r="L54" s="577"/>
      <c r="M54" s="209"/>
      <c r="N54" s="527"/>
      <c r="O54" s="527"/>
      <c r="P54" s="203"/>
      <c r="Q54" s="203"/>
      <c r="R54" s="203"/>
      <c r="S54" s="205"/>
      <c r="T54" s="576"/>
      <c r="U54" s="203"/>
      <c r="V54" s="203"/>
      <c r="W54" s="203"/>
      <c r="X54" s="205"/>
      <c r="Y54" s="576"/>
      <c r="Z54" s="203"/>
      <c r="AA54" s="203"/>
      <c r="AB54" s="203"/>
      <c r="AC54" s="205"/>
      <c r="AD54" s="576"/>
      <c r="AE54" s="203"/>
      <c r="AF54" s="203"/>
      <c r="AG54" s="203"/>
      <c r="AH54" s="205"/>
      <c r="AI54" s="576"/>
      <c r="AJ54" s="203"/>
      <c r="AK54" s="203"/>
      <c r="AL54" s="203"/>
      <c r="AM54" s="205"/>
      <c r="AN54" s="576"/>
      <c r="AO54" s="203"/>
      <c r="AP54" s="203"/>
      <c r="AQ54" s="203"/>
      <c r="AR54" s="205"/>
      <c r="AS54" s="576"/>
      <c r="AT54" s="203"/>
      <c r="AU54" s="203"/>
      <c r="AV54" s="203"/>
      <c r="AW54" s="205"/>
      <c r="AX54" s="576"/>
    </row>
    <row r="55" spans="2:50" ht="14.25" hidden="1" customHeight="1" outlineLevel="1">
      <c r="B55" s="527"/>
      <c r="C55" s="203">
        <v>9</v>
      </c>
      <c r="D55" s="206"/>
      <c r="E55" s="203"/>
      <c r="F55" s="203"/>
      <c r="G55" s="203"/>
      <c r="H55" s="576"/>
      <c r="I55" s="209"/>
      <c r="J55" s="209"/>
      <c r="K55" s="210"/>
      <c r="L55" s="577"/>
      <c r="M55" s="209"/>
      <c r="N55" s="527"/>
      <c r="O55" s="527"/>
      <c r="P55" s="203"/>
      <c r="Q55" s="203"/>
      <c r="R55" s="203"/>
      <c r="S55" s="205"/>
      <c r="T55" s="576"/>
      <c r="U55" s="203"/>
      <c r="V55" s="203"/>
      <c r="W55" s="203"/>
      <c r="X55" s="205"/>
      <c r="Y55" s="576"/>
      <c r="Z55" s="203"/>
      <c r="AA55" s="203"/>
      <c r="AB55" s="203"/>
      <c r="AC55" s="205"/>
      <c r="AD55" s="576"/>
      <c r="AE55" s="203"/>
      <c r="AF55" s="203"/>
      <c r="AG55" s="203"/>
      <c r="AH55" s="205"/>
      <c r="AI55" s="576"/>
      <c r="AJ55" s="203"/>
      <c r="AK55" s="203"/>
      <c r="AL55" s="203"/>
      <c r="AM55" s="205"/>
      <c r="AN55" s="576"/>
      <c r="AO55" s="203"/>
      <c r="AP55" s="203"/>
      <c r="AQ55" s="203"/>
      <c r="AR55" s="205"/>
      <c r="AS55" s="576"/>
      <c r="AT55" s="203"/>
      <c r="AU55" s="203"/>
      <c r="AV55" s="203"/>
      <c r="AW55" s="205"/>
      <c r="AX55" s="576"/>
    </row>
    <row r="56" spans="2:50" ht="14.25" hidden="1" customHeight="1" outlineLevel="1">
      <c r="B56" s="527"/>
      <c r="C56" s="203">
        <v>10</v>
      </c>
      <c r="D56" s="206"/>
      <c r="E56" s="203"/>
      <c r="F56" s="203"/>
      <c r="G56" s="203"/>
      <c r="H56" s="576"/>
      <c r="I56" s="209"/>
      <c r="J56" s="209"/>
      <c r="K56" s="210"/>
      <c r="L56" s="577"/>
      <c r="M56" s="209"/>
      <c r="N56" s="527"/>
      <c r="O56" s="527"/>
      <c r="P56" s="203"/>
      <c r="Q56" s="203"/>
      <c r="R56" s="203"/>
      <c r="S56" s="205"/>
      <c r="T56" s="576"/>
      <c r="U56" s="203"/>
      <c r="V56" s="203"/>
      <c r="W56" s="203"/>
      <c r="X56" s="205"/>
      <c r="Y56" s="576"/>
      <c r="Z56" s="203"/>
      <c r="AA56" s="203"/>
      <c r="AB56" s="203"/>
      <c r="AC56" s="205"/>
      <c r="AD56" s="576"/>
      <c r="AE56" s="203"/>
      <c r="AF56" s="203"/>
      <c r="AG56" s="203"/>
      <c r="AH56" s="205"/>
      <c r="AI56" s="576"/>
      <c r="AJ56" s="203"/>
      <c r="AK56" s="203"/>
      <c r="AL56" s="203"/>
      <c r="AM56" s="205"/>
      <c r="AN56" s="576"/>
      <c r="AO56" s="203"/>
      <c r="AP56" s="203"/>
      <c r="AQ56" s="203"/>
      <c r="AR56" s="205"/>
      <c r="AS56" s="576"/>
      <c r="AT56" s="203"/>
      <c r="AU56" s="203"/>
      <c r="AV56" s="203"/>
      <c r="AW56" s="205"/>
      <c r="AX56" s="576"/>
    </row>
    <row r="57" spans="2:50" ht="14.25" hidden="1" customHeight="1" outlineLevel="1"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3"/>
      <c r="R57" s="203"/>
      <c r="S57" s="205"/>
      <c r="T57" s="576"/>
      <c r="U57" s="203"/>
      <c r="V57" s="203"/>
      <c r="W57" s="203"/>
      <c r="X57" s="205"/>
      <c r="Y57" s="576"/>
      <c r="Z57" s="203"/>
      <c r="AA57" s="203"/>
      <c r="AB57" s="203"/>
      <c r="AC57" s="205"/>
      <c r="AD57" s="576"/>
      <c r="AE57" s="203"/>
      <c r="AF57" s="203"/>
      <c r="AG57" s="203"/>
      <c r="AH57" s="205"/>
      <c r="AI57" s="576"/>
      <c r="AJ57" s="203"/>
      <c r="AK57" s="203"/>
      <c r="AL57" s="203"/>
      <c r="AM57" s="205"/>
      <c r="AN57" s="576"/>
      <c r="AO57" s="203"/>
      <c r="AP57" s="203"/>
      <c r="AQ57" s="203"/>
      <c r="AR57" s="205"/>
      <c r="AS57" s="576"/>
      <c r="AT57" s="203"/>
      <c r="AU57" s="203"/>
      <c r="AV57" s="203"/>
      <c r="AW57" s="205"/>
      <c r="AX57" s="576"/>
    </row>
    <row r="58" spans="2:50" ht="14.25" hidden="1" customHeight="1" outlineLevel="1"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3"/>
      <c r="R58" s="203"/>
      <c r="S58" s="205"/>
      <c r="T58" s="576"/>
      <c r="U58" s="203"/>
      <c r="V58" s="203"/>
      <c r="W58" s="203"/>
      <c r="X58" s="205"/>
      <c r="Y58" s="576"/>
      <c r="Z58" s="203"/>
      <c r="AA58" s="203"/>
      <c r="AB58" s="203"/>
      <c r="AC58" s="205"/>
      <c r="AD58" s="576"/>
      <c r="AE58" s="203"/>
      <c r="AF58" s="203"/>
      <c r="AG58" s="203"/>
      <c r="AH58" s="205"/>
      <c r="AI58" s="576"/>
      <c r="AJ58" s="203"/>
      <c r="AK58" s="203"/>
      <c r="AL58" s="203"/>
      <c r="AM58" s="205"/>
      <c r="AN58" s="576"/>
      <c r="AO58" s="203"/>
      <c r="AP58" s="203"/>
      <c r="AQ58" s="203"/>
      <c r="AR58" s="205"/>
      <c r="AS58" s="576"/>
      <c r="AT58" s="203"/>
      <c r="AU58" s="203"/>
      <c r="AV58" s="203"/>
      <c r="AW58" s="205"/>
      <c r="AX58" s="576"/>
    </row>
    <row r="59" spans="2:50" ht="14.25" hidden="1" customHeight="1" outlineLevel="1"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3"/>
      <c r="R59" s="203"/>
      <c r="S59" s="205"/>
      <c r="T59" s="576"/>
      <c r="U59" s="203"/>
      <c r="V59" s="203"/>
      <c r="W59" s="203"/>
      <c r="X59" s="205"/>
      <c r="Y59" s="576"/>
      <c r="Z59" s="203"/>
      <c r="AA59" s="203"/>
      <c r="AB59" s="203"/>
      <c r="AC59" s="205"/>
      <c r="AD59" s="576"/>
      <c r="AE59" s="203"/>
      <c r="AF59" s="203"/>
      <c r="AG59" s="203"/>
      <c r="AH59" s="205"/>
      <c r="AI59" s="576"/>
      <c r="AJ59" s="203"/>
      <c r="AK59" s="203"/>
      <c r="AL59" s="203"/>
      <c r="AM59" s="205"/>
      <c r="AN59" s="576"/>
      <c r="AO59" s="203"/>
      <c r="AP59" s="203"/>
      <c r="AQ59" s="203"/>
      <c r="AR59" s="205"/>
      <c r="AS59" s="576"/>
      <c r="AT59" s="203"/>
      <c r="AU59" s="203"/>
      <c r="AV59" s="203"/>
      <c r="AW59" s="205"/>
      <c r="AX59" s="576"/>
    </row>
    <row r="60" spans="2:50" ht="14.25" hidden="1" customHeight="1" outlineLevel="1"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3"/>
      <c r="R60" s="203"/>
      <c r="S60" s="205"/>
      <c r="T60" s="576"/>
      <c r="U60" s="203"/>
      <c r="V60" s="203"/>
      <c r="W60" s="203"/>
      <c r="X60" s="205"/>
      <c r="Y60" s="576"/>
      <c r="Z60" s="203"/>
      <c r="AA60" s="203"/>
      <c r="AB60" s="203"/>
      <c r="AC60" s="205"/>
      <c r="AD60" s="576"/>
      <c r="AE60" s="203"/>
      <c r="AF60" s="203"/>
      <c r="AG60" s="203"/>
      <c r="AH60" s="205"/>
      <c r="AI60" s="576"/>
      <c r="AJ60" s="203"/>
      <c r="AK60" s="203"/>
      <c r="AL60" s="203"/>
      <c r="AM60" s="205"/>
      <c r="AN60" s="576"/>
      <c r="AO60" s="203"/>
      <c r="AP60" s="203"/>
      <c r="AQ60" s="203"/>
      <c r="AR60" s="205"/>
      <c r="AS60" s="576"/>
      <c r="AT60" s="203"/>
      <c r="AU60" s="203"/>
      <c r="AV60" s="203"/>
      <c r="AW60" s="205"/>
      <c r="AX60" s="576"/>
    </row>
    <row r="61" spans="2:50" ht="14.25" hidden="1" customHeight="1" outlineLevel="1"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3"/>
      <c r="AB61" s="203"/>
      <c r="AC61" s="205"/>
      <c r="AD61" s="576"/>
      <c r="AE61" s="203"/>
      <c r="AF61" s="203"/>
      <c r="AG61" s="203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2:50" ht="14.25" hidden="1" customHeight="1" outlineLevel="1" collapsed="1">
      <c r="B62" s="580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42">U62+1</f>
        <v>45890</v>
      </c>
      <c r="AA62" s="637"/>
      <c r="AB62" s="637"/>
      <c r="AC62" s="637"/>
      <c r="AD62" s="637"/>
      <c r="AE62" s="638">
        <f t="shared" ref="AE62" si="43">Z62+1</f>
        <v>45891</v>
      </c>
      <c r="AF62" s="639"/>
      <c r="AG62" s="639"/>
      <c r="AH62" s="639"/>
      <c r="AI62" s="639"/>
      <c r="AJ62" s="640">
        <f t="shared" ref="AJ62" si="44">AE62+1</f>
        <v>45892</v>
      </c>
      <c r="AK62" s="641"/>
      <c r="AL62" s="641"/>
      <c r="AM62" s="641"/>
      <c r="AN62" s="642"/>
      <c r="AO62" s="638">
        <f t="shared" ref="AO62" si="45">AJ62+1</f>
        <v>45893</v>
      </c>
      <c r="AP62" s="639"/>
      <c r="AQ62" s="639"/>
      <c r="AR62" s="639"/>
      <c r="AS62" s="639"/>
      <c r="AT62" s="640">
        <f t="shared" ref="AT62" si="46">AO62+1</f>
        <v>45894</v>
      </c>
      <c r="AU62" s="641"/>
      <c r="AV62" s="641"/>
      <c r="AW62" s="641"/>
      <c r="AX62" s="642"/>
    </row>
    <row r="63" spans="2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47">Z62</f>
        <v>45890</v>
      </c>
      <c r="AA63" s="643"/>
      <c r="AB63" s="643"/>
      <c r="AC63" s="643"/>
      <c r="AD63" s="643"/>
      <c r="AE63" s="644">
        <f t="shared" ref="AE63" si="48">AE62</f>
        <v>45891</v>
      </c>
      <c r="AF63" s="644"/>
      <c r="AG63" s="644"/>
      <c r="AH63" s="644"/>
      <c r="AI63" s="644"/>
      <c r="AJ63" s="645">
        <f t="shared" ref="AJ63" si="49">AJ62</f>
        <v>45892</v>
      </c>
      <c r="AK63" s="646"/>
      <c r="AL63" s="646"/>
      <c r="AM63" s="646"/>
      <c r="AN63" s="647"/>
      <c r="AO63" s="644">
        <f t="shared" ref="AO63" si="50">AO62</f>
        <v>45893</v>
      </c>
      <c r="AP63" s="644"/>
      <c r="AQ63" s="644"/>
      <c r="AR63" s="644"/>
      <c r="AS63" s="644"/>
      <c r="AT63" s="645">
        <f t="shared" ref="AT63" si="51">AT62</f>
        <v>45894</v>
      </c>
      <c r="AU63" s="646"/>
      <c r="AV63" s="646"/>
      <c r="AW63" s="646"/>
      <c r="AX63" s="647"/>
    </row>
    <row r="64" spans="2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498</v>
      </c>
      <c r="C67" s="203">
        <v>1</v>
      </c>
      <c r="D67" s="206" t="s">
        <v>419</v>
      </c>
      <c r="E67" s="203">
        <v>24</v>
      </c>
      <c r="F67" s="203">
        <v>2000</v>
      </c>
      <c r="G67" s="208">
        <f t="shared" ref="G67" si="52">F67/E67</f>
        <v>83.333333333333329</v>
      </c>
      <c r="H67" s="576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77">
        <f>IFERROR(AVERAGE(K67:K81),"-")</f>
        <v>71.265613045466168</v>
      </c>
      <c r="M67" s="209">
        <f>RANK(K67, K$67:$K$81)</f>
        <v>1</v>
      </c>
      <c r="N67" s="527"/>
      <c r="O67" s="527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76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76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76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76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76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76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76">
        <f>AVERAGE(AV67:AV81)</f>
        <v>71.369975389663651</v>
      </c>
    </row>
    <row r="68" spans="2:50" ht="14.25" hidden="1" customHeight="1" outlineLevel="1">
      <c r="B68" s="527"/>
      <c r="C68" s="203">
        <v>2</v>
      </c>
      <c r="D68" s="206"/>
      <c r="E68" s="203"/>
      <c r="F68" s="203"/>
      <c r="G68" s="208"/>
      <c r="H68" s="576"/>
      <c r="I68" s="209"/>
      <c r="J68" s="209"/>
      <c r="K68" s="210"/>
      <c r="L68" s="577"/>
      <c r="M68" s="209"/>
      <c r="N68" s="527"/>
      <c r="O68" s="527"/>
      <c r="P68" s="203"/>
      <c r="Q68" s="207"/>
      <c r="R68" s="208"/>
      <c r="S68" s="205"/>
      <c r="T68" s="576"/>
      <c r="U68" s="203"/>
      <c r="V68" s="207"/>
      <c r="W68" s="208"/>
      <c r="X68" s="205"/>
      <c r="Y68" s="576"/>
      <c r="Z68" s="203"/>
      <c r="AA68" s="207"/>
      <c r="AB68" s="208"/>
      <c r="AC68" s="205"/>
      <c r="AD68" s="576"/>
      <c r="AE68" s="203"/>
      <c r="AF68" s="207"/>
      <c r="AG68" s="208"/>
      <c r="AH68" s="205"/>
      <c r="AI68" s="576"/>
      <c r="AJ68" s="203"/>
      <c r="AK68" s="207"/>
      <c r="AL68" s="208"/>
      <c r="AM68" s="205"/>
      <c r="AN68" s="576"/>
      <c r="AO68" s="203"/>
      <c r="AP68" s="207"/>
      <c r="AQ68" s="208"/>
      <c r="AR68" s="205"/>
      <c r="AS68" s="576"/>
      <c r="AT68" s="203"/>
      <c r="AU68" s="207"/>
      <c r="AV68" s="208"/>
      <c r="AW68" s="205"/>
      <c r="AX68" s="576"/>
    </row>
    <row r="69" spans="2:50" ht="14.25" hidden="1" customHeight="1" outlineLevel="1">
      <c r="B69" s="527"/>
      <c r="C69" s="203">
        <v>3</v>
      </c>
      <c r="D69" s="206"/>
      <c r="E69" s="203"/>
      <c r="F69" s="203"/>
      <c r="G69" s="208"/>
      <c r="H69" s="576"/>
      <c r="I69" s="209"/>
      <c r="J69" s="209"/>
      <c r="K69" s="210"/>
      <c r="L69" s="577"/>
      <c r="M69" s="209"/>
      <c r="N69" s="527"/>
      <c r="O69" s="527"/>
      <c r="P69" s="203"/>
      <c r="Q69" s="207"/>
      <c r="R69" s="208"/>
      <c r="S69" s="205"/>
      <c r="T69" s="576"/>
      <c r="U69" s="203"/>
      <c r="V69" s="207"/>
      <c r="W69" s="208"/>
      <c r="X69" s="205"/>
      <c r="Y69" s="576"/>
      <c r="Z69" s="203"/>
      <c r="AA69" s="207"/>
      <c r="AB69" s="208"/>
      <c r="AC69" s="205"/>
      <c r="AD69" s="576"/>
      <c r="AE69" s="203"/>
      <c r="AF69" s="207"/>
      <c r="AG69" s="208"/>
      <c r="AH69" s="205"/>
      <c r="AI69" s="576"/>
      <c r="AJ69" s="203"/>
      <c r="AK69" s="207"/>
      <c r="AL69" s="208"/>
      <c r="AM69" s="205"/>
      <c r="AN69" s="576"/>
      <c r="AO69" s="203"/>
      <c r="AP69" s="207"/>
      <c r="AQ69" s="208"/>
      <c r="AR69" s="205"/>
      <c r="AS69" s="576"/>
      <c r="AT69" s="203"/>
      <c r="AU69" s="207"/>
      <c r="AV69" s="208"/>
      <c r="AW69" s="205"/>
      <c r="AX69" s="576"/>
    </row>
    <row r="70" spans="2:50" ht="14.25" hidden="1" customHeight="1" outlineLevel="1">
      <c r="B70" s="527"/>
      <c r="C70" s="203">
        <v>4</v>
      </c>
      <c r="D70" s="206"/>
      <c r="E70" s="203"/>
      <c r="F70" s="203"/>
      <c r="G70" s="208"/>
      <c r="H70" s="576"/>
      <c r="I70" s="209"/>
      <c r="J70" s="209"/>
      <c r="K70" s="210"/>
      <c r="L70" s="577"/>
      <c r="M70" s="209"/>
      <c r="N70" s="527"/>
      <c r="O70" s="527"/>
      <c r="P70" s="203"/>
      <c r="Q70" s="207"/>
      <c r="R70" s="208"/>
      <c r="S70" s="205"/>
      <c r="T70" s="576"/>
      <c r="U70" s="203"/>
      <c r="V70" s="207"/>
      <c r="W70" s="208"/>
      <c r="X70" s="205"/>
      <c r="Y70" s="576"/>
      <c r="Z70" s="203"/>
      <c r="AA70" s="207"/>
      <c r="AB70" s="208"/>
      <c r="AC70" s="205"/>
      <c r="AD70" s="576"/>
      <c r="AE70" s="203"/>
      <c r="AF70" s="207"/>
      <c r="AG70" s="208"/>
      <c r="AH70" s="205"/>
      <c r="AI70" s="576"/>
      <c r="AJ70" s="203"/>
      <c r="AK70" s="207"/>
      <c r="AL70" s="208"/>
      <c r="AM70" s="205"/>
      <c r="AN70" s="576"/>
      <c r="AO70" s="203"/>
      <c r="AP70" s="207"/>
      <c r="AQ70" s="208"/>
      <c r="AR70" s="205"/>
      <c r="AS70" s="576"/>
      <c r="AT70" s="203"/>
      <c r="AU70" s="207"/>
      <c r="AV70" s="208"/>
      <c r="AW70" s="205"/>
      <c r="AX70" s="576"/>
    </row>
    <row r="71" spans="2:50" ht="14.25" hidden="1" customHeight="1" outlineLevel="1">
      <c r="B71" s="527"/>
      <c r="C71" s="203">
        <v>5</v>
      </c>
      <c r="D71" s="206"/>
      <c r="E71" s="203"/>
      <c r="F71" s="203"/>
      <c r="G71" s="208"/>
      <c r="H71" s="576"/>
      <c r="I71" s="209"/>
      <c r="J71" s="209"/>
      <c r="K71" s="210"/>
      <c r="L71" s="577"/>
      <c r="M71" s="209"/>
      <c r="N71" s="527"/>
      <c r="O71" s="527"/>
      <c r="P71" s="203"/>
      <c r="Q71" s="207"/>
      <c r="R71" s="208"/>
      <c r="S71" s="205"/>
      <c r="T71" s="576"/>
      <c r="U71" s="203"/>
      <c r="V71" s="207"/>
      <c r="W71" s="208"/>
      <c r="X71" s="205"/>
      <c r="Y71" s="576"/>
      <c r="Z71" s="203"/>
      <c r="AA71" s="207"/>
      <c r="AB71" s="208"/>
      <c r="AC71" s="205"/>
      <c r="AD71" s="576"/>
      <c r="AE71" s="203"/>
      <c r="AF71" s="207"/>
      <c r="AG71" s="208"/>
      <c r="AH71" s="205"/>
      <c r="AI71" s="576"/>
      <c r="AJ71" s="203"/>
      <c r="AK71" s="207"/>
      <c r="AL71" s="208"/>
      <c r="AM71" s="205"/>
      <c r="AN71" s="576"/>
      <c r="AO71" s="203"/>
      <c r="AP71" s="207"/>
      <c r="AQ71" s="208"/>
      <c r="AR71" s="205"/>
      <c r="AS71" s="576"/>
      <c r="AT71" s="203"/>
      <c r="AU71" s="207"/>
      <c r="AV71" s="208"/>
      <c r="AW71" s="205"/>
      <c r="AX71" s="576"/>
    </row>
    <row r="72" spans="2:50" ht="14.25" hidden="1" customHeight="1" outlineLevel="1">
      <c r="B72" s="527"/>
      <c r="C72" s="203">
        <v>6</v>
      </c>
      <c r="D72" s="206"/>
      <c r="E72" s="203"/>
      <c r="F72" s="203"/>
      <c r="G72" s="208"/>
      <c r="H72" s="576"/>
      <c r="I72" s="209"/>
      <c r="J72" s="209"/>
      <c r="K72" s="210"/>
      <c r="L72" s="577"/>
      <c r="M72" s="209"/>
      <c r="N72" s="527"/>
      <c r="O72" s="527"/>
      <c r="P72" s="203"/>
      <c r="Q72" s="207"/>
      <c r="R72" s="208"/>
      <c r="S72" s="205"/>
      <c r="T72" s="576"/>
      <c r="U72" s="203"/>
      <c r="V72" s="207"/>
      <c r="W72" s="208"/>
      <c r="X72" s="205"/>
      <c r="Y72" s="576"/>
      <c r="Z72" s="203"/>
      <c r="AA72" s="207"/>
      <c r="AB72" s="208"/>
      <c r="AC72" s="205"/>
      <c r="AD72" s="576"/>
      <c r="AE72" s="203"/>
      <c r="AF72" s="207"/>
      <c r="AG72" s="208"/>
      <c r="AH72" s="205"/>
      <c r="AI72" s="576"/>
      <c r="AJ72" s="203"/>
      <c r="AK72" s="207"/>
      <c r="AL72" s="208"/>
      <c r="AM72" s="205"/>
      <c r="AN72" s="576"/>
      <c r="AO72" s="203"/>
      <c r="AP72" s="207"/>
      <c r="AQ72" s="208"/>
      <c r="AR72" s="205"/>
      <c r="AS72" s="576"/>
      <c r="AT72" s="203"/>
      <c r="AU72" s="207"/>
      <c r="AV72" s="208"/>
      <c r="AW72" s="205"/>
      <c r="AX72" s="576"/>
    </row>
    <row r="73" spans="2:50" ht="14.25" hidden="1" customHeight="1" outlineLevel="1">
      <c r="B73" s="527"/>
      <c r="C73" s="203">
        <v>7</v>
      </c>
      <c r="D73" s="206"/>
      <c r="E73" s="203"/>
      <c r="F73" s="203"/>
      <c r="G73" s="208"/>
      <c r="H73" s="576"/>
      <c r="I73" s="209"/>
      <c r="J73" s="209"/>
      <c r="K73" s="210"/>
      <c r="L73" s="577"/>
      <c r="M73" s="209"/>
      <c r="N73" s="527"/>
      <c r="O73" s="527"/>
      <c r="P73" s="203"/>
      <c r="Q73" s="207"/>
      <c r="R73" s="208"/>
      <c r="S73" s="205"/>
      <c r="T73" s="576"/>
      <c r="U73" s="203"/>
      <c r="V73" s="207"/>
      <c r="W73" s="208"/>
      <c r="X73" s="205"/>
      <c r="Y73" s="576"/>
      <c r="Z73" s="203"/>
      <c r="AA73" s="207"/>
      <c r="AB73" s="208"/>
      <c r="AC73" s="205"/>
      <c r="AD73" s="576"/>
      <c r="AE73" s="203"/>
      <c r="AF73" s="207"/>
      <c r="AG73" s="208"/>
      <c r="AH73" s="205"/>
      <c r="AI73" s="576"/>
      <c r="AJ73" s="203"/>
      <c r="AK73" s="207"/>
      <c r="AL73" s="208"/>
      <c r="AM73" s="205"/>
      <c r="AN73" s="576"/>
      <c r="AO73" s="203"/>
      <c r="AP73" s="207"/>
      <c r="AQ73" s="208"/>
      <c r="AR73" s="205"/>
      <c r="AS73" s="576"/>
      <c r="AT73" s="203"/>
      <c r="AU73" s="207"/>
      <c r="AV73" s="208"/>
      <c r="AW73" s="205"/>
      <c r="AX73" s="576"/>
    </row>
    <row r="74" spans="2:50" ht="14.25" hidden="1" customHeight="1" outlineLevel="1">
      <c r="B74" s="527"/>
      <c r="C74" s="203">
        <v>8</v>
      </c>
      <c r="D74" s="206"/>
      <c r="E74" s="203"/>
      <c r="F74" s="203"/>
      <c r="G74" s="208"/>
      <c r="H74" s="576"/>
      <c r="I74" s="209"/>
      <c r="J74" s="209"/>
      <c r="K74" s="210"/>
      <c r="L74" s="577"/>
      <c r="M74" s="209"/>
      <c r="N74" s="527"/>
      <c r="O74" s="527"/>
      <c r="P74" s="203"/>
      <c r="Q74" s="207"/>
      <c r="R74" s="208"/>
      <c r="S74" s="205"/>
      <c r="T74" s="576"/>
      <c r="U74" s="203"/>
      <c r="V74" s="207"/>
      <c r="W74" s="208"/>
      <c r="X74" s="205"/>
      <c r="Y74" s="576"/>
      <c r="Z74" s="203"/>
      <c r="AA74" s="207"/>
      <c r="AB74" s="208"/>
      <c r="AC74" s="205"/>
      <c r="AD74" s="576"/>
      <c r="AE74" s="203"/>
      <c r="AF74" s="207"/>
      <c r="AG74" s="208"/>
      <c r="AH74" s="205"/>
      <c r="AI74" s="576"/>
      <c r="AJ74" s="203"/>
      <c r="AK74" s="207"/>
      <c r="AL74" s="208"/>
      <c r="AM74" s="205"/>
      <c r="AN74" s="576"/>
      <c r="AO74" s="203"/>
      <c r="AP74" s="207"/>
      <c r="AQ74" s="208"/>
      <c r="AR74" s="205"/>
      <c r="AS74" s="576"/>
      <c r="AT74" s="203"/>
      <c r="AU74" s="207"/>
      <c r="AV74" s="208"/>
      <c r="AW74" s="205"/>
      <c r="AX74" s="576"/>
    </row>
    <row r="75" spans="2:50" ht="14.25" hidden="1" customHeight="1" outlineLevel="1">
      <c r="B75" s="527"/>
      <c r="C75" s="203">
        <v>9</v>
      </c>
      <c r="D75" s="206"/>
      <c r="E75" s="203"/>
      <c r="F75" s="203"/>
      <c r="G75" s="208"/>
      <c r="H75" s="576"/>
      <c r="I75" s="209"/>
      <c r="J75" s="209"/>
      <c r="K75" s="210"/>
      <c r="L75" s="577"/>
      <c r="M75" s="209"/>
      <c r="N75" s="527"/>
      <c r="O75" s="527"/>
      <c r="P75" s="203"/>
      <c r="Q75" s="207"/>
      <c r="R75" s="208"/>
      <c r="S75" s="205"/>
      <c r="T75" s="576"/>
      <c r="U75" s="203"/>
      <c r="V75" s="207"/>
      <c r="W75" s="208"/>
      <c r="X75" s="205"/>
      <c r="Y75" s="576"/>
      <c r="Z75" s="203"/>
      <c r="AA75" s="207"/>
      <c r="AB75" s="208"/>
      <c r="AC75" s="205"/>
      <c r="AD75" s="576"/>
      <c r="AE75" s="203"/>
      <c r="AF75" s="207"/>
      <c r="AG75" s="208"/>
      <c r="AH75" s="205"/>
      <c r="AI75" s="576"/>
      <c r="AJ75" s="203"/>
      <c r="AK75" s="207"/>
      <c r="AL75" s="208"/>
      <c r="AM75" s="205"/>
      <c r="AN75" s="576"/>
      <c r="AO75" s="203"/>
      <c r="AP75" s="207"/>
      <c r="AQ75" s="208"/>
      <c r="AR75" s="205"/>
      <c r="AS75" s="576"/>
      <c r="AT75" s="203"/>
      <c r="AU75" s="207"/>
      <c r="AV75" s="208"/>
      <c r="AW75" s="205"/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60">U82+1</f>
        <v>45897</v>
      </c>
      <c r="AA82" s="637"/>
      <c r="AB82" s="637"/>
      <c r="AC82" s="637"/>
      <c r="AD82" s="637"/>
      <c r="AE82" s="638">
        <f t="shared" ref="AE82" si="61">Z82+1</f>
        <v>45898</v>
      </c>
      <c r="AF82" s="639"/>
      <c r="AG82" s="639"/>
      <c r="AH82" s="639"/>
      <c r="AI82" s="639"/>
      <c r="AJ82" s="640">
        <f t="shared" ref="AJ82" si="62">AE82+1</f>
        <v>45899</v>
      </c>
      <c r="AK82" s="641"/>
      <c r="AL82" s="641"/>
      <c r="AM82" s="641"/>
      <c r="AN82" s="642"/>
      <c r="AO82" s="638">
        <f t="shared" ref="AO82" si="63">AJ82+1</f>
        <v>45900</v>
      </c>
      <c r="AP82" s="639"/>
      <c r="AQ82" s="639"/>
      <c r="AR82" s="639"/>
      <c r="AS82" s="639"/>
      <c r="AT82" s="640">
        <f t="shared" ref="AT82" si="64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65">Z82</f>
        <v>45897</v>
      </c>
      <c r="AA83" s="643"/>
      <c r="AB83" s="643"/>
      <c r="AC83" s="643"/>
      <c r="AD83" s="643"/>
      <c r="AE83" s="644">
        <f t="shared" ref="AE83" si="66">AE82</f>
        <v>45898</v>
      </c>
      <c r="AF83" s="644"/>
      <c r="AG83" s="644"/>
      <c r="AH83" s="644"/>
      <c r="AI83" s="644"/>
      <c r="AJ83" s="645">
        <f t="shared" ref="AJ83" si="67">AJ82</f>
        <v>45899</v>
      </c>
      <c r="AK83" s="646"/>
      <c r="AL83" s="646"/>
      <c r="AM83" s="646"/>
      <c r="AN83" s="647"/>
      <c r="AO83" s="644">
        <f t="shared" ref="AO83" si="68">AO82</f>
        <v>45900</v>
      </c>
      <c r="AP83" s="644"/>
      <c r="AQ83" s="644"/>
      <c r="AR83" s="644"/>
      <c r="AS83" s="644"/>
      <c r="AT83" s="645">
        <f t="shared" ref="AT83" si="69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498</v>
      </c>
      <c r="C87" s="203">
        <v>1</v>
      </c>
      <c r="D87" s="206" t="s">
        <v>419</v>
      </c>
      <c r="E87" s="203">
        <v>24</v>
      </c>
      <c r="F87" s="203">
        <v>2000</v>
      </c>
      <c r="G87" s="208">
        <f t="shared" ref="G87" si="70">F87/E87</f>
        <v>83.333333333333329</v>
      </c>
      <c r="H87" s="576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77">
        <f>IFERROR(AVERAGE(K87:K101),"-")</f>
        <v>71.460148075697219</v>
      </c>
      <c r="M87" s="209">
        <f>RANK(K87, K$87:$K$101)</f>
        <v>1</v>
      </c>
      <c r="N87" s="527"/>
      <c r="O87" s="527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76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76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76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76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76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76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76">
        <f>AVERAGE(AV87:AV101)</f>
        <v>71.559322033898297</v>
      </c>
    </row>
    <row r="88" spans="2:50" ht="14.25" hidden="1" customHeight="1" outlineLevel="1">
      <c r="B88" s="527"/>
      <c r="C88" s="203">
        <v>2</v>
      </c>
      <c r="D88" s="206"/>
      <c r="E88" s="203"/>
      <c r="F88" s="203"/>
      <c r="G88" s="208"/>
      <c r="H88" s="576"/>
      <c r="I88" s="209"/>
      <c r="J88" s="209"/>
      <c r="K88" s="210"/>
      <c r="L88" s="577"/>
      <c r="M88" s="209"/>
      <c r="N88" s="527"/>
      <c r="O88" s="527"/>
      <c r="P88" s="203"/>
      <c r="Q88" s="203"/>
      <c r="R88" s="208"/>
      <c r="S88" s="205"/>
      <c r="T88" s="576"/>
      <c r="U88" s="203"/>
      <c r="V88" s="203"/>
      <c r="W88" s="208"/>
      <c r="X88" s="205"/>
      <c r="Y88" s="576"/>
      <c r="Z88" s="203"/>
      <c r="AA88" s="203"/>
      <c r="AB88" s="208"/>
      <c r="AC88" s="205"/>
      <c r="AD88" s="576"/>
      <c r="AE88" s="203"/>
      <c r="AF88" s="203"/>
      <c r="AG88" s="208"/>
      <c r="AH88" s="205"/>
      <c r="AI88" s="576"/>
      <c r="AJ88" s="203"/>
      <c r="AK88" s="203"/>
      <c r="AL88" s="208"/>
      <c r="AM88" s="205"/>
      <c r="AN88" s="576"/>
      <c r="AO88" s="203"/>
      <c r="AP88" s="203"/>
      <c r="AQ88" s="208"/>
      <c r="AR88" s="205"/>
      <c r="AS88" s="576"/>
      <c r="AT88" s="203"/>
      <c r="AU88" s="203"/>
      <c r="AV88" s="208"/>
      <c r="AW88" s="205"/>
      <c r="AX88" s="576"/>
    </row>
    <row r="89" spans="2:50" ht="14.25" hidden="1" customHeight="1" outlineLevel="1">
      <c r="B89" s="527"/>
      <c r="C89" s="203">
        <v>3</v>
      </c>
      <c r="D89" s="206"/>
      <c r="E89" s="203"/>
      <c r="F89" s="203"/>
      <c r="G89" s="208"/>
      <c r="H89" s="576"/>
      <c r="I89" s="209"/>
      <c r="J89" s="209"/>
      <c r="K89" s="210"/>
      <c r="L89" s="577"/>
      <c r="M89" s="209"/>
      <c r="N89" s="527"/>
      <c r="O89" s="527"/>
      <c r="P89" s="203"/>
      <c r="Q89" s="203"/>
      <c r="R89" s="208"/>
      <c r="S89" s="205"/>
      <c r="T89" s="576"/>
      <c r="U89" s="203"/>
      <c r="V89" s="203"/>
      <c r="W89" s="208"/>
      <c r="X89" s="205"/>
      <c r="Y89" s="576"/>
      <c r="Z89" s="203"/>
      <c r="AA89" s="203"/>
      <c r="AB89" s="208"/>
      <c r="AC89" s="205"/>
      <c r="AD89" s="576"/>
      <c r="AE89" s="203"/>
      <c r="AF89" s="203"/>
      <c r="AG89" s="208"/>
      <c r="AH89" s="205"/>
      <c r="AI89" s="576"/>
      <c r="AJ89" s="203"/>
      <c r="AK89" s="203"/>
      <c r="AL89" s="208"/>
      <c r="AM89" s="205"/>
      <c r="AN89" s="576"/>
      <c r="AO89" s="203"/>
      <c r="AP89" s="203"/>
      <c r="AQ89" s="208"/>
      <c r="AR89" s="205"/>
      <c r="AS89" s="576"/>
      <c r="AT89" s="203"/>
      <c r="AU89" s="203"/>
      <c r="AV89" s="208"/>
      <c r="AW89" s="205"/>
      <c r="AX89" s="576"/>
    </row>
    <row r="90" spans="2:50" ht="14.25" hidden="1" customHeight="1" outlineLevel="1">
      <c r="B90" s="527"/>
      <c r="C90" s="203">
        <v>4</v>
      </c>
      <c r="D90" s="206"/>
      <c r="E90" s="203"/>
      <c r="F90" s="203"/>
      <c r="G90" s="208"/>
      <c r="H90" s="576"/>
      <c r="I90" s="209"/>
      <c r="J90" s="209"/>
      <c r="K90" s="210"/>
      <c r="L90" s="577"/>
      <c r="M90" s="209"/>
      <c r="N90" s="527"/>
      <c r="O90" s="527"/>
      <c r="P90" s="203"/>
      <c r="Q90" s="203"/>
      <c r="R90" s="208"/>
      <c r="S90" s="205"/>
      <c r="T90" s="576"/>
      <c r="U90" s="203"/>
      <c r="V90" s="203"/>
      <c r="W90" s="208"/>
      <c r="X90" s="205"/>
      <c r="Y90" s="576"/>
      <c r="Z90" s="203"/>
      <c r="AA90" s="203"/>
      <c r="AB90" s="208"/>
      <c r="AC90" s="205"/>
      <c r="AD90" s="576"/>
      <c r="AE90" s="203"/>
      <c r="AF90" s="203"/>
      <c r="AG90" s="208"/>
      <c r="AH90" s="205"/>
      <c r="AI90" s="576"/>
      <c r="AJ90" s="203"/>
      <c r="AK90" s="203"/>
      <c r="AL90" s="208"/>
      <c r="AM90" s="205"/>
      <c r="AN90" s="576"/>
      <c r="AO90" s="203"/>
      <c r="AP90" s="203"/>
      <c r="AQ90" s="208"/>
      <c r="AR90" s="205"/>
      <c r="AS90" s="576"/>
      <c r="AT90" s="203"/>
      <c r="AU90" s="203"/>
      <c r="AV90" s="208"/>
      <c r="AW90" s="205"/>
      <c r="AX90" s="576"/>
    </row>
    <row r="91" spans="2:50" ht="14.25" hidden="1" customHeight="1" outlineLevel="1">
      <c r="B91" s="527"/>
      <c r="C91" s="203">
        <v>5</v>
      </c>
      <c r="D91" s="206"/>
      <c r="E91" s="203"/>
      <c r="F91" s="203"/>
      <c r="G91" s="208"/>
      <c r="H91" s="576"/>
      <c r="I91" s="209"/>
      <c r="J91" s="209"/>
      <c r="K91" s="210"/>
      <c r="L91" s="577"/>
      <c r="M91" s="209"/>
      <c r="N91" s="527"/>
      <c r="O91" s="527"/>
      <c r="P91" s="203"/>
      <c r="Q91" s="203"/>
      <c r="R91" s="208"/>
      <c r="S91" s="205"/>
      <c r="T91" s="576"/>
      <c r="U91" s="203"/>
      <c r="V91" s="203"/>
      <c r="W91" s="208"/>
      <c r="X91" s="205"/>
      <c r="Y91" s="576"/>
      <c r="Z91" s="203"/>
      <c r="AA91" s="203"/>
      <c r="AB91" s="208"/>
      <c r="AC91" s="205"/>
      <c r="AD91" s="576"/>
      <c r="AE91" s="203"/>
      <c r="AF91" s="203"/>
      <c r="AG91" s="208"/>
      <c r="AH91" s="205"/>
      <c r="AI91" s="576"/>
      <c r="AJ91" s="203"/>
      <c r="AK91" s="203"/>
      <c r="AL91" s="208"/>
      <c r="AM91" s="205"/>
      <c r="AN91" s="576"/>
      <c r="AO91" s="203"/>
      <c r="AP91" s="203"/>
      <c r="AQ91" s="208"/>
      <c r="AR91" s="205"/>
      <c r="AS91" s="576"/>
      <c r="AT91" s="203"/>
      <c r="AU91" s="203"/>
      <c r="AV91" s="208"/>
      <c r="AW91" s="205"/>
      <c r="AX91" s="576"/>
    </row>
    <row r="92" spans="2:50" ht="14.25" hidden="1" customHeight="1" outlineLevel="1">
      <c r="B92" s="527"/>
      <c r="C92" s="203">
        <v>6</v>
      </c>
      <c r="D92" s="206"/>
      <c r="E92" s="203"/>
      <c r="F92" s="203"/>
      <c r="G92" s="208"/>
      <c r="H92" s="576"/>
      <c r="I92" s="209"/>
      <c r="J92" s="209"/>
      <c r="K92" s="210"/>
      <c r="L92" s="577"/>
      <c r="M92" s="209"/>
      <c r="N92" s="527"/>
      <c r="O92" s="527"/>
      <c r="P92" s="203"/>
      <c r="Q92" s="203"/>
      <c r="R92" s="208"/>
      <c r="S92" s="205"/>
      <c r="T92" s="576"/>
      <c r="U92" s="203"/>
      <c r="V92" s="203"/>
      <c r="W92" s="208"/>
      <c r="X92" s="205"/>
      <c r="Y92" s="576"/>
      <c r="Z92" s="203"/>
      <c r="AA92" s="203"/>
      <c r="AB92" s="208"/>
      <c r="AC92" s="205"/>
      <c r="AD92" s="576"/>
      <c r="AE92" s="203"/>
      <c r="AF92" s="203"/>
      <c r="AG92" s="208"/>
      <c r="AH92" s="205"/>
      <c r="AI92" s="576"/>
      <c r="AJ92" s="203"/>
      <c r="AK92" s="203"/>
      <c r="AL92" s="208"/>
      <c r="AM92" s="205"/>
      <c r="AN92" s="576"/>
      <c r="AO92" s="203"/>
      <c r="AP92" s="203"/>
      <c r="AQ92" s="208"/>
      <c r="AR92" s="205"/>
      <c r="AS92" s="576"/>
      <c r="AT92" s="203"/>
      <c r="AU92" s="203"/>
      <c r="AV92" s="208"/>
      <c r="AW92" s="205"/>
      <c r="AX92" s="576"/>
    </row>
    <row r="93" spans="2:50" ht="14.25" hidden="1" customHeight="1" outlineLevel="1">
      <c r="B93" s="527"/>
      <c r="C93" s="203">
        <v>7</v>
      </c>
      <c r="D93" s="206"/>
      <c r="E93" s="203"/>
      <c r="F93" s="203"/>
      <c r="G93" s="208"/>
      <c r="H93" s="576"/>
      <c r="I93" s="209"/>
      <c r="J93" s="209"/>
      <c r="K93" s="210"/>
      <c r="L93" s="577"/>
      <c r="M93" s="209"/>
      <c r="N93" s="527"/>
      <c r="O93" s="527"/>
      <c r="P93" s="203"/>
      <c r="Q93" s="203"/>
      <c r="R93" s="208"/>
      <c r="S93" s="205"/>
      <c r="T93" s="576"/>
      <c r="U93" s="203"/>
      <c r="V93" s="203"/>
      <c r="W93" s="208"/>
      <c r="X93" s="205"/>
      <c r="Y93" s="576"/>
      <c r="Z93" s="203"/>
      <c r="AA93" s="203"/>
      <c r="AB93" s="208"/>
      <c r="AC93" s="205"/>
      <c r="AD93" s="576"/>
      <c r="AE93" s="203"/>
      <c r="AF93" s="203"/>
      <c r="AG93" s="208"/>
      <c r="AH93" s="205"/>
      <c r="AI93" s="576"/>
      <c r="AJ93" s="203"/>
      <c r="AK93" s="203"/>
      <c r="AL93" s="208"/>
      <c r="AM93" s="205"/>
      <c r="AN93" s="576"/>
      <c r="AO93" s="203"/>
      <c r="AP93" s="203"/>
      <c r="AQ93" s="208"/>
      <c r="AR93" s="205"/>
      <c r="AS93" s="576"/>
      <c r="AT93" s="203"/>
      <c r="AU93" s="203"/>
      <c r="AV93" s="208"/>
      <c r="AW93" s="205"/>
      <c r="AX93" s="576"/>
    </row>
    <row r="94" spans="2:50" ht="14.25" hidden="1" customHeight="1" outlineLevel="1">
      <c r="B94" s="527"/>
      <c r="C94" s="203">
        <v>8</v>
      </c>
      <c r="D94" s="206"/>
      <c r="E94" s="203"/>
      <c r="F94" s="203"/>
      <c r="G94" s="208"/>
      <c r="H94" s="576"/>
      <c r="I94" s="209"/>
      <c r="J94" s="209"/>
      <c r="K94" s="210"/>
      <c r="L94" s="577"/>
      <c r="M94" s="209"/>
      <c r="N94" s="527"/>
      <c r="O94" s="527"/>
      <c r="P94" s="203"/>
      <c r="Q94" s="203"/>
      <c r="R94" s="208"/>
      <c r="S94" s="205"/>
      <c r="T94" s="576"/>
      <c r="U94" s="203"/>
      <c r="V94" s="203"/>
      <c r="W94" s="208"/>
      <c r="X94" s="205"/>
      <c r="Y94" s="576"/>
      <c r="Z94" s="203"/>
      <c r="AA94" s="203"/>
      <c r="AB94" s="208"/>
      <c r="AC94" s="205"/>
      <c r="AD94" s="576"/>
      <c r="AE94" s="203"/>
      <c r="AF94" s="203"/>
      <c r="AG94" s="208"/>
      <c r="AH94" s="205"/>
      <c r="AI94" s="576"/>
      <c r="AJ94" s="203"/>
      <c r="AK94" s="203"/>
      <c r="AL94" s="208"/>
      <c r="AM94" s="205"/>
      <c r="AN94" s="576"/>
      <c r="AO94" s="203"/>
      <c r="AP94" s="203"/>
      <c r="AQ94" s="208"/>
      <c r="AR94" s="205"/>
      <c r="AS94" s="576"/>
      <c r="AT94" s="203"/>
      <c r="AU94" s="203"/>
      <c r="AV94" s="208"/>
      <c r="AW94" s="205"/>
      <c r="AX94" s="576"/>
    </row>
    <row r="95" spans="2:50" ht="14.25" hidden="1" customHeight="1" outlineLevel="1">
      <c r="B95" s="527"/>
      <c r="C95" s="203">
        <v>9</v>
      </c>
      <c r="D95" s="206"/>
      <c r="E95" s="203"/>
      <c r="F95" s="203"/>
      <c r="G95" s="208"/>
      <c r="H95" s="576"/>
      <c r="I95" s="209"/>
      <c r="J95" s="209"/>
      <c r="K95" s="210"/>
      <c r="L95" s="577"/>
      <c r="M95" s="209"/>
      <c r="N95" s="527"/>
      <c r="O95" s="527"/>
      <c r="P95" s="203"/>
      <c r="Q95" s="203"/>
      <c r="R95" s="208"/>
      <c r="S95" s="205"/>
      <c r="T95" s="576"/>
      <c r="U95" s="203"/>
      <c r="V95" s="203"/>
      <c r="W95" s="208"/>
      <c r="X95" s="205"/>
      <c r="Y95" s="576"/>
      <c r="Z95" s="203"/>
      <c r="AA95" s="203"/>
      <c r="AB95" s="208"/>
      <c r="AC95" s="205"/>
      <c r="AD95" s="576"/>
      <c r="AE95" s="203"/>
      <c r="AF95" s="203"/>
      <c r="AG95" s="208"/>
      <c r="AH95" s="205"/>
      <c r="AI95" s="576"/>
      <c r="AJ95" s="203"/>
      <c r="AK95" s="203"/>
      <c r="AL95" s="208"/>
      <c r="AM95" s="205"/>
      <c r="AN95" s="576"/>
      <c r="AO95" s="203"/>
      <c r="AP95" s="203"/>
      <c r="AQ95" s="208"/>
      <c r="AR95" s="205"/>
      <c r="AS95" s="576"/>
      <c r="AT95" s="203"/>
      <c r="AU95" s="203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78">U102+1</f>
        <v>45904</v>
      </c>
      <c r="AA102" s="637"/>
      <c r="AB102" s="637"/>
      <c r="AC102" s="637"/>
      <c r="AD102" s="637"/>
      <c r="AE102" s="638">
        <f t="shared" ref="AE102" si="79">Z102+1</f>
        <v>45905</v>
      </c>
      <c r="AF102" s="639"/>
      <c r="AG102" s="639"/>
      <c r="AH102" s="639"/>
      <c r="AI102" s="639"/>
      <c r="AJ102" s="640">
        <f t="shared" ref="AJ102" si="80">AE102+1</f>
        <v>45906</v>
      </c>
      <c r="AK102" s="641"/>
      <c r="AL102" s="641"/>
      <c r="AM102" s="641"/>
      <c r="AN102" s="642"/>
      <c r="AO102" s="638">
        <f t="shared" ref="AO102" si="81">AJ102+1</f>
        <v>45907</v>
      </c>
      <c r="AP102" s="639"/>
      <c r="AQ102" s="639"/>
      <c r="AR102" s="639"/>
      <c r="AS102" s="639"/>
      <c r="AT102" s="640">
        <f t="shared" ref="AT102" si="82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83">Z102</f>
        <v>45904</v>
      </c>
      <c r="AA103" s="643"/>
      <c r="AB103" s="643"/>
      <c r="AC103" s="643"/>
      <c r="AD103" s="643"/>
      <c r="AE103" s="644">
        <f t="shared" ref="AE103" si="84">AE102</f>
        <v>45905</v>
      </c>
      <c r="AF103" s="644"/>
      <c r="AG103" s="644"/>
      <c r="AH103" s="644"/>
      <c r="AI103" s="644"/>
      <c r="AJ103" s="645">
        <f t="shared" ref="AJ103" si="85">AJ102</f>
        <v>45906</v>
      </c>
      <c r="AK103" s="646"/>
      <c r="AL103" s="646"/>
      <c r="AM103" s="646"/>
      <c r="AN103" s="647"/>
      <c r="AO103" s="644">
        <f t="shared" ref="AO103" si="86">AO102</f>
        <v>45907</v>
      </c>
      <c r="AP103" s="644"/>
      <c r="AQ103" s="644"/>
      <c r="AR103" s="644"/>
      <c r="AS103" s="644"/>
      <c r="AT103" s="645">
        <f t="shared" ref="AT103" si="87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628</v>
      </c>
      <c r="C107" s="203">
        <v>1</v>
      </c>
      <c r="D107" s="206" t="s">
        <v>419</v>
      </c>
      <c r="E107" s="203">
        <v>24</v>
      </c>
      <c r="F107" s="203">
        <v>2000</v>
      </c>
      <c r="G107" s="208">
        <f t="shared" ref="G107" si="88">F107/E107</f>
        <v>83.333333333333329</v>
      </c>
      <c r="H107" s="576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77">
        <f>IFERROR(AVERAGE(K107:K121),"-")</f>
        <v>71.662847837670725</v>
      </c>
      <c r="M107" s="209">
        <f>RANK(K107, K$107:$K$121)</f>
        <v>1</v>
      </c>
      <c r="N107" s="527"/>
      <c r="O107" s="527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76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76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76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76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76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76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76">
        <f>AVERAGE(AV107:AV121)</f>
        <v>71.750841750841815</v>
      </c>
    </row>
    <row r="108" spans="2:50" ht="14.25" hidden="1" customHeight="1" outlineLevel="1">
      <c r="B108" s="527"/>
      <c r="C108" s="203">
        <v>2</v>
      </c>
      <c r="D108" s="206"/>
      <c r="E108" s="203"/>
      <c r="F108" s="203"/>
      <c r="G108" s="208"/>
      <c r="H108" s="576"/>
      <c r="I108" s="209"/>
      <c r="J108" s="209"/>
      <c r="K108" s="210"/>
      <c r="L108" s="577"/>
      <c r="M108" s="209"/>
      <c r="N108" s="527"/>
      <c r="O108" s="527"/>
      <c r="P108" s="203"/>
      <c r="Q108" s="203"/>
      <c r="R108" s="208"/>
      <c r="S108" s="205"/>
      <c r="T108" s="576"/>
      <c r="U108" s="203"/>
      <c r="V108" s="203"/>
      <c r="W108" s="208"/>
      <c r="X108" s="205"/>
      <c r="Y108" s="576"/>
      <c r="Z108" s="203"/>
      <c r="AA108" s="203"/>
      <c r="AB108" s="208"/>
      <c r="AC108" s="205"/>
      <c r="AD108" s="576"/>
      <c r="AE108" s="203"/>
      <c r="AF108" s="203"/>
      <c r="AG108" s="208"/>
      <c r="AH108" s="205"/>
      <c r="AI108" s="576"/>
      <c r="AJ108" s="203"/>
      <c r="AK108" s="203"/>
      <c r="AL108" s="208"/>
      <c r="AM108" s="205"/>
      <c r="AN108" s="576"/>
      <c r="AO108" s="203"/>
      <c r="AP108" s="203"/>
      <c r="AQ108" s="208"/>
      <c r="AR108" s="205"/>
      <c r="AS108" s="576"/>
      <c r="AT108" s="203"/>
      <c r="AU108" s="203"/>
      <c r="AV108" s="208"/>
      <c r="AW108" s="205"/>
      <c r="AX108" s="576"/>
    </row>
    <row r="109" spans="2:50" ht="14.25" hidden="1" customHeight="1" outlineLevel="1">
      <c r="B109" s="527"/>
      <c r="C109" s="203">
        <v>3</v>
      </c>
      <c r="D109" s="206"/>
      <c r="E109" s="203"/>
      <c r="F109" s="203"/>
      <c r="G109" s="208"/>
      <c r="H109" s="576"/>
      <c r="I109" s="209"/>
      <c r="J109" s="209"/>
      <c r="K109" s="210"/>
      <c r="L109" s="577"/>
      <c r="M109" s="209"/>
      <c r="N109" s="527"/>
      <c r="O109" s="527"/>
      <c r="P109" s="203"/>
      <c r="Q109" s="203"/>
      <c r="R109" s="208"/>
      <c r="S109" s="205"/>
      <c r="T109" s="576"/>
      <c r="U109" s="203"/>
      <c r="V109" s="203"/>
      <c r="W109" s="208"/>
      <c r="X109" s="205"/>
      <c r="Y109" s="576"/>
      <c r="Z109" s="203"/>
      <c r="AA109" s="203"/>
      <c r="AB109" s="208"/>
      <c r="AC109" s="205"/>
      <c r="AD109" s="576"/>
      <c r="AE109" s="203"/>
      <c r="AF109" s="203"/>
      <c r="AG109" s="208"/>
      <c r="AH109" s="205"/>
      <c r="AI109" s="576"/>
      <c r="AJ109" s="203"/>
      <c r="AK109" s="203"/>
      <c r="AL109" s="208"/>
      <c r="AM109" s="205"/>
      <c r="AN109" s="576"/>
      <c r="AO109" s="203"/>
      <c r="AP109" s="203"/>
      <c r="AQ109" s="208"/>
      <c r="AR109" s="205"/>
      <c r="AS109" s="576"/>
      <c r="AT109" s="203"/>
      <c r="AU109" s="203"/>
      <c r="AV109" s="208"/>
      <c r="AW109" s="205"/>
      <c r="AX109" s="576"/>
    </row>
    <row r="110" spans="2:50" ht="14.25" hidden="1" customHeight="1" outlineLevel="1">
      <c r="B110" s="527"/>
      <c r="C110" s="203">
        <v>4</v>
      </c>
      <c r="D110" s="206"/>
      <c r="E110" s="203"/>
      <c r="F110" s="203"/>
      <c r="G110" s="208"/>
      <c r="H110" s="576"/>
      <c r="I110" s="209"/>
      <c r="J110" s="209"/>
      <c r="K110" s="210"/>
      <c r="L110" s="577"/>
      <c r="M110" s="209"/>
      <c r="N110" s="527"/>
      <c r="O110" s="527"/>
      <c r="P110" s="203"/>
      <c r="Q110" s="203"/>
      <c r="R110" s="208"/>
      <c r="S110" s="205"/>
      <c r="T110" s="576"/>
      <c r="U110" s="203"/>
      <c r="V110" s="203"/>
      <c r="W110" s="208"/>
      <c r="X110" s="205"/>
      <c r="Y110" s="576"/>
      <c r="Z110" s="203"/>
      <c r="AA110" s="203"/>
      <c r="AB110" s="208"/>
      <c r="AC110" s="205"/>
      <c r="AD110" s="576"/>
      <c r="AE110" s="203"/>
      <c r="AF110" s="203"/>
      <c r="AG110" s="208"/>
      <c r="AH110" s="205"/>
      <c r="AI110" s="576"/>
      <c r="AJ110" s="203"/>
      <c r="AK110" s="203"/>
      <c r="AL110" s="208"/>
      <c r="AM110" s="205"/>
      <c r="AN110" s="576"/>
      <c r="AO110" s="203"/>
      <c r="AP110" s="203"/>
      <c r="AQ110" s="208"/>
      <c r="AR110" s="205"/>
      <c r="AS110" s="576"/>
      <c r="AT110" s="203"/>
      <c r="AU110" s="203"/>
      <c r="AV110" s="208"/>
      <c r="AW110" s="205"/>
      <c r="AX110" s="576"/>
    </row>
    <row r="111" spans="2:50" ht="14.25" hidden="1" customHeight="1" outlineLevel="1">
      <c r="B111" s="527"/>
      <c r="C111" s="203">
        <v>5</v>
      </c>
      <c r="D111" s="206"/>
      <c r="E111" s="203"/>
      <c r="F111" s="203"/>
      <c r="G111" s="208"/>
      <c r="H111" s="576"/>
      <c r="I111" s="209"/>
      <c r="J111" s="209"/>
      <c r="K111" s="210"/>
      <c r="L111" s="577"/>
      <c r="M111" s="209"/>
      <c r="N111" s="527"/>
      <c r="O111" s="527"/>
      <c r="P111" s="203"/>
      <c r="Q111" s="203"/>
      <c r="R111" s="208"/>
      <c r="S111" s="205"/>
      <c r="T111" s="576"/>
      <c r="U111" s="203"/>
      <c r="V111" s="203"/>
      <c r="W111" s="208"/>
      <c r="X111" s="205"/>
      <c r="Y111" s="576"/>
      <c r="Z111" s="203"/>
      <c r="AA111" s="203"/>
      <c r="AB111" s="208"/>
      <c r="AC111" s="205"/>
      <c r="AD111" s="576"/>
      <c r="AE111" s="203"/>
      <c r="AF111" s="203"/>
      <c r="AG111" s="208"/>
      <c r="AH111" s="205"/>
      <c r="AI111" s="576"/>
      <c r="AJ111" s="203"/>
      <c r="AK111" s="203"/>
      <c r="AL111" s="208"/>
      <c r="AM111" s="205"/>
      <c r="AN111" s="576"/>
      <c r="AO111" s="203"/>
      <c r="AP111" s="203"/>
      <c r="AQ111" s="208"/>
      <c r="AR111" s="205"/>
      <c r="AS111" s="576"/>
      <c r="AT111" s="203"/>
      <c r="AU111" s="203"/>
      <c r="AV111" s="208"/>
      <c r="AW111" s="205"/>
      <c r="AX111" s="576"/>
    </row>
    <row r="112" spans="2:50" ht="14.25" hidden="1" customHeight="1" outlineLevel="1">
      <c r="B112" s="527"/>
      <c r="C112" s="203">
        <v>6</v>
      </c>
      <c r="D112" s="206"/>
      <c r="E112" s="203"/>
      <c r="F112" s="203"/>
      <c r="G112" s="208"/>
      <c r="H112" s="576"/>
      <c r="I112" s="209"/>
      <c r="J112" s="209"/>
      <c r="K112" s="210"/>
      <c r="L112" s="577"/>
      <c r="M112" s="209"/>
      <c r="N112" s="527"/>
      <c r="O112" s="527"/>
      <c r="P112" s="203"/>
      <c r="Q112" s="203"/>
      <c r="R112" s="208"/>
      <c r="S112" s="205"/>
      <c r="T112" s="576"/>
      <c r="U112" s="203"/>
      <c r="V112" s="203"/>
      <c r="W112" s="208"/>
      <c r="X112" s="205"/>
      <c r="Y112" s="576"/>
      <c r="Z112" s="203"/>
      <c r="AA112" s="203"/>
      <c r="AB112" s="208"/>
      <c r="AC112" s="205"/>
      <c r="AD112" s="576"/>
      <c r="AE112" s="203"/>
      <c r="AF112" s="203"/>
      <c r="AG112" s="208"/>
      <c r="AH112" s="205"/>
      <c r="AI112" s="576"/>
      <c r="AJ112" s="203"/>
      <c r="AK112" s="203"/>
      <c r="AL112" s="208"/>
      <c r="AM112" s="205"/>
      <c r="AN112" s="576"/>
      <c r="AO112" s="203"/>
      <c r="AP112" s="203"/>
      <c r="AQ112" s="208"/>
      <c r="AR112" s="205"/>
      <c r="AS112" s="576"/>
      <c r="AT112" s="203"/>
      <c r="AU112" s="203"/>
      <c r="AV112" s="208"/>
      <c r="AW112" s="205"/>
      <c r="AX112" s="576"/>
    </row>
    <row r="113" spans="2:50" ht="14.25" hidden="1" customHeight="1" outlineLevel="1">
      <c r="B113" s="527"/>
      <c r="C113" s="203">
        <v>7</v>
      </c>
      <c r="D113" s="206"/>
      <c r="E113" s="203"/>
      <c r="F113" s="203"/>
      <c r="G113" s="208"/>
      <c r="H113" s="576"/>
      <c r="I113" s="209"/>
      <c r="J113" s="209"/>
      <c r="K113" s="210"/>
      <c r="L113" s="577"/>
      <c r="M113" s="209"/>
      <c r="N113" s="527"/>
      <c r="O113" s="527"/>
      <c r="P113" s="203"/>
      <c r="Q113" s="203"/>
      <c r="R113" s="208"/>
      <c r="S113" s="205"/>
      <c r="T113" s="576"/>
      <c r="U113" s="203"/>
      <c r="V113" s="203"/>
      <c r="W113" s="208"/>
      <c r="X113" s="205"/>
      <c r="Y113" s="576"/>
      <c r="Z113" s="203"/>
      <c r="AA113" s="203"/>
      <c r="AB113" s="208"/>
      <c r="AC113" s="205"/>
      <c r="AD113" s="576"/>
      <c r="AE113" s="203"/>
      <c r="AF113" s="203"/>
      <c r="AG113" s="208"/>
      <c r="AH113" s="205"/>
      <c r="AI113" s="576"/>
      <c r="AJ113" s="203"/>
      <c r="AK113" s="203"/>
      <c r="AL113" s="208"/>
      <c r="AM113" s="205"/>
      <c r="AN113" s="576"/>
      <c r="AO113" s="203"/>
      <c r="AP113" s="203"/>
      <c r="AQ113" s="208"/>
      <c r="AR113" s="205"/>
      <c r="AS113" s="576"/>
      <c r="AT113" s="203"/>
      <c r="AU113" s="203"/>
      <c r="AV113" s="208"/>
      <c r="AW113" s="205"/>
      <c r="AX113" s="576"/>
    </row>
    <row r="114" spans="2:50" ht="14.25" hidden="1" customHeight="1" outlineLevel="1">
      <c r="B114" s="527"/>
      <c r="C114" s="203">
        <v>8</v>
      </c>
      <c r="D114" s="206"/>
      <c r="E114" s="203"/>
      <c r="F114" s="203"/>
      <c r="G114" s="208"/>
      <c r="H114" s="576"/>
      <c r="I114" s="209"/>
      <c r="J114" s="209"/>
      <c r="K114" s="210"/>
      <c r="L114" s="577"/>
      <c r="M114" s="209"/>
      <c r="N114" s="527"/>
      <c r="O114" s="527"/>
      <c r="P114" s="203"/>
      <c r="Q114" s="203"/>
      <c r="R114" s="208"/>
      <c r="S114" s="205"/>
      <c r="T114" s="576"/>
      <c r="U114" s="203"/>
      <c r="V114" s="203"/>
      <c r="W114" s="208"/>
      <c r="X114" s="205"/>
      <c r="Y114" s="576"/>
      <c r="Z114" s="203"/>
      <c r="AA114" s="203"/>
      <c r="AB114" s="208"/>
      <c r="AC114" s="205"/>
      <c r="AD114" s="576"/>
      <c r="AE114" s="203"/>
      <c r="AF114" s="203"/>
      <c r="AG114" s="208"/>
      <c r="AH114" s="205"/>
      <c r="AI114" s="576"/>
      <c r="AJ114" s="203"/>
      <c r="AK114" s="203"/>
      <c r="AL114" s="208"/>
      <c r="AM114" s="205"/>
      <c r="AN114" s="576"/>
      <c r="AO114" s="203"/>
      <c r="AP114" s="203"/>
      <c r="AQ114" s="208"/>
      <c r="AR114" s="205"/>
      <c r="AS114" s="576"/>
      <c r="AT114" s="203"/>
      <c r="AU114" s="203"/>
      <c r="AV114" s="208"/>
      <c r="AW114" s="205"/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3"/>
      <c r="Q115" s="203"/>
      <c r="R115" s="208"/>
      <c r="S115" s="205"/>
      <c r="T115" s="576"/>
      <c r="U115" s="203"/>
      <c r="V115" s="203"/>
      <c r="W115" s="208"/>
      <c r="X115" s="205"/>
      <c r="Y115" s="576"/>
      <c r="Z115" s="203"/>
      <c r="AA115" s="203"/>
      <c r="AB115" s="208"/>
      <c r="AC115" s="205"/>
      <c r="AD115" s="576"/>
      <c r="AE115" s="203"/>
      <c r="AF115" s="203"/>
      <c r="AG115" s="208"/>
      <c r="AH115" s="205"/>
      <c r="AI115" s="576"/>
      <c r="AJ115" s="203"/>
      <c r="AK115" s="203"/>
      <c r="AL115" s="208"/>
      <c r="AM115" s="205"/>
      <c r="AN115" s="576"/>
      <c r="AO115" s="203"/>
      <c r="AP115" s="203"/>
      <c r="AQ115" s="208"/>
      <c r="AR115" s="205"/>
      <c r="AS115" s="576"/>
      <c r="AT115" s="203"/>
      <c r="AU115" s="203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3"/>
      <c r="W121" s="208"/>
      <c r="X121" s="205"/>
      <c r="Y121" s="576"/>
      <c r="Z121" s="203"/>
      <c r="AA121" s="203"/>
      <c r="AB121" s="208"/>
      <c r="AC121" s="205"/>
      <c r="AD121" s="576"/>
      <c r="AE121" s="203"/>
      <c r="AF121" s="203"/>
      <c r="AG121" s="208"/>
      <c r="AH121" s="205"/>
      <c r="AI121" s="576"/>
      <c r="AJ121" s="203"/>
      <c r="AK121" s="203"/>
      <c r="AL121" s="208"/>
      <c r="AM121" s="205"/>
      <c r="AN121" s="576"/>
      <c r="AO121" s="203"/>
      <c r="AP121" s="203"/>
      <c r="AQ121" s="208"/>
      <c r="AR121" s="205"/>
      <c r="AS121" s="576"/>
      <c r="AT121" s="203"/>
      <c r="AU121" s="203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96">U122+1</f>
        <v>45911</v>
      </c>
      <c r="AA122" s="637"/>
      <c r="AB122" s="637"/>
      <c r="AC122" s="637"/>
      <c r="AD122" s="637"/>
      <c r="AE122" s="638">
        <f t="shared" ref="AE122" si="97">Z122+1</f>
        <v>45912</v>
      </c>
      <c r="AF122" s="639"/>
      <c r="AG122" s="639"/>
      <c r="AH122" s="639"/>
      <c r="AI122" s="639"/>
      <c r="AJ122" s="640">
        <f t="shared" ref="AJ122" si="98">AE122+1</f>
        <v>45913</v>
      </c>
      <c r="AK122" s="641"/>
      <c r="AL122" s="641"/>
      <c r="AM122" s="641"/>
      <c r="AN122" s="642"/>
      <c r="AO122" s="638">
        <f t="shared" ref="AO122" si="99">AJ122+1</f>
        <v>45914</v>
      </c>
      <c r="AP122" s="639"/>
      <c r="AQ122" s="639"/>
      <c r="AR122" s="639"/>
      <c r="AS122" s="639"/>
      <c r="AT122" s="640">
        <f t="shared" ref="AT122" si="100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01">Z122</f>
        <v>45911</v>
      </c>
      <c r="AA123" s="643"/>
      <c r="AB123" s="643"/>
      <c r="AC123" s="643"/>
      <c r="AD123" s="643"/>
      <c r="AE123" s="644">
        <f t="shared" ref="AE123" si="102">AE122</f>
        <v>45912</v>
      </c>
      <c r="AF123" s="644"/>
      <c r="AG123" s="644"/>
      <c r="AH123" s="644"/>
      <c r="AI123" s="644"/>
      <c r="AJ123" s="645">
        <f t="shared" ref="AJ123" si="103">AJ122</f>
        <v>45913</v>
      </c>
      <c r="AK123" s="646"/>
      <c r="AL123" s="646"/>
      <c r="AM123" s="646"/>
      <c r="AN123" s="647"/>
      <c r="AO123" s="644">
        <f t="shared" ref="AO123" si="104">AO122</f>
        <v>45914</v>
      </c>
      <c r="AP123" s="644"/>
      <c r="AQ123" s="644"/>
      <c r="AR123" s="644"/>
      <c r="AS123" s="644"/>
      <c r="AT123" s="645">
        <f t="shared" ref="AT123" si="105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628</v>
      </c>
      <c r="C127" s="203">
        <v>1</v>
      </c>
      <c r="D127" s="206" t="s">
        <v>419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76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77">
        <f>IFERROR(AVERAGE(K127:K141),"-")</f>
        <v>71.887346981418489</v>
      </c>
      <c r="M127" s="209">
        <f>RANK(K127, K$127:$K$141)</f>
        <v>1</v>
      </c>
      <c r="N127" s="527"/>
      <c r="O127" s="527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76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76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76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76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76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76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76">
        <f>AVERAGE(AV127:AV141)</f>
        <v>71.927966101694963</v>
      </c>
    </row>
    <row r="128" spans="2:50" ht="14.25" hidden="1" customHeight="1" outlineLevel="1">
      <c r="B128" s="527"/>
      <c r="C128" s="203">
        <v>2</v>
      </c>
      <c r="D128" s="206"/>
      <c r="E128" s="203"/>
      <c r="F128" s="203"/>
      <c r="G128" s="208"/>
      <c r="H128" s="576"/>
      <c r="I128" s="209"/>
      <c r="J128" s="209"/>
      <c r="K128" s="210"/>
      <c r="L128" s="577"/>
      <c r="M128" s="209"/>
      <c r="N128" s="527"/>
      <c r="O128" s="527"/>
      <c r="P128" s="203"/>
      <c r="Q128" s="203"/>
      <c r="R128" s="208"/>
      <c r="S128" s="205"/>
      <c r="T128" s="576"/>
      <c r="U128" s="203"/>
      <c r="V128" s="203"/>
      <c r="W128" s="208"/>
      <c r="X128" s="205"/>
      <c r="Y128" s="576"/>
      <c r="Z128" s="203"/>
      <c r="AA128" s="203"/>
      <c r="AB128" s="208"/>
      <c r="AC128" s="205"/>
      <c r="AD128" s="576"/>
      <c r="AE128" s="203"/>
      <c r="AF128" s="203"/>
      <c r="AG128" s="208"/>
      <c r="AH128" s="205"/>
      <c r="AI128" s="576"/>
      <c r="AJ128" s="203"/>
      <c r="AK128" s="203"/>
      <c r="AL128" s="208"/>
      <c r="AM128" s="205"/>
      <c r="AN128" s="576"/>
      <c r="AO128" s="203"/>
      <c r="AP128" s="203"/>
      <c r="AQ128" s="208"/>
      <c r="AR128" s="205"/>
      <c r="AS128" s="576"/>
      <c r="AT128" s="203"/>
      <c r="AU128" s="203"/>
      <c r="AV128" s="208"/>
      <c r="AW128" s="205"/>
      <c r="AX128" s="576"/>
    </row>
    <row r="129" spans="2:50" ht="14.25" hidden="1" customHeight="1" outlineLevel="1">
      <c r="B129" s="527"/>
      <c r="C129" s="203">
        <v>3</v>
      </c>
      <c r="D129" s="206"/>
      <c r="E129" s="203"/>
      <c r="F129" s="203"/>
      <c r="G129" s="208"/>
      <c r="H129" s="576"/>
      <c r="I129" s="209"/>
      <c r="J129" s="209"/>
      <c r="K129" s="210"/>
      <c r="L129" s="577"/>
      <c r="M129" s="209"/>
      <c r="N129" s="527"/>
      <c r="O129" s="527"/>
      <c r="P129" s="203"/>
      <c r="Q129" s="203"/>
      <c r="R129" s="208"/>
      <c r="S129" s="205"/>
      <c r="T129" s="576"/>
      <c r="U129" s="203"/>
      <c r="V129" s="203"/>
      <c r="W129" s="208"/>
      <c r="X129" s="205"/>
      <c r="Y129" s="576"/>
      <c r="Z129" s="203"/>
      <c r="AA129" s="203"/>
      <c r="AB129" s="208"/>
      <c r="AC129" s="205"/>
      <c r="AD129" s="576"/>
      <c r="AE129" s="203"/>
      <c r="AF129" s="203"/>
      <c r="AG129" s="208"/>
      <c r="AH129" s="205"/>
      <c r="AI129" s="576"/>
      <c r="AJ129" s="203"/>
      <c r="AK129" s="203"/>
      <c r="AL129" s="208"/>
      <c r="AM129" s="205"/>
      <c r="AN129" s="576"/>
      <c r="AO129" s="203"/>
      <c r="AP129" s="203"/>
      <c r="AQ129" s="208"/>
      <c r="AR129" s="205"/>
      <c r="AS129" s="576"/>
      <c r="AT129" s="203"/>
      <c r="AU129" s="203"/>
      <c r="AV129" s="208"/>
      <c r="AW129" s="205"/>
      <c r="AX129" s="576"/>
    </row>
    <row r="130" spans="2:50" ht="14.25" hidden="1" customHeight="1" outlineLevel="1">
      <c r="B130" s="527"/>
      <c r="C130" s="203">
        <v>4</v>
      </c>
      <c r="D130" s="206"/>
      <c r="E130" s="203"/>
      <c r="F130" s="203"/>
      <c r="G130" s="208"/>
      <c r="H130" s="576"/>
      <c r="I130" s="209"/>
      <c r="J130" s="209"/>
      <c r="K130" s="210"/>
      <c r="L130" s="577"/>
      <c r="M130" s="209"/>
      <c r="N130" s="527"/>
      <c r="O130" s="527"/>
      <c r="P130" s="203"/>
      <c r="Q130" s="203"/>
      <c r="R130" s="208"/>
      <c r="S130" s="205"/>
      <c r="T130" s="576"/>
      <c r="U130" s="203"/>
      <c r="V130" s="203"/>
      <c r="W130" s="208"/>
      <c r="X130" s="205"/>
      <c r="Y130" s="576"/>
      <c r="Z130" s="203"/>
      <c r="AA130" s="203"/>
      <c r="AB130" s="208"/>
      <c r="AC130" s="205"/>
      <c r="AD130" s="576"/>
      <c r="AE130" s="203"/>
      <c r="AF130" s="203"/>
      <c r="AG130" s="208"/>
      <c r="AH130" s="205"/>
      <c r="AI130" s="576"/>
      <c r="AJ130" s="203"/>
      <c r="AK130" s="203"/>
      <c r="AL130" s="208"/>
      <c r="AM130" s="205"/>
      <c r="AN130" s="576"/>
      <c r="AO130" s="203"/>
      <c r="AP130" s="203"/>
      <c r="AQ130" s="208"/>
      <c r="AR130" s="205"/>
      <c r="AS130" s="576"/>
      <c r="AT130" s="203"/>
      <c r="AU130" s="203"/>
      <c r="AV130" s="208"/>
      <c r="AW130" s="205"/>
      <c r="AX130" s="576"/>
    </row>
    <row r="131" spans="2:50" ht="14.25" hidden="1" customHeight="1" outlineLevel="1">
      <c r="B131" s="527"/>
      <c r="C131" s="203">
        <v>5</v>
      </c>
      <c r="D131" s="206"/>
      <c r="E131" s="203"/>
      <c r="F131" s="203"/>
      <c r="G131" s="208"/>
      <c r="H131" s="576"/>
      <c r="I131" s="209"/>
      <c r="J131" s="209"/>
      <c r="K131" s="210"/>
      <c r="L131" s="577"/>
      <c r="M131" s="209"/>
      <c r="N131" s="527"/>
      <c r="O131" s="527"/>
      <c r="P131" s="203"/>
      <c r="Q131" s="203"/>
      <c r="R131" s="208"/>
      <c r="S131" s="205"/>
      <c r="T131" s="576"/>
      <c r="U131" s="203"/>
      <c r="V131" s="203"/>
      <c r="W131" s="208"/>
      <c r="X131" s="205"/>
      <c r="Y131" s="576"/>
      <c r="Z131" s="203"/>
      <c r="AA131" s="203"/>
      <c r="AB131" s="208"/>
      <c r="AC131" s="205"/>
      <c r="AD131" s="576"/>
      <c r="AE131" s="203"/>
      <c r="AF131" s="203"/>
      <c r="AG131" s="208"/>
      <c r="AH131" s="205"/>
      <c r="AI131" s="576"/>
      <c r="AJ131" s="203"/>
      <c r="AK131" s="203"/>
      <c r="AL131" s="208"/>
      <c r="AM131" s="205"/>
      <c r="AN131" s="576"/>
      <c r="AO131" s="203"/>
      <c r="AP131" s="203"/>
      <c r="AQ131" s="208"/>
      <c r="AR131" s="205"/>
      <c r="AS131" s="576"/>
      <c r="AT131" s="203"/>
      <c r="AU131" s="203"/>
      <c r="AV131" s="208"/>
      <c r="AW131" s="205"/>
      <c r="AX131" s="576"/>
    </row>
    <row r="132" spans="2:50" ht="14.25" hidden="1" customHeight="1" outlineLevel="1">
      <c r="B132" s="527"/>
      <c r="C132" s="203">
        <v>6</v>
      </c>
      <c r="D132" s="206"/>
      <c r="E132" s="203"/>
      <c r="F132" s="203"/>
      <c r="G132" s="208"/>
      <c r="H132" s="576"/>
      <c r="I132" s="209"/>
      <c r="J132" s="209"/>
      <c r="K132" s="210"/>
      <c r="L132" s="577"/>
      <c r="M132" s="209"/>
      <c r="N132" s="527"/>
      <c r="O132" s="527"/>
      <c r="P132" s="203"/>
      <c r="Q132" s="203"/>
      <c r="R132" s="208"/>
      <c r="S132" s="205"/>
      <c r="T132" s="576"/>
      <c r="U132" s="203"/>
      <c r="V132" s="203"/>
      <c r="W132" s="208"/>
      <c r="X132" s="205"/>
      <c r="Y132" s="576"/>
      <c r="Z132" s="203"/>
      <c r="AA132" s="203"/>
      <c r="AB132" s="208"/>
      <c r="AC132" s="205"/>
      <c r="AD132" s="576"/>
      <c r="AE132" s="203"/>
      <c r="AF132" s="203"/>
      <c r="AG132" s="208"/>
      <c r="AH132" s="205"/>
      <c r="AI132" s="576"/>
      <c r="AJ132" s="203"/>
      <c r="AK132" s="203"/>
      <c r="AL132" s="208"/>
      <c r="AM132" s="205"/>
      <c r="AN132" s="576"/>
      <c r="AO132" s="203"/>
      <c r="AP132" s="203"/>
      <c r="AQ132" s="208"/>
      <c r="AR132" s="205"/>
      <c r="AS132" s="576"/>
      <c r="AT132" s="203"/>
      <c r="AU132" s="203"/>
      <c r="AV132" s="208"/>
      <c r="AW132" s="205"/>
      <c r="AX132" s="576"/>
    </row>
    <row r="133" spans="2:50" ht="14.25" hidden="1" customHeight="1" outlineLevel="1">
      <c r="B133" s="527"/>
      <c r="C133" s="203">
        <v>7</v>
      </c>
      <c r="D133" s="206"/>
      <c r="E133" s="203"/>
      <c r="F133" s="203"/>
      <c r="G133" s="208"/>
      <c r="H133" s="576"/>
      <c r="I133" s="209"/>
      <c r="J133" s="209"/>
      <c r="K133" s="210"/>
      <c r="L133" s="577"/>
      <c r="M133" s="209"/>
      <c r="N133" s="527"/>
      <c r="O133" s="527"/>
      <c r="P133" s="203"/>
      <c r="Q133" s="203"/>
      <c r="R133" s="208"/>
      <c r="S133" s="205"/>
      <c r="T133" s="576"/>
      <c r="U133" s="203"/>
      <c r="V133" s="203"/>
      <c r="W133" s="208"/>
      <c r="X133" s="205"/>
      <c r="Y133" s="576"/>
      <c r="Z133" s="203"/>
      <c r="AA133" s="203"/>
      <c r="AB133" s="208"/>
      <c r="AC133" s="205"/>
      <c r="AD133" s="576"/>
      <c r="AE133" s="203"/>
      <c r="AF133" s="203"/>
      <c r="AG133" s="208"/>
      <c r="AH133" s="205"/>
      <c r="AI133" s="576"/>
      <c r="AJ133" s="203"/>
      <c r="AK133" s="203"/>
      <c r="AL133" s="208"/>
      <c r="AM133" s="205"/>
      <c r="AN133" s="576"/>
      <c r="AO133" s="203"/>
      <c r="AP133" s="203"/>
      <c r="AQ133" s="208"/>
      <c r="AR133" s="205"/>
      <c r="AS133" s="576"/>
      <c r="AT133" s="203"/>
      <c r="AU133" s="203"/>
      <c r="AV133" s="208"/>
      <c r="AW133" s="205"/>
      <c r="AX133" s="576"/>
    </row>
    <row r="134" spans="2:50" ht="14.25" hidden="1" customHeight="1" outlineLevel="1">
      <c r="B134" s="527"/>
      <c r="C134" s="203">
        <v>8</v>
      </c>
      <c r="D134" s="206"/>
      <c r="E134" s="203"/>
      <c r="F134" s="203"/>
      <c r="G134" s="208"/>
      <c r="H134" s="576"/>
      <c r="I134" s="209"/>
      <c r="J134" s="209"/>
      <c r="K134" s="210"/>
      <c r="L134" s="577"/>
      <c r="M134" s="209"/>
      <c r="N134" s="527"/>
      <c r="O134" s="527"/>
      <c r="P134" s="203"/>
      <c r="Q134" s="203"/>
      <c r="R134" s="208"/>
      <c r="S134" s="205"/>
      <c r="T134" s="576"/>
      <c r="U134" s="203"/>
      <c r="V134" s="203"/>
      <c r="W134" s="208"/>
      <c r="X134" s="205"/>
      <c r="Y134" s="576"/>
      <c r="Z134" s="203"/>
      <c r="AA134" s="203"/>
      <c r="AB134" s="208"/>
      <c r="AC134" s="205"/>
      <c r="AD134" s="576"/>
      <c r="AE134" s="203"/>
      <c r="AF134" s="203"/>
      <c r="AG134" s="208"/>
      <c r="AH134" s="205"/>
      <c r="AI134" s="576"/>
      <c r="AJ134" s="203"/>
      <c r="AK134" s="203"/>
      <c r="AL134" s="208"/>
      <c r="AM134" s="205"/>
      <c r="AN134" s="576"/>
      <c r="AO134" s="203"/>
      <c r="AP134" s="203"/>
      <c r="AQ134" s="208"/>
      <c r="AR134" s="205"/>
      <c r="AS134" s="576"/>
      <c r="AT134" s="203"/>
      <c r="AU134" s="203"/>
      <c r="AV134" s="208"/>
      <c r="AW134" s="205"/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14">U142+1</f>
        <v>45918</v>
      </c>
      <c r="AA142" s="637"/>
      <c r="AB142" s="637"/>
      <c r="AC142" s="637"/>
      <c r="AD142" s="637"/>
      <c r="AE142" s="638">
        <f t="shared" ref="AE142" si="115">Z142+1</f>
        <v>45919</v>
      </c>
      <c r="AF142" s="639"/>
      <c r="AG142" s="639"/>
      <c r="AH142" s="639"/>
      <c r="AI142" s="639"/>
      <c r="AJ142" s="640">
        <f t="shared" ref="AJ142" si="116">AE142+1</f>
        <v>45920</v>
      </c>
      <c r="AK142" s="641"/>
      <c r="AL142" s="641"/>
      <c r="AM142" s="641"/>
      <c r="AN142" s="642"/>
      <c r="AO142" s="638">
        <f t="shared" ref="AO142" si="117">AJ142+1</f>
        <v>45921</v>
      </c>
      <c r="AP142" s="639"/>
      <c r="AQ142" s="639"/>
      <c r="AR142" s="639"/>
      <c r="AS142" s="639"/>
      <c r="AT142" s="640">
        <f t="shared" ref="AT142" si="118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19">Z142</f>
        <v>45918</v>
      </c>
      <c r="AA143" s="643"/>
      <c r="AB143" s="643"/>
      <c r="AC143" s="643"/>
      <c r="AD143" s="643"/>
      <c r="AE143" s="644">
        <f t="shared" ref="AE143" si="120">AE142</f>
        <v>45919</v>
      </c>
      <c r="AF143" s="644"/>
      <c r="AG143" s="644"/>
      <c r="AH143" s="644"/>
      <c r="AI143" s="644"/>
      <c r="AJ143" s="645">
        <f t="shared" ref="AJ143" si="121">AJ142</f>
        <v>45920</v>
      </c>
      <c r="AK143" s="646"/>
      <c r="AL143" s="646"/>
      <c r="AM143" s="646"/>
      <c r="AN143" s="647"/>
      <c r="AO143" s="644">
        <f t="shared" ref="AO143" si="122">AO142</f>
        <v>45921</v>
      </c>
      <c r="AP143" s="644"/>
      <c r="AQ143" s="644"/>
      <c r="AR143" s="644"/>
      <c r="AS143" s="644"/>
      <c r="AT143" s="645">
        <f t="shared" ref="AT143" si="123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628</v>
      </c>
      <c r="C147" s="203">
        <v>1</v>
      </c>
      <c r="D147" s="206" t="s">
        <v>419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76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77">
        <f>IFERROR(AVERAGE(K147:K161),"-")</f>
        <v>72.090401275609466</v>
      </c>
      <c r="M147" s="209">
        <f>RANK(K147, K$147:$K$161)</f>
        <v>1</v>
      </c>
      <c r="N147" s="527"/>
      <c r="O147" s="527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76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76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76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76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76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76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76">
        <f>AVERAGE(AV147:AV161)</f>
        <v>72.103321033210378</v>
      </c>
    </row>
    <row r="148" spans="2:50" ht="14.25" hidden="1" customHeight="1" outlineLevel="1">
      <c r="B148" s="527"/>
      <c r="C148" s="203">
        <v>2</v>
      </c>
      <c r="D148" s="206"/>
      <c r="E148" s="203"/>
      <c r="F148" s="203"/>
      <c r="G148" s="208"/>
      <c r="H148" s="576"/>
      <c r="I148" s="209"/>
      <c r="J148" s="209"/>
      <c r="K148" s="210"/>
      <c r="L148" s="577"/>
      <c r="M148" s="209"/>
      <c r="N148" s="527"/>
      <c r="O148" s="527"/>
      <c r="P148" s="203"/>
      <c r="Q148" s="203"/>
      <c r="R148" s="208"/>
      <c r="S148" s="205"/>
      <c r="T148" s="576"/>
      <c r="U148" s="203"/>
      <c r="V148" s="203"/>
      <c r="W148" s="208"/>
      <c r="X148" s="205"/>
      <c r="Y148" s="576"/>
      <c r="Z148" s="203"/>
      <c r="AA148" s="203"/>
      <c r="AB148" s="208"/>
      <c r="AC148" s="205"/>
      <c r="AD148" s="576"/>
      <c r="AE148" s="203"/>
      <c r="AF148" s="203"/>
      <c r="AG148" s="208"/>
      <c r="AH148" s="205"/>
      <c r="AI148" s="576"/>
      <c r="AJ148" s="203"/>
      <c r="AK148" s="203"/>
      <c r="AL148" s="208"/>
      <c r="AM148" s="205"/>
      <c r="AN148" s="576"/>
      <c r="AO148" s="203"/>
      <c r="AP148" s="203"/>
      <c r="AQ148" s="208"/>
      <c r="AR148" s="205"/>
      <c r="AS148" s="576"/>
      <c r="AT148" s="203"/>
      <c r="AU148" s="203"/>
      <c r="AV148" s="208"/>
      <c r="AW148" s="205"/>
      <c r="AX148" s="576"/>
    </row>
    <row r="149" spans="2:50" ht="14.25" hidden="1" customHeight="1" outlineLevel="1">
      <c r="B149" s="527"/>
      <c r="C149" s="203">
        <v>3</v>
      </c>
      <c r="D149" s="206"/>
      <c r="E149" s="203"/>
      <c r="F149" s="203"/>
      <c r="G149" s="208"/>
      <c r="H149" s="576"/>
      <c r="I149" s="209"/>
      <c r="J149" s="209"/>
      <c r="K149" s="210"/>
      <c r="L149" s="577"/>
      <c r="M149" s="209"/>
      <c r="N149" s="527"/>
      <c r="O149" s="527"/>
      <c r="P149" s="203"/>
      <c r="Q149" s="203"/>
      <c r="R149" s="208"/>
      <c r="S149" s="205"/>
      <c r="T149" s="576"/>
      <c r="U149" s="203"/>
      <c r="V149" s="203"/>
      <c r="W149" s="208"/>
      <c r="X149" s="205"/>
      <c r="Y149" s="576"/>
      <c r="Z149" s="203"/>
      <c r="AA149" s="203"/>
      <c r="AB149" s="208"/>
      <c r="AC149" s="205"/>
      <c r="AD149" s="576"/>
      <c r="AE149" s="203"/>
      <c r="AF149" s="203"/>
      <c r="AG149" s="208"/>
      <c r="AH149" s="205"/>
      <c r="AI149" s="576"/>
      <c r="AJ149" s="203"/>
      <c r="AK149" s="203"/>
      <c r="AL149" s="208"/>
      <c r="AM149" s="205"/>
      <c r="AN149" s="576"/>
      <c r="AO149" s="203"/>
      <c r="AP149" s="203"/>
      <c r="AQ149" s="208"/>
      <c r="AR149" s="205"/>
      <c r="AS149" s="576"/>
      <c r="AT149" s="203"/>
      <c r="AU149" s="203"/>
      <c r="AV149" s="208"/>
      <c r="AW149" s="205"/>
      <c r="AX149" s="576"/>
    </row>
    <row r="150" spans="2:50" ht="14.25" hidden="1" customHeight="1" outlineLevel="1">
      <c r="B150" s="527"/>
      <c r="C150" s="203">
        <v>4</v>
      </c>
      <c r="D150" s="206"/>
      <c r="E150" s="203"/>
      <c r="F150" s="203"/>
      <c r="G150" s="208"/>
      <c r="H150" s="576"/>
      <c r="I150" s="209"/>
      <c r="J150" s="209"/>
      <c r="K150" s="210"/>
      <c r="L150" s="577"/>
      <c r="M150" s="209"/>
      <c r="N150" s="527"/>
      <c r="O150" s="527"/>
      <c r="P150" s="203"/>
      <c r="Q150" s="203"/>
      <c r="R150" s="208"/>
      <c r="S150" s="205"/>
      <c r="T150" s="576"/>
      <c r="U150" s="203"/>
      <c r="V150" s="203"/>
      <c r="W150" s="208"/>
      <c r="X150" s="205"/>
      <c r="Y150" s="576"/>
      <c r="Z150" s="203"/>
      <c r="AA150" s="203"/>
      <c r="AB150" s="208"/>
      <c r="AC150" s="205"/>
      <c r="AD150" s="576"/>
      <c r="AE150" s="203"/>
      <c r="AF150" s="203"/>
      <c r="AG150" s="208"/>
      <c r="AH150" s="205"/>
      <c r="AI150" s="576"/>
      <c r="AJ150" s="203"/>
      <c r="AK150" s="203"/>
      <c r="AL150" s="208"/>
      <c r="AM150" s="205"/>
      <c r="AN150" s="576"/>
      <c r="AO150" s="203"/>
      <c r="AP150" s="203"/>
      <c r="AQ150" s="208"/>
      <c r="AR150" s="205"/>
      <c r="AS150" s="576"/>
      <c r="AT150" s="203"/>
      <c r="AU150" s="203"/>
      <c r="AV150" s="208"/>
      <c r="AW150" s="205"/>
      <c r="AX150" s="576"/>
    </row>
    <row r="151" spans="2:50" ht="14.25" hidden="1" customHeight="1" outlineLevel="1">
      <c r="B151" s="527"/>
      <c r="C151" s="203">
        <v>5</v>
      </c>
      <c r="D151" s="206"/>
      <c r="E151" s="203"/>
      <c r="F151" s="203"/>
      <c r="G151" s="208"/>
      <c r="H151" s="576"/>
      <c r="I151" s="209"/>
      <c r="J151" s="209"/>
      <c r="K151" s="210"/>
      <c r="L151" s="577"/>
      <c r="M151" s="209"/>
      <c r="N151" s="527"/>
      <c r="O151" s="527"/>
      <c r="P151" s="203"/>
      <c r="Q151" s="203"/>
      <c r="R151" s="208"/>
      <c r="S151" s="205"/>
      <c r="T151" s="576"/>
      <c r="U151" s="203"/>
      <c r="V151" s="203"/>
      <c r="W151" s="208"/>
      <c r="X151" s="205"/>
      <c r="Y151" s="576"/>
      <c r="Z151" s="203"/>
      <c r="AA151" s="203"/>
      <c r="AB151" s="208"/>
      <c r="AC151" s="205"/>
      <c r="AD151" s="576"/>
      <c r="AE151" s="203"/>
      <c r="AF151" s="203"/>
      <c r="AG151" s="208"/>
      <c r="AH151" s="205"/>
      <c r="AI151" s="576"/>
      <c r="AJ151" s="203"/>
      <c r="AK151" s="203"/>
      <c r="AL151" s="208"/>
      <c r="AM151" s="205"/>
      <c r="AN151" s="576"/>
      <c r="AO151" s="203"/>
      <c r="AP151" s="203"/>
      <c r="AQ151" s="208"/>
      <c r="AR151" s="205"/>
      <c r="AS151" s="576"/>
      <c r="AT151" s="203"/>
      <c r="AU151" s="203"/>
      <c r="AV151" s="208"/>
      <c r="AW151" s="205"/>
      <c r="AX151" s="576"/>
    </row>
    <row r="152" spans="2:50" ht="14.25" hidden="1" customHeight="1" outlineLevel="1">
      <c r="B152" s="527"/>
      <c r="C152" s="203">
        <v>6</v>
      </c>
      <c r="D152" s="206"/>
      <c r="E152" s="203"/>
      <c r="F152" s="203"/>
      <c r="G152" s="208"/>
      <c r="H152" s="576"/>
      <c r="I152" s="209"/>
      <c r="J152" s="209"/>
      <c r="K152" s="210"/>
      <c r="L152" s="577"/>
      <c r="M152" s="209"/>
      <c r="N152" s="527"/>
      <c r="O152" s="527"/>
      <c r="P152" s="203"/>
      <c r="Q152" s="203"/>
      <c r="R152" s="208"/>
      <c r="S152" s="205"/>
      <c r="T152" s="576"/>
      <c r="U152" s="203"/>
      <c r="V152" s="203"/>
      <c r="W152" s="208"/>
      <c r="X152" s="205"/>
      <c r="Y152" s="576"/>
      <c r="Z152" s="203"/>
      <c r="AA152" s="203"/>
      <c r="AB152" s="208"/>
      <c r="AC152" s="205"/>
      <c r="AD152" s="576"/>
      <c r="AE152" s="203"/>
      <c r="AF152" s="203"/>
      <c r="AG152" s="208"/>
      <c r="AH152" s="205"/>
      <c r="AI152" s="576"/>
      <c r="AJ152" s="203"/>
      <c r="AK152" s="203"/>
      <c r="AL152" s="208"/>
      <c r="AM152" s="205"/>
      <c r="AN152" s="576"/>
      <c r="AO152" s="203"/>
      <c r="AP152" s="203"/>
      <c r="AQ152" s="208"/>
      <c r="AR152" s="205"/>
      <c r="AS152" s="576"/>
      <c r="AT152" s="203"/>
      <c r="AU152" s="203"/>
      <c r="AV152" s="208"/>
      <c r="AW152" s="205"/>
      <c r="AX152" s="576"/>
    </row>
    <row r="153" spans="2:50" ht="14.25" hidden="1" customHeight="1" outlineLevel="1">
      <c r="B153" s="527"/>
      <c r="C153" s="203">
        <v>7</v>
      </c>
      <c r="D153" s="206"/>
      <c r="E153" s="203"/>
      <c r="F153" s="203"/>
      <c r="G153" s="208"/>
      <c r="H153" s="576"/>
      <c r="I153" s="209"/>
      <c r="J153" s="209"/>
      <c r="K153" s="210"/>
      <c r="L153" s="577"/>
      <c r="M153" s="209"/>
      <c r="N153" s="527"/>
      <c r="O153" s="527"/>
      <c r="P153" s="203"/>
      <c r="Q153" s="203"/>
      <c r="R153" s="208"/>
      <c r="S153" s="205"/>
      <c r="T153" s="576"/>
      <c r="U153" s="203"/>
      <c r="V153" s="203"/>
      <c r="W153" s="208"/>
      <c r="X153" s="205"/>
      <c r="Y153" s="576"/>
      <c r="Z153" s="203"/>
      <c r="AA153" s="203"/>
      <c r="AB153" s="208"/>
      <c r="AC153" s="205"/>
      <c r="AD153" s="576"/>
      <c r="AE153" s="203"/>
      <c r="AF153" s="203"/>
      <c r="AG153" s="208"/>
      <c r="AH153" s="205"/>
      <c r="AI153" s="576"/>
      <c r="AJ153" s="203"/>
      <c r="AK153" s="203"/>
      <c r="AL153" s="208"/>
      <c r="AM153" s="205"/>
      <c r="AN153" s="576"/>
      <c r="AO153" s="203"/>
      <c r="AP153" s="203"/>
      <c r="AQ153" s="208"/>
      <c r="AR153" s="205"/>
      <c r="AS153" s="576"/>
      <c r="AT153" s="203"/>
      <c r="AU153" s="203"/>
      <c r="AV153" s="208"/>
      <c r="AW153" s="205"/>
      <c r="AX153" s="576"/>
    </row>
    <row r="154" spans="2:50" ht="14.25" hidden="1" customHeight="1" outlineLevel="1">
      <c r="B154" s="527"/>
      <c r="C154" s="203">
        <v>8</v>
      </c>
      <c r="D154" s="206"/>
      <c r="E154" s="203"/>
      <c r="F154" s="203"/>
      <c r="G154" s="208"/>
      <c r="H154" s="576"/>
      <c r="I154" s="209"/>
      <c r="J154" s="209"/>
      <c r="K154" s="210"/>
      <c r="L154" s="577"/>
      <c r="M154" s="209"/>
      <c r="N154" s="527"/>
      <c r="O154" s="527"/>
      <c r="P154" s="203"/>
      <c r="Q154" s="203"/>
      <c r="R154" s="208"/>
      <c r="S154" s="205"/>
      <c r="T154" s="576"/>
      <c r="U154" s="203"/>
      <c r="V154" s="203"/>
      <c r="W154" s="208"/>
      <c r="X154" s="205"/>
      <c r="Y154" s="576"/>
      <c r="Z154" s="203"/>
      <c r="AA154" s="203"/>
      <c r="AB154" s="208"/>
      <c r="AC154" s="205"/>
      <c r="AD154" s="576"/>
      <c r="AE154" s="203"/>
      <c r="AF154" s="203"/>
      <c r="AG154" s="208"/>
      <c r="AH154" s="205"/>
      <c r="AI154" s="576"/>
      <c r="AJ154" s="203"/>
      <c r="AK154" s="203"/>
      <c r="AL154" s="208"/>
      <c r="AM154" s="205"/>
      <c r="AN154" s="576"/>
      <c r="AO154" s="203"/>
      <c r="AP154" s="203"/>
      <c r="AQ154" s="208"/>
      <c r="AR154" s="205"/>
      <c r="AS154" s="576"/>
      <c r="AT154" s="203"/>
      <c r="AU154" s="203"/>
      <c r="AV154" s="208"/>
      <c r="AW154" s="205"/>
      <c r="AX154" s="576"/>
    </row>
    <row r="155" spans="2:50" ht="14.25" hidden="1" customHeight="1" outlineLevel="1">
      <c r="B155" s="527"/>
      <c r="C155" s="203">
        <v>9</v>
      </c>
      <c r="D155" s="206"/>
      <c r="E155" s="203"/>
      <c r="F155" s="203"/>
      <c r="G155" s="208"/>
      <c r="H155" s="576"/>
      <c r="I155" s="209"/>
      <c r="J155" s="209"/>
      <c r="K155" s="210"/>
      <c r="L155" s="577"/>
      <c r="M155" s="209"/>
      <c r="N155" s="527"/>
      <c r="O155" s="527"/>
      <c r="P155" s="203"/>
      <c r="Q155" s="203"/>
      <c r="R155" s="208"/>
      <c r="S155" s="205"/>
      <c r="T155" s="576"/>
      <c r="U155" s="203"/>
      <c r="V155" s="203"/>
      <c r="W155" s="208"/>
      <c r="X155" s="205"/>
      <c r="Y155" s="576"/>
      <c r="Z155" s="203"/>
      <c r="AA155" s="203"/>
      <c r="AB155" s="208"/>
      <c r="AC155" s="205"/>
      <c r="AD155" s="576"/>
      <c r="AE155" s="203"/>
      <c r="AF155" s="203"/>
      <c r="AG155" s="208"/>
      <c r="AH155" s="205"/>
      <c r="AI155" s="576"/>
      <c r="AJ155" s="203"/>
      <c r="AK155" s="203"/>
      <c r="AL155" s="208"/>
      <c r="AM155" s="205"/>
      <c r="AN155" s="576"/>
      <c r="AO155" s="203"/>
      <c r="AP155" s="203"/>
      <c r="AQ155" s="208"/>
      <c r="AR155" s="205"/>
      <c r="AS155" s="576"/>
      <c r="AT155" s="203"/>
      <c r="AU155" s="203"/>
      <c r="AV155" s="208"/>
      <c r="AW155" s="205"/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3"/>
      <c r="Q156" s="203"/>
      <c r="R156" s="208"/>
      <c r="S156" s="205"/>
      <c r="T156" s="576"/>
      <c r="U156" s="203"/>
      <c r="V156" s="203"/>
      <c r="W156" s="208"/>
      <c r="X156" s="205"/>
      <c r="Y156" s="576"/>
      <c r="Z156" s="203"/>
      <c r="AA156" s="203"/>
      <c r="AB156" s="208"/>
      <c r="AC156" s="205"/>
      <c r="AD156" s="576"/>
      <c r="AE156" s="203"/>
      <c r="AF156" s="203"/>
      <c r="AG156" s="208"/>
      <c r="AH156" s="205"/>
      <c r="AI156" s="576"/>
      <c r="AJ156" s="203"/>
      <c r="AK156" s="203"/>
      <c r="AL156" s="208"/>
      <c r="AM156" s="205"/>
      <c r="AN156" s="576"/>
      <c r="AO156" s="203"/>
      <c r="AP156" s="203"/>
      <c r="AQ156" s="208"/>
      <c r="AR156" s="205"/>
      <c r="AS156" s="576"/>
      <c r="AT156" s="203"/>
      <c r="AU156" s="203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32">U162+1</f>
        <v>45925</v>
      </c>
      <c r="AA162" s="637"/>
      <c r="AB162" s="637"/>
      <c r="AC162" s="637"/>
      <c r="AD162" s="637"/>
      <c r="AE162" s="638">
        <f t="shared" ref="AE162" si="133">Z162+1</f>
        <v>45926</v>
      </c>
      <c r="AF162" s="639"/>
      <c r="AG162" s="639"/>
      <c r="AH162" s="639"/>
      <c r="AI162" s="639"/>
      <c r="AJ162" s="640">
        <f t="shared" ref="AJ162" si="134">AE162+1</f>
        <v>45927</v>
      </c>
      <c r="AK162" s="641"/>
      <c r="AL162" s="641"/>
      <c r="AM162" s="641"/>
      <c r="AN162" s="642"/>
      <c r="AO162" s="638">
        <f t="shared" ref="AO162" si="135">AJ162+1</f>
        <v>45928</v>
      </c>
      <c r="AP162" s="639"/>
      <c r="AQ162" s="639"/>
      <c r="AR162" s="639"/>
      <c r="AS162" s="639"/>
      <c r="AT162" s="640">
        <f t="shared" ref="AT162" si="136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137">Z162</f>
        <v>45925</v>
      </c>
      <c r="AA163" s="643"/>
      <c r="AB163" s="643"/>
      <c r="AC163" s="643"/>
      <c r="AD163" s="643"/>
      <c r="AE163" s="644">
        <f t="shared" ref="AE163" si="138">AE162</f>
        <v>45926</v>
      </c>
      <c r="AF163" s="644"/>
      <c r="AG163" s="644"/>
      <c r="AH163" s="644"/>
      <c r="AI163" s="644"/>
      <c r="AJ163" s="645">
        <f t="shared" ref="AJ163" si="139">AJ162</f>
        <v>45927</v>
      </c>
      <c r="AK163" s="646"/>
      <c r="AL163" s="646"/>
      <c r="AM163" s="646"/>
      <c r="AN163" s="647"/>
      <c r="AO163" s="644">
        <f t="shared" ref="AO163" si="140">AO162</f>
        <v>45928</v>
      </c>
      <c r="AP163" s="644"/>
      <c r="AQ163" s="644"/>
      <c r="AR163" s="644"/>
      <c r="AS163" s="644"/>
      <c r="AT163" s="645">
        <f t="shared" ref="AT163" si="141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628</v>
      </c>
      <c r="C167" s="203">
        <v>1</v>
      </c>
      <c r="D167" s="206" t="s">
        <v>419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76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77">
        <f>IFERROR(AVERAGE(K167:K181),"-")</f>
        <v>72.198554945882563</v>
      </c>
      <c r="M167" s="209">
        <f>RANK(K167, K$167:$K$181)</f>
        <v>1</v>
      </c>
      <c r="N167" s="527"/>
      <c r="O167" s="527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76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76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76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76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76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76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76">
        <f>AVERAGE(AV167:AV181)</f>
        <v>72.296490809262352</v>
      </c>
    </row>
    <row r="168" spans="2:50" ht="14.25" hidden="1" customHeight="1" outlineLevel="1">
      <c r="B168" s="527"/>
      <c r="C168" s="203">
        <v>2</v>
      </c>
      <c r="D168" s="206"/>
      <c r="E168" s="203"/>
      <c r="F168" s="203"/>
      <c r="G168" s="208"/>
      <c r="H168" s="576"/>
      <c r="I168" s="209"/>
      <c r="J168" s="209"/>
      <c r="K168" s="210"/>
      <c r="L168" s="577"/>
      <c r="M168" s="209"/>
      <c r="N168" s="527"/>
      <c r="O168" s="527"/>
      <c r="P168" s="203"/>
      <c r="Q168" s="203"/>
      <c r="R168" s="208"/>
      <c r="S168" s="205"/>
      <c r="T168" s="576"/>
      <c r="U168" s="203"/>
      <c r="V168" s="203"/>
      <c r="W168" s="208"/>
      <c r="X168" s="205"/>
      <c r="Y168" s="576"/>
      <c r="Z168" s="203"/>
      <c r="AA168" s="203"/>
      <c r="AB168" s="208"/>
      <c r="AC168" s="205"/>
      <c r="AD168" s="576"/>
      <c r="AE168" s="203"/>
      <c r="AF168" s="203"/>
      <c r="AG168" s="208"/>
      <c r="AH168" s="205"/>
      <c r="AI168" s="576"/>
      <c r="AJ168" s="203"/>
      <c r="AK168" s="203"/>
      <c r="AL168" s="208"/>
      <c r="AM168" s="205"/>
      <c r="AN168" s="576"/>
      <c r="AO168" s="203"/>
      <c r="AP168" s="203"/>
      <c r="AQ168" s="208"/>
      <c r="AR168" s="205"/>
      <c r="AS168" s="576"/>
      <c r="AT168" s="203"/>
      <c r="AU168" s="203"/>
      <c r="AV168" s="208"/>
      <c r="AW168" s="205"/>
      <c r="AX168" s="576"/>
    </row>
    <row r="169" spans="2:50" ht="14.25" hidden="1" customHeight="1" outlineLevel="1">
      <c r="B169" s="527"/>
      <c r="C169" s="203">
        <v>3</v>
      </c>
      <c r="D169" s="206"/>
      <c r="E169" s="203"/>
      <c r="F169" s="203"/>
      <c r="G169" s="208"/>
      <c r="H169" s="576"/>
      <c r="I169" s="209"/>
      <c r="J169" s="209"/>
      <c r="K169" s="210"/>
      <c r="L169" s="577"/>
      <c r="M169" s="209"/>
      <c r="N169" s="527"/>
      <c r="O169" s="527"/>
      <c r="P169" s="203"/>
      <c r="Q169" s="203"/>
      <c r="R169" s="208"/>
      <c r="S169" s="205"/>
      <c r="T169" s="576"/>
      <c r="U169" s="203"/>
      <c r="V169" s="203"/>
      <c r="W169" s="208"/>
      <c r="X169" s="205"/>
      <c r="Y169" s="576"/>
      <c r="Z169" s="203"/>
      <c r="AA169" s="203"/>
      <c r="AB169" s="208"/>
      <c r="AC169" s="205"/>
      <c r="AD169" s="576"/>
      <c r="AE169" s="203"/>
      <c r="AF169" s="203"/>
      <c r="AG169" s="208"/>
      <c r="AH169" s="205"/>
      <c r="AI169" s="576"/>
      <c r="AJ169" s="203"/>
      <c r="AK169" s="203"/>
      <c r="AL169" s="208"/>
      <c r="AM169" s="205"/>
      <c r="AN169" s="576"/>
      <c r="AO169" s="203"/>
      <c r="AP169" s="203"/>
      <c r="AQ169" s="208"/>
      <c r="AR169" s="205"/>
      <c r="AS169" s="576"/>
      <c r="AT169" s="203"/>
      <c r="AU169" s="203"/>
      <c r="AV169" s="208"/>
      <c r="AW169" s="205"/>
      <c r="AX169" s="576"/>
    </row>
    <row r="170" spans="2:50" ht="14.25" hidden="1" customHeight="1" outlineLevel="1">
      <c r="B170" s="527"/>
      <c r="C170" s="203">
        <v>4</v>
      </c>
      <c r="D170" s="206"/>
      <c r="E170" s="203"/>
      <c r="F170" s="203"/>
      <c r="G170" s="208"/>
      <c r="H170" s="576"/>
      <c r="I170" s="209"/>
      <c r="J170" s="209"/>
      <c r="K170" s="210"/>
      <c r="L170" s="577"/>
      <c r="M170" s="209"/>
      <c r="N170" s="527"/>
      <c r="O170" s="527"/>
      <c r="P170" s="203"/>
      <c r="Q170" s="203"/>
      <c r="R170" s="208"/>
      <c r="S170" s="205"/>
      <c r="T170" s="576"/>
      <c r="U170" s="203"/>
      <c r="V170" s="203"/>
      <c r="W170" s="208"/>
      <c r="X170" s="205"/>
      <c r="Y170" s="576"/>
      <c r="Z170" s="203"/>
      <c r="AA170" s="203"/>
      <c r="AB170" s="208"/>
      <c r="AC170" s="205"/>
      <c r="AD170" s="576"/>
      <c r="AE170" s="203"/>
      <c r="AF170" s="203"/>
      <c r="AG170" s="208"/>
      <c r="AH170" s="205"/>
      <c r="AI170" s="576"/>
      <c r="AJ170" s="203"/>
      <c r="AK170" s="203"/>
      <c r="AL170" s="208"/>
      <c r="AM170" s="205"/>
      <c r="AN170" s="576"/>
      <c r="AO170" s="203"/>
      <c r="AP170" s="203"/>
      <c r="AQ170" s="208"/>
      <c r="AR170" s="205"/>
      <c r="AS170" s="576"/>
      <c r="AT170" s="203"/>
      <c r="AU170" s="203"/>
      <c r="AV170" s="208"/>
      <c r="AW170" s="205"/>
      <c r="AX170" s="576"/>
    </row>
    <row r="171" spans="2:50" ht="14.25" hidden="1" customHeight="1" outlineLevel="1">
      <c r="B171" s="527"/>
      <c r="C171" s="203">
        <v>5</v>
      </c>
      <c r="D171" s="206"/>
      <c r="E171" s="203"/>
      <c r="F171" s="203"/>
      <c r="G171" s="208"/>
      <c r="H171" s="576"/>
      <c r="I171" s="209"/>
      <c r="J171" s="209"/>
      <c r="K171" s="210"/>
      <c r="L171" s="577"/>
      <c r="M171" s="209"/>
      <c r="N171" s="527"/>
      <c r="O171" s="527"/>
      <c r="P171" s="203"/>
      <c r="Q171" s="203"/>
      <c r="R171" s="208"/>
      <c r="S171" s="205"/>
      <c r="T171" s="576"/>
      <c r="U171" s="203"/>
      <c r="V171" s="203"/>
      <c r="W171" s="208"/>
      <c r="X171" s="205"/>
      <c r="Y171" s="576"/>
      <c r="Z171" s="203"/>
      <c r="AA171" s="203"/>
      <c r="AB171" s="208"/>
      <c r="AC171" s="205"/>
      <c r="AD171" s="576"/>
      <c r="AE171" s="203"/>
      <c r="AF171" s="203"/>
      <c r="AG171" s="208"/>
      <c r="AH171" s="205"/>
      <c r="AI171" s="576"/>
      <c r="AJ171" s="203"/>
      <c r="AK171" s="203"/>
      <c r="AL171" s="208"/>
      <c r="AM171" s="205"/>
      <c r="AN171" s="576"/>
      <c r="AO171" s="203"/>
      <c r="AP171" s="203"/>
      <c r="AQ171" s="208"/>
      <c r="AR171" s="205"/>
      <c r="AS171" s="576"/>
      <c r="AT171" s="203"/>
      <c r="AU171" s="203"/>
      <c r="AV171" s="208"/>
      <c r="AW171" s="205"/>
      <c r="AX171" s="576"/>
    </row>
    <row r="172" spans="2:50" ht="14.25" hidden="1" customHeight="1" outlineLevel="1">
      <c r="B172" s="527"/>
      <c r="C172" s="203">
        <v>6</v>
      </c>
      <c r="D172" s="206"/>
      <c r="E172" s="203"/>
      <c r="F172" s="203"/>
      <c r="G172" s="208"/>
      <c r="H172" s="576"/>
      <c r="I172" s="209"/>
      <c r="J172" s="209"/>
      <c r="K172" s="210"/>
      <c r="L172" s="577"/>
      <c r="M172" s="209"/>
      <c r="N172" s="527"/>
      <c r="O172" s="527"/>
      <c r="P172" s="203"/>
      <c r="Q172" s="203"/>
      <c r="R172" s="208"/>
      <c r="S172" s="205"/>
      <c r="T172" s="576"/>
      <c r="U172" s="203"/>
      <c r="V172" s="203"/>
      <c r="W172" s="208"/>
      <c r="X172" s="205"/>
      <c r="Y172" s="576"/>
      <c r="Z172" s="203"/>
      <c r="AA172" s="203"/>
      <c r="AB172" s="208"/>
      <c r="AC172" s="205"/>
      <c r="AD172" s="576"/>
      <c r="AE172" s="203"/>
      <c r="AF172" s="203"/>
      <c r="AG172" s="208"/>
      <c r="AH172" s="205"/>
      <c r="AI172" s="576"/>
      <c r="AJ172" s="203"/>
      <c r="AK172" s="203"/>
      <c r="AL172" s="208"/>
      <c r="AM172" s="205"/>
      <c r="AN172" s="576"/>
      <c r="AO172" s="203"/>
      <c r="AP172" s="203"/>
      <c r="AQ172" s="208"/>
      <c r="AR172" s="205"/>
      <c r="AS172" s="576"/>
      <c r="AT172" s="203"/>
      <c r="AU172" s="203"/>
      <c r="AV172" s="208"/>
      <c r="AW172" s="205"/>
      <c r="AX172" s="576"/>
    </row>
    <row r="173" spans="2:50" ht="14.25" hidden="1" customHeight="1" outlineLevel="1">
      <c r="B173" s="527"/>
      <c r="C173" s="203">
        <v>7</v>
      </c>
      <c r="D173" s="206"/>
      <c r="E173" s="203"/>
      <c r="F173" s="203"/>
      <c r="G173" s="208"/>
      <c r="H173" s="576"/>
      <c r="I173" s="209"/>
      <c r="J173" s="209"/>
      <c r="K173" s="210"/>
      <c r="L173" s="577"/>
      <c r="M173" s="209"/>
      <c r="N173" s="527"/>
      <c r="O173" s="527"/>
      <c r="P173" s="203"/>
      <c r="Q173" s="203"/>
      <c r="R173" s="208"/>
      <c r="S173" s="205"/>
      <c r="T173" s="576"/>
      <c r="U173" s="203"/>
      <c r="V173" s="203"/>
      <c r="W173" s="208"/>
      <c r="X173" s="205"/>
      <c r="Y173" s="576"/>
      <c r="Z173" s="203"/>
      <c r="AA173" s="203"/>
      <c r="AB173" s="208"/>
      <c r="AC173" s="205"/>
      <c r="AD173" s="576"/>
      <c r="AE173" s="203"/>
      <c r="AF173" s="203"/>
      <c r="AG173" s="208"/>
      <c r="AH173" s="205"/>
      <c r="AI173" s="576"/>
      <c r="AJ173" s="203"/>
      <c r="AK173" s="203"/>
      <c r="AL173" s="208"/>
      <c r="AM173" s="205"/>
      <c r="AN173" s="576"/>
      <c r="AO173" s="203"/>
      <c r="AP173" s="203"/>
      <c r="AQ173" s="208"/>
      <c r="AR173" s="205"/>
      <c r="AS173" s="576"/>
      <c r="AT173" s="203"/>
      <c r="AU173" s="203"/>
      <c r="AV173" s="208"/>
      <c r="AW173" s="205"/>
      <c r="AX173" s="576"/>
    </row>
    <row r="174" spans="2:50" ht="14.25" hidden="1" customHeight="1" outlineLevel="1">
      <c r="B174" s="527"/>
      <c r="C174" s="203">
        <v>8</v>
      </c>
      <c r="D174" s="206"/>
      <c r="E174" s="203"/>
      <c r="F174" s="203"/>
      <c r="G174" s="208"/>
      <c r="H174" s="576"/>
      <c r="I174" s="209"/>
      <c r="J174" s="209"/>
      <c r="K174" s="210"/>
      <c r="L174" s="577"/>
      <c r="M174" s="209"/>
      <c r="N174" s="527"/>
      <c r="O174" s="527"/>
      <c r="P174" s="203"/>
      <c r="Q174" s="203"/>
      <c r="R174" s="208"/>
      <c r="S174" s="205"/>
      <c r="T174" s="576"/>
      <c r="U174" s="203"/>
      <c r="V174" s="203"/>
      <c r="W174" s="208"/>
      <c r="X174" s="205"/>
      <c r="Y174" s="576"/>
      <c r="Z174" s="203"/>
      <c r="AA174" s="203"/>
      <c r="AB174" s="208"/>
      <c r="AC174" s="205"/>
      <c r="AD174" s="576"/>
      <c r="AE174" s="203"/>
      <c r="AF174" s="203"/>
      <c r="AG174" s="208"/>
      <c r="AH174" s="205"/>
      <c r="AI174" s="576"/>
      <c r="AJ174" s="203"/>
      <c r="AK174" s="203"/>
      <c r="AL174" s="208"/>
      <c r="AM174" s="205"/>
      <c r="AN174" s="576"/>
      <c r="AO174" s="203"/>
      <c r="AP174" s="203"/>
      <c r="AQ174" s="208"/>
      <c r="AR174" s="205"/>
      <c r="AS174" s="576"/>
      <c r="AT174" s="203"/>
      <c r="AU174" s="203"/>
      <c r="AV174" s="208"/>
      <c r="AW174" s="205"/>
      <c r="AX174" s="576"/>
    </row>
    <row r="175" spans="2:50" ht="14.25" hidden="1" customHeight="1" outlineLevel="1">
      <c r="B175" s="527"/>
      <c r="C175" s="203">
        <v>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27"/>
      <c r="O175" s="527"/>
      <c r="P175" s="203"/>
      <c r="Q175" s="203"/>
      <c r="R175" s="208"/>
      <c r="S175" s="205"/>
      <c r="T175" s="576"/>
      <c r="U175" s="203"/>
      <c r="V175" s="203"/>
      <c r="W175" s="208"/>
      <c r="X175" s="205"/>
      <c r="Y175" s="576"/>
      <c r="Z175" s="203"/>
      <c r="AA175" s="203"/>
      <c r="AB175" s="208"/>
      <c r="AC175" s="205"/>
      <c r="AD175" s="576"/>
      <c r="AE175" s="203"/>
      <c r="AF175" s="203"/>
      <c r="AG175" s="208"/>
      <c r="AH175" s="205"/>
      <c r="AI175" s="576"/>
      <c r="AJ175" s="203"/>
      <c r="AK175" s="203"/>
      <c r="AL175" s="208"/>
      <c r="AM175" s="205"/>
      <c r="AN175" s="576"/>
      <c r="AO175" s="203"/>
      <c r="AP175" s="203"/>
      <c r="AQ175" s="208"/>
      <c r="AR175" s="205"/>
      <c r="AS175" s="576"/>
      <c r="AT175" s="203"/>
      <c r="AU175" s="203"/>
      <c r="AV175" s="208"/>
      <c r="AW175" s="205"/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3"/>
      <c r="W181" s="208"/>
      <c r="X181" s="205"/>
      <c r="Y181" s="576"/>
      <c r="Z181" s="203"/>
      <c r="AA181" s="203"/>
      <c r="AB181" s="208"/>
      <c r="AC181" s="205"/>
      <c r="AD181" s="576"/>
      <c r="AE181" s="203"/>
      <c r="AF181" s="203"/>
      <c r="AG181" s="208"/>
      <c r="AH181" s="205"/>
      <c r="AI181" s="576"/>
      <c r="AJ181" s="203"/>
      <c r="AK181" s="203"/>
      <c r="AL181" s="208"/>
      <c r="AM181" s="205"/>
      <c r="AN181" s="576"/>
      <c r="AO181" s="203"/>
      <c r="AP181" s="203"/>
      <c r="AQ181" s="208"/>
      <c r="AR181" s="205"/>
      <c r="AS181" s="576"/>
      <c r="AT181" s="203"/>
      <c r="AU181" s="203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150">U182+1</f>
        <v>45932</v>
      </c>
      <c r="AA182" s="637"/>
      <c r="AB182" s="637"/>
      <c r="AC182" s="637"/>
      <c r="AD182" s="637"/>
      <c r="AE182" s="638">
        <f t="shared" ref="AE182" si="151">Z182+1</f>
        <v>45933</v>
      </c>
      <c r="AF182" s="639"/>
      <c r="AG182" s="639"/>
      <c r="AH182" s="639"/>
      <c r="AI182" s="639"/>
      <c r="AJ182" s="640">
        <f t="shared" ref="AJ182" si="152">AE182+1</f>
        <v>45934</v>
      </c>
      <c r="AK182" s="641"/>
      <c r="AL182" s="641"/>
      <c r="AM182" s="641"/>
      <c r="AN182" s="642"/>
      <c r="AO182" s="638">
        <f t="shared" ref="AO182" si="153">AJ182+1</f>
        <v>45935</v>
      </c>
      <c r="AP182" s="639"/>
      <c r="AQ182" s="639"/>
      <c r="AR182" s="639"/>
      <c r="AS182" s="639"/>
      <c r="AT182" s="640">
        <f t="shared" ref="AT182" si="154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155">Z182</f>
        <v>45932</v>
      </c>
      <c r="AA183" s="643"/>
      <c r="AB183" s="643"/>
      <c r="AC183" s="643"/>
      <c r="AD183" s="643"/>
      <c r="AE183" s="644">
        <f t="shared" ref="AE183" si="156">AE182</f>
        <v>45933</v>
      </c>
      <c r="AF183" s="644"/>
      <c r="AG183" s="644"/>
      <c r="AH183" s="644"/>
      <c r="AI183" s="644"/>
      <c r="AJ183" s="645">
        <f t="shared" ref="AJ183" si="157">AJ182</f>
        <v>45934</v>
      </c>
      <c r="AK183" s="646"/>
      <c r="AL183" s="646"/>
      <c r="AM183" s="646"/>
      <c r="AN183" s="647"/>
      <c r="AO183" s="644">
        <f t="shared" ref="AO183" si="158">AO182</f>
        <v>45935</v>
      </c>
      <c r="AP183" s="644"/>
      <c r="AQ183" s="644"/>
      <c r="AR183" s="644"/>
      <c r="AS183" s="644"/>
      <c r="AT183" s="645">
        <f t="shared" ref="AT183" si="159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628</v>
      </c>
      <c r="C187" s="203">
        <v>1</v>
      </c>
      <c r="D187" s="206" t="s">
        <v>419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76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77">
        <f>IFERROR(AVERAGE(K187:K201),"-")</f>
        <v>72.472493939567443</v>
      </c>
      <c r="M187" s="209">
        <f>RANK(K187, K$187:$K$201)</f>
        <v>1</v>
      </c>
      <c r="N187" s="527"/>
      <c r="O187" s="527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76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76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76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76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76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76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76">
        <f>AVERAGE(AV187:AV201)</f>
        <v>72.7428722280887</v>
      </c>
    </row>
    <row r="188" spans="2:50" ht="14.25" hidden="1" customHeight="1" outlineLevel="1">
      <c r="B188" s="527"/>
      <c r="C188" s="203">
        <v>2</v>
      </c>
      <c r="D188" s="206"/>
      <c r="E188" s="203"/>
      <c r="F188" s="203"/>
      <c r="G188" s="208"/>
      <c r="H188" s="576"/>
      <c r="I188" s="209"/>
      <c r="J188" s="209"/>
      <c r="K188" s="210"/>
      <c r="L188" s="577"/>
      <c r="M188" s="209"/>
      <c r="N188" s="527"/>
      <c r="O188" s="527"/>
      <c r="P188" s="203"/>
      <c r="Q188" s="203"/>
      <c r="R188" s="208"/>
      <c r="S188" s="205"/>
      <c r="T188" s="576"/>
      <c r="U188" s="203"/>
      <c r="V188" s="203"/>
      <c r="W188" s="208"/>
      <c r="X188" s="205"/>
      <c r="Y188" s="576"/>
      <c r="Z188" s="203"/>
      <c r="AA188" s="203"/>
      <c r="AB188" s="208"/>
      <c r="AC188" s="205"/>
      <c r="AD188" s="576"/>
      <c r="AE188" s="203"/>
      <c r="AF188" s="203"/>
      <c r="AG188" s="208"/>
      <c r="AH188" s="205"/>
      <c r="AI188" s="576"/>
      <c r="AJ188" s="203"/>
      <c r="AK188" s="203"/>
      <c r="AL188" s="208"/>
      <c r="AM188" s="205"/>
      <c r="AN188" s="576"/>
      <c r="AO188" s="203"/>
      <c r="AP188" s="203"/>
      <c r="AQ188" s="208"/>
      <c r="AR188" s="205"/>
      <c r="AS188" s="576"/>
      <c r="AT188" s="203"/>
      <c r="AU188" s="203"/>
      <c r="AV188" s="208"/>
      <c r="AW188" s="205"/>
      <c r="AX188" s="576"/>
    </row>
    <row r="189" spans="2:50" ht="14.25" hidden="1" customHeight="1" outlineLevel="1">
      <c r="B189" s="527"/>
      <c r="C189" s="203">
        <v>3</v>
      </c>
      <c r="D189" s="206"/>
      <c r="E189" s="203"/>
      <c r="F189" s="203"/>
      <c r="G189" s="208"/>
      <c r="H189" s="576"/>
      <c r="I189" s="209"/>
      <c r="J189" s="209"/>
      <c r="K189" s="210"/>
      <c r="L189" s="577"/>
      <c r="M189" s="209"/>
      <c r="N189" s="527"/>
      <c r="O189" s="527"/>
      <c r="P189" s="203"/>
      <c r="Q189" s="203"/>
      <c r="R189" s="208"/>
      <c r="S189" s="205"/>
      <c r="T189" s="576"/>
      <c r="U189" s="203"/>
      <c r="V189" s="203"/>
      <c r="W189" s="208"/>
      <c r="X189" s="205"/>
      <c r="Y189" s="576"/>
      <c r="Z189" s="203"/>
      <c r="AA189" s="203"/>
      <c r="AB189" s="208"/>
      <c r="AC189" s="205"/>
      <c r="AD189" s="576"/>
      <c r="AE189" s="203"/>
      <c r="AF189" s="203"/>
      <c r="AG189" s="208"/>
      <c r="AH189" s="205"/>
      <c r="AI189" s="576"/>
      <c r="AJ189" s="203"/>
      <c r="AK189" s="203"/>
      <c r="AL189" s="208"/>
      <c r="AM189" s="205"/>
      <c r="AN189" s="576"/>
      <c r="AO189" s="203"/>
      <c r="AP189" s="203"/>
      <c r="AQ189" s="208"/>
      <c r="AR189" s="205"/>
      <c r="AS189" s="576"/>
      <c r="AT189" s="203"/>
      <c r="AU189" s="203"/>
      <c r="AV189" s="208"/>
      <c r="AW189" s="205"/>
      <c r="AX189" s="576"/>
    </row>
    <row r="190" spans="2:50" ht="14.25" hidden="1" customHeight="1" outlineLevel="1">
      <c r="B190" s="527"/>
      <c r="C190" s="203">
        <v>4</v>
      </c>
      <c r="D190" s="206"/>
      <c r="E190" s="203"/>
      <c r="F190" s="203"/>
      <c r="G190" s="208"/>
      <c r="H190" s="576"/>
      <c r="I190" s="209"/>
      <c r="J190" s="209"/>
      <c r="K190" s="210"/>
      <c r="L190" s="577"/>
      <c r="M190" s="209"/>
      <c r="N190" s="527"/>
      <c r="O190" s="527"/>
      <c r="P190" s="203"/>
      <c r="Q190" s="203"/>
      <c r="R190" s="208"/>
      <c r="S190" s="205"/>
      <c r="T190" s="576"/>
      <c r="U190" s="203"/>
      <c r="V190" s="203"/>
      <c r="W190" s="208"/>
      <c r="X190" s="205"/>
      <c r="Y190" s="576"/>
      <c r="Z190" s="203"/>
      <c r="AA190" s="203"/>
      <c r="AB190" s="208"/>
      <c r="AC190" s="205"/>
      <c r="AD190" s="576"/>
      <c r="AE190" s="203"/>
      <c r="AF190" s="203"/>
      <c r="AG190" s="208"/>
      <c r="AH190" s="205"/>
      <c r="AI190" s="576"/>
      <c r="AJ190" s="203"/>
      <c r="AK190" s="203"/>
      <c r="AL190" s="208"/>
      <c r="AM190" s="205"/>
      <c r="AN190" s="576"/>
      <c r="AO190" s="203"/>
      <c r="AP190" s="203"/>
      <c r="AQ190" s="208"/>
      <c r="AR190" s="205"/>
      <c r="AS190" s="576"/>
      <c r="AT190" s="203"/>
      <c r="AU190" s="203"/>
      <c r="AV190" s="208"/>
      <c r="AW190" s="205"/>
      <c r="AX190" s="576"/>
    </row>
    <row r="191" spans="2:50" ht="14.25" hidden="1" customHeight="1" outlineLevel="1">
      <c r="B191" s="527"/>
      <c r="C191" s="203">
        <v>5</v>
      </c>
      <c r="D191" s="206"/>
      <c r="E191" s="203"/>
      <c r="F191" s="203"/>
      <c r="G191" s="208"/>
      <c r="H191" s="576"/>
      <c r="I191" s="209"/>
      <c r="J191" s="209"/>
      <c r="K191" s="210"/>
      <c r="L191" s="577"/>
      <c r="M191" s="209"/>
      <c r="N191" s="527"/>
      <c r="O191" s="527"/>
      <c r="P191" s="203"/>
      <c r="Q191" s="203"/>
      <c r="R191" s="208"/>
      <c r="S191" s="205"/>
      <c r="T191" s="576"/>
      <c r="U191" s="203"/>
      <c r="V191" s="203"/>
      <c r="W191" s="208"/>
      <c r="X191" s="205"/>
      <c r="Y191" s="576"/>
      <c r="Z191" s="203"/>
      <c r="AA191" s="203"/>
      <c r="AB191" s="208"/>
      <c r="AC191" s="205"/>
      <c r="AD191" s="576"/>
      <c r="AE191" s="203"/>
      <c r="AF191" s="203"/>
      <c r="AG191" s="208"/>
      <c r="AH191" s="205"/>
      <c r="AI191" s="576"/>
      <c r="AJ191" s="203"/>
      <c r="AK191" s="203"/>
      <c r="AL191" s="208"/>
      <c r="AM191" s="205"/>
      <c r="AN191" s="576"/>
      <c r="AO191" s="203"/>
      <c r="AP191" s="203"/>
      <c r="AQ191" s="208"/>
      <c r="AR191" s="205"/>
      <c r="AS191" s="576"/>
      <c r="AT191" s="203"/>
      <c r="AU191" s="203"/>
      <c r="AV191" s="208"/>
      <c r="AW191" s="205"/>
      <c r="AX191" s="576"/>
    </row>
    <row r="192" spans="2:50" ht="14.25" hidden="1" customHeight="1" outlineLevel="1">
      <c r="B192" s="527"/>
      <c r="C192" s="203">
        <v>6</v>
      </c>
      <c r="D192" s="206"/>
      <c r="E192" s="203"/>
      <c r="F192" s="203"/>
      <c r="G192" s="208"/>
      <c r="H192" s="576"/>
      <c r="I192" s="209"/>
      <c r="J192" s="209"/>
      <c r="K192" s="210"/>
      <c r="L192" s="577"/>
      <c r="M192" s="209"/>
      <c r="N192" s="527"/>
      <c r="O192" s="527"/>
      <c r="P192" s="203"/>
      <c r="Q192" s="203"/>
      <c r="R192" s="208"/>
      <c r="S192" s="205"/>
      <c r="T192" s="576"/>
      <c r="U192" s="203"/>
      <c r="V192" s="203"/>
      <c r="W192" s="208"/>
      <c r="X192" s="205"/>
      <c r="Y192" s="576"/>
      <c r="Z192" s="203"/>
      <c r="AA192" s="203"/>
      <c r="AB192" s="208"/>
      <c r="AC192" s="205"/>
      <c r="AD192" s="576"/>
      <c r="AE192" s="203"/>
      <c r="AF192" s="203"/>
      <c r="AG192" s="208"/>
      <c r="AH192" s="205"/>
      <c r="AI192" s="576"/>
      <c r="AJ192" s="203"/>
      <c r="AK192" s="203"/>
      <c r="AL192" s="208"/>
      <c r="AM192" s="205"/>
      <c r="AN192" s="576"/>
      <c r="AO192" s="203"/>
      <c r="AP192" s="203"/>
      <c r="AQ192" s="208"/>
      <c r="AR192" s="205"/>
      <c r="AS192" s="576"/>
      <c r="AT192" s="203"/>
      <c r="AU192" s="203"/>
      <c r="AV192" s="208"/>
      <c r="AW192" s="205"/>
      <c r="AX192" s="576"/>
    </row>
    <row r="193" spans="2:50" ht="14.25" hidden="1" customHeight="1" outlineLevel="1">
      <c r="B193" s="527"/>
      <c r="C193" s="203">
        <v>7</v>
      </c>
      <c r="D193" s="206"/>
      <c r="E193" s="203"/>
      <c r="F193" s="203"/>
      <c r="G193" s="208"/>
      <c r="H193" s="576"/>
      <c r="I193" s="209"/>
      <c r="J193" s="209"/>
      <c r="K193" s="210"/>
      <c r="L193" s="577"/>
      <c r="M193" s="209"/>
      <c r="N193" s="527"/>
      <c r="O193" s="527"/>
      <c r="P193" s="203"/>
      <c r="Q193" s="203"/>
      <c r="R193" s="208"/>
      <c r="S193" s="205"/>
      <c r="T193" s="576"/>
      <c r="U193" s="203"/>
      <c r="V193" s="203"/>
      <c r="W193" s="208"/>
      <c r="X193" s="205"/>
      <c r="Y193" s="576"/>
      <c r="Z193" s="203"/>
      <c r="AA193" s="203"/>
      <c r="AB193" s="208"/>
      <c r="AC193" s="205"/>
      <c r="AD193" s="576"/>
      <c r="AE193" s="203"/>
      <c r="AF193" s="203"/>
      <c r="AG193" s="208"/>
      <c r="AH193" s="205"/>
      <c r="AI193" s="576"/>
      <c r="AJ193" s="203"/>
      <c r="AK193" s="203"/>
      <c r="AL193" s="208"/>
      <c r="AM193" s="205"/>
      <c r="AN193" s="576"/>
      <c r="AO193" s="203"/>
      <c r="AP193" s="203"/>
      <c r="AQ193" s="208"/>
      <c r="AR193" s="205"/>
      <c r="AS193" s="576"/>
      <c r="AT193" s="203"/>
      <c r="AU193" s="203"/>
      <c r="AV193" s="208"/>
      <c r="AW193" s="205"/>
      <c r="AX193" s="576"/>
    </row>
    <row r="194" spans="2:50" ht="14.25" hidden="1" customHeight="1" outlineLevel="1">
      <c r="B194" s="527"/>
      <c r="C194" s="203">
        <v>8</v>
      </c>
      <c r="D194" s="206"/>
      <c r="E194" s="203"/>
      <c r="F194" s="203"/>
      <c r="G194" s="208"/>
      <c r="H194" s="576"/>
      <c r="I194" s="209"/>
      <c r="J194" s="209"/>
      <c r="K194" s="210"/>
      <c r="L194" s="577"/>
      <c r="M194" s="209"/>
      <c r="N194" s="527"/>
      <c r="O194" s="527"/>
      <c r="P194" s="203"/>
      <c r="Q194" s="203"/>
      <c r="R194" s="208"/>
      <c r="S194" s="205"/>
      <c r="T194" s="576"/>
      <c r="U194" s="203"/>
      <c r="V194" s="203"/>
      <c r="W194" s="208"/>
      <c r="X194" s="205"/>
      <c r="Y194" s="576"/>
      <c r="Z194" s="203"/>
      <c r="AA194" s="203"/>
      <c r="AB194" s="208"/>
      <c r="AC194" s="205"/>
      <c r="AD194" s="576"/>
      <c r="AE194" s="203"/>
      <c r="AF194" s="203"/>
      <c r="AG194" s="208"/>
      <c r="AH194" s="205"/>
      <c r="AI194" s="576"/>
      <c r="AJ194" s="203"/>
      <c r="AK194" s="203"/>
      <c r="AL194" s="208"/>
      <c r="AM194" s="205"/>
      <c r="AN194" s="576"/>
      <c r="AO194" s="203"/>
      <c r="AP194" s="203"/>
      <c r="AQ194" s="208"/>
      <c r="AR194" s="205"/>
      <c r="AS194" s="576"/>
      <c r="AT194" s="203"/>
      <c r="AU194" s="203"/>
      <c r="AV194" s="208"/>
      <c r="AW194" s="205"/>
      <c r="AX194" s="576"/>
    </row>
    <row r="195" spans="2:50" ht="14.25" hidden="1" customHeight="1" outlineLevel="1">
      <c r="B195" s="527"/>
      <c r="C195" s="203">
        <v>9</v>
      </c>
      <c r="D195" s="206"/>
      <c r="E195" s="203"/>
      <c r="F195" s="203"/>
      <c r="G195" s="208"/>
      <c r="H195" s="576"/>
      <c r="I195" s="209"/>
      <c r="J195" s="209"/>
      <c r="K195" s="210"/>
      <c r="L195" s="577"/>
      <c r="M195" s="209"/>
      <c r="N195" s="527"/>
      <c r="O195" s="527"/>
      <c r="P195" s="203"/>
      <c r="Q195" s="203"/>
      <c r="R195" s="208"/>
      <c r="S195" s="205"/>
      <c r="T195" s="576"/>
      <c r="U195" s="203"/>
      <c r="V195" s="203"/>
      <c r="W195" s="208"/>
      <c r="X195" s="205"/>
      <c r="Y195" s="576"/>
      <c r="Z195" s="203"/>
      <c r="AA195" s="203"/>
      <c r="AB195" s="208"/>
      <c r="AC195" s="205"/>
      <c r="AD195" s="576"/>
      <c r="AE195" s="203"/>
      <c r="AF195" s="203"/>
      <c r="AG195" s="208"/>
      <c r="AH195" s="205"/>
      <c r="AI195" s="576"/>
      <c r="AJ195" s="203"/>
      <c r="AK195" s="203"/>
      <c r="AL195" s="208"/>
      <c r="AM195" s="205"/>
      <c r="AN195" s="576"/>
      <c r="AO195" s="203"/>
      <c r="AP195" s="203"/>
      <c r="AQ195" s="208"/>
      <c r="AR195" s="205"/>
      <c r="AS195" s="576"/>
      <c r="AT195" s="203"/>
      <c r="AU195" s="203"/>
      <c r="AV195" s="208"/>
      <c r="AW195" s="205"/>
      <c r="AX195" s="576"/>
    </row>
    <row r="196" spans="2:50" ht="14.25" hidden="1" customHeight="1" outlineLevel="1">
      <c r="B196" s="527"/>
      <c r="C196" s="203">
        <v>10</v>
      </c>
      <c r="D196" s="206"/>
      <c r="E196" s="203"/>
      <c r="F196" s="203"/>
      <c r="G196" s="208"/>
      <c r="H196" s="576"/>
      <c r="I196" s="209"/>
      <c r="J196" s="209"/>
      <c r="K196" s="210"/>
      <c r="L196" s="577"/>
      <c r="M196" s="209"/>
      <c r="N196" s="527"/>
      <c r="O196" s="527"/>
      <c r="P196" s="203"/>
      <c r="Q196" s="203"/>
      <c r="R196" s="208"/>
      <c r="S196" s="205"/>
      <c r="T196" s="576"/>
      <c r="U196" s="203"/>
      <c r="V196" s="203"/>
      <c r="W196" s="208"/>
      <c r="X196" s="205"/>
      <c r="Y196" s="576"/>
      <c r="Z196" s="203"/>
      <c r="AA196" s="203"/>
      <c r="AB196" s="208"/>
      <c r="AC196" s="205"/>
      <c r="AD196" s="576"/>
      <c r="AE196" s="203"/>
      <c r="AF196" s="203"/>
      <c r="AG196" s="208"/>
      <c r="AH196" s="205"/>
      <c r="AI196" s="576"/>
      <c r="AJ196" s="203"/>
      <c r="AK196" s="203"/>
      <c r="AL196" s="208"/>
      <c r="AM196" s="205"/>
      <c r="AN196" s="576"/>
      <c r="AO196" s="203"/>
      <c r="AP196" s="203"/>
      <c r="AQ196" s="208"/>
      <c r="AR196" s="205"/>
      <c r="AS196" s="576"/>
      <c r="AT196" s="203"/>
      <c r="AU196" s="203"/>
      <c r="AV196" s="208"/>
      <c r="AW196" s="205"/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3"/>
      <c r="Q197" s="203"/>
      <c r="R197" s="208"/>
      <c r="S197" s="205"/>
      <c r="T197" s="576"/>
      <c r="U197" s="203"/>
      <c r="V197" s="203"/>
      <c r="W197" s="208"/>
      <c r="X197" s="205"/>
      <c r="Y197" s="576"/>
      <c r="Z197" s="203"/>
      <c r="AA197" s="203"/>
      <c r="AB197" s="208"/>
      <c r="AC197" s="205"/>
      <c r="AD197" s="576"/>
      <c r="AE197" s="203"/>
      <c r="AF197" s="203"/>
      <c r="AG197" s="208"/>
      <c r="AH197" s="205"/>
      <c r="AI197" s="576"/>
      <c r="AJ197" s="203"/>
      <c r="AK197" s="203"/>
      <c r="AL197" s="208"/>
      <c r="AM197" s="205"/>
      <c r="AN197" s="576"/>
      <c r="AO197" s="203"/>
      <c r="AP197" s="203"/>
      <c r="AQ197" s="208"/>
      <c r="AR197" s="205"/>
      <c r="AS197" s="576"/>
      <c r="AT197" s="203"/>
      <c r="AU197" s="203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3"/>
      <c r="Q198" s="203"/>
      <c r="R198" s="208"/>
      <c r="S198" s="205"/>
      <c r="T198" s="576"/>
      <c r="U198" s="203"/>
      <c r="V198" s="203"/>
      <c r="W198" s="208"/>
      <c r="X198" s="205"/>
      <c r="Y198" s="576"/>
      <c r="Z198" s="203"/>
      <c r="AA198" s="203"/>
      <c r="AB198" s="208"/>
      <c r="AC198" s="205"/>
      <c r="AD198" s="576"/>
      <c r="AE198" s="203"/>
      <c r="AF198" s="203"/>
      <c r="AG198" s="208"/>
      <c r="AH198" s="205"/>
      <c r="AI198" s="576"/>
      <c r="AJ198" s="203"/>
      <c r="AK198" s="203"/>
      <c r="AL198" s="208"/>
      <c r="AM198" s="205"/>
      <c r="AN198" s="576"/>
      <c r="AO198" s="203"/>
      <c r="AP198" s="203"/>
      <c r="AQ198" s="208"/>
      <c r="AR198" s="205"/>
      <c r="AS198" s="576"/>
      <c r="AT198" s="203"/>
      <c r="AU198" s="203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3"/>
      <c r="W201" s="208"/>
      <c r="X201" s="205"/>
      <c r="Y201" s="576"/>
      <c r="Z201" s="203"/>
      <c r="AA201" s="203"/>
      <c r="AB201" s="208"/>
      <c r="AC201" s="205"/>
      <c r="AD201" s="576"/>
      <c r="AE201" s="203"/>
      <c r="AF201" s="203"/>
      <c r="AG201" s="208"/>
      <c r="AH201" s="205"/>
      <c r="AI201" s="576"/>
      <c r="AJ201" s="203"/>
      <c r="AK201" s="203"/>
      <c r="AL201" s="208"/>
      <c r="AM201" s="205"/>
      <c r="AN201" s="576"/>
      <c r="AO201" s="203"/>
      <c r="AP201" s="203"/>
      <c r="AQ201" s="208"/>
      <c r="AR201" s="205"/>
      <c r="AS201" s="576"/>
      <c r="AT201" s="203"/>
      <c r="AU201" s="203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168">U202+1</f>
        <v>45939</v>
      </c>
      <c r="AA202" s="637"/>
      <c r="AB202" s="637"/>
      <c r="AC202" s="637"/>
      <c r="AD202" s="637"/>
      <c r="AE202" s="638">
        <f t="shared" ref="AE202" si="169">Z202+1</f>
        <v>45940</v>
      </c>
      <c r="AF202" s="639"/>
      <c r="AG202" s="639"/>
      <c r="AH202" s="639"/>
      <c r="AI202" s="639"/>
      <c r="AJ202" s="640">
        <f t="shared" ref="AJ202" si="170">AE202+1</f>
        <v>45941</v>
      </c>
      <c r="AK202" s="641"/>
      <c r="AL202" s="641"/>
      <c r="AM202" s="641"/>
      <c r="AN202" s="642"/>
      <c r="AO202" s="638">
        <f t="shared" ref="AO202" si="171">AJ202+1</f>
        <v>45942</v>
      </c>
      <c r="AP202" s="639"/>
      <c r="AQ202" s="639"/>
      <c r="AR202" s="639"/>
      <c r="AS202" s="639"/>
      <c r="AT202" s="640">
        <f t="shared" ref="AT202" si="172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173">Z202</f>
        <v>45939</v>
      </c>
      <c r="AA203" s="643"/>
      <c r="AB203" s="643"/>
      <c r="AC203" s="643"/>
      <c r="AD203" s="643"/>
      <c r="AE203" s="644">
        <f t="shared" ref="AE203" si="174">AE202</f>
        <v>45940</v>
      </c>
      <c r="AF203" s="644"/>
      <c r="AG203" s="644"/>
      <c r="AH203" s="644"/>
      <c r="AI203" s="644"/>
      <c r="AJ203" s="645">
        <f t="shared" ref="AJ203" si="175">AJ202</f>
        <v>45941</v>
      </c>
      <c r="AK203" s="646"/>
      <c r="AL203" s="646"/>
      <c r="AM203" s="646"/>
      <c r="AN203" s="647"/>
      <c r="AO203" s="644">
        <f t="shared" ref="AO203" si="176">AO202</f>
        <v>45942</v>
      </c>
      <c r="AP203" s="644"/>
      <c r="AQ203" s="644"/>
      <c r="AR203" s="644"/>
      <c r="AS203" s="644"/>
      <c r="AT203" s="645">
        <f t="shared" ref="AT203" si="177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628</v>
      </c>
      <c r="C207" s="203">
        <v>1</v>
      </c>
      <c r="D207" s="206" t="s">
        <v>419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76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77">
        <f>IFERROR(AVERAGE(K207:K221),"-")</f>
        <v>73.223585638586059</v>
      </c>
      <c r="M207" s="209">
        <f>RANK(K207, K$207:$K$221)</f>
        <v>1</v>
      </c>
      <c r="N207" s="527"/>
      <c r="O207" s="527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76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76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76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76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76">
        <f>AVERAGE(AL207:AL221)</f>
        <v>73.429054054054049</v>
      </c>
      <c r="AO207" s="207"/>
      <c r="AP207" s="207"/>
      <c r="AQ207" s="208"/>
      <c r="AR207" s="205"/>
      <c r="AS207" s="576" t="e">
        <f>AVERAGE(AQ207:AQ221)</f>
        <v>#DIV/0!</v>
      </c>
      <c r="AT207" s="207"/>
      <c r="AU207" s="207"/>
      <c r="AV207" s="208"/>
      <c r="AW207" s="205"/>
      <c r="AX207" s="576" t="e">
        <f>AVERAGE(AV207:AV221)</f>
        <v>#DIV/0!</v>
      </c>
    </row>
    <row r="208" spans="2:50" ht="14.25" hidden="1" customHeight="1" outlineLevel="1">
      <c r="B208" s="527"/>
      <c r="C208" s="203">
        <v>2</v>
      </c>
      <c r="D208" s="206"/>
      <c r="E208" s="203"/>
      <c r="F208" s="203"/>
      <c r="G208" s="208"/>
      <c r="H208" s="576"/>
      <c r="I208" s="209"/>
      <c r="J208" s="209"/>
      <c r="K208" s="210"/>
      <c r="L208" s="577"/>
      <c r="M208" s="209"/>
      <c r="N208" s="527"/>
      <c r="O208" s="527"/>
      <c r="P208" s="203"/>
      <c r="Q208" s="203"/>
      <c r="R208" s="208"/>
      <c r="S208" s="205"/>
      <c r="T208" s="576"/>
      <c r="U208" s="203"/>
      <c r="V208" s="203"/>
      <c r="W208" s="208"/>
      <c r="X208" s="205"/>
      <c r="Y208" s="576"/>
      <c r="Z208" s="203"/>
      <c r="AA208" s="203"/>
      <c r="AB208" s="208"/>
      <c r="AC208" s="205"/>
      <c r="AD208" s="576"/>
      <c r="AE208" s="203"/>
      <c r="AF208" s="203"/>
      <c r="AG208" s="208"/>
      <c r="AH208" s="205"/>
      <c r="AI208" s="576"/>
      <c r="AJ208" s="203"/>
      <c r="AK208" s="203"/>
      <c r="AL208" s="208"/>
      <c r="AM208" s="205"/>
      <c r="AN208" s="576"/>
      <c r="AO208" s="203"/>
      <c r="AP208" s="203"/>
      <c r="AQ208" s="208"/>
      <c r="AR208" s="205"/>
      <c r="AS208" s="576"/>
      <c r="AT208" s="203"/>
      <c r="AU208" s="203"/>
      <c r="AV208" s="208"/>
      <c r="AW208" s="205"/>
      <c r="AX208" s="576"/>
    </row>
    <row r="209" spans="2:50" ht="14.25" hidden="1" customHeight="1" outlineLevel="1">
      <c r="B209" s="527"/>
      <c r="C209" s="203">
        <v>3</v>
      </c>
      <c r="D209" s="206"/>
      <c r="E209" s="203"/>
      <c r="F209" s="203"/>
      <c r="G209" s="208"/>
      <c r="H209" s="576"/>
      <c r="I209" s="209"/>
      <c r="J209" s="209"/>
      <c r="K209" s="210"/>
      <c r="L209" s="577"/>
      <c r="M209" s="209"/>
      <c r="N209" s="527"/>
      <c r="O209" s="527"/>
      <c r="P209" s="203"/>
      <c r="Q209" s="203"/>
      <c r="R209" s="208"/>
      <c r="S209" s="205"/>
      <c r="T209" s="576"/>
      <c r="U209" s="203"/>
      <c r="V209" s="203"/>
      <c r="W209" s="208"/>
      <c r="X209" s="205"/>
      <c r="Y209" s="576"/>
      <c r="Z209" s="203"/>
      <c r="AA209" s="203"/>
      <c r="AB209" s="208"/>
      <c r="AC209" s="205"/>
      <c r="AD209" s="576"/>
      <c r="AE209" s="203"/>
      <c r="AF209" s="203"/>
      <c r="AG209" s="208"/>
      <c r="AH209" s="205"/>
      <c r="AI209" s="576"/>
      <c r="AJ209" s="203"/>
      <c r="AK209" s="203"/>
      <c r="AL209" s="208"/>
      <c r="AM209" s="205"/>
      <c r="AN209" s="576"/>
      <c r="AO209" s="203"/>
      <c r="AP209" s="203"/>
      <c r="AQ209" s="208"/>
      <c r="AR209" s="205"/>
      <c r="AS209" s="576"/>
      <c r="AT209" s="203"/>
      <c r="AU209" s="203"/>
      <c r="AV209" s="208"/>
      <c r="AW209" s="205"/>
      <c r="AX209" s="576"/>
    </row>
    <row r="210" spans="2:50" ht="14.25" hidden="1" customHeight="1" outlineLevel="1">
      <c r="B210" s="527"/>
      <c r="C210" s="203">
        <v>4</v>
      </c>
      <c r="D210" s="206"/>
      <c r="E210" s="203"/>
      <c r="F210" s="203"/>
      <c r="G210" s="208"/>
      <c r="H210" s="576"/>
      <c r="I210" s="209"/>
      <c r="J210" s="209"/>
      <c r="K210" s="210"/>
      <c r="L210" s="577"/>
      <c r="M210" s="209"/>
      <c r="N210" s="527"/>
      <c r="O210" s="527"/>
      <c r="P210" s="203"/>
      <c r="Q210" s="203"/>
      <c r="R210" s="208"/>
      <c r="S210" s="205"/>
      <c r="T210" s="576"/>
      <c r="U210" s="203"/>
      <c r="V210" s="203"/>
      <c r="W210" s="208"/>
      <c r="X210" s="205"/>
      <c r="Y210" s="576"/>
      <c r="Z210" s="203"/>
      <c r="AA210" s="203"/>
      <c r="AB210" s="208"/>
      <c r="AC210" s="205"/>
      <c r="AD210" s="576"/>
      <c r="AE210" s="203"/>
      <c r="AF210" s="203"/>
      <c r="AG210" s="208"/>
      <c r="AH210" s="205"/>
      <c r="AI210" s="576"/>
      <c r="AJ210" s="203"/>
      <c r="AK210" s="203"/>
      <c r="AL210" s="208"/>
      <c r="AM210" s="205"/>
      <c r="AN210" s="576"/>
      <c r="AO210" s="203"/>
      <c r="AP210" s="203"/>
      <c r="AQ210" s="208"/>
      <c r="AR210" s="205"/>
      <c r="AS210" s="576"/>
      <c r="AT210" s="203"/>
      <c r="AU210" s="203"/>
      <c r="AV210" s="208"/>
      <c r="AW210" s="205"/>
      <c r="AX210" s="576"/>
    </row>
    <row r="211" spans="2:50" ht="14.25" hidden="1" customHeight="1" outlineLevel="1">
      <c r="B211" s="527"/>
      <c r="C211" s="203">
        <v>5</v>
      </c>
      <c r="D211" s="206"/>
      <c r="E211" s="203"/>
      <c r="F211" s="203"/>
      <c r="G211" s="208"/>
      <c r="H211" s="576"/>
      <c r="I211" s="209"/>
      <c r="J211" s="209"/>
      <c r="K211" s="210"/>
      <c r="L211" s="577"/>
      <c r="M211" s="209"/>
      <c r="N211" s="527"/>
      <c r="O211" s="527"/>
      <c r="P211" s="203"/>
      <c r="Q211" s="203"/>
      <c r="R211" s="208"/>
      <c r="S211" s="205"/>
      <c r="T211" s="576"/>
      <c r="U211" s="203"/>
      <c r="V211" s="203"/>
      <c r="W211" s="208"/>
      <c r="X211" s="205"/>
      <c r="Y211" s="576"/>
      <c r="Z211" s="203"/>
      <c r="AA211" s="203"/>
      <c r="AB211" s="208"/>
      <c r="AC211" s="205"/>
      <c r="AD211" s="576"/>
      <c r="AE211" s="203"/>
      <c r="AF211" s="203"/>
      <c r="AG211" s="208"/>
      <c r="AH211" s="205"/>
      <c r="AI211" s="576"/>
      <c r="AJ211" s="203"/>
      <c r="AK211" s="203"/>
      <c r="AL211" s="208"/>
      <c r="AM211" s="205"/>
      <c r="AN211" s="576"/>
      <c r="AO211" s="203"/>
      <c r="AP211" s="203"/>
      <c r="AQ211" s="208"/>
      <c r="AR211" s="205"/>
      <c r="AS211" s="576"/>
      <c r="AT211" s="203"/>
      <c r="AU211" s="203"/>
      <c r="AV211" s="208"/>
      <c r="AW211" s="205"/>
      <c r="AX211" s="576"/>
    </row>
    <row r="212" spans="2:50" ht="14.25" hidden="1" customHeight="1" outlineLevel="1">
      <c r="B212" s="527"/>
      <c r="C212" s="203">
        <v>6</v>
      </c>
      <c r="D212" s="206"/>
      <c r="E212" s="203"/>
      <c r="F212" s="203"/>
      <c r="G212" s="208"/>
      <c r="H212" s="576"/>
      <c r="I212" s="209"/>
      <c r="J212" s="209"/>
      <c r="K212" s="210"/>
      <c r="L212" s="577"/>
      <c r="M212" s="209"/>
      <c r="N212" s="527"/>
      <c r="O212" s="527"/>
      <c r="P212" s="203"/>
      <c r="Q212" s="203"/>
      <c r="R212" s="208"/>
      <c r="S212" s="205"/>
      <c r="T212" s="576"/>
      <c r="U212" s="203"/>
      <c r="V212" s="203"/>
      <c r="W212" s="208"/>
      <c r="X212" s="205"/>
      <c r="Y212" s="576"/>
      <c r="Z212" s="203"/>
      <c r="AA212" s="203"/>
      <c r="AB212" s="208"/>
      <c r="AC212" s="205"/>
      <c r="AD212" s="576"/>
      <c r="AE212" s="203"/>
      <c r="AF212" s="203"/>
      <c r="AG212" s="208"/>
      <c r="AH212" s="205"/>
      <c r="AI212" s="576"/>
      <c r="AJ212" s="203"/>
      <c r="AK212" s="203"/>
      <c r="AL212" s="208"/>
      <c r="AM212" s="205"/>
      <c r="AN212" s="576"/>
      <c r="AO212" s="203"/>
      <c r="AP212" s="203"/>
      <c r="AQ212" s="208"/>
      <c r="AR212" s="205"/>
      <c r="AS212" s="576"/>
      <c r="AT212" s="203"/>
      <c r="AU212" s="203"/>
      <c r="AV212" s="208"/>
      <c r="AW212" s="205"/>
      <c r="AX212" s="576"/>
    </row>
    <row r="213" spans="2:50" ht="14.25" hidden="1" customHeight="1" outlineLevel="1">
      <c r="B213" s="527"/>
      <c r="C213" s="203">
        <v>7</v>
      </c>
      <c r="D213" s="206"/>
      <c r="E213" s="203"/>
      <c r="F213" s="203"/>
      <c r="G213" s="208"/>
      <c r="H213" s="576"/>
      <c r="I213" s="209"/>
      <c r="J213" s="209"/>
      <c r="K213" s="210"/>
      <c r="L213" s="577"/>
      <c r="M213" s="209"/>
      <c r="N213" s="527"/>
      <c r="O213" s="527"/>
      <c r="P213" s="203"/>
      <c r="Q213" s="203"/>
      <c r="R213" s="208"/>
      <c r="S213" s="205"/>
      <c r="T213" s="576"/>
      <c r="U213" s="203"/>
      <c r="V213" s="203"/>
      <c r="W213" s="208"/>
      <c r="X213" s="205"/>
      <c r="Y213" s="576"/>
      <c r="Z213" s="203"/>
      <c r="AA213" s="203"/>
      <c r="AB213" s="208"/>
      <c r="AC213" s="205"/>
      <c r="AD213" s="576"/>
      <c r="AE213" s="203"/>
      <c r="AF213" s="203"/>
      <c r="AG213" s="208"/>
      <c r="AH213" s="205"/>
      <c r="AI213" s="576"/>
      <c r="AJ213" s="203"/>
      <c r="AK213" s="203"/>
      <c r="AL213" s="208"/>
      <c r="AM213" s="205"/>
      <c r="AN213" s="576"/>
      <c r="AO213" s="203"/>
      <c r="AP213" s="203"/>
      <c r="AQ213" s="208"/>
      <c r="AR213" s="205"/>
      <c r="AS213" s="576"/>
      <c r="AT213" s="203"/>
      <c r="AU213" s="203"/>
      <c r="AV213" s="208"/>
      <c r="AW213" s="205"/>
      <c r="AX213" s="576"/>
    </row>
    <row r="214" spans="2:50" ht="14.25" hidden="1" customHeight="1" outlineLevel="1">
      <c r="B214" s="527"/>
      <c r="C214" s="203">
        <v>8</v>
      </c>
      <c r="D214" s="206"/>
      <c r="E214" s="203"/>
      <c r="F214" s="203"/>
      <c r="G214" s="208"/>
      <c r="H214" s="576"/>
      <c r="I214" s="209"/>
      <c r="J214" s="209"/>
      <c r="K214" s="210"/>
      <c r="L214" s="577"/>
      <c r="M214" s="209"/>
      <c r="N214" s="527"/>
      <c r="O214" s="527"/>
      <c r="P214" s="203"/>
      <c r="Q214" s="203"/>
      <c r="R214" s="208"/>
      <c r="S214" s="205"/>
      <c r="T214" s="576"/>
      <c r="U214" s="203"/>
      <c r="V214" s="203"/>
      <c r="W214" s="208"/>
      <c r="X214" s="205"/>
      <c r="Y214" s="576"/>
      <c r="Z214" s="203"/>
      <c r="AA214" s="203"/>
      <c r="AB214" s="208"/>
      <c r="AC214" s="205"/>
      <c r="AD214" s="576"/>
      <c r="AE214" s="203"/>
      <c r="AF214" s="203"/>
      <c r="AG214" s="208"/>
      <c r="AH214" s="205"/>
      <c r="AI214" s="576"/>
      <c r="AJ214" s="203"/>
      <c r="AK214" s="203"/>
      <c r="AL214" s="208"/>
      <c r="AM214" s="205"/>
      <c r="AN214" s="576"/>
      <c r="AO214" s="203"/>
      <c r="AP214" s="203"/>
      <c r="AQ214" s="208"/>
      <c r="AR214" s="205"/>
      <c r="AS214" s="576"/>
      <c r="AT214" s="203"/>
      <c r="AU214" s="203"/>
      <c r="AV214" s="208"/>
      <c r="AW214" s="205"/>
      <c r="AX214" s="576"/>
    </row>
    <row r="215" spans="2:50" ht="14.25" hidden="1" customHeight="1" outlineLevel="1">
      <c r="B215" s="527"/>
      <c r="C215" s="203">
        <v>9</v>
      </c>
      <c r="D215" s="206"/>
      <c r="E215" s="203"/>
      <c r="F215" s="203"/>
      <c r="G215" s="208"/>
      <c r="H215" s="576"/>
      <c r="I215" s="209"/>
      <c r="J215" s="209"/>
      <c r="K215" s="210"/>
      <c r="L215" s="577"/>
      <c r="M215" s="209"/>
      <c r="N215" s="527"/>
      <c r="O215" s="527"/>
      <c r="P215" s="203"/>
      <c r="Q215" s="203"/>
      <c r="R215" s="208"/>
      <c r="S215" s="205"/>
      <c r="T215" s="576"/>
      <c r="U215" s="203"/>
      <c r="V215" s="203"/>
      <c r="W215" s="208"/>
      <c r="X215" s="205"/>
      <c r="Y215" s="576"/>
      <c r="Z215" s="203"/>
      <c r="AA215" s="203"/>
      <c r="AB215" s="208"/>
      <c r="AC215" s="205"/>
      <c r="AD215" s="576"/>
      <c r="AE215" s="203"/>
      <c r="AF215" s="203"/>
      <c r="AG215" s="208"/>
      <c r="AH215" s="205"/>
      <c r="AI215" s="576"/>
      <c r="AJ215" s="203"/>
      <c r="AK215" s="203"/>
      <c r="AL215" s="208"/>
      <c r="AM215" s="205"/>
      <c r="AN215" s="576"/>
      <c r="AO215" s="203"/>
      <c r="AP215" s="203"/>
      <c r="AQ215" s="208"/>
      <c r="AR215" s="205"/>
      <c r="AS215" s="576"/>
      <c r="AT215" s="203"/>
      <c r="AU215" s="203"/>
      <c r="AV215" s="208"/>
      <c r="AW215" s="205"/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3"/>
      <c r="W221" s="208"/>
      <c r="X221" s="205"/>
      <c r="Y221" s="576"/>
      <c r="Z221" s="203"/>
      <c r="AA221" s="203"/>
      <c r="AB221" s="208"/>
      <c r="AC221" s="205"/>
      <c r="AD221" s="576"/>
      <c r="AE221" s="203"/>
      <c r="AF221" s="203"/>
      <c r="AG221" s="208"/>
      <c r="AH221" s="205"/>
      <c r="AI221" s="576"/>
      <c r="AJ221" s="203"/>
      <c r="AK221" s="203"/>
      <c r="AL221" s="208"/>
      <c r="AM221" s="205"/>
      <c r="AN221" s="576"/>
      <c r="AO221" s="203"/>
      <c r="AP221" s="203"/>
      <c r="AQ221" s="208"/>
      <c r="AR221" s="205"/>
      <c r="AS221" s="576"/>
      <c r="AT221" s="203"/>
      <c r="AU221" s="203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0"/>
      <c r="D222" s="580"/>
      <c r="E222" s="580"/>
      <c r="F222" s="580"/>
      <c r="G222" s="580"/>
      <c r="H222" s="580"/>
      <c r="I222" s="580"/>
      <c r="J222" s="580"/>
      <c r="K222" s="580"/>
      <c r="L222" s="580"/>
      <c r="M222" s="656"/>
      <c r="N222" s="621" t="s">
        <v>444</v>
      </c>
      <c r="O222" s="621" t="s">
        <v>105</v>
      </c>
      <c r="P222" s="640">
        <f>AT202+1</f>
        <v>45944</v>
      </c>
      <c r="Q222" s="641"/>
      <c r="R222" s="641"/>
      <c r="S222" s="641"/>
      <c r="T222" s="642"/>
      <c r="U222" s="650">
        <f>P222+1</f>
        <v>45945</v>
      </c>
      <c r="V222" s="651"/>
      <c r="W222" s="651"/>
      <c r="X222" s="651"/>
      <c r="Y222" s="652"/>
      <c r="Z222" s="640">
        <f t="shared" ref="Z222" si="184">U222+1</f>
        <v>45946</v>
      </c>
      <c r="AA222" s="641"/>
      <c r="AB222" s="641"/>
      <c r="AC222" s="641"/>
      <c r="AD222" s="642"/>
      <c r="AE222" s="650">
        <f t="shared" ref="AE222" si="185">Z222+1</f>
        <v>45947</v>
      </c>
      <c r="AF222" s="651"/>
      <c r="AG222" s="651"/>
      <c r="AH222" s="651"/>
      <c r="AI222" s="652"/>
      <c r="AJ222" s="640">
        <f t="shared" ref="AJ222" si="186">AE222+1</f>
        <v>45948</v>
      </c>
      <c r="AK222" s="641"/>
      <c r="AL222" s="641"/>
      <c r="AM222" s="641"/>
      <c r="AN222" s="642"/>
      <c r="AO222" s="650">
        <f t="shared" ref="AO222" si="187">AJ222+1</f>
        <v>45949</v>
      </c>
      <c r="AP222" s="651"/>
      <c r="AQ222" s="651"/>
      <c r="AR222" s="651"/>
      <c r="AS222" s="652"/>
      <c r="AT222" s="640">
        <f t="shared" ref="AT222" si="188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657"/>
      <c r="C223" s="657"/>
      <c r="D223" s="657"/>
      <c r="E223" s="657"/>
      <c r="F223" s="657"/>
      <c r="G223" s="657"/>
      <c r="H223" s="657"/>
      <c r="I223" s="657"/>
      <c r="J223" s="657"/>
      <c r="K223" s="657"/>
      <c r="L223" s="657"/>
      <c r="M223" s="658"/>
      <c r="N223" s="623"/>
      <c r="O223" s="623"/>
      <c r="P223" s="645">
        <f>P222</f>
        <v>45944</v>
      </c>
      <c r="Q223" s="646"/>
      <c r="R223" s="646"/>
      <c r="S223" s="646"/>
      <c r="T223" s="647"/>
      <c r="U223" s="653">
        <f>U222</f>
        <v>45945</v>
      </c>
      <c r="V223" s="654"/>
      <c r="W223" s="654"/>
      <c r="X223" s="654"/>
      <c r="Y223" s="655"/>
      <c r="Z223" s="645">
        <f t="shared" ref="Z223" si="189">Z222</f>
        <v>45946</v>
      </c>
      <c r="AA223" s="646"/>
      <c r="AB223" s="646"/>
      <c r="AC223" s="646"/>
      <c r="AD223" s="647"/>
      <c r="AE223" s="653">
        <f t="shared" ref="AE223" si="190">AE222</f>
        <v>45947</v>
      </c>
      <c r="AF223" s="654"/>
      <c r="AG223" s="654"/>
      <c r="AH223" s="654"/>
      <c r="AI223" s="655"/>
      <c r="AJ223" s="645">
        <f t="shared" ref="AJ223" si="191">AJ222</f>
        <v>45948</v>
      </c>
      <c r="AK223" s="646"/>
      <c r="AL223" s="646"/>
      <c r="AM223" s="646"/>
      <c r="AN223" s="647"/>
      <c r="AO223" s="653">
        <f t="shared" ref="AO223" si="192">AO222</f>
        <v>45949</v>
      </c>
      <c r="AP223" s="654"/>
      <c r="AQ223" s="654"/>
      <c r="AR223" s="654"/>
      <c r="AS223" s="655"/>
      <c r="AT223" s="645">
        <f t="shared" ref="AT223" si="193">AT222</f>
        <v>45950</v>
      </c>
      <c r="AU223" s="646"/>
      <c r="AV223" s="646"/>
      <c r="AW223" s="646"/>
      <c r="AX223" s="647"/>
    </row>
    <row r="224" spans="2:50" ht="14.25" hidden="1" customHeight="1" outlineLevel="1">
      <c r="B224" s="621" t="s">
        <v>165</v>
      </c>
      <c r="C224" s="627" t="s">
        <v>160</v>
      </c>
      <c r="D224" s="628"/>
      <c r="E224" s="618" t="s">
        <v>161</v>
      </c>
      <c r="F224" s="619"/>
      <c r="G224" s="620"/>
      <c r="H224" s="621" t="s">
        <v>166</v>
      </c>
      <c r="I224" s="624" t="s">
        <v>445</v>
      </c>
      <c r="J224" s="625"/>
      <c r="K224" s="626"/>
      <c r="L224" s="633" t="s">
        <v>166</v>
      </c>
      <c r="M224" s="633" t="s">
        <v>168</v>
      </c>
      <c r="N224" s="621"/>
      <c r="O224" s="621" t="s">
        <v>167</v>
      </c>
      <c r="P224" s="618" t="s">
        <v>163</v>
      </c>
      <c r="Q224" s="619"/>
      <c r="R224" s="619"/>
      <c r="S224" s="620"/>
      <c r="T224" s="621" t="s">
        <v>166</v>
      </c>
      <c r="U224" s="618" t="s">
        <v>163</v>
      </c>
      <c r="V224" s="619"/>
      <c r="W224" s="619"/>
      <c r="X224" s="620"/>
      <c r="Y224" s="621" t="s">
        <v>166</v>
      </c>
      <c r="Z224" s="618" t="s">
        <v>163</v>
      </c>
      <c r="AA224" s="619"/>
      <c r="AB224" s="619"/>
      <c r="AC224" s="620"/>
      <c r="AD224" s="621" t="s">
        <v>166</v>
      </c>
      <c r="AE224" s="618" t="s">
        <v>163</v>
      </c>
      <c r="AF224" s="619"/>
      <c r="AG224" s="619"/>
      <c r="AH224" s="620"/>
      <c r="AI224" s="621" t="s">
        <v>166</v>
      </c>
      <c r="AJ224" s="618" t="s">
        <v>163</v>
      </c>
      <c r="AK224" s="619"/>
      <c r="AL224" s="619"/>
      <c r="AM224" s="620"/>
      <c r="AN224" s="621" t="s">
        <v>166</v>
      </c>
      <c r="AO224" s="618" t="s">
        <v>163</v>
      </c>
      <c r="AP224" s="619"/>
      <c r="AQ224" s="619"/>
      <c r="AR224" s="620"/>
      <c r="AS224" s="621" t="s">
        <v>166</v>
      </c>
      <c r="AT224" s="618" t="s">
        <v>163</v>
      </c>
      <c r="AU224" s="619"/>
      <c r="AV224" s="619"/>
      <c r="AW224" s="620"/>
      <c r="AX224" s="621" t="s">
        <v>166</v>
      </c>
    </row>
    <row r="225" spans="2:50" ht="14.25" hidden="1" customHeight="1" outlineLevel="1">
      <c r="B225" s="622"/>
      <c r="C225" s="629"/>
      <c r="D225" s="630"/>
      <c r="E225" s="618" t="s">
        <v>446</v>
      </c>
      <c r="F225" s="619"/>
      <c r="G225" s="620"/>
      <c r="H225" s="622"/>
      <c r="I225" s="624" t="s">
        <v>446</v>
      </c>
      <c r="J225" s="625"/>
      <c r="K225" s="626"/>
      <c r="L225" s="634"/>
      <c r="M225" s="634"/>
      <c r="N225" s="622"/>
      <c r="O225" s="622"/>
      <c r="P225" s="618" t="s">
        <v>447</v>
      </c>
      <c r="Q225" s="619"/>
      <c r="R225" s="619"/>
      <c r="S225" s="620"/>
      <c r="T225" s="622"/>
      <c r="U225" s="618" t="s">
        <v>447</v>
      </c>
      <c r="V225" s="619"/>
      <c r="W225" s="619"/>
      <c r="X225" s="620"/>
      <c r="Y225" s="622"/>
      <c r="Z225" s="618" t="s">
        <v>447</v>
      </c>
      <c r="AA225" s="619"/>
      <c r="AB225" s="619"/>
      <c r="AC225" s="620"/>
      <c r="AD225" s="622"/>
      <c r="AE225" s="618" t="s">
        <v>447</v>
      </c>
      <c r="AF225" s="619"/>
      <c r="AG225" s="619"/>
      <c r="AH225" s="620"/>
      <c r="AI225" s="622"/>
      <c r="AJ225" s="618" t="s">
        <v>447</v>
      </c>
      <c r="AK225" s="619"/>
      <c r="AL225" s="619"/>
      <c r="AM225" s="620"/>
      <c r="AN225" s="622"/>
      <c r="AO225" s="618" t="s">
        <v>447</v>
      </c>
      <c r="AP225" s="619"/>
      <c r="AQ225" s="619"/>
      <c r="AR225" s="620"/>
      <c r="AS225" s="622"/>
      <c r="AT225" s="618" t="s">
        <v>447</v>
      </c>
      <c r="AU225" s="619"/>
      <c r="AV225" s="619"/>
      <c r="AW225" s="620"/>
      <c r="AX225" s="622"/>
    </row>
    <row r="226" spans="2:50" ht="14.25" hidden="1" customHeight="1" outlineLevel="1">
      <c r="B226" s="623"/>
      <c r="C226" s="631"/>
      <c r="D226" s="632"/>
      <c r="E226" s="203" t="s">
        <v>162</v>
      </c>
      <c r="F226" s="203" t="s">
        <v>448</v>
      </c>
      <c r="G226" s="203" t="s">
        <v>164</v>
      </c>
      <c r="H226" s="623"/>
      <c r="I226" s="204" t="s">
        <v>162</v>
      </c>
      <c r="J226" s="204" t="s">
        <v>448</v>
      </c>
      <c r="K226" s="204" t="s">
        <v>164</v>
      </c>
      <c r="L226" s="635"/>
      <c r="M226" s="635"/>
      <c r="N226" s="622"/>
      <c r="O226" s="622"/>
      <c r="P226" s="203" t="s">
        <v>162</v>
      </c>
      <c r="Q226" s="203" t="s">
        <v>448</v>
      </c>
      <c r="R226" s="203" t="s">
        <v>164</v>
      </c>
      <c r="S226" s="205" t="s">
        <v>168</v>
      </c>
      <c r="T226" s="623"/>
      <c r="U226" s="203" t="s">
        <v>162</v>
      </c>
      <c r="V226" s="203" t="s">
        <v>448</v>
      </c>
      <c r="W226" s="203" t="s">
        <v>164</v>
      </c>
      <c r="X226" s="205" t="s">
        <v>168</v>
      </c>
      <c r="Y226" s="623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623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623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623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623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623"/>
    </row>
    <row r="227" spans="2:50" ht="14.25" hidden="1" customHeight="1" outlineLevel="1">
      <c r="B227" s="621" t="s">
        <v>628</v>
      </c>
      <c r="C227" s="203">
        <v>1</v>
      </c>
      <c r="D227" s="206" t="s">
        <v>698</v>
      </c>
      <c r="E227" s="203">
        <v>25</v>
      </c>
      <c r="F227" s="203">
        <v>1800</v>
      </c>
      <c r="G227" s="208">
        <f t="shared" ref="G227" si="194">F227/E227</f>
        <v>72</v>
      </c>
      <c r="H227" s="612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615">
        <f>IFERROR(AVERAGE(K227:K241),"-")</f>
        <v>61.40107413552191</v>
      </c>
      <c r="M227" s="209">
        <f>RANK(K227, K$227:$K$241)</f>
        <v>1</v>
      </c>
      <c r="N227" s="622"/>
      <c r="O227" s="622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612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612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612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612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612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612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612">
        <f>AVERAGE(AV227:AV241)</f>
        <v>63.561713655420292</v>
      </c>
    </row>
    <row r="228" spans="2:50" ht="14.25" hidden="1" customHeight="1" outlineLevel="1">
      <c r="B228" s="622"/>
      <c r="C228" s="203">
        <v>2</v>
      </c>
      <c r="D228" s="206"/>
      <c r="E228" s="203"/>
      <c r="F228" s="203"/>
      <c r="G228" s="208"/>
      <c r="H228" s="613"/>
      <c r="I228" s="209"/>
      <c r="J228" s="209"/>
      <c r="K228" s="210"/>
      <c r="L228" s="616"/>
      <c r="M228" s="209"/>
      <c r="N228" s="622"/>
      <c r="O228" s="622"/>
      <c r="P228" s="203"/>
      <c r="Q228" s="203"/>
      <c r="R228" s="208"/>
      <c r="S228" s="205"/>
      <c r="T228" s="613"/>
      <c r="U228" s="203"/>
      <c r="V228" s="203"/>
      <c r="W228" s="208"/>
      <c r="X228" s="205"/>
      <c r="Y228" s="613"/>
      <c r="Z228" s="203"/>
      <c r="AA228" s="203"/>
      <c r="AB228" s="208"/>
      <c r="AC228" s="205"/>
      <c r="AD228" s="613"/>
      <c r="AE228" s="203"/>
      <c r="AF228" s="203"/>
      <c r="AG228" s="208"/>
      <c r="AH228" s="205"/>
      <c r="AI228" s="613"/>
      <c r="AJ228" s="203"/>
      <c r="AK228" s="203"/>
      <c r="AL228" s="208"/>
      <c r="AM228" s="205"/>
      <c r="AN228" s="613"/>
      <c r="AO228" s="203"/>
      <c r="AP228" s="203"/>
      <c r="AQ228" s="208"/>
      <c r="AR228" s="205"/>
      <c r="AS228" s="613"/>
      <c r="AT228" s="203"/>
      <c r="AU228" s="203"/>
      <c r="AV228" s="208"/>
      <c r="AW228" s="205"/>
      <c r="AX228" s="613"/>
    </row>
    <row r="229" spans="2:50" ht="14.25" hidden="1" customHeight="1" outlineLevel="1">
      <c r="B229" s="622"/>
      <c r="C229" s="203">
        <v>3</v>
      </c>
      <c r="D229" s="206"/>
      <c r="E229" s="203"/>
      <c r="F229" s="203"/>
      <c r="G229" s="208"/>
      <c r="H229" s="613"/>
      <c r="I229" s="209"/>
      <c r="J229" s="209"/>
      <c r="K229" s="210"/>
      <c r="L229" s="616"/>
      <c r="M229" s="209"/>
      <c r="N229" s="622"/>
      <c r="O229" s="622"/>
      <c r="P229" s="203"/>
      <c r="Q229" s="203"/>
      <c r="R229" s="208"/>
      <c r="S229" s="205"/>
      <c r="T229" s="613"/>
      <c r="U229" s="203"/>
      <c r="V229" s="203"/>
      <c r="W229" s="208"/>
      <c r="X229" s="205"/>
      <c r="Y229" s="613"/>
      <c r="Z229" s="203"/>
      <c r="AA229" s="203"/>
      <c r="AB229" s="208"/>
      <c r="AC229" s="205"/>
      <c r="AD229" s="613"/>
      <c r="AE229" s="203"/>
      <c r="AF229" s="203"/>
      <c r="AG229" s="208"/>
      <c r="AH229" s="205"/>
      <c r="AI229" s="613"/>
      <c r="AJ229" s="203"/>
      <c r="AK229" s="203"/>
      <c r="AL229" s="208"/>
      <c r="AM229" s="205"/>
      <c r="AN229" s="613"/>
      <c r="AO229" s="203"/>
      <c r="AP229" s="203"/>
      <c r="AQ229" s="208"/>
      <c r="AR229" s="205"/>
      <c r="AS229" s="613"/>
      <c r="AT229" s="203"/>
      <c r="AU229" s="203"/>
      <c r="AV229" s="208"/>
      <c r="AW229" s="205"/>
      <c r="AX229" s="613"/>
    </row>
    <row r="230" spans="2:50" ht="14.25" hidden="1" customHeight="1" outlineLevel="1">
      <c r="B230" s="622"/>
      <c r="C230" s="203">
        <v>4</v>
      </c>
      <c r="D230" s="206"/>
      <c r="E230" s="203"/>
      <c r="F230" s="203"/>
      <c r="G230" s="208"/>
      <c r="H230" s="613"/>
      <c r="I230" s="209"/>
      <c r="J230" s="209"/>
      <c r="K230" s="210"/>
      <c r="L230" s="616"/>
      <c r="M230" s="209"/>
      <c r="N230" s="622"/>
      <c r="O230" s="622"/>
      <c r="P230" s="203"/>
      <c r="Q230" s="203"/>
      <c r="R230" s="208"/>
      <c r="S230" s="205"/>
      <c r="T230" s="613"/>
      <c r="U230" s="203"/>
      <c r="V230" s="203"/>
      <c r="W230" s="208"/>
      <c r="X230" s="205"/>
      <c r="Y230" s="613"/>
      <c r="Z230" s="203"/>
      <c r="AA230" s="203"/>
      <c r="AB230" s="208"/>
      <c r="AC230" s="205"/>
      <c r="AD230" s="613"/>
      <c r="AE230" s="203"/>
      <c r="AF230" s="203"/>
      <c r="AG230" s="208"/>
      <c r="AH230" s="205"/>
      <c r="AI230" s="613"/>
      <c r="AJ230" s="203"/>
      <c r="AK230" s="203"/>
      <c r="AL230" s="208"/>
      <c r="AM230" s="205"/>
      <c r="AN230" s="613"/>
      <c r="AO230" s="203"/>
      <c r="AP230" s="203"/>
      <c r="AQ230" s="208"/>
      <c r="AR230" s="205"/>
      <c r="AS230" s="613"/>
      <c r="AT230" s="203"/>
      <c r="AU230" s="203"/>
      <c r="AV230" s="208"/>
      <c r="AW230" s="205"/>
      <c r="AX230" s="613"/>
    </row>
    <row r="231" spans="2:50" ht="14.25" hidden="1" customHeight="1" outlineLevel="1">
      <c r="B231" s="622"/>
      <c r="C231" s="203">
        <v>5</v>
      </c>
      <c r="D231" s="206"/>
      <c r="E231" s="203"/>
      <c r="F231" s="203"/>
      <c r="G231" s="208"/>
      <c r="H231" s="613"/>
      <c r="I231" s="209"/>
      <c r="J231" s="209"/>
      <c r="K231" s="210"/>
      <c r="L231" s="616"/>
      <c r="M231" s="209"/>
      <c r="N231" s="622"/>
      <c r="O231" s="622"/>
      <c r="P231" s="203"/>
      <c r="Q231" s="203"/>
      <c r="R231" s="208"/>
      <c r="S231" s="205"/>
      <c r="T231" s="613"/>
      <c r="U231" s="203"/>
      <c r="V231" s="203"/>
      <c r="W231" s="208"/>
      <c r="X231" s="205"/>
      <c r="Y231" s="613"/>
      <c r="Z231" s="203"/>
      <c r="AA231" s="203"/>
      <c r="AB231" s="208"/>
      <c r="AC231" s="205"/>
      <c r="AD231" s="613"/>
      <c r="AE231" s="203"/>
      <c r="AF231" s="203"/>
      <c r="AG231" s="208"/>
      <c r="AH231" s="205"/>
      <c r="AI231" s="613"/>
      <c r="AJ231" s="203"/>
      <c r="AK231" s="203"/>
      <c r="AL231" s="208"/>
      <c r="AM231" s="205"/>
      <c r="AN231" s="613"/>
      <c r="AO231" s="203"/>
      <c r="AP231" s="203"/>
      <c r="AQ231" s="208"/>
      <c r="AR231" s="205"/>
      <c r="AS231" s="613"/>
      <c r="AT231" s="203"/>
      <c r="AU231" s="203"/>
      <c r="AV231" s="208"/>
      <c r="AW231" s="205"/>
      <c r="AX231" s="613"/>
    </row>
    <row r="232" spans="2:50" ht="14.25" hidden="1" customHeight="1" outlineLevel="1">
      <c r="B232" s="622"/>
      <c r="C232" s="203">
        <v>6</v>
      </c>
      <c r="D232" s="206"/>
      <c r="E232" s="203"/>
      <c r="F232" s="203"/>
      <c r="G232" s="208"/>
      <c r="H232" s="613"/>
      <c r="I232" s="209"/>
      <c r="J232" s="209"/>
      <c r="K232" s="210"/>
      <c r="L232" s="616"/>
      <c r="M232" s="209"/>
      <c r="N232" s="622"/>
      <c r="O232" s="622"/>
      <c r="P232" s="203"/>
      <c r="Q232" s="203"/>
      <c r="R232" s="208"/>
      <c r="S232" s="205"/>
      <c r="T232" s="613"/>
      <c r="U232" s="203"/>
      <c r="V232" s="203"/>
      <c r="W232" s="208"/>
      <c r="X232" s="205"/>
      <c r="Y232" s="613"/>
      <c r="Z232" s="203"/>
      <c r="AA232" s="203"/>
      <c r="AB232" s="208"/>
      <c r="AC232" s="205"/>
      <c r="AD232" s="613"/>
      <c r="AE232" s="203"/>
      <c r="AF232" s="203"/>
      <c r="AG232" s="208"/>
      <c r="AH232" s="205"/>
      <c r="AI232" s="613"/>
      <c r="AJ232" s="203"/>
      <c r="AK232" s="203"/>
      <c r="AL232" s="208"/>
      <c r="AM232" s="205"/>
      <c r="AN232" s="613"/>
      <c r="AO232" s="203"/>
      <c r="AP232" s="203"/>
      <c r="AQ232" s="208"/>
      <c r="AR232" s="205"/>
      <c r="AS232" s="613"/>
      <c r="AT232" s="203"/>
      <c r="AU232" s="203"/>
      <c r="AV232" s="208"/>
      <c r="AW232" s="205"/>
      <c r="AX232" s="613"/>
    </row>
    <row r="233" spans="2:50" ht="14.25" hidden="1" customHeight="1" outlineLevel="1">
      <c r="B233" s="622"/>
      <c r="C233" s="203">
        <v>7</v>
      </c>
      <c r="D233" s="206"/>
      <c r="E233" s="203"/>
      <c r="F233" s="203"/>
      <c r="G233" s="208"/>
      <c r="H233" s="613"/>
      <c r="I233" s="209"/>
      <c r="J233" s="209"/>
      <c r="K233" s="210"/>
      <c r="L233" s="616"/>
      <c r="M233" s="209"/>
      <c r="N233" s="622"/>
      <c r="O233" s="622"/>
      <c r="P233" s="203"/>
      <c r="Q233" s="203"/>
      <c r="R233" s="208"/>
      <c r="S233" s="205"/>
      <c r="T233" s="613"/>
      <c r="U233" s="203"/>
      <c r="V233" s="203"/>
      <c r="W233" s="208"/>
      <c r="X233" s="205"/>
      <c r="Y233" s="613"/>
      <c r="Z233" s="203"/>
      <c r="AA233" s="203"/>
      <c r="AB233" s="208"/>
      <c r="AC233" s="205"/>
      <c r="AD233" s="613"/>
      <c r="AE233" s="203"/>
      <c r="AF233" s="203"/>
      <c r="AG233" s="208"/>
      <c r="AH233" s="205"/>
      <c r="AI233" s="613"/>
      <c r="AJ233" s="203"/>
      <c r="AK233" s="203"/>
      <c r="AL233" s="208"/>
      <c r="AM233" s="205"/>
      <c r="AN233" s="613"/>
      <c r="AO233" s="203"/>
      <c r="AP233" s="203"/>
      <c r="AQ233" s="208"/>
      <c r="AR233" s="205"/>
      <c r="AS233" s="613"/>
      <c r="AT233" s="203"/>
      <c r="AU233" s="203"/>
      <c r="AV233" s="208"/>
      <c r="AW233" s="205"/>
      <c r="AX233" s="613"/>
    </row>
    <row r="234" spans="2:50" ht="14.25" hidden="1" customHeight="1" outlineLevel="1">
      <c r="B234" s="622"/>
      <c r="C234" s="203">
        <v>8</v>
      </c>
      <c r="D234" s="206"/>
      <c r="E234" s="203"/>
      <c r="F234" s="203"/>
      <c r="G234" s="208"/>
      <c r="H234" s="613"/>
      <c r="I234" s="209"/>
      <c r="J234" s="209"/>
      <c r="K234" s="210"/>
      <c r="L234" s="616"/>
      <c r="M234" s="209"/>
      <c r="N234" s="622"/>
      <c r="O234" s="622"/>
      <c r="P234" s="203"/>
      <c r="Q234" s="203"/>
      <c r="R234" s="208"/>
      <c r="S234" s="205"/>
      <c r="T234" s="613"/>
      <c r="U234" s="203"/>
      <c r="V234" s="203"/>
      <c r="W234" s="208"/>
      <c r="X234" s="205"/>
      <c r="Y234" s="613"/>
      <c r="Z234" s="203"/>
      <c r="AA234" s="203"/>
      <c r="AB234" s="208"/>
      <c r="AC234" s="205"/>
      <c r="AD234" s="613"/>
      <c r="AE234" s="203"/>
      <c r="AF234" s="203"/>
      <c r="AG234" s="208"/>
      <c r="AH234" s="205"/>
      <c r="AI234" s="613"/>
      <c r="AJ234" s="203"/>
      <c r="AK234" s="203"/>
      <c r="AL234" s="208"/>
      <c r="AM234" s="205"/>
      <c r="AN234" s="613"/>
      <c r="AO234" s="203"/>
      <c r="AP234" s="203"/>
      <c r="AQ234" s="208"/>
      <c r="AR234" s="205"/>
      <c r="AS234" s="613"/>
      <c r="AT234" s="203"/>
      <c r="AU234" s="203"/>
      <c r="AV234" s="208"/>
      <c r="AW234" s="205"/>
      <c r="AX234" s="613"/>
    </row>
    <row r="235" spans="2:50" ht="14.25" hidden="1" customHeight="1" outlineLevel="1">
      <c r="B235" s="622"/>
      <c r="C235" s="203">
        <v>9</v>
      </c>
      <c r="D235" s="206"/>
      <c r="E235" s="203"/>
      <c r="F235" s="203"/>
      <c r="G235" s="208"/>
      <c r="H235" s="613"/>
      <c r="I235" s="209"/>
      <c r="J235" s="209"/>
      <c r="K235" s="210"/>
      <c r="L235" s="616"/>
      <c r="M235" s="209"/>
      <c r="N235" s="622"/>
      <c r="O235" s="622"/>
      <c r="P235" s="203"/>
      <c r="Q235" s="203"/>
      <c r="R235" s="208"/>
      <c r="S235" s="205"/>
      <c r="T235" s="613"/>
      <c r="U235" s="203"/>
      <c r="V235" s="203"/>
      <c r="W235" s="208"/>
      <c r="X235" s="205"/>
      <c r="Y235" s="613"/>
      <c r="Z235" s="203"/>
      <c r="AA235" s="203"/>
      <c r="AB235" s="208"/>
      <c r="AC235" s="205"/>
      <c r="AD235" s="613"/>
      <c r="AE235" s="203"/>
      <c r="AF235" s="203"/>
      <c r="AG235" s="208"/>
      <c r="AH235" s="205"/>
      <c r="AI235" s="613"/>
      <c r="AJ235" s="203"/>
      <c r="AK235" s="203"/>
      <c r="AL235" s="208"/>
      <c r="AM235" s="205"/>
      <c r="AN235" s="613"/>
      <c r="AO235" s="203"/>
      <c r="AP235" s="203"/>
      <c r="AQ235" s="208"/>
      <c r="AR235" s="205"/>
      <c r="AS235" s="613"/>
      <c r="AT235" s="203"/>
      <c r="AU235" s="203"/>
      <c r="AV235" s="208"/>
      <c r="AW235" s="205"/>
      <c r="AX235" s="613"/>
    </row>
    <row r="236" spans="2:50" ht="14.25" hidden="1" customHeight="1" outlineLevel="1">
      <c r="B236" s="622"/>
      <c r="C236" s="203">
        <v>10</v>
      </c>
      <c r="D236" s="206"/>
      <c r="E236" s="203"/>
      <c r="F236" s="203"/>
      <c r="G236" s="208"/>
      <c r="H236" s="613"/>
      <c r="I236" s="209"/>
      <c r="J236" s="209"/>
      <c r="K236" s="210"/>
      <c r="L236" s="616"/>
      <c r="M236" s="209"/>
      <c r="N236" s="622"/>
      <c r="O236" s="622"/>
      <c r="P236" s="203"/>
      <c r="Q236" s="203"/>
      <c r="R236" s="208"/>
      <c r="S236" s="205"/>
      <c r="T236" s="613"/>
      <c r="U236" s="203"/>
      <c r="V236" s="203"/>
      <c r="W236" s="208"/>
      <c r="X236" s="205"/>
      <c r="Y236" s="613"/>
      <c r="Z236" s="203"/>
      <c r="AA236" s="203"/>
      <c r="AB236" s="208"/>
      <c r="AC236" s="205"/>
      <c r="AD236" s="613"/>
      <c r="AE236" s="203"/>
      <c r="AF236" s="203"/>
      <c r="AG236" s="208"/>
      <c r="AH236" s="205"/>
      <c r="AI236" s="613"/>
      <c r="AJ236" s="203"/>
      <c r="AK236" s="203"/>
      <c r="AL236" s="208"/>
      <c r="AM236" s="205"/>
      <c r="AN236" s="613"/>
      <c r="AO236" s="203"/>
      <c r="AP236" s="203"/>
      <c r="AQ236" s="208"/>
      <c r="AR236" s="205"/>
      <c r="AS236" s="613"/>
      <c r="AT236" s="203"/>
      <c r="AU236" s="203"/>
      <c r="AV236" s="208"/>
      <c r="AW236" s="205"/>
      <c r="AX236" s="613"/>
    </row>
    <row r="237" spans="2:50" ht="14.25" hidden="1" customHeight="1" outlineLevel="1">
      <c r="B237" s="622"/>
      <c r="C237" s="203">
        <v>11</v>
      </c>
      <c r="D237" s="206"/>
      <c r="E237" s="203"/>
      <c r="F237" s="203"/>
      <c r="G237" s="208"/>
      <c r="H237" s="613"/>
      <c r="I237" s="209"/>
      <c r="J237" s="209"/>
      <c r="K237" s="210"/>
      <c r="L237" s="616"/>
      <c r="M237" s="209"/>
      <c r="N237" s="622"/>
      <c r="O237" s="622"/>
      <c r="P237" s="203"/>
      <c r="Q237" s="203"/>
      <c r="R237" s="208"/>
      <c r="S237" s="205"/>
      <c r="T237" s="613"/>
      <c r="U237" s="203"/>
      <c r="V237" s="203"/>
      <c r="W237" s="208"/>
      <c r="X237" s="205"/>
      <c r="Y237" s="613"/>
      <c r="Z237" s="203"/>
      <c r="AA237" s="203"/>
      <c r="AB237" s="208"/>
      <c r="AC237" s="205"/>
      <c r="AD237" s="613"/>
      <c r="AE237" s="203"/>
      <c r="AF237" s="203"/>
      <c r="AG237" s="208"/>
      <c r="AH237" s="205"/>
      <c r="AI237" s="613"/>
      <c r="AJ237" s="203"/>
      <c r="AK237" s="203"/>
      <c r="AL237" s="208"/>
      <c r="AM237" s="205"/>
      <c r="AN237" s="613"/>
      <c r="AO237" s="203"/>
      <c r="AP237" s="203"/>
      <c r="AQ237" s="208"/>
      <c r="AR237" s="205"/>
      <c r="AS237" s="613"/>
      <c r="AT237" s="203"/>
      <c r="AU237" s="203"/>
      <c r="AV237" s="208"/>
      <c r="AW237" s="205"/>
      <c r="AX237" s="613"/>
    </row>
    <row r="238" spans="2:50" ht="14.25" hidden="1" customHeight="1" outlineLevel="1">
      <c r="B238" s="622"/>
      <c r="C238" s="203">
        <v>12</v>
      </c>
      <c r="D238" s="206"/>
      <c r="E238" s="203"/>
      <c r="F238" s="203"/>
      <c r="G238" s="208"/>
      <c r="H238" s="613"/>
      <c r="I238" s="209"/>
      <c r="J238" s="209"/>
      <c r="K238" s="210"/>
      <c r="L238" s="616"/>
      <c r="M238" s="209"/>
      <c r="N238" s="622"/>
      <c r="O238" s="622"/>
      <c r="P238" s="203"/>
      <c r="Q238" s="203"/>
      <c r="R238" s="208"/>
      <c r="S238" s="205"/>
      <c r="T238" s="613"/>
      <c r="U238" s="203"/>
      <c r="V238" s="203"/>
      <c r="W238" s="208"/>
      <c r="X238" s="205"/>
      <c r="Y238" s="613"/>
      <c r="Z238" s="203"/>
      <c r="AA238" s="203"/>
      <c r="AB238" s="208"/>
      <c r="AC238" s="205"/>
      <c r="AD238" s="613"/>
      <c r="AE238" s="203"/>
      <c r="AF238" s="203"/>
      <c r="AG238" s="208"/>
      <c r="AH238" s="205"/>
      <c r="AI238" s="613"/>
      <c r="AJ238" s="203"/>
      <c r="AK238" s="203"/>
      <c r="AL238" s="208"/>
      <c r="AM238" s="205"/>
      <c r="AN238" s="613"/>
      <c r="AO238" s="203"/>
      <c r="AP238" s="203"/>
      <c r="AQ238" s="208"/>
      <c r="AR238" s="205"/>
      <c r="AS238" s="613"/>
      <c r="AT238" s="203"/>
      <c r="AU238" s="203"/>
      <c r="AV238" s="208"/>
      <c r="AW238" s="205"/>
      <c r="AX238" s="613"/>
    </row>
    <row r="239" spans="2:50" ht="14.25" hidden="1" customHeight="1" outlineLevel="1">
      <c r="B239" s="622"/>
      <c r="C239" s="203">
        <v>13</v>
      </c>
      <c r="D239" s="206"/>
      <c r="E239" s="203"/>
      <c r="F239" s="203"/>
      <c r="G239" s="208"/>
      <c r="H239" s="613"/>
      <c r="I239" s="209"/>
      <c r="J239" s="209"/>
      <c r="K239" s="210"/>
      <c r="L239" s="616"/>
      <c r="M239" s="209"/>
      <c r="N239" s="622"/>
      <c r="O239" s="622"/>
      <c r="P239" s="203"/>
      <c r="Q239" s="203"/>
      <c r="R239" s="208"/>
      <c r="S239" s="205"/>
      <c r="T239" s="613"/>
      <c r="U239" s="203"/>
      <c r="V239" s="203"/>
      <c r="W239" s="208"/>
      <c r="X239" s="205"/>
      <c r="Y239" s="613"/>
      <c r="Z239" s="203"/>
      <c r="AA239" s="203"/>
      <c r="AB239" s="208"/>
      <c r="AC239" s="205"/>
      <c r="AD239" s="613"/>
      <c r="AE239" s="203"/>
      <c r="AF239" s="203"/>
      <c r="AG239" s="208"/>
      <c r="AH239" s="205"/>
      <c r="AI239" s="613"/>
      <c r="AJ239" s="203"/>
      <c r="AK239" s="203"/>
      <c r="AL239" s="208"/>
      <c r="AM239" s="205"/>
      <c r="AN239" s="613"/>
      <c r="AO239" s="203"/>
      <c r="AP239" s="203"/>
      <c r="AQ239" s="208"/>
      <c r="AR239" s="205"/>
      <c r="AS239" s="613"/>
      <c r="AT239" s="203"/>
      <c r="AU239" s="203"/>
      <c r="AV239" s="208"/>
      <c r="AW239" s="205"/>
      <c r="AX239" s="613"/>
    </row>
    <row r="240" spans="2:50" ht="14.25" hidden="1" customHeight="1" outlineLevel="1">
      <c r="B240" s="622"/>
      <c r="C240" s="203">
        <v>14</v>
      </c>
      <c r="D240" s="206"/>
      <c r="E240" s="203"/>
      <c r="F240" s="203"/>
      <c r="G240" s="208"/>
      <c r="H240" s="613"/>
      <c r="I240" s="209"/>
      <c r="J240" s="209"/>
      <c r="K240" s="210"/>
      <c r="L240" s="616"/>
      <c r="M240" s="209"/>
      <c r="N240" s="622"/>
      <c r="O240" s="622"/>
      <c r="P240" s="203"/>
      <c r="Q240" s="203"/>
      <c r="R240" s="208"/>
      <c r="S240" s="205"/>
      <c r="T240" s="613"/>
      <c r="U240" s="203"/>
      <c r="V240" s="203"/>
      <c r="W240" s="208"/>
      <c r="X240" s="205"/>
      <c r="Y240" s="613"/>
      <c r="Z240" s="203"/>
      <c r="AA240" s="203"/>
      <c r="AB240" s="208"/>
      <c r="AC240" s="205"/>
      <c r="AD240" s="613"/>
      <c r="AE240" s="203"/>
      <c r="AF240" s="203"/>
      <c r="AG240" s="208"/>
      <c r="AH240" s="205"/>
      <c r="AI240" s="613"/>
      <c r="AJ240" s="203"/>
      <c r="AK240" s="203"/>
      <c r="AL240" s="208"/>
      <c r="AM240" s="205"/>
      <c r="AN240" s="613"/>
      <c r="AO240" s="203"/>
      <c r="AP240" s="203"/>
      <c r="AQ240" s="208"/>
      <c r="AR240" s="205"/>
      <c r="AS240" s="613"/>
      <c r="AT240" s="203"/>
      <c r="AU240" s="203"/>
      <c r="AV240" s="208"/>
      <c r="AW240" s="205"/>
      <c r="AX240" s="613"/>
    </row>
    <row r="241" spans="2:50" ht="14.25" hidden="1" customHeight="1" outlineLevel="1">
      <c r="B241" s="623"/>
      <c r="C241" s="203">
        <v>15</v>
      </c>
      <c r="D241" s="206"/>
      <c r="E241" s="203"/>
      <c r="F241" s="203"/>
      <c r="G241" s="208"/>
      <c r="H241" s="614"/>
      <c r="I241" s="209"/>
      <c r="J241" s="209"/>
      <c r="K241" s="210"/>
      <c r="L241" s="617"/>
      <c r="M241" s="209"/>
      <c r="N241" s="623"/>
      <c r="O241" s="623"/>
      <c r="P241" s="203"/>
      <c r="Q241" s="207"/>
      <c r="R241" s="208"/>
      <c r="S241" s="205"/>
      <c r="T241" s="614"/>
      <c r="U241" s="203"/>
      <c r="V241" s="203"/>
      <c r="W241" s="208"/>
      <c r="X241" s="205"/>
      <c r="Y241" s="614"/>
      <c r="Z241" s="203"/>
      <c r="AA241" s="203"/>
      <c r="AB241" s="208"/>
      <c r="AC241" s="205"/>
      <c r="AD241" s="614"/>
      <c r="AE241" s="203"/>
      <c r="AF241" s="203"/>
      <c r="AG241" s="208"/>
      <c r="AH241" s="205"/>
      <c r="AI241" s="614"/>
      <c r="AJ241" s="203"/>
      <c r="AK241" s="203"/>
      <c r="AL241" s="208"/>
      <c r="AM241" s="205"/>
      <c r="AN241" s="614"/>
      <c r="AO241" s="203"/>
      <c r="AP241" s="203"/>
      <c r="AQ241" s="208"/>
      <c r="AR241" s="205"/>
      <c r="AS241" s="614"/>
      <c r="AT241" s="203"/>
      <c r="AU241" s="203"/>
      <c r="AV241" s="208"/>
      <c r="AW241" s="205"/>
      <c r="AX241" s="614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202">U242+1</f>
        <v>45953</v>
      </c>
      <c r="AA242" s="637"/>
      <c r="AB242" s="637"/>
      <c r="AC242" s="637"/>
      <c r="AD242" s="637"/>
      <c r="AE242" s="638">
        <f t="shared" ref="AE242" si="203">Z242+1</f>
        <v>45954</v>
      </c>
      <c r="AF242" s="639"/>
      <c r="AG242" s="639"/>
      <c r="AH242" s="639"/>
      <c r="AI242" s="639"/>
      <c r="AJ242" s="640">
        <f t="shared" ref="AJ242" si="204">AE242+1</f>
        <v>45955</v>
      </c>
      <c r="AK242" s="641"/>
      <c r="AL242" s="641"/>
      <c r="AM242" s="641"/>
      <c r="AN242" s="642"/>
      <c r="AO242" s="638">
        <f t="shared" ref="AO242" si="205">AJ242+1</f>
        <v>45956</v>
      </c>
      <c r="AP242" s="639"/>
      <c r="AQ242" s="639"/>
      <c r="AR242" s="639"/>
      <c r="AS242" s="639"/>
      <c r="AT242" s="640">
        <f t="shared" ref="AT242" si="206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207">Z242</f>
        <v>45953</v>
      </c>
      <c r="AA243" s="643"/>
      <c r="AB243" s="643"/>
      <c r="AC243" s="643"/>
      <c r="AD243" s="643"/>
      <c r="AE243" s="644">
        <f t="shared" ref="AE243" si="208">AE242</f>
        <v>45954</v>
      </c>
      <c r="AF243" s="644"/>
      <c r="AG243" s="644"/>
      <c r="AH243" s="644"/>
      <c r="AI243" s="644"/>
      <c r="AJ243" s="645">
        <f t="shared" ref="AJ243" si="209">AJ242</f>
        <v>45955</v>
      </c>
      <c r="AK243" s="646"/>
      <c r="AL243" s="646"/>
      <c r="AM243" s="646"/>
      <c r="AN243" s="647"/>
      <c r="AO243" s="644">
        <f t="shared" ref="AO243" si="210">AO242</f>
        <v>45956</v>
      </c>
      <c r="AP243" s="644"/>
      <c r="AQ243" s="644"/>
      <c r="AR243" s="644"/>
      <c r="AS243" s="644"/>
      <c r="AT243" s="645">
        <f t="shared" ref="AT243" si="211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628</v>
      </c>
      <c r="C247" s="203">
        <v>1</v>
      </c>
      <c r="D247" s="206" t="s">
        <v>698</v>
      </c>
      <c r="E247" s="203">
        <v>25</v>
      </c>
      <c r="F247" s="203">
        <v>1800</v>
      </c>
      <c r="G247" s="208">
        <f t="shared" ref="G247" si="212">F247/E247</f>
        <v>72</v>
      </c>
      <c r="H247" s="576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77">
        <f>IFERROR(AVERAGE(K247:K261),"-")</f>
        <v>63.590149614797042</v>
      </c>
      <c r="M247" s="209">
        <f>RANK(K247, K$247:$K$261)</f>
        <v>1</v>
      </c>
      <c r="N247" s="527"/>
      <c r="O247" s="527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76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76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76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76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76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76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76">
        <f>AVERAGE(AV247:AV261)</f>
        <v>63.615193986711347</v>
      </c>
    </row>
    <row r="248" spans="2:50" ht="14.25" hidden="1" customHeight="1" outlineLevel="1">
      <c r="B248" s="527"/>
      <c r="C248" s="203">
        <v>2</v>
      </c>
      <c r="D248" s="206"/>
      <c r="E248" s="203"/>
      <c r="F248" s="203"/>
      <c r="G248" s="208"/>
      <c r="H248" s="576"/>
      <c r="I248" s="209"/>
      <c r="J248" s="209"/>
      <c r="K248" s="210"/>
      <c r="L248" s="577"/>
      <c r="M248" s="209"/>
      <c r="N248" s="527"/>
      <c r="O248" s="527"/>
      <c r="P248" s="203"/>
      <c r="Q248" s="203"/>
      <c r="R248" s="208"/>
      <c r="S248" s="205"/>
      <c r="T248" s="576"/>
      <c r="U248" s="203"/>
      <c r="V248" s="203"/>
      <c r="W248" s="208"/>
      <c r="X248" s="205"/>
      <c r="Y248" s="576"/>
      <c r="Z248" s="203"/>
      <c r="AA248" s="203"/>
      <c r="AB248" s="208"/>
      <c r="AC248" s="205"/>
      <c r="AD248" s="576"/>
      <c r="AE248" s="203"/>
      <c r="AF248" s="203"/>
      <c r="AG248" s="208"/>
      <c r="AH248" s="205"/>
      <c r="AI248" s="576"/>
      <c r="AJ248" s="203"/>
      <c r="AK248" s="203"/>
      <c r="AL248" s="208"/>
      <c r="AM248" s="205"/>
      <c r="AN248" s="576"/>
      <c r="AO248" s="203"/>
      <c r="AP248" s="203"/>
      <c r="AQ248" s="208"/>
      <c r="AR248" s="205"/>
      <c r="AS248" s="576"/>
      <c r="AT248" s="203"/>
      <c r="AU248" s="203"/>
      <c r="AV248" s="208"/>
      <c r="AW248" s="205"/>
      <c r="AX248" s="576"/>
    </row>
    <row r="249" spans="2:50" ht="14.25" hidden="1" customHeight="1" outlineLevel="1">
      <c r="B249" s="527"/>
      <c r="C249" s="203">
        <v>3</v>
      </c>
      <c r="D249" s="206"/>
      <c r="E249" s="203"/>
      <c r="F249" s="203"/>
      <c r="G249" s="208"/>
      <c r="H249" s="576"/>
      <c r="I249" s="209"/>
      <c r="J249" s="209"/>
      <c r="K249" s="210"/>
      <c r="L249" s="577"/>
      <c r="M249" s="209"/>
      <c r="N249" s="527"/>
      <c r="O249" s="527"/>
      <c r="P249" s="203"/>
      <c r="Q249" s="203"/>
      <c r="R249" s="208"/>
      <c r="S249" s="205"/>
      <c r="T249" s="576"/>
      <c r="U249" s="203"/>
      <c r="V249" s="203"/>
      <c r="W249" s="208"/>
      <c r="X249" s="205"/>
      <c r="Y249" s="576"/>
      <c r="Z249" s="203"/>
      <c r="AA249" s="203"/>
      <c r="AB249" s="208"/>
      <c r="AC249" s="205"/>
      <c r="AD249" s="576"/>
      <c r="AE249" s="203"/>
      <c r="AF249" s="203"/>
      <c r="AG249" s="208"/>
      <c r="AH249" s="205"/>
      <c r="AI249" s="576"/>
      <c r="AJ249" s="203"/>
      <c r="AK249" s="203"/>
      <c r="AL249" s="208"/>
      <c r="AM249" s="205"/>
      <c r="AN249" s="576"/>
      <c r="AO249" s="203"/>
      <c r="AP249" s="203"/>
      <c r="AQ249" s="208"/>
      <c r="AR249" s="205"/>
      <c r="AS249" s="576"/>
      <c r="AT249" s="203"/>
      <c r="AU249" s="203"/>
      <c r="AV249" s="208"/>
      <c r="AW249" s="205"/>
      <c r="AX249" s="576"/>
    </row>
    <row r="250" spans="2:50" ht="14.25" hidden="1" customHeight="1" outlineLevel="1">
      <c r="B250" s="527"/>
      <c r="C250" s="203">
        <v>4</v>
      </c>
      <c r="D250" s="206"/>
      <c r="E250" s="203"/>
      <c r="F250" s="203"/>
      <c r="G250" s="208"/>
      <c r="H250" s="576"/>
      <c r="I250" s="209"/>
      <c r="J250" s="209"/>
      <c r="K250" s="210"/>
      <c r="L250" s="577"/>
      <c r="M250" s="209"/>
      <c r="N250" s="527"/>
      <c r="O250" s="527"/>
      <c r="P250" s="203"/>
      <c r="Q250" s="203"/>
      <c r="R250" s="208"/>
      <c r="S250" s="205"/>
      <c r="T250" s="576"/>
      <c r="U250" s="203"/>
      <c r="V250" s="203"/>
      <c r="W250" s="208"/>
      <c r="X250" s="205"/>
      <c r="Y250" s="576"/>
      <c r="Z250" s="203"/>
      <c r="AA250" s="203"/>
      <c r="AB250" s="208"/>
      <c r="AC250" s="205"/>
      <c r="AD250" s="576"/>
      <c r="AE250" s="203"/>
      <c r="AF250" s="203"/>
      <c r="AG250" s="208"/>
      <c r="AH250" s="205"/>
      <c r="AI250" s="576"/>
      <c r="AJ250" s="203"/>
      <c r="AK250" s="203"/>
      <c r="AL250" s="208"/>
      <c r="AM250" s="205"/>
      <c r="AN250" s="576"/>
      <c r="AO250" s="203"/>
      <c r="AP250" s="203"/>
      <c r="AQ250" s="208"/>
      <c r="AR250" s="205"/>
      <c r="AS250" s="576"/>
      <c r="AT250" s="203"/>
      <c r="AU250" s="203"/>
      <c r="AV250" s="208"/>
      <c r="AW250" s="205"/>
      <c r="AX250" s="576"/>
    </row>
    <row r="251" spans="2:50" ht="14.25" hidden="1" customHeight="1" outlineLevel="1">
      <c r="B251" s="527"/>
      <c r="C251" s="203">
        <v>5</v>
      </c>
      <c r="D251" s="206"/>
      <c r="E251" s="203"/>
      <c r="F251" s="203"/>
      <c r="G251" s="208"/>
      <c r="H251" s="576"/>
      <c r="I251" s="209"/>
      <c r="J251" s="209"/>
      <c r="K251" s="210"/>
      <c r="L251" s="577"/>
      <c r="M251" s="209"/>
      <c r="N251" s="527"/>
      <c r="O251" s="527"/>
      <c r="P251" s="203"/>
      <c r="Q251" s="203"/>
      <c r="R251" s="208"/>
      <c r="S251" s="205"/>
      <c r="T251" s="576"/>
      <c r="U251" s="203"/>
      <c r="V251" s="203"/>
      <c r="W251" s="208"/>
      <c r="X251" s="205"/>
      <c r="Y251" s="576"/>
      <c r="Z251" s="203"/>
      <c r="AA251" s="203"/>
      <c r="AB251" s="208"/>
      <c r="AC251" s="205"/>
      <c r="AD251" s="576"/>
      <c r="AE251" s="203"/>
      <c r="AF251" s="203"/>
      <c r="AG251" s="208"/>
      <c r="AH251" s="205"/>
      <c r="AI251" s="576"/>
      <c r="AJ251" s="203"/>
      <c r="AK251" s="203"/>
      <c r="AL251" s="208"/>
      <c r="AM251" s="205"/>
      <c r="AN251" s="576"/>
      <c r="AO251" s="203"/>
      <c r="AP251" s="203"/>
      <c r="AQ251" s="208"/>
      <c r="AR251" s="205"/>
      <c r="AS251" s="576"/>
      <c r="AT251" s="203"/>
      <c r="AU251" s="203"/>
      <c r="AV251" s="208"/>
      <c r="AW251" s="205"/>
      <c r="AX251" s="576"/>
    </row>
    <row r="252" spans="2:50" ht="14.25" hidden="1" customHeight="1" outlineLevel="1">
      <c r="B252" s="527"/>
      <c r="C252" s="203">
        <v>6</v>
      </c>
      <c r="D252" s="206"/>
      <c r="E252" s="203"/>
      <c r="F252" s="203"/>
      <c r="G252" s="208"/>
      <c r="H252" s="576"/>
      <c r="I252" s="209"/>
      <c r="J252" s="209"/>
      <c r="K252" s="210"/>
      <c r="L252" s="577"/>
      <c r="M252" s="209"/>
      <c r="N252" s="527"/>
      <c r="O252" s="527"/>
      <c r="P252" s="203"/>
      <c r="Q252" s="203"/>
      <c r="R252" s="208"/>
      <c r="S252" s="205"/>
      <c r="T252" s="576"/>
      <c r="U252" s="203"/>
      <c r="V252" s="203"/>
      <c r="W252" s="208"/>
      <c r="X252" s="205"/>
      <c r="Y252" s="576"/>
      <c r="Z252" s="203"/>
      <c r="AA252" s="203"/>
      <c r="AB252" s="208"/>
      <c r="AC252" s="205"/>
      <c r="AD252" s="576"/>
      <c r="AE252" s="203"/>
      <c r="AF252" s="203"/>
      <c r="AG252" s="208"/>
      <c r="AH252" s="205"/>
      <c r="AI252" s="576"/>
      <c r="AJ252" s="203"/>
      <c r="AK252" s="203"/>
      <c r="AL252" s="208"/>
      <c r="AM252" s="205"/>
      <c r="AN252" s="576"/>
      <c r="AO252" s="203"/>
      <c r="AP252" s="203"/>
      <c r="AQ252" s="208"/>
      <c r="AR252" s="205"/>
      <c r="AS252" s="576"/>
      <c r="AT252" s="203"/>
      <c r="AU252" s="203"/>
      <c r="AV252" s="208"/>
      <c r="AW252" s="205"/>
      <c r="AX252" s="576"/>
    </row>
    <row r="253" spans="2:50" ht="14.25" hidden="1" customHeight="1" outlineLevel="1">
      <c r="B253" s="527"/>
      <c r="C253" s="203">
        <v>7</v>
      </c>
      <c r="D253" s="206"/>
      <c r="E253" s="203"/>
      <c r="F253" s="203"/>
      <c r="G253" s="208"/>
      <c r="H253" s="576"/>
      <c r="I253" s="209"/>
      <c r="J253" s="209"/>
      <c r="K253" s="210"/>
      <c r="L253" s="577"/>
      <c r="M253" s="209"/>
      <c r="N253" s="527"/>
      <c r="O253" s="527"/>
      <c r="P253" s="203"/>
      <c r="Q253" s="203"/>
      <c r="R253" s="208"/>
      <c r="S253" s="205"/>
      <c r="T253" s="576"/>
      <c r="U253" s="203"/>
      <c r="V253" s="203"/>
      <c r="W253" s="208"/>
      <c r="X253" s="205"/>
      <c r="Y253" s="576"/>
      <c r="Z253" s="203"/>
      <c r="AA253" s="203"/>
      <c r="AB253" s="208"/>
      <c r="AC253" s="205"/>
      <c r="AD253" s="576"/>
      <c r="AE253" s="203"/>
      <c r="AF253" s="203"/>
      <c r="AG253" s="208"/>
      <c r="AH253" s="205"/>
      <c r="AI253" s="576"/>
      <c r="AJ253" s="203"/>
      <c r="AK253" s="203"/>
      <c r="AL253" s="208"/>
      <c r="AM253" s="205"/>
      <c r="AN253" s="576"/>
      <c r="AO253" s="203"/>
      <c r="AP253" s="203"/>
      <c r="AQ253" s="208"/>
      <c r="AR253" s="205"/>
      <c r="AS253" s="576"/>
      <c r="AT253" s="203"/>
      <c r="AU253" s="203"/>
      <c r="AV253" s="208"/>
      <c r="AW253" s="205"/>
      <c r="AX253" s="576"/>
    </row>
    <row r="254" spans="2:50" ht="14.25" hidden="1" customHeight="1" outlineLevel="1">
      <c r="B254" s="527"/>
      <c r="C254" s="203">
        <v>8</v>
      </c>
      <c r="D254" s="206"/>
      <c r="E254" s="203"/>
      <c r="F254" s="203"/>
      <c r="G254" s="208"/>
      <c r="H254" s="576"/>
      <c r="I254" s="209"/>
      <c r="J254" s="209"/>
      <c r="K254" s="210"/>
      <c r="L254" s="577"/>
      <c r="M254" s="209"/>
      <c r="N254" s="527"/>
      <c r="O254" s="527"/>
      <c r="P254" s="203"/>
      <c r="Q254" s="203"/>
      <c r="R254" s="208"/>
      <c r="S254" s="205"/>
      <c r="T254" s="576"/>
      <c r="U254" s="203"/>
      <c r="V254" s="203"/>
      <c r="W254" s="208"/>
      <c r="X254" s="205"/>
      <c r="Y254" s="576"/>
      <c r="Z254" s="203"/>
      <c r="AA254" s="203"/>
      <c r="AB254" s="208"/>
      <c r="AC254" s="205"/>
      <c r="AD254" s="576"/>
      <c r="AE254" s="203"/>
      <c r="AF254" s="203"/>
      <c r="AG254" s="208"/>
      <c r="AH254" s="205"/>
      <c r="AI254" s="576"/>
      <c r="AJ254" s="203"/>
      <c r="AK254" s="203"/>
      <c r="AL254" s="208"/>
      <c r="AM254" s="205"/>
      <c r="AN254" s="576"/>
      <c r="AO254" s="203"/>
      <c r="AP254" s="203"/>
      <c r="AQ254" s="208"/>
      <c r="AR254" s="205"/>
      <c r="AS254" s="576"/>
      <c r="AT254" s="203"/>
      <c r="AU254" s="203"/>
      <c r="AV254" s="208"/>
      <c r="AW254" s="205"/>
      <c r="AX254" s="576"/>
    </row>
    <row r="255" spans="2:50" ht="14.25" hidden="1" customHeight="1" outlineLevel="1">
      <c r="B255" s="527"/>
      <c r="C255" s="203">
        <v>9</v>
      </c>
      <c r="D255" s="206"/>
      <c r="E255" s="203"/>
      <c r="F255" s="203"/>
      <c r="G255" s="208"/>
      <c r="H255" s="576"/>
      <c r="I255" s="209"/>
      <c r="J255" s="209"/>
      <c r="K255" s="210"/>
      <c r="L255" s="577"/>
      <c r="M255" s="209"/>
      <c r="N255" s="527"/>
      <c r="O255" s="527"/>
      <c r="P255" s="203"/>
      <c r="Q255" s="203"/>
      <c r="R255" s="208"/>
      <c r="S255" s="205"/>
      <c r="T255" s="576"/>
      <c r="U255" s="203"/>
      <c r="V255" s="203"/>
      <c r="W255" s="208"/>
      <c r="X255" s="205"/>
      <c r="Y255" s="576"/>
      <c r="Z255" s="203"/>
      <c r="AA255" s="203"/>
      <c r="AB255" s="208"/>
      <c r="AC255" s="205"/>
      <c r="AD255" s="576"/>
      <c r="AE255" s="203"/>
      <c r="AF255" s="203"/>
      <c r="AG255" s="208"/>
      <c r="AH255" s="205"/>
      <c r="AI255" s="576"/>
      <c r="AJ255" s="203"/>
      <c r="AK255" s="203"/>
      <c r="AL255" s="208"/>
      <c r="AM255" s="205"/>
      <c r="AN255" s="576"/>
      <c r="AO255" s="203"/>
      <c r="AP255" s="203"/>
      <c r="AQ255" s="208"/>
      <c r="AR255" s="205"/>
      <c r="AS255" s="576"/>
      <c r="AT255" s="203"/>
      <c r="AU255" s="203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3"/>
      <c r="Q256" s="203"/>
      <c r="R256" s="208"/>
      <c r="S256" s="205"/>
      <c r="T256" s="576"/>
      <c r="U256" s="203"/>
      <c r="V256" s="203"/>
      <c r="W256" s="208"/>
      <c r="X256" s="205"/>
      <c r="Y256" s="576"/>
      <c r="Z256" s="203"/>
      <c r="AA256" s="203"/>
      <c r="AB256" s="208"/>
      <c r="AC256" s="205"/>
      <c r="AD256" s="576"/>
      <c r="AE256" s="203"/>
      <c r="AF256" s="203"/>
      <c r="AG256" s="208"/>
      <c r="AH256" s="205"/>
      <c r="AI256" s="576"/>
      <c r="AJ256" s="203"/>
      <c r="AK256" s="203"/>
      <c r="AL256" s="208"/>
      <c r="AM256" s="205"/>
      <c r="AN256" s="576"/>
      <c r="AO256" s="203"/>
      <c r="AP256" s="203"/>
      <c r="AQ256" s="208"/>
      <c r="AR256" s="205"/>
      <c r="AS256" s="576"/>
      <c r="AT256" s="203"/>
      <c r="AU256" s="203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3"/>
      <c r="Q257" s="203"/>
      <c r="R257" s="208"/>
      <c r="S257" s="205"/>
      <c r="T257" s="576"/>
      <c r="U257" s="203"/>
      <c r="V257" s="203"/>
      <c r="W257" s="208"/>
      <c r="X257" s="205"/>
      <c r="Y257" s="576"/>
      <c r="Z257" s="203"/>
      <c r="AA257" s="203"/>
      <c r="AB257" s="208"/>
      <c r="AC257" s="205"/>
      <c r="AD257" s="576"/>
      <c r="AE257" s="203"/>
      <c r="AF257" s="203"/>
      <c r="AG257" s="208"/>
      <c r="AH257" s="205"/>
      <c r="AI257" s="576"/>
      <c r="AJ257" s="203"/>
      <c r="AK257" s="203"/>
      <c r="AL257" s="208"/>
      <c r="AM257" s="205"/>
      <c r="AN257" s="576"/>
      <c r="AO257" s="203"/>
      <c r="AP257" s="203"/>
      <c r="AQ257" s="208"/>
      <c r="AR257" s="205"/>
      <c r="AS257" s="576"/>
      <c r="AT257" s="203"/>
      <c r="AU257" s="203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3"/>
      <c r="Q258" s="203"/>
      <c r="R258" s="208"/>
      <c r="S258" s="205"/>
      <c r="T258" s="576"/>
      <c r="U258" s="203"/>
      <c r="V258" s="203"/>
      <c r="W258" s="208"/>
      <c r="X258" s="205"/>
      <c r="Y258" s="576"/>
      <c r="Z258" s="203"/>
      <c r="AA258" s="203"/>
      <c r="AB258" s="208"/>
      <c r="AC258" s="205"/>
      <c r="AD258" s="576"/>
      <c r="AE258" s="203"/>
      <c r="AF258" s="203"/>
      <c r="AG258" s="208"/>
      <c r="AH258" s="205"/>
      <c r="AI258" s="576"/>
      <c r="AJ258" s="203"/>
      <c r="AK258" s="203"/>
      <c r="AL258" s="208"/>
      <c r="AM258" s="205"/>
      <c r="AN258" s="576"/>
      <c r="AO258" s="203"/>
      <c r="AP258" s="203"/>
      <c r="AQ258" s="208"/>
      <c r="AR258" s="205"/>
      <c r="AS258" s="576"/>
      <c r="AT258" s="203"/>
      <c r="AU258" s="203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3"/>
      <c r="Q259" s="203"/>
      <c r="R259" s="208"/>
      <c r="S259" s="205"/>
      <c r="T259" s="576"/>
      <c r="U259" s="203"/>
      <c r="V259" s="203"/>
      <c r="W259" s="208"/>
      <c r="X259" s="205"/>
      <c r="Y259" s="576"/>
      <c r="Z259" s="203"/>
      <c r="AA259" s="203"/>
      <c r="AB259" s="208"/>
      <c r="AC259" s="205"/>
      <c r="AD259" s="576"/>
      <c r="AE259" s="203"/>
      <c r="AF259" s="203"/>
      <c r="AG259" s="208"/>
      <c r="AH259" s="205"/>
      <c r="AI259" s="576"/>
      <c r="AJ259" s="203"/>
      <c r="AK259" s="203"/>
      <c r="AL259" s="208"/>
      <c r="AM259" s="205"/>
      <c r="AN259" s="576"/>
      <c r="AO259" s="203"/>
      <c r="AP259" s="203"/>
      <c r="AQ259" s="208"/>
      <c r="AR259" s="205"/>
      <c r="AS259" s="576"/>
      <c r="AT259" s="203"/>
      <c r="AU259" s="203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3"/>
      <c r="Q260" s="203"/>
      <c r="R260" s="208"/>
      <c r="S260" s="205"/>
      <c r="T260" s="576"/>
      <c r="U260" s="203"/>
      <c r="V260" s="203"/>
      <c r="W260" s="208"/>
      <c r="X260" s="205"/>
      <c r="Y260" s="576"/>
      <c r="Z260" s="203"/>
      <c r="AA260" s="203"/>
      <c r="AB260" s="208"/>
      <c r="AC260" s="205"/>
      <c r="AD260" s="576"/>
      <c r="AE260" s="203"/>
      <c r="AF260" s="203"/>
      <c r="AG260" s="208"/>
      <c r="AH260" s="205"/>
      <c r="AI260" s="576"/>
      <c r="AJ260" s="203"/>
      <c r="AK260" s="203"/>
      <c r="AL260" s="208"/>
      <c r="AM260" s="205"/>
      <c r="AN260" s="576"/>
      <c r="AO260" s="203"/>
      <c r="AP260" s="203"/>
      <c r="AQ260" s="208"/>
      <c r="AR260" s="205"/>
      <c r="AS260" s="576"/>
      <c r="AT260" s="203"/>
      <c r="AU260" s="203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3"/>
      <c r="Q261" s="207"/>
      <c r="R261" s="208"/>
      <c r="S261" s="205"/>
      <c r="T261" s="576"/>
      <c r="U261" s="203"/>
      <c r="V261" s="203"/>
      <c r="W261" s="208"/>
      <c r="X261" s="205"/>
      <c r="Y261" s="576"/>
      <c r="Z261" s="203"/>
      <c r="AA261" s="203"/>
      <c r="AB261" s="208"/>
      <c r="AC261" s="205"/>
      <c r="AD261" s="576"/>
      <c r="AE261" s="203"/>
      <c r="AF261" s="203"/>
      <c r="AG261" s="208"/>
      <c r="AH261" s="205"/>
      <c r="AI261" s="576"/>
      <c r="AJ261" s="203"/>
      <c r="AK261" s="203"/>
      <c r="AL261" s="208"/>
      <c r="AM261" s="205"/>
      <c r="AN261" s="576"/>
      <c r="AO261" s="203"/>
      <c r="AP261" s="203"/>
      <c r="AQ261" s="208"/>
      <c r="AR261" s="205"/>
      <c r="AS261" s="576"/>
      <c r="AT261" s="203"/>
      <c r="AU261" s="203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220">U262+1</f>
        <v>45960</v>
      </c>
      <c r="AA262" s="637"/>
      <c r="AB262" s="637"/>
      <c r="AC262" s="637"/>
      <c r="AD262" s="637"/>
      <c r="AE262" s="638">
        <f t="shared" ref="AE262" si="221">Z262+1</f>
        <v>45961</v>
      </c>
      <c r="AF262" s="639"/>
      <c r="AG262" s="639"/>
      <c r="AH262" s="639"/>
      <c r="AI262" s="639"/>
      <c r="AJ262" s="640">
        <f t="shared" ref="AJ262" si="222">AE262+1</f>
        <v>45962</v>
      </c>
      <c r="AK262" s="641"/>
      <c r="AL262" s="641"/>
      <c r="AM262" s="641"/>
      <c r="AN262" s="642"/>
      <c r="AO262" s="638">
        <f t="shared" ref="AO262" si="223">AJ262+1</f>
        <v>45963</v>
      </c>
      <c r="AP262" s="639"/>
      <c r="AQ262" s="639"/>
      <c r="AR262" s="639"/>
      <c r="AS262" s="639"/>
      <c r="AT262" s="640">
        <f t="shared" ref="AT262" si="224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225">Z262</f>
        <v>45960</v>
      </c>
      <c r="AA263" s="643"/>
      <c r="AB263" s="643"/>
      <c r="AC263" s="643"/>
      <c r="AD263" s="643"/>
      <c r="AE263" s="644">
        <f t="shared" ref="AE263" si="226">AE262</f>
        <v>45961</v>
      </c>
      <c r="AF263" s="644"/>
      <c r="AG263" s="644"/>
      <c r="AH263" s="644"/>
      <c r="AI263" s="644"/>
      <c r="AJ263" s="645">
        <f t="shared" ref="AJ263" si="227">AJ262</f>
        <v>45962</v>
      </c>
      <c r="AK263" s="646"/>
      <c r="AL263" s="646"/>
      <c r="AM263" s="646"/>
      <c r="AN263" s="647"/>
      <c r="AO263" s="644">
        <f t="shared" ref="AO263" si="228">AO262</f>
        <v>45963</v>
      </c>
      <c r="AP263" s="644"/>
      <c r="AQ263" s="644"/>
      <c r="AR263" s="644"/>
      <c r="AS263" s="644"/>
      <c r="AT263" s="645">
        <f t="shared" ref="AT263" si="229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628</v>
      </c>
      <c r="C267" s="203">
        <v>1</v>
      </c>
      <c r="D267" s="206" t="s">
        <v>698</v>
      </c>
      <c r="E267" s="203">
        <v>25</v>
      </c>
      <c r="F267" s="203">
        <v>1800</v>
      </c>
      <c r="G267" s="208">
        <f t="shared" ref="G267" si="230">F267/E267</f>
        <v>72</v>
      </c>
      <c r="H267" s="576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77">
        <f>IFERROR(AVERAGE(K267:K281),"-")</f>
        <v>63.627507801358824</v>
      </c>
      <c r="M267" s="209">
        <f>RANK(K267, K$267:$K$281)</f>
        <v>1</v>
      </c>
      <c r="N267" s="527"/>
      <c r="O267" s="527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76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76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76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76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76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76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76">
        <f>AVERAGE(AV267:AV281)</f>
        <v>63.632764505119447</v>
      </c>
    </row>
    <row r="268" spans="2:50" ht="14.25" hidden="1" customHeight="1" outlineLevel="1">
      <c r="B268" s="527"/>
      <c r="C268" s="203">
        <v>2</v>
      </c>
      <c r="D268" s="206"/>
      <c r="E268" s="203"/>
      <c r="F268" s="203"/>
      <c r="G268" s="208"/>
      <c r="H268" s="576"/>
      <c r="I268" s="209"/>
      <c r="J268" s="209"/>
      <c r="K268" s="210"/>
      <c r="L268" s="577"/>
      <c r="M268" s="209"/>
      <c r="N268" s="527"/>
      <c r="O268" s="527"/>
      <c r="P268" s="203"/>
      <c r="Q268" s="203"/>
      <c r="R268" s="208"/>
      <c r="S268" s="205"/>
      <c r="T268" s="576"/>
      <c r="U268" s="203"/>
      <c r="V268" s="203"/>
      <c r="W268" s="208"/>
      <c r="X268" s="205"/>
      <c r="Y268" s="576"/>
      <c r="Z268" s="203"/>
      <c r="AA268" s="203"/>
      <c r="AB268" s="208"/>
      <c r="AC268" s="205"/>
      <c r="AD268" s="576"/>
      <c r="AE268" s="203"/>
      <c r="AF268" s="203"/>
      <c r="AG268" s="208"/>
      <c r="AH268" s="205"/>
      <c r="AI268" s="576"/>
      <c r="AJ268" s="203"/>
      <c r="AK268" s="203"/>
      <c r="AL268" s="208"/>
      <c r="AM268" s="205"/>
      <c r="AN268" s="576"/>
      <c r="AO268" s="203"/>
      <c r="AP268" s="203"/>
      <c r="AQ268" s="208"/>
      <c r="AR268" s="205"/>
      <c r="AS268" s="576"/>
      <c r="AT268" s="203"/>
      <c r="AU268" s="203"/>
      <c r="AV268" s="208"/>
      <c r="AW268" s="205"/>
      <c r="AX268" s="576"/>
    </row>
    <row r="269" spans="2:50" ht="14.25" hidden="1" customHeight="1" outlineLevel="1">
      <c r="B269" s="527"/>
      <c r="C269" s="203">
        <v>3</v>
      </c>
      <c r="D269" s="206"/>
      <c r="E269" s="203"/>
      <c r="F269" s="203"/>
      <c r="G269" s="208"/>
      <c r="H269" s="576"/>
      <c r="I269" s="209"/>
      <c r="J269" s="209"/>
      <c r="K269" s="210"/>
      <c r="L269" s="577"/>
      <c r="M269" s="209"/>
      <c r="N269" s="527"/>
      <c r="O269" s="527"/>
      <c r="P269" s="203"/>
      <c r="Q269" s="203"/>
      <c r="R269" s="208"/>
      <c r="S269" s="205"/>
      <c r="T269" s="576"/>
      <c r="U269" s="203"/>
      <c r="V269" s="203"/>
      <c r="W269" s="208"/>
      <c r="X269" s="205"/>
      <c r="Y269" s="576"/>
      <c r="Z269" s="203"/>
      <c r="AA269" s="203"/>
      <c r="AB269" s="208"/>
      <c r="AC269" s="205"/>
      <c r="AD269" s="576"/>
      <c r="AE269" s="203"/>
      <c r="AF269" s="203"/>
      <c r="AG269" s="208"/>
      <c r="AH269" s="205"/>
      <c r="AI269" s="576"/>
      <c r="AJ269" s="203"/>
      <c r="AK269" s="203"/>
      <c r="AL269" s="208"/>
      <c r="AM269" s="205"/>
      <c r="AN269" s="576"/>
      <c r="AO269" s="203"/>
      <c r="AP269" s="203"/>
      <c r="AQ269" s="208"/>
      <c r="AR269" s="205"/>
      <c r="AS269" s="576"/>
      <c r="AT269" s="203"/>
      <c r="AU269" s="203"/>
      <c r="AV269" s="208"/>
      <c r="AW269" s="205"/>
      <c r="AX269" s="576"/>
    </row>
    <row r="270" spans="2:50" ht="14.25" hidden="1" customHeight="1" outlineLevel="1">
      <c r="B270" s="527"/>
      <c r="C270" s="203">
        <v>4</v>
      </c>
      <c r="D270" s="206"/>
      <c r="E270" s="203"/>
      <c r="F270" s="203"/>
      <c r="G270" s="208"/>
      <c r="H270" s="576"/>
      <c r="I270" s="209"/>
      <c r="J270" s="209"/>
      <c r="K270" s="210"/>
      <c r="L270" s="577"/>
      <c r="M270" s="209"/>
      <c r="N270" s="527"/>
      <c r="O270" s="527"/>
      <c r="P270" s="203"/>
      <c r="Q270" s="203"/>
      <c r="R270" s="208"/>
      <c r="S270" s="205"/>
      <c r="T270" s="576"/>
      <c r="U270" s="203"/>
      <c r="V270" s="203"/>
      <c r="W270" s="208"/>
      <c r="X270" s="205"/>
      <c r="Y270" s="576"/>
      <c r="Z270" s="203"/>
      <c r="AA270" s="203"/>
      <c r="AB270" s="208"/>
      <c r="AC270" s="205"/>
      <c r="AD270" s="576"/>
      <c r="AE270" s="203"/>
      <c r="AF270" s="203"/>
      <c r="AG270" s="208"/>
      <c r="AH270" s="205"/>
      <c r="AI270" s="576"/>
      <c r="AJ270" s="203"/>
      <c r="AK270" s="203"/>
      <c r="AL270" s="208"/>
      <c r="AM270" s="205"/>
      <c r="AN270" s="576"/>
      <c r="AO270" s="203"/>
      <c r="AP270" s="203"/>
      <c r="AQ270" s="208"/>
      <c r="AR270" s="205"/>
      <c r="AS270" s="576"/>
      <c r="AT270" s="203"/>
      <c r="AU270" s="203"/>
      <c r="AV270" s="208"/>
      <c r="AW270" s="205"/>
      <c r="AX270" s="576"/>
    </row>
    <row r="271" spans="2:50" ht="14.25" hidden="1" customHeight="1" outlineLevel="1">
      <c r="B271" s="527"/>
      <c r="C271" s="203">
        <v>5</v>
      </c>
      <c r="D271" s="206"/>
      <c r="E271" s="203"/>
      <c r="F271" s="203"/>
      <c r="G271" s="208"/>
      <c r="H271" s="576"/>
      <c r="I271" s="209"/>
      <c r="J271" s="209"/>
      <c r="K271" s="210"/>
      <c r="L271" s="577"/>
      <c r="M271" s="209"/>
      <c r="N271" s="527"/>
      <c r="O271" s="527"/>
      <c r="P271" s="203"/>
      <c r="Q271" s="203"/>
      <c r="R271" s="208"/>
      <c r="S271" s="205"/>
      <c r="T271" s="576"/>
      <c r="U271" s="203"/>
      <c r="V271" s="203"/>
      <c r="W271" s="208"/>
      <c r="X271" s="205"/>
      <c r="Y271" s="576"/>
      <c r="Z271" s="203"/>
      <c r="AA271" s="203"/>
      <c r="AB271" s="208"/>
      <c r="AC271" s="205"/>
      <c r="AD271" s="576"/>
      <c r="AE271" s="203"/>
      <c r="AF271" s="203"/>
      <c r="AG271" s="208"/>
      <c r="AH271" s="205"/>
      <c r="AI271" s="576"/>
      <c r="AJ271" s="203"/>
      <c r="AK271" s="203"/>
      <c r="AL271" s="208"/>
      <c r="AM271" s="205"/>
      <c r="AN271" s="576"/>
      <c r="AO271" s="203"/>
      <c r="AP271" s="203"/>
      <c r="AQ271" s="208"/>
      <c r="AR271" s="205"/>
      <c r="AS271" s="576"/>
      <c r="AT271" s="203"/>
      <c r="AU271" s="203"/>
      <c r="AV271" s="208"/>
      <c r="AW271" s="205"/>
      <c r="AX271" s="576"/>
    </row>
    <row r="272" spans="2:50" ht="14.25" hidden="1" customHeight="1" outlineLevel="1">
      <c r="B272" s="527"/>
      <c r="C272" s="203">
        <v>6</v>
      </c>
      <c r="D272" s="206"/>
      <c r="E272" s="203"/>
      <c r="F272" s="203"/>
      <c r="G272" s="208"/>
      <c r="H272" s="576"/>
      <c r="I272" s="209"/>
      <c r="J272" s="209"/>
      <c r="K272" s="210"/>
      <c r="L272" s="577"/>
      <c r="M272" s="209"/>
      <c r="N272" s="527"/>
      <c r="O272" s="527"/>
      <c r="P272" s="203"/>
      <c r="Q272" s="203"/>
      <c r="R272" s="208"/>
      <c r="S272" s="205"/>
      <c r="T272" s="576"/>
      <c r="U272" s="203"/>
      <c r="V272" s="203"/>
      <c r="W272" s="208"/>
      <c r="X272" s="205"/>
      <c r="Y272" s="576"/>
      <c r="Z272" s="203"/>
      <c r="AA272" s="203"/>
      <c r="AB272" s="208"/>
      <c r="AC272" s="205"/>
      <c r="AD272" s="576"/>
      <c r="AE272" s="203"/>
      <c r="AF272" s="203"/>
      <c r="AG272" s="208"/>
      <c r="AH272" s="205"/>
      <c r="AI272" s="576"/>
      <c r="AJ272" s="203"/>
      <c r="AK272" s="203"/>
      <c r="AL272" s="208"/>
      <c r="AM272" s="205"/>
      <c r="AN272" s="576"/>
      <c r="AO272" s="203"/>
      <c r="AP272" s="203"/>
      <c r="AQ272" s="208"/>
      <c r="AR272" s="205"/>
      <c r="AS272" s="576"/>
      <c r="AT272" s="203"/>
      <c r="AU272" s="203"/>
      <c r="AV272" s="208"/>
      <c r="AW272" s="205"/>
      <c r="AX272" s="576"/>
    </row>
    <row r="273" spans="2:50" ht="14.25" hidden="1" customHeight="1" outlineLevel="1">
      <c r="B273" s="527"/>
      <c r="C273" s="203">
        <v>7</v>
      </c>
      <c r="D273" s="206"/>
      <c r="E273" s="203"/>
      <c r="F273" s="203"/>
      <c r="G273" s="208"/>
      <c r="H273" s="576"/>
      <c r="I273" s="209"/>
      <c r="J273" s="209"/>
      <c r="K273" s="210"/>
      <c r="L273" s="577"/>
      <c r="M273" s="209"/>
      <c r="N273" s="527"/>
      <c r="O273" s="527"/>
      <c r="P273" s="203"/>
      <c r="Q273" s="203"/>
      <c r="R273" s="208"/>
      <c r="S273" s="205"/>
      <c r="T273" s="576"/>
      <c r="U273" s="203"/>
      <c r="V273" s="203"/>
      <c r="W273" s="208"/>
      <c r="X273" s="205"/>
      <c r="Y273" s="576"/>
      <c r="Z273" s="203"/>
      <c r="AA273" s="203"/>
      <c r="AB273" s="208"/>
      <c r="AC273" s="205"/>
      <c r="AD273" s="576"/>
      <c r="AE273" s="203"/>
      <c r="AF273" s="203"/>
      <c r="AG273" s="208"/>
      <c r="AH273" s="205"/>
      <c r="AI273" s="576"/>
      <c r="AJ273" s="203"/>
      <c r="AK273" s="203"/>
      <c r="AL273" s="208"/>
      <c r="AM273" s="205"/>
      <c r="AN273" s="576"/>
      <c r="AO273" s="203"/>
      <c r="AP273" s="203"/>
      <c r="AQ273" s="208"/>
      <c r="AR273" s="205"/>
      <c r="AS273" s="576"/>
      <c r="AT273" s="203"/>
      <c r="AU273" s="203"/>
      <c r="AV273" s="208"/>
      <c r="AW273" s="205"/>
      <c r="AX273" s="576"/>
    </row>
    <row r="274" spans="2:50" ht="14.25" hidden="1" customHeight="1" outlineLevel="1">
      <c r="B274" s="527"/>
      <c r="C274" s="203">
        <v>8</v>
      </c>
      <c r="D274" s="206"/>
      <c r="E274" s="203"/>
      <c r="F274" s="203"/>
      <c r="G274" s="208"/>
      <c r="H274" s="576"/>
      <c r="I274" s="209"/>
      <c r="J274" s="209"/>
      <c r="K274" s="210"/>
      <c r="L274" s="577"/>
      <c r="M274" s="209"/>
      <c r="N274" s="527"/>
      <c r="O274" s="527"/>
      <c r="P274" s="203"/>
      <c r="Q274" s="203"/>
      <c r="R274" s="208"/>
      <c r="S274" s="205"/>
      <c r="T274" s="576"/>
      <c r="U274" s="203"/>
      <c r="V274" s="203"/>
      <c r="W274" s="208"/>
      <c r="X274" s="205"/>
      <c r="Y274" s="576"/>
      <c r="Z274" s="203"/>
      <c r="AA274" s="203"/>
      <c r="AB274" s="208"/>
      <c r="AC274" s="205"/>
      <c r="AD274" s="576"/>
      <c r="AE274" s="203"/>
      <c r="AF274" s="203"/>
      <c r="AG274" s="208"/>
      <c r="AH274" s="205"/>
      <c r="AI274" s="576"/>
      <c r="AJ274" s="203"/>
      <c r="AK274" s="203"/>
      <c r="AL274" s="208"/>
      <c r="AM274" s="205"/>
      <c r="AN274" s="576"/>
      <c r="AO274" s="203"/>
      <c r="AP274" s="203"/>
      <c r="AQ274" s="208"/>
      <c r="AR274" s="205"/>
      <c r="AS274" s="576"/>
      <c r="AT274" s="203"/>
      <c r="AU274" s="203"/>
      <c r="AV274" s="208"/>
      <c r="AW274" s="205"/>
      <c r="AX274" s="576"/>
    </row>
    <row r="275" spans="2:50" ht="14.25" hidden="1" customHeight="1" outlineLevel="1">
      <c r="B275" s="527"/>
      <c r="C275" s="203">
        <v>9</v>
      </c>
      <c r="D275" s="206"/>
      <c r="E275" s="203"/>
      <c r="F275" s="203"/>
      <c r="G275" s="208"/>
      <c r="H275" s="576"/>
      <c r="I275" s="209"/>
      <c r="J275" s="209"/>
      <c r="K275" s="210"/>
      <c r="L275" s="577"/>
      <c r="M275" s="209"/>
      <c r="N275" s="527"/>
      <c r="O275" s="527"/>
      <c r="P275" s="203"/>
      <c r="Q275" s="203"/>
      <c r="R275" s="208"/>
      <c r="S275" s="205"/>
      <c r="T275" s="576"/>
      <c r="U275" s="203"/>
      <c r="V275" s="203"/>
      <c r="W275" s="208"/>
      <c r="X275" s="205"/>
      <c r="Y275" s="576"/>
      <c r="Z275" s="203"/>
      <c r="AA275" s="203"/>
      <c r="AB275" s="208"/>
      <c r="AC275" s="205"/>
      <c r="AD275" s="576"/>
      <c r="AE275" s="203"/>
      <c r="AF275" s="203"/>
      <c r="AG275" s="208"/>
      <c r="AH275" s="205"/>
      <c r="AI275" s="576"/>
      <c r="AJ275" s="203"/>
      <c r="AK275" s="203"/>
      <c r="AL275" s="208"/>
      <c r="AM275" s="205"/>
      <c r="AN275" s="576"/>
      <c r="AO275" s="203"/>
      <c r="AP275" s="203"/>
      <c r="AQ275" s="208"/>
      <c r="AR275" s="205"/>
      <c r="AS275" s="576"/>
      <c r="AT275" s="203"/>
      <c r="AU275" s="203"/>
      <c r="AV275" s="208"/>
      <c r="AW275" s="205"/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3"/>
      <c r="Q276" s="203"/>
      <c r="R276" s="208"/>
      <c r="S276" s="205"/>
      <c r="T276" s="576"/>
      <c r="U276" s="203"/>
      <c r="V276" s="203"/>
      <c r="W276" s="208"/>
      <c r="X276" s="205"/>
      <c r="Y276" s="576"/>
      <c r="Z276" s="203"/>
      <c r="AA276" s="203"/>
      <c r="AB276" s="208"/>
      <c r="AC276" s="205"/>
      <c r="AD276" s="576"/>
      <c r="AE276" s="203"/>
      <c r="AF276" s="203"/>
      <c r="AG276" s="208"/>
      <c r="AH276" s="205"/>
      <c r="AI276" s="576"/>
      <c r="AJ276" s="203"/>
      <c r="AK276" s="203"/>
      <c r="AL276" s="208"/>
      <c r="AM276" s="205"/>
      <c r="AN276" s="576"/>
      <c r="AO276" s="203"/>
      <c r="AP276" s="203"/>
      <c r="AQ276" s="208"/>
      <c r="AR276" s="205"/>
      <c r="AS276" s="576"/>
      <c r="AT276" s="203"/>
      <c r="AU276" s="203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3"/>
      <c r="Q277" s="203"/>
      <c r="R277" s="208"/>
      <c r="S277" s="205"/>
      <c r="T277" s="576"/>
      <c r="U277" s="203"/>
      <c r="V277" s="203"/>
      <c r="W277" s="208"/>
      <c r="X277" s="205"/>
      <c r="Y277" s="576"/>
      <c r="Z277" s="203"/>
      <c r="AA277" s="203"/>
      <c r="AB277" s="208"/>
      <c r="AC277" s="205"/>
      <c r="AD277" s="576"/>
      <c r="AE277" s="203"/>
      <c r="AF277" s="203"/>
      <c r="AG277" s="208"/>
      <c r="AH277" s="205"/>
      <c r="AI277" s="576"/>
      <c r="AJ277" s="203"/>
      <c r="AK277" s="203"/>
      <c r="AL277" s="208"/>
      <c r="AM277" s="205"/>
      <c r="AN277" s="576"/>
      <c r="AO277" s="203"/>
      <c r="AP277" s="203"/>
      <c r="AQ277" s="208"/>
      <c r="AR277" s="205"/>
      <c r="AS277" s="576"/>
      <c r="AT277" s="203"/>
      <c r="AU277" s="203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3"/>
      <c r="W281" s="208"/>
      <c r="X281" s="205"/>
      <c r="Y281" s="576"/>
      <c r="Z281" s="203"/>
      <c r="AA281" s="203"/>
      <c r="AB281" s="208"/>
      <c r="AC281" s="205"/>
      <c r="AD281" s="576"/>
      <c r="AE281" s="203"/>
      <c r="AF281" s="203"/>
      <c r="AG281" s="208"/>
      <c r="AH281" s="205"/>
      <c r="AI281" s="576"/>
      <c r="AJ281" s="203"/>
      <c r="AK281" s="203"/>
      <c r="AL281" s="208"/>
      <c r="AM281" s="205"/>
      <c r="AN281" s="576"/>
      <c r="AO281" s="203"/>
      <c r="AP281" s="203"/>
      <c r="AQ281" s="208"/>
      <c r="AR281" s="205"/>
      <c r="AS281" s="576"/>
      <c r="AT281" s="203"/>
      <c r="AU281" s="203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238">U282+1</f>
        <v>45967</v>
      </c>
      <c r="AA282" s="637"/>
      <c r="AB282" s="637"/>
      <c r="AC282" s="637"/>
      <c r="AD282" s="637"/>
      <c r="AE282" s="638">
        <f t="shared" ref="AE282" si="239">Z282+1</f>
        <v>45968</v>
      </c>
      <c r="AF282" s="639"/>
      <c r="AG282" s="639"/>
      <c r="AH282" s="639"/>
      <c r="AI282" s="639"/>
      <c r="AJ282" s="640">
        <f t="shared" ref="AJ282" si="240">AE282+1</f>
        <v>45969</v>
      </c>
      <c r="AK282" s="641"/>
      <c r="AL282" s="641"/>
      <c r="AM282" s="641"/>
      <c r="AN282" s="642"/>
      <c r="AO282" s="638">
        <f t="shared" ref="AO282" si="241">AJ282+1</f>
        <v>45970</v>
      </c>
      <c r="AP282" s="639"/>
      <c r="AQ282" s="639"/>
      <c r="AR282" s="639"/>
      <c r="AS282" s="639"/>
      <c r="AT282" s="640">
        <f t="shared" ref="AT282" si="242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243">Z282</f>
        <v>45967</v>
      </c>
      <c r="AA283" s="643"/>
      <c r="AB283" s="643"/>
      <c r="AC283" s="643"/>
      <c r="AD283" s="643"/>
      <c r="AE283" s="644">
        <f t="shared" ref="AE283" si="244">AE282</f>
        <v>45968</v>
      </c>
      <c r="AF283" s="644"/>
      <c r="AG283" s="644"/>
      <c r="AH283" s="644"/>
      <c r="AI283" s="644"/>
      <c r="AJ283" s="645">
        <f t="shared" ref="AJ283" si="245">AJ282</f>
        <v>45969</v>
      </c>
      <c r="AK283" s="646"/>
      <c r="AL283" s="646"/>
      <c r="AM283" s="646"/>
      <c r="AN283" s="647"/>
      <c r="AO283" s="644">
        <f t="shared" ref="AO283" si="246">AO282</f>
        <v>45970</v>
      </c>
      <c r="AP283" s="644"/>
      <c r="AQ283" s="644"/>
      <c r="AR283" s="644"/>
      <c r="AS283" s="644"/>
      <c r="AT283" s="645">
        <f t="shared" ref="AT283" si="247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628</v>
      </c>
      <c r="C287" s="203">
        <v>1</v>
      </c>
      <c r="D287" s="206" t="s">
        <v>698</v>
      </c>
      <c r="E287" s="203">
        <v>25</v>
      </c>
      <c r="F287" s="203">
        <v>1800</v>
      </c>
      <c r="G287" s="208">
        <f t="shared" ref="G287" si="248">F287/E287</f>
        <v>72</v>
      </c>
      <c r="H287" s="576">
        <f>AVERAGE(G287:G301)</f>
        <v>72</v>
      </c>
      <c r="I287" s="209">
        <f>AVERAGE(P287,U287,Z287,AE287,AJ287,AO287,AT287)</f>
        <v>25</v>
      </c>
      <c r="J287" s="209">
        <f>AVERAGE(Q287,V287,AA287,AF287,AK287,AP287,AU287)</f>
        <v>1590.9858300662713</v>
      </c>
      <c r="K287" s="210">
        <f>AVERAGE(R287,W287,AB287,AG287,AL287,AQ287,AV287)</f>
        <v>63.639433202650864</v>
      </c>
      <c r="L287" s="577">
        <f>IFERROR(AVERAGE(K287:K301),"-")</f>
        <v>63.639433202650864</v>
      </c>
      <c r="M287" s="209">
        <f>RANK(K287, K$287:$K$301)</f>
        <v>1</v>
      </c>
      <c r="N287" s="527"/>
      <c r="O287" s="527"/>
      <c r="P287" s="207">
        <v>25</v>
      </c>
      <c r="Q287" s="207">
        <v>1590.8783783783781</v>
      </c>
      <c r="R287" s="208">
        <f t="shared" ref="R287" si="249">Q287/P287</f>
        <v>63.635135135135123</v>
      </c>
      <c r="S287" s="205">
        <f>RANK(R287, R$287:R$301)</f>
        <v>1</v>
      </c>
      <c r="T287" s="576">
        <f>AVERAGE(R287:R301)</f>
        <v>63.635135135135123</v>
      </c>
      <c r="U287" s="207">
        <v>25</v>
      </c>
      <c r="V287" s="207">
        <v>1590.9265822784814</v>
      </c>
      <c r="W287" s="208">
        <f t="shared" ref="W287" si="250">V287/U287</f>
        <v>63.637063291139256</v>
      </c>
      <c r="X287" s="205">
        <f>RANK(W287, W$287:W$301)</f>
        <v>1</v>
      </c>
      <c r="Y287" s="576">
        <f>AVERAGE(W287:W301)</f>
        <v>63.637063291139256</v>
      </c>
      <c r="Z287" s="207">
        <v>25</v>
      </c>
      <c r="AA287" s="207">
        <v>1590.9170305676857</v>
      </c>
      <c r="AB287" s="208">
        <f t="shared" ref="AB287" si="251">AA287/Z287</f>
        <v>63.636681222707431</v>
      </c>
      <c r="AC287" s="205">
        <f>RANK(AB287, AB$287:AB$301)</f>
        <v>1</v>
      </c>
      <c r="AD287" s="576">
        <f>AVERAGE(AB287:AB301)</f>
        <v>63.636681222707431</v>
      </c>
      <c r="AE287" s="207">
        <v>25</v>
      </c>
      <c r="AF287" s="207">
        <v>1591.0030395136782</v>
      </c>
      <c r="AG287" s="208">
        <f t="shared" ref="AG287" si="252">AF287/AE287</f>
        <v>63.640121580547131</v>
      </c>
      <c r="AH287" s="205">
        <f>RANK(AG287, AG$287:AG$301)</f>
        <v>1</v>
      </c>
      <c r="AI287" s="576">
        <f>AVERAGE(AG287:AG301)</f>
        <v>63.640121580547131</v>
      </c>
      <c r="AJ287" s="207">
        <v>25</v>
      </c>
      <c r="AK287" s="207">
        <v>1591.0714285714287</v>
      </c>
      <c r="AL287" s="208">
        <f t="shared" ref="AL287" si="253">AK287/AJ287</f>
        <v>63.642857142857146</v>
      </c>
      <c r="AM287" s="205">
        <f>RANK(AL287, AL$287:AL$301)</f>
        <v>1</v>
      </c>
      <c r="AN287" s="576">
        <f>AVERAGE(AL287:AL301)</f>
        <v>63.642857142857146</v>
      </c>
      <c r="AO287" s="207">
        <v>25</v>
      </c>
      <c r="AP287" s="207">
        <v>1590.9940989559686</v>
      </c>
      <c r="AQ287" s="208">
        <f t="shared" ref="AQ287" si="254">AP287/AO287</f>
        <v>63.639763958238746</v>
      </c>
      <c r="AR287" s="205">
        <f>RANK(AQ287, AQ$287:AQ$301)</f>
        <v>1</v>
      </c>
      <c r="AS287" s="576">
        <f>AVERAGE(AQ287:AQ301)</f>
        <v>63.639763958238746</v>
      </c>
      <c r="AT287" s="207">
        <v>25</v>
      </c>
      <c r="AU287" s="207">
        <v>1591.1102521982798</v>
      </c>
      <c r="AV287" s="208">
        <f t="shared" ref="AV287" si="255">AU287/AT287</f>
        <v>63.644410087931192</v>
      </c>
      <c r="AW287" s="205">
        <f>RANK(AV287, AV$287:AV$301)</f>
        <v>1</v>
      </c>
      <c r="AX287" s="576">
        <f>AVERAGE(AV287:AV301)</f>
        <v>63.644410087931192</v>
      </c>
    </row>
    <row r="288" spans="2:50" ht="14.25" hidden="1" customHeight="1" outlineLevel="1">
      <c r="B288" s="527"/>
      <c r="C288" s="203">
        <v>2</v>
      </c>
      <c r="D288" s="206"/>
      <c r="E288" s="203"/>
      <c r="F288" s="203"/>
      <c r="G288" s="208"/>
      <c r="H288" s="576"/>
      <c r="I288" s="209"/>
      <c r="J288" s="209"/>
      <c r="K288" s="210"/>
      <c r="L288" s="577"/>
      <c r="M288" s="209"/>
      <c r="N288" s="527"/>
      <c r="O288" s="527"/>
      <c r="P288" s="203"/>
      <c r="Q288" s="203"/>
      <c r="R288" s="208"/>
      <c r="S288" s="205"/>
      <c r="T288" s="576"/>
      <c r="U288" s="203"/>
      <c r="V288" s="203"/>
      <c r="W288" s="208"/>
      <c r="X288" s="205"/>
      <c r="Y288" s="576"/>
      <c r="Z288" s="203"/>
      <c r="AA288" s="203"/>
      <c r="AB288" s="208"/>
      <c r="AC288" s="205"/>
      <c r="AD288" s="576"/>
      <c r="AE288" s="203"/>
      <c r="AF288" s="203"/>
      <c r="AG288" s="208"/>
      <c r="AH288" s="205"/>
      <c r="AI288" s="576"/>
      <c r="AJ288" s="203"/>
      <c r="AK288" s="203"/>
      <c r="AL288" s="208"/>
      <c r="AM288" s="205"/>
      <c r="AN288" s="576"/>
      <c r="AO288" s="203"/>
      <c r="AP288" s="203"/>
      <c r="AQ288" s="208"/>
      <c r="AR288" s="205"/>
      <c r="AS288" s="576"/>
      <c r="AT288" s="203"/>
      <c r="AU288" s="203"/>
      <c r="AV288" s="208"/>
      <c r="AW288" s="205"/>
      <c r="AX288" s="576"/>
    </row>
    <row r="289" spans="2:50" ht="14.25" hidden="1" customHeight="1" outlineLevel="1">
      <c r="B289" s="527"/>
      <c r="C289" s="203">
        <v>3</v>
      </c>
      <c r="D289" s="206"/>
      <c r="E289" s="203"/>
      <c r="F289" s="203"/>
      <c r="G289" s="208"/>
      <c r="H289" s="576"/>
      <c r="I289" s="209"/>
      <c r="J289" s="209"/>
      <c r="K289" s="210"/>
      <c r="L289" s="577"/>
      <c r="M289" s="209"/>
      <c r="N289" s="527"/>
      <c r="O289" s="527"/>
      <c r="P289" s="203"/>
      <c r="Q289" s="203"/>
      <c r="R289" s="208"/>
      <c r="S289" s="205"/>
      <c r="T289" s="576"/>
      <c r="U289" s="203"/>
      <c r="V289" s="203"/>
      <c r="W289" s="208"/>
      <c r="X289" s="205"/>
      <c r="Y289" s="576"/>
      <c r="Z289" s="203"/>
      <c r="AA289" s="203"/>
      <c r="AB289" s="208"/>
      <c r="AC289" s="205"/>
      <c r="AD289" s="576"/>
      <c r="AE289" s="203"/>
      <c r="AF289" s="203"/>
      <c r="AG289" s="208"/>
      <c r="AH289" s="205"/>
      <c r="AI289" s="576"/>
      <c r="AJ289" s="203"/>
      <c r="AK289" s="203"/>
      <c r="AL289" s="208"/>
      <c r="AM289" s="205"/>
      <c r="AN289" s="576"/>
      <c r="AO289" s="203"/>
      <c r="AP289" s="203"/>
      <c r="AQ289" s="208"/>
      <c r="AR289" s="205"/>
      <c r="AS289" s="576"/>
      <c r="AT289" s="203"/>
      <c r="AU289" s="203"/>
      <c r="AV289" s="208"/>
      <c r="AW289" s="205"/>
      <c r="AX289" s="576"/>
    </row>
    <row r="290" spans="2:50" ht="14.25" hidden="1" customHeight="1" outlineLevel="1">
      <c r="B290" s="527"/>
      <c r="C290" s="203">
        <v>4</v>
      </c>
      <c r="D290" s="206"/>
      <c r="E290" s="203"/>
      <c r="F290" s="203"/>
      <c r="G290" s="208"/>
      <c r="H290" s="576"/>
      <c r="I290" s="209"/>
      <c r="J290" s="209"/>
      <c r="K290" s="210"/>
      <c r="L290" s="577"/>
      <c r="M290" s="209"/>
      <c r="N290" s="527"/>
      <c r="O290" s="527"/>
      <c r="P290" s="203"/>
      <c r="Q290" s="203"/>
      <c r="R290" s="208"/>
      <c r="S290" s="205"/>
      <c r="T290" s="576"/>
      <c r="U290" s="203"/>
      <c r="V290" s="203"/>
      <c r="W290" s="208"/>
      <c r="X290" s="205"/>
      <c r="Y290" s="576"/>
      <c r="Z290" s="203"/>
      <c r="AA290" s="203"/>
      <c r="AB290" s="208"/>
      <c r="AC290" s="205"/>
      <c r="AD290" s="576"/>
      <c r="AE290" s="203"/>
      <c r="AF290" s="203"/>
      <c r="AG290" s="208"/>
      <c r="AH290" s="205"/>
      <c r="AI290" s="576"/>
      <c r="AJ290" s="203"/>
      <c r="AK290" s="203"/>
      <c r="AL290" s="208"/>
      <c r="AM290" s="205"/>
      <c r="AN290" s="576"/>
      <c r="AO290" s="203"/>
      <c r="AP290" s="203"/>
      <c r="AQ290" s="208"/>
      <c r="AR290" s="205"/>
      <c r="AS290" s="576"/>
      <c r="AT290" s="203"/>
      <c r="AU290" s="203"/>
      <c r="AV290" s="208"/>
      <c r="AW290" s="205"/>
      <c r="AX290" s="576"/>
    </row>
    <row r="291" spans="2:50" ht="14.25" hidden="1" customHeight="1" outlineLevel="1">
      <c r="B291" s="527"/>
      <c r="C291" s="203">
        <v>5</v>
      </c>
      <c r="D291" s="206"/>
      <c r="E291" s="203"/>
      <c r="F291" s="203"/>
      <c r="G291" s="208"/>
      <c r="H291" s="576"/>
      <c r="I291" s="209"/>
      <c r="J291" s="209"/>
      <c r="K291" s="210"/>
      <c r="L291" s="577"/>
      <c r="M291" s="209"/>
      <c r="N291" s="527"/>
      <c r="O291" s="527"/>
      <c r="P291" s="203"/>
      <c r="Q291" s="203"/>
      <c r="R291" s="208"/>
      <c r="S291" s="205"/>
      <c r="T291" s="576"/>
      <c r="U291" s="203"/>
      <c r="V291" s="203"/>
      <c r="W291" s="208"/>
      <c r="X291" s="205"/>
      <c r="Y291" s="576"/>
      <c r="Z291" s="203"/>
      <c r="AA291" s="203"/>
      <c r="AB291" s="208"/>
      <c r="AC291" s="205"/>
      <c r="AD291" s="576"/>
      <c r="AE291" s="203"/>
      <c r="AF291" s="203"/>
      <c r="AG291" s="208"/>
      <c r="AH291" s="205"/>
      <c r="AI291" s="576"/>
      <c r="AJ291" s="203"/>
      <c r="AK291" s="203"/>
      <c r="AL291" s="208"/>
      <c r="AM291" s="205"/>
      <c r="AN291" s="576"/>
      <c r="AO291" s="203"/>
      <c r="AP291" s="203"/>
      <c r="AQ291" s="208"/>
      <c r="AR291" s="205"/>
      <c r="AS291" s="576"/>
      <c r="AT291" s="203"/>
      <c r="AU291" s="203"/>
      <c r="AV291" s="208"/>
      <c r="AW291" s="205"/>
      <c r="AX291" s="576"/>
    </row>
    <row r="292" spans="2:50" ht="14.25" hidden="1" customHeight="1" outlineLevel="1">
      <c r="B292" s="527"/>
      <c r="C292" s="203">
        <v>6</v>
      </c>
      <c r="D292" s="206"/>
      <c r="E292" s="203"/>
      <c r="F292" s="203"/>
      <c r="G292" s="208"/>
      <c r="H292" s="576"/>
      <c r="I292" s="209"/>
      <c r="J292" s="209"/>
      <c r="K292" s="210"/>
      <c r="L292" s="577"/>
      <c r="M292" s="209"/>
      <c r="N292" s="527"/>
      <c r="O292" s="527"/>
      <c r="P292" s="203"/>
      <c r="Q292" s="203"/>
      <c r="R292" s="208"/>
      <c r="S292" s="205"/>
      <c r="T292" s="576"/>
      <c r="U292" s="203"/>
      <c r="V292" s="203"/>
      <c r="W292" s="208"/>
      <c r="X292" s="205"/>
      <c r="Y292" s="576"/>
      <c r="Z292" s="203"/>
      <c r="AA292" s="203"/>
      <c r="AB292" s="208"/>
      <c r="AC292" s="205"/>
      <c r="AD292" s="576"/>
      <c r="AE292" s="203"/>
      <c r="AF292" s="203"/>
      <c r="AG292" s="208"/>
      <c r="AH292" s="205"/>
      <c r="AI292" s="576"/>
      <c r="AJ292" s="203"/>
      <c r="AK292" s="203"/>
      <c r="AL292" s="208"/>
      <c r="AM292" s="205"/>
      <c r="AN292" s="576"/>
      <c r="AO292" s="203"/>
      <c r="AP292" s="203"/>
      <c r="AQ292" s="208"/>
      <c r="AR292" s="205"/>
      <c r="AS292" s="576"/>
      <c r="AT292" s="203"/>
      <c r="AU292" s="203"/>
      <c r="AV292" s="208"/>
      <c r="AW292" s="205"/>
      <c r="AX292" s="576"/>
    </row>
    <row r="293" spans="2:50" ht="14.25" hidden="1" customHeight="1" outlineLevel="1">
      <c r="B293" s="527"/>
      <c r="C293" s="203">
        <v>7</v>
      </c>
      <c r="D293" s="206"/>
      <c r="E293" s="203"/>
      <c r="F293" s="203"/>
      <c r="G293" s="208"/>
      <c r="H293" s="576"/>
      <c r="I293" s="209"/>
      <c r="J293" s="209"/>
      <c r="K293" s="210"/>
      <c r="L293" s="577"/>
      <c r="M293" s="209"/>
      <c r="N293" s="527"/>
      <c r="O293" s="527"/>
      <c r="P293" s="203"/>
      <c r="Q293" s="203"/>
      <c r="R293" s="208"/>
      <c r="S293" s="205"/>
      <c r="T293" s="576"/>
      <c r="U293" s="203"/>
      <c r="V293" s="203"/>
      <c r="W293" s="208"/>
      <c r="X293" s="205"/>
      <c r="Y293" s="576"/>
      <c r="Z293" s="203"/>
      <c r="AA293" s="203"/>
      <c r="AB293" s="208"/>
      <c r="AC293" s="205"/>
      <c r="AD293" s="576"/>
      <c r="AE293" s="203"/>
      <c r="AF293" s="203"/>
      <c r="AG293" s="208"/>
      <c r="AH293" s="205"/>
      <c r="AI293" s="576"/>
      <c r="AJ293" s="203"/>
      <c r="AK293" s="203"/>
      <c r="AL293" s="208"/>
      <c r="AM293" s="205"/>
      <c r="AN293" s="576"/>
      <c r="AO293" s="203"/>
      <c r="AP293" s="203"/>
      <c r="AQ293" s="208"/>
      <c r="AR293" s="205"/>
      <c r="AS293" s="576"/>
      <c r="AT293" s="203"/>
      <c r="AU293" s="203"/>
      <c r="AV293" s="208"/>
      <c r="AW293" s="205"/>
      <c r="AX293" s="576"/>
    </row>
    <row r="294" spans="2:50" ht="14.25" hidden="1" customHeight="1" outlineLevel="1">
      <c r="B294" s="527"/>
      <c r="C294" s="203">
        <v>8</v>
      </c>
      <c r="D294" s="206"/>
      <c r="E294" s="203"/>
      <c r="F294" s="203"/>
      <c r="G294" s="208"/>
      <c r="H294" s="576"/>
      <c r="I294" s="209"/>
      <c r="J294" s="209"/>
      <c r="K294" s="210"/>
      <c r="L294" s="577"/>
      <c r="M294" s="209"/>
      <c r="N294" s="527"/>
      <c r="O294" s="527"/>
      <c r="P294" s="203"/>
      <c r="Q294" s="203"/>
      <c r="R294" s="208"/>
      <c r="S294" s="205"/>
      <c r="T294" s="576"/>
      <c r="U294" s="203"/>
      <c r="V294" s="203"/>
      <c r="W294" s="208"/>
      <c r="X294" s="205"/>
      <c r="Y294" s="576"/>
      <c r="Z294" s="203"/>
      <c r="AA294" s="203"/>
      <c r="AB294" s="208"/>
      <c r="AC294" s="205"/>
      <c r="AD294" s="576"/>
      <c r="AE294" s="203"/>
      <c r="AF294" s="203"/>
      <c r="AG294" s="208"/>
      <c r="AH294" s="205"/>
      <c r="AI294" s="576"/>
      <c r="AJ294" s="203"/>
      <c r="AK294" s="203"/>
      <c r="AL294" s="208"/>
      <c r="AM294" s="205"/>
      <c r="AN294" s="576"/>
      <c r="AO294" s="203"/>
      <c r="AP294" s="203"/>
      <c r="AQ294" s="208"/>
      <c r="AR294" s="205"/>
      <c r="AS294" s="576"/>
      <c r="AT294" s="203"/>
      <c r="AU294" s="203"/>
      <c r="AV294" s="208"/>
      <c r="AW294" s="205"/>
      <c r="AX294" s="576"/>
    </row>
    <row r="295" spans="2:50" ht="14.25" hidden="1" customHeight="1" outlineLevel="1">
      <c r="B295" s="527"/>
      <c r="C295" s="203">
        <v>9</v>
      </c>
      <c r="D295" s="206"/>
      <c r="E295" s="203"/>
      <c r="F295" s="203"/>
      <c r="G295" s="208"/>
      <c r="H295" s="576"/>
      <c r="I295" s="209"/>
      <c r="J295" s="209"/>
      <c r="K295" s="210"/>
      <c r="L295" s="577"/>
      <c r="M295" s="209"/>
      <c r="N295" s="527"/>
      <c r="O295" s="527"/>
      <c r="P295" s="203"/>
      <c r="Q295" s="203"/>
      <c r="R295" s="208"/>
      <c r="S295" s="205"/>
      <c r="T295" s="576"/>
      <c r="U295" s="203"/>
      <c r="V295" s="203"/>
      <c r="W295" s="208"/>
      <c r="X295" s="205"/>
      <c r="Y295" s="576"/>
      <c r="Z295" s="203"/>
      <c r="AA295" s="203"/>
      <c r="AB295" s="208"/>
      <c r="AC295" s="205"/>
      <c r="AD295" s="576"/>
      <c r="AE295" s="203"/>
      <c r="AF295" s="203"/>
      <c r="AG295" s="208"/>
      <c r="AH295" s="205"/>
      <c r="AI295" s="576"/>
      <c r="AJ295" s="203"/>
      <c r="AK295" s="203"/>
      <c r="AL295" s="208"/>
      <c r="AM295" s="205"/>
      <c r="AN295" s="576"/>
      <c r="AO295" s="203"/>
      <c r="AP295" s="203"/>
      <c r="AQ295" s="208"/>
      <c r="AR295" s="205"/>
      <c r="AS295" s="576"/>
      <c r="AT295" s="203"/>
      <c r="AU295" s="203"/>
      <c r="AV295" s="208"/>
      <c r="AW295" s="205"/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3"/>
      <c r="Q296" s="203"/>
      <c r="R296" s="208"/>
      <c r="S296" s="205"/>
      <c r="T296" s="576"/>
      <c r="U296" s="203"/>
      <c r="V296" s="203"/>
      <c r="W296" s="208"/>
      <c r="X296" s="205"/>
      <c r="Y296" s="576"/>
      <c r="Z296" s="203"/>
      <c r="AA296" s="203"/>
      <c r="AB296" s="208"/>
      <c r="AC296" s="205"/>
      <c r="AD296" s="576"/>
      <c r="AE296" s="203"/>
      <c r="AF296" s="203"/>
      <c r="AG296" s="208"/>
      <c r="AH296" s="205"/>
      <c r="AI296" s="576"/>
      <c r="AJ296" s="203"/>
      <c r="AK296" s="203"/>
      <c r="AL296" s="208"/>
      <c r="AM296" s="205"/>
      <c r="AN296" s="576"/>
      <c r="AO296" s="203"/>
      <c r="AP296" s="203"/>
      <c r="AQ296" s="208"/>
      <c r="AR296" s="205"/>
      <c r="AS296" s="576"/>
      <c r="AT296" s="203"/>
      <c r="AU296" s="203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3"/>
      <c r="Q297" s="203"/>
      <c r="R297" s="208"/>
      <c r="S297" s="205"/>
      <c r="T297" s="576"/>
      <c r="U297" s="203"/>
      <c r="V297" s="203"/>
      <c r="W297" s="208"/>
      <c r="X297" s="205"/>
      <c r="Y297" s="576"/>
      <c r="Z297" s="203"/>
      <c r="AA297" s="203"/>
      <c r="AB297" s="208"/>
      <c r="AC297" s="205"/>
      <c r="AD297" s="576"/>
      <c r="AE297" s="203"/>
      <c r="AF297" s="203"/>
      <c r="AG297" s="208"/>
      <c r="AH297" s="205"/>
      <c r="AI297" s="576"/>
      <c r="AJ297" s="203"/>
      <c r="AK297" s="203"/>
      <c r="AL297" s="208"/>
      <c r="AM297" s="205"/>
      <c r="AN297" s="576"/>
      <c r="AO297" s="203"/>
      <c r="AP297" s="203"/>
      <c r="AQ297" s="208"/>
      <c r="AR297" s="205"/>
      <c r="AS297" s="576"/>
      <c r="AT297" s="203"/>
      <c r="AU297" s="203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3"/>
      <c r="Q298" s="203"/>
      <c r="R298" s="208"/>
      <c r="S298" s="205"/>
      <c r="T298" s="576"/>
      <c r="U298" s="203"/>
      <c r="V298" s="203"/>
      <c r="W298" s="208"/>
      <c r="X298" s="205"/>
      <c r="Y298" s="576"/>
      <c r="Z298" s="203"/>
      <c r="AA298" s="203"/>
      <c r="AB298" s="208"/>
      <c r="AC298" s="205"/>
      <c r="AD298" s="576"/>
      <c r="AE298" s="203"/>
      <c r="AF298" s="203"/>
      <c r="AG298" s="208"/>
      <c r="AH298" s="205"/>
      <c r="AI298" s="576"/>
      <c r="AJ298" s="203"/>
      <c r="AK298" s="203"/>
      <c r="AL298" s="208"/>
      <c r="AM298" s="205"/>
      <c r="AN298" s="576"/>
      <c r="AO298" s="203"/>
      <c r="AP298" s="203"/>
      <c r="AQ298" s="208"/>
      <c r="AR298" s="205"/>
      <c r="AS298" s="576"/>
      <c r="AT298" s="203"/>
      <c r="AU298" s="203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3"/>
      <c r="Q299" s="203"/>
      <c r="R299" s="208"/>
      <c r="S299" s="205"/>
      <c r="T299" s="576"/>
      <c r="U299" s="203"/>
      <c r="V299" s="203"/>
      <c r="W299" s="208"/>
      <c r="X299" s="205"/>
      <c r="Y299" s="576"/>
      <c r="Z299" s="203"/>
      <c r="AA299" s="203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3"/>
      <c r="W301" s="208"/>
      <c r="X301" s="205"/>
      <c r="Y301" s="576"/>
      <c r="Z301" s="203"/>
      <c r="AA301" s="203"/>
      <c r="AB301" s="208"/>
      <c r="AC301" s="205"/>
      <c r="AD301" s="576"/>
      <c r="AE301" s="203"/>
      <c r="AF301" s="203"/>
      <c r="AG301" s="208"/>
      <c r="AH301" s="205"/>
      <c r="AI301" s="576"/>
      <c r="AJ301" s="203"/>
      <c r="AK301" s="203"/>
      <c r="AL301" s="208"/>
      <c r="AM301" s="205"/>
      <c r="AN301" s="576"/>
      <c r="AO301" s="203"/>
      <c r="AP301" s="203"/>
      <c r="AQ301" s="208"/>
      <c r="AR301" s="205"/>
      <c r="AS301" s="576"/>
      <c r="AT301" s="203"/>
      <c r="AU301" s="203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256">U302+1</f>
        <v>45974</v>
      </c>
      <c r="AA302" s="637"/>
      <c r="AB302" s="637"/>
      <c r="AC302" s="637"/>
      <c r="AD302" s="637"/>
      <c r="AE302" s="638">
        <f t="shared" ref="AE302" si="257">Z302+1</f>
        <v>45975</v>
      </c>
      <c r="AF302" s="639"/>
      <c r="AG302" s="639"/>
      <c r="AH302" s="639"/>
      <c r="AI302" s="639"/>
      <c r="AJ302" s="640">
        <f t="shared" ref="AJ302" si="258">AE302+1</f>
        <v>45976</v>
      </c>
      <c r="AK302" s="641"/>
      <c r="AL302" s="641"/>
      <c r="AM302" s="641"/>
      <c r="AN302" s="642"/>
      <c r="AO302" s="638">
        <f t="shared" ref="AO302" si="259">AJ302+1</f>
        <v>45977</v>
      </c>
      <c r="AP302" s="639"/>
      <c r="AQ302" s="639"/>
      <c r="AR302" s="639"/>
      <c r="AS302" s="639"/>
      <c r="AT302" s="640">
        <f t="shared" ref="AT302" si="260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261">Z302</f>
        <v>45974</v>
      </c>
      <c r="AA303" s="643"/>
      <c r="AB303" s="643"/>
      <c r="AC303" s="643"/>
      <c r="AD303" s="643"/>
      <c r="AE303" s="644">
        <f t="shared" ref="AE303" si="262">AE302</f>
        <v>45975</v>
      </c>
      <c r="AF303" s="644"/>
      <c r="AG303" s="644"/>
      <c r="AH303" s="644"/>
      <c r="AI303" s="644"/>
      <c r="AJ303" s="645">
        <f t="shared" ref="AJ303" si="263">AJ302</f>
        <v>45976</v>
      </c>
      <c r="AK303" s="646"/>
      <c r="AL303" s="646"/>
      <c r="AM303" s="646"/>
      <c r="AN303" s="647"/>
      <c r="AO303" s="644">
        <f t="shared" ref="AO303" si="264">AO302</f>
        <v>45977</v>
      </c>
      <c r="AP303" s="644"/>
      <c r="AQ303" s="644"/>
      <c r="AR303" s="644"/>
      <c r="AS303" s="644"/>
      <c r="AT303" s="645">
        <f t="shared" ref="AT303" si="265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628</v>
      </c>
      <c r="C307" s="203">
        <v>1</v>
      </c>
      <c r="D307" s="206" t="s">
        <v>698</v>
      </c>
      <c r="E307" s="203">
        <v>22</v>
      </c>
      <c r="F307" s="203">
        <v>1800</v>
      </c>
      <c r="G307" s="208">
        <f t="shared" ref="G307" si="266">F307/E307</f>
        <v>81.818181818181813</v>
      </c>
      <c r="H307" s="576">
        <f>AVERAGE(G307:G321)</f>
        <v>81.818181818181813</v>
      </c>
      <c r="I307" s="209">
        <f>AVERAGE(P307,U307,Z307,AE307,AJ307,AO307,AT307)</f>
        <v>22</v>
      </c>
      <c r="J307" s="209">
        <f>AVERAGE(Q307,V307,AA307,AF307,AK307,AP307,AU307)</f>
        <v>1591.7647901743753</v>
      </c>
      <c r="K307" s="210">
        <f>AVERAGE(R307,W307,AB307,AG307,AL307,AQ307,AV307)</f>
        <v>72.352945007926181</v>
      </c>
      <c r="L307" s="577">
        <f>IFERROR(AVERAGE(K307:K321),"-")</f>
        <v>72.352945007926181</v>
      </c>
      <c r="M307" s="209">
        <f>RANK(K307, K$307:$K$321)</f>
        <v>1</v>
      </c>
      <c r="N307" s="527"/>
      <c r="O307" s="527"/>
      <c r="P307" s="207">
        <v>22</v>
      </c>
      <c r="Q307" s="207">
        <v>1591.136180499597</v>
      </c>
      <c r="R307" s="208">
        <f t="shared" ref="R307" si="267">Q307/P307</f>
        <v>72.324371840890777</v>
      </c>
      <c r="S307" s="205">
        <f>RANK(R307, R$307:R$321)</f>
        <v>1</v>
      </c>
      <c r="T307" s="576">
        <f>AVERAGE(R307:R321)</f>
        <v>72.324371840890777</v>
      </c>
      <c r="U307" s="207">
        <v>22</v>
      </c>
      <c r="V307" s="207">
        <v>1591.1837055987401</v>
      </c>
      <c r="W307" s="208">
        <f t="shared" ref="W307" si="268">V307/U307</f>
        <v>72.326532072670005</v>
      </c>
      <c r="X307" s="205">
        <f>RANK(W307, W$307:W$321)</f>
        <v>1</v>
      </c>
      <c r="Y307" s="576">
        <f>AVERAGE(W307:W321)</f>
        <v>72.326532072670005</v>
      </c>
      <c r="Z307" s="207">
        <v>22</v>
      </c>
      <c r="AA307" s="207">
        <v>1591.2365894974591</v>
      </c>
      <c r="AB307" s="208">
        <f t="shared" ref="AB307" si="269">AA307/Z307</f>
        <v>72.328935886248146</v>
      </c>
      <c r="AC307" s="205">
        <f>RANK(AB307, AB$307:AB$321)</f>
        <v>1</v>
      </c>
      <c r="AD307" s="576">
        <f>AVERAGE(AB307:AB321)</f>
        <v>72.328935886248146</v>
      </c>
      <c r="AE307" s="207">
        <v>22</v>
      </c>
      <c r="AF307" s="207">
        <v>1592.1195652173922</v>
      </c>
      <c r="AG307" s="208">
        <f t="shared" ref="AG307" si="270">AF307/AE307</f>
        <v>72.369071146245105</v>
      </c>
      <c r="AH307" s="205">
        <f>RANK(AG307, AG$307:AG$321)</f>
        <v>1</v>
      </c>
      <c r="AI307" s="576">
        <f>AVERAGE(AG307:AG321)</f>
        <v>72.369071146245105</v>
      </c>
      <c r="AJ307" s="207">
        <v>22</v>
      </c>
      <c r="AK307" s="207">
        <v>1592.1478060046186</v>
      </c>
      <c r="AL307" s="208">
        <f t="shared" ref="AL307" si="271">AK307/AJ307</f>
        <v>72.37035481839176</v>
      </c>
      <c r="AM307" s="205">
        <f>RANK(AL307, AL$307:AL$321)</f>
        <v>1</v>
      </c>
      <c r="AN307" s="576">
        <f>AVERAGE(AL307:AL321)</f>
        <v>72.37035481839176</v>
      </c>
      <c r="AO307" s="207">
        <v>22</v>
      </c>
      <c r="AP307" s="207">
        <v>1592.1853891717763</v>
      </c>
      <c r="AQ307" s="208">
        <f t="shared" ref="AQ307" si="272">AP307/AO307</f>
        <v>72.372063144171648</v>
      </c>
      <c r="AR307" s="205">
        <f>RANK(AQ307, AQ$307:AQ$321)</f>
        <v>1</v>
      </c>
      <c r="AS307" s="576">
        <f>AVERAGE(AQ307:AQ321)</f>
        <v>72.372063144171648</v>
      </c>
      <c r="AT307" s="207">
        <v>22</v>
      </c>
      <c r="AU307" s="207">
        <v>1592.3442952310459</v>
      </c>
      <c r="AV307" s="208">
        <f t="shared" ref="AV307" si="273">AU307/AT307</f>
        <v>72.379286146865724</v>
      </c>
      <c r="AW307" s="205">
        <f>RANK(AV307, AV$307:AV$321)</f>
        <v>1</v>
      </c>
      <c r="AX307" s="576">
        <f>AVERAGE(AV307:AV321)</f>
        <v>72.379286146865724</v>
      </c>
    </row>
    <row r="308" spans="2:50" ht="14.25" hidden="1" customHeight="1" outlineLevel="1">
      <c r="B308" s="527"/>
      <c r="C308" s="203">
        <v>2</v>
      </c>
      <c r="D308" s="206"/>
      <c r="E308" s="203"/>
      <c r="F308" s="203"/>
      <c r="G308" s="208"/>
      <c r="H308" s="576"/>
      <c r="I308" s="209"/>
      <c r="J308" s="209"/>
      <c r="K308" s="210"/>
      <c r="L308" s="577"/>
      <c r="M308" s="209"/>
      <c r="N308" s="527"/>
      <c r="O308" s="527"/>
      <c r="P308" s="203"/>
      <c r="Q308" s="203"/>
      <c r="R308" s="208"/>
      <c r="S308" s="205"/>
      <c r="T308" s="576"/>
      <c r="U308" s="203"/>
      <c r="V308" s="203"/>
      <c r="W308" s="208"/>
      <c r="X308" s="205"/>
      <c r="Y308" s="576"/>
      <c r="Z308" s="203"/>
      <c r="AA308" s="203"/>
      <c r="AB308" s="208"/>
      <c r="AC308" s="205"/>
      <c r="AD308" s="576"/>
      <c r="AE308" s="203"/>
      <c r="AF308" s="203"/>
      <c r="AG308" s="208"/>
      <c r="AH308" s="205"/>
      <c r="AI308" s="576"/>
      <c r="AJ308" s="203"/>
      <c r="AK308" s="203"/>
      <c r="AL308" s="208"/>
      <c r="AM308" s="205"/>
      <c r="AN308" s="576"/>
      <c r="AO308" s="203"/>
      <c r="AP308" s="203"/>
      <c r="AQ308" s="208"/>
      <c r="AR308" s="205"/>
      <c r="AS308" s="576"/>
      <c r="AT308" s="203"/>
      <c r="AU308" s="203"/>
      <c r="AV308" s="208"/>
      <c r="AW308" s="205"/>
      <c r="AX308" s="576"/>
    </row>
    <row r="309" spans="2:50" ht="14.25" hidden="1" customHeight="1" outlineLevel="1">
      <c r="B309" s="527"/>
      <c r="C309" s="203">
        <v>3</v>
      </c>
      <c r="D309" s="206"/>
      <c r="E309" s="203"/>
      <c r="F309" s="203"/>
      <c r="G309" s="208"/>
      <c r="H309" s="576"/>
      <c r="I309" s="209"/>
      <c r="J309" s="209"/>
      <c r="K309" s="210"/>
      <c r="L309" s="577"/>
      <c r="M309" s="209"/>
      <c r="N309" s="527"/>
      <c r="O309" s="527"/>
      <c r="P309" s="203"/>
      <c r="Q309" s="203"/>
      <c r="R309" s="208"/>
      <c r="S309" s="205"/>
      <c r="T309" s="576"/>
      <c r="U309" s="203"/>
      <c r="V309" s="203"/>
      <c r="W309" s="208"/>
      <c r="X309" s="205"/>
      <c r="Y309" s="576"/>
      <c r="Z309" s="203"/>
      <c r="AA309" s="203"/>
      <c r="AB309" s="208"/>
      <c r="AC309" s="205"/>
      <c r="AD309" s="576"/>
      <c r="AE309" s="203"/>
      <c r="AF309" s="203"/>
      <c r="AG309" s="208"/>
      <c r="AH309" s="205"/>
      <c r="AI309" s="576"/>
      <c r="AJ309" s="203"/>
      <c r="AK309" s="203"/>
      <c r="AL309" s="208"/>
      <c r="AM309" s="205"/>
      <c r="AN309" s="576"/>
      <c r="AO309" s="203"/>
      <c r="AP309" s="203"/>
      <c r="AQ309" s="208"/>
      <c r="AR309" s="205"/>
      <c r="AS309" s="576"/>
      <c r="AT309" s="203"/>
      <c r="AU309" s="203"/>
      <c r="AV309" s="208"/>
      <c r="AW309" s="205"/>
      <c r="AX309" s="576"/>
    </row>
    <row r="310" spans="2:50" ht="14.25" hidden="1" customHeight="1" outlineLevel="1">
      <c r="B310" s="527"/>
      <c r="C310" s="203">
        <v>4</v>
      </c>
      <c r="D310" s="206"/>
      <c r="E310" s="203"/>
      <c r="F310" s="203"/>
      <c r="G310" s="208"/>
      <c r="H310" s="576"/>
      <c r="I310" s="209"/>
      <c r="J310" s="209"/>
      <c r="K310" s="210"/>
      <c r="L310" s="577"/>
      <c r="M310" s="209"/>
      <c r="N310" s="527"/>
      <c r="O310" s="527"/>
      <c r="P310" s="203"/>
      <c r="Q310" s="203"/>
      <c r="R310" s="208"/>
      <c r="S310" s="205"/>
      <c r="T310" s="576"/>
      <c r="U310" s="203"/>
      <c r="V310" s="203"/>
      <c r="W310" s="208"/>
      <c r="X310" s="205"/>
      <c r="Y310" s="576"/>
      <c r="Z310" s="203"/>
      <c r="AA310" s="203"/>
      <c r="AB310" s="208"/>
      <c r="AC310" s="205"/>
      <c r="AD310" s="576"/>
      <c r="AE310" s="203"/>
      <c r="AF310" s="203"/>
      <c r="AG310" s="208"/>
      <c r="AH310" s="205"/>
      <c r="AI310" s="576"/>
      <c r="AJ310" s="203"/>
      <c r="AK310" s="203"/>
      <c r="AL310" s="208"/>
      <c r="AM310" s="205"/>
      <c r="AN310" s="576"/>
      <c r="AO310" s="203"/>
      <c r="AP310" s="203"/>
      <c r="AQ310" s="208"/>
      <c r="AR310" s="205"/>
      <c r="AS310" s="576"/>
      <c r="AT310" s="203"/>
      <c r="AU310" s="203"/>
      <c r="AV310" s="208"/>
      <c r="AW310" s="205"/>
      <c r="AX310" s="576"/>
    </row>
    <row r="311" spans="2:50" ht="14.25" hidden="1" customHeight="1" outlineLevel="1">
      <c r="B311" s="527"/>
      <c r="C311" s="203">
        <v>5</v>
      </c>
      <c r="D311" s="206"/>
      <c r="E311" s="203"/>
      <c r="F311" s="203"/>
      <c r="G311" s="208"/>
      <c r="H311" s="576"/>
      <c r="I311" s="209"/>
      <c r="J311" s="209"/>
      <c r="K311" s="210"/>
      <c r="L311" s="577"/>
      <c r="M311" s="209"/>
      <c r="N311" s="527"/>
      <c r="O311" s="527"/>
      <c r="P311" s="203"/>
      <c r="Q311" s="203"/>
      <c r="R311" s="208"/>
      <c r="S311" s="205"/>
      <c r="T311" s="576"/>
      <c r="U311" s="203"/>
      <c r="V311" s="203"/>
      <c r="W311" s="208"/>
      <c r="X311" s="205"/>
      <c r="Y311" s="576"/>
      <c r="Z311" s="203"/>
      <c r="AA311" s="203"/>
      <c r="AB311" s="208"/>
      <c r="AC311" s="205"/>
      <c r="AD311" s="576"/>
      <c r="AE311" s="203"/>
      <c r="AF311" s="203"/>
      <c r="AG311" s="208"/>
      <c r="AH311" s="205"/>
      <c r="AI311" s="576"/>
      <c r="AJ311" s="203"/>
      <c r="AK311" s="203"/>
      <c r="AL311" s="208"/>
      <c r="AM311" s="205"/>
      <c r="AN311" s="576"/>
      <c r="AO311" s="203"/>
      <c r="AP311" s="203"/>
      <c r="AQ311" s="208"/>
      <c r="AR311" s="205"/>
      <c r="AS311" s="576"/>
      <c r="AT311" s="203"/>
      <c r="AU311" s="203"/>
      <c r="AV311" s="208"/>
      <c r="AW311" s="205"/>
      <c r="AX311" s="576"/>
    </row>
    <row r="312" spans="2:50" ht="14.25" hidden="1" customHeight="1" outlineLevel="1">
      <c r="B312" s="527"/>
      <c r="C312" s="203">
        <v>6</v>
      </c>
      <c r="D312" s="206"/>
      <c r="E312" s="203"/>
      <c r="F312" s="203"/>
      <c r="G312" s="208"/>
      <c r="H312" s="576"/>
      <c r="I312" s="209"/>
      <c r="J312" s="209"/>
      <c r="K312" s="210"/>
      <c r="L312" s="577"/>
      <c r="M312" s="209"/>
      <c r="N312" s="527"/>
      <c r="O312" s="527"/>
      <c r="P312" s="203"/>
      <c r="Q312" s="203"/>
      <c r="R312" s="208"/>
      <c r="S312" s="205"/>
      <c r="T312" s="576"/>
      <c r="U312" s="203"/>
      <c r="V312" s="203"/>
      <c r="W312" s="208"/>
      <c r="X312" s="205"/>
      <c r="Y312" s="576"/>
      <c r="Z312" s="203"/>
      <c r="AA312" s="203"/>
      <c r="AB312" s="208"/>
      <c r="AC312" s="205"/>
      <c r="AD312" s="576"/>
      <c r="AE312" s="203"/>
      <c r="AF312" s="203"/>
      <c r="AG312" s="208"/>
      <c r="AH312" s="205"/>
      <c r="AI312" s="576"/>
      <c r="AJ312" s="203"/>
      <c r="AK312" s="203"/>
      <c r="AL312" s="208"/>
      <c r="AM312" s="205"/>
      <c r="AN312" s="576"/>
      <c r="AO312" s="203"/>
      <c r="AP312" s="203"/>
      <c r="AQ312" s="208"/>
      <c r="AR312" s="205"/>
      <c r="AS312" s="576"/>
      <c r="AT312" s="203"/>
      <c r="AU312" s="203"/>
      <c r="AV312" s="208"/>
      <c r="AW312" s="205"/>
      <c r="AX312" s="576"/>
    </row>
    <row r="313" spans="2:50" ht="14.25" hidden="1" customHeight="1" outlineLevel="1">
      <c r="B313" s="527"/>
      <c r="C313" s="203">
        <v>7</v>
      </c>
      <c r="D313" s="206"/>
      <c r="E313" s="203"/>
      <c r="F313" s="203"/>
      <c r="G313" s="208"/>
      <c r="H313" s="576"/>
      <c r="I313" s="209"/>
      <c r="J313" s="209"/>
      <c r="K313" s="210"/>
      <c r="L313" s="577"/>
      <c r="M313" s="209"/>
      <c r="N313" s="527"/>
      <c r="O313" s="527"/>
      <c r="P313" s="203"/>
      <c r="Q313" s="203"/>
      <c r="R313" s="208"/>
      <c r="S313" s="205"/>
      <c r="T313" s="576"/>
      <c r="U313" s="203"/>
      <c r="V313" s="203"/>
      <c r="W313" s="208"/>
      <c r="X313" s="205"/>
      <c r="Y313" s="576"/>
      <c r="Z313" s="203"/>
      <c r="AA313" s="203"/>
      <c r="AB313" s="208"/>
      <c r="AC313" s="205"/>
      <c r="AD313" s="576"/>
      <c r="AE313" s="203"/>
      <c r="AF313" s="203"/>
      <c r="AG313" s="208"/>
      <c r="AH313" s="205"/>
      <c r="AI313" s="576"/>
      <c r="AJ313" s="203"/>
      <c r="AK313" s="203"/>
      <c r="AL313" s="208"/>
      <c r="AM313" s="205"/>
      <c r="AN313" s="576"/>
      <c r="AO313" s="203"/>
      <c r="AP313" s="203"/>
      <c r="AQ313" s="208"/>
      <c r="AR313" s="205"/>
      <c r="AS313" s="576"/>
      <c r="AT313" s="203"/>
      <c r="AU313" s="203"/>
      <c r="AV313" s="208"/>
      <c r="AW313" s="205"/>
      <c r="AX313" s="576"/>
    </row>
    <row r="314" spans="2:50" ht="14.25" hidden="1" customHeight="1" outlineLevel="1">
      <c r="B314" s="527"/>
      <c r="C314" s="203">
        <v>8</v>
      </c>
      <c r="D314" s="206"/>
      <c r="E314" s="203"/>
      <c r="F314" s="203"/>
      <c r="G314" s="208"/>
      <c r="H314" s="576"/>
      <c r="I314" s="209"/>
      <c r="J314" s="209"/>
      <c r="K314" s="210"/>
      <c r="L314" s="577"/>
      <c r="M314" s="209"/>
      <c r="N314" s="527"/>
      <c r="O314" s="527"/>
      <c r="P314" s="203"/>
      <c r="Q314" s="203"/>
      <c r="R314" s="208"/>
      <c r="S314" s="205"/>
      <c r="T314" s="576"/>
      <c r="U314" s="203"/>
      <c r="V314" s="203"/>
      <c r="W314" s="208"/>
      <c r="X314" s="205"/>
      <c r="Y314" s="576"/>
      <c r="Z314" s="203"/>
      <c r="AA314" s="203"/>
      <c r="AB314" s="208"/>
      <c r="AC314" s="205"/>
      <c r="AD314" s="576"/>
      <c r="AE314" s="203"/>
      <c r="AF314" s="203"/>
      <c r="AG314" s="208"/>
      <c r="AH314" s="205"/>
      <c r="AI314" s="576"/>
      <c r="AJ314" s="203"/>
      <c r="AK314" s="203"/>
      <c r="AL314" s="208"/>
      <c r="AM314" s="205"/>
      <c r="AN314" s="576"/>
      <c r="AO314" s="203"/>
      <c r="AP314" s="203"/>
      <c r="AQ314" s="208"/>
      <c r="AR314" s="205"/>
      <c r="AS314" s="576"/>
      <c r="AT314" s="203"/>
      <c r="AU314" s="203"/>
      <c r="AV314" s="208"/>
      <c r="AW314" s="205"/>
      <c r="AX314" s="576"/>
    </row>
    <row r="315" spans="2:50" ht="14.25" hidden="1" customHeight="1" outlineLevel="1">
      <c r="B315" s="527"/>
      <c r="C315" s="203">
        <v>9</v>
      </c>
      <c r="D315" s="206"/>
      <c r="E315" s="203"/>
      <c r="F315" s="203"/>
      <c r="G315" s="208"/>
      <c r="H315" s="576"/>
      <c r="I315" s="209"/>
      <c r="J315" s="209"/>
      <c r="K315" s="210"/>
      <c r="L315" s="577"/>
      <c r="M315" s="209"/>
      <c r="N315" s="527"/>
      <c r="O315" s="527"/>
      <c r="P315" s="203"/>
      <c r="Q315" s="203"/>
      <c r="R315" s="208"/>
      <c r="S315" s="205"/>
      <c r="T315" s="576"/>
      <c r="U315" s="203"/>
      <c r="V315" s="203"/>
      <c r="W315" s="208"/>
      <c r="X315" s="205"/>
      <c r="Y315" s="576"/>
      <c r="Z315" s="203"/>
      <c r="AA315" s="203"/>
      <c r="AB315" s="208"/>
      <c r="AC315" s="205"/>
      <c r="AD315" s="576"/>
      <c r="AE315" s="203"/>
      <c r="AF315" s="203"/>
      <c r="AG315" s="208"/>
      <c r="AH315" s="205"/>
      <c r="AI315" s="576"/>
      <c r="AJ315" s="203"/>
      <c r="AK315" s="203"/>
      <c r="AL315" s="208"/>
      <c r="AM315" s="205"/>
      <c r="AN315" s="576"/>
      <c r="AO315" s="203"/>
      <c r="AP315" s="203"/>
      <c r="AQ315" s="208"/>
      <c r="AR315" s="205"/>
      <c r="AS315" s="576"/>
      <c r="AT315" s="203"/>
      <c r="AU315" s="203"/>
      <c r="AV315" s="208"/>
      <c r="AW315" s="205"/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3"/>
      <c r="Q316" s="203"/>
      <c r="R316" s="208"/>
      <c r="S316" s="205"/>
      <c r="T316" s="576"/>
      <c r="U316" s="203"/>
      <c r="V316" s="203"/>
      <c r="W316" s="208"/>
      <c r="X316" s="205"/>
      <c r="Y316" s="576"/>
      <c r="Z316" s="203"/>
      <c r="AA316" s="203"/>
      <c r="AB316" s="208"/>
      <c r="AC316" s="205"/>
      <c r="AD316" s="576"/>
      <c r="AE316" s="203"/>
      <c r="AF316" s="203"/>
      <c r="AG316" s="208"/>
      <c r="AH316" s="205"/>
      <c r="AI316" s="576"/>
      <c r="AJ316" s="203"/>
      <c r="AK316" s="203"/>
      <c r="AL316" s="208"/>
      <c r="AM316" s="205"/>
      <c r="AN316" s="576"/>
      <c r="AO316" s="203"/>
      <c r="AP316" s="203"/>
      <c r="AQ316" s="208"/>
      <c r="AR316" s="205"/>
      <c r="AS316" s="576"/>
      <c r="AT316" s="203"/>
      <c r="AU316" s="203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3"/>
      <c r="Q317" s="203"/>
      <c r="R317" s="208"/>
      <c r="S317" s="205"/>
      <c r="T317" s="576"/>
      <c r="U317" s="203"/>
      <c r="V317" s="203"/>
      <c r="W317" s="208"/>
      <c r="X317" s="205"/>
      <c r="Y317" s="576"/>
      <c r="Z317" s="203"/>
      <c r="AA317" s="203"/>
      <c r="AB317" s="208"/>
      <c r="AC317" s="205"/>
      <c r="AD317" s="576"/>
      <c r="AE317" s="203"/>
      <c r="AF317" s="203"/>
      <c r="AG317" s="208"/>
      <c r="AH317" s="205"/>
      <c r="AI317" s="576"/>
      <c r="AJ317" s="203"/>
      <c r="AK317" s="203"/>
      <c r="AL317" s="208"/>
      <c r="AM317" s="205"/>
      <c r="AN317" s="576"/>
      <c r="AO317" s="203"/>
      <c r="AP317" s="203"/>
      <c r="AQ317" s="208"/>
      <c r="AR317" s="205"/>
      <c r="AS317" s="576"/>
      <c r="AT317" s="203"/>
      <c r="AU317" s="203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274">U322+1</f>
        <v>45981</v>
      </c>
      <c r="AA322" s="637"/>
      <c r="AB322" s="637"/>
      <c r="AC322" s="637"/>
      <c r="AD322" s="637"/>
      <c r="AE322" s="638">
        <f t="shared" ref="AE322" si="275">Z322+1</f>
        <v>45982</v>
      </c>
      <c r="AF322" s="639"/>
      <c r="AG322" s="639"/>
      <c r="AH322" s="639"/>
      <c r="AI322" s="639"/>
      <c r="AJ322" s="640">
        <f t="shared" ref="AJ322" si="276">AE322+1</f>
        <v>45983</v>
      </c>
      <c r="AK322" s="641"/>
      <c r="AL322" s="641"/>
      <c r="AM322" s="641"/>
      <c r="AN322" s="642"/>
      <c r="AO322" s="638">
        <f t="shared" ref="AO322" si="277">AJ322+1</f>
        <v>45984</v>
      </c>
      <c r="AP322" s="639"/>
      <c r="AQ322" s="639"/>
      <c r="AR322" s="639"/>
      <c r="AS322" s="639"/>
      <c r="AT322" s="640">
        <f t="shared" ref="AT322" si="278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279">Z322</f>
        <v>45981</v>
      </c>
      <c r="AA323" s="643"/>
      <c r="AB323" s="643"/>
      <c r="AC323" s="643"/>
      <c r="AD323" s="643"/>
      <c r="AE323" s="644">
        <f t="shared" ref="AE323" si="280">AE322</f>
        <v>45982</v>
      </c>
      <c r="AF323" s="644"/>
      <c r="AG323" s="644"/>
      <c r="AH323" s="644"/>
      <c r="AI323" s="644"/>
      <c r="AJ323" s="645">
        <f t="shared" ref="AJ323" si="281">AJ322</f>
        <v>45983</v>
      </c>
      <c r="AK323" s="646"/>
      <c r="AL323" s="646"/>
      <c r="AM323" s="646"/>
      <c r="AN323" s="647"/>
      <c r="AO323" s="644">
        <f t="shared" ref="AO323" si="282">AO322</f>
        <v>45984</v>
      </c>
      <c r="AP323" s="644"/>
      <c r="AQ323" s="644"/>
      <c r="AR323" s="644"/>
      <c r="AS323" s="644"/>
      <c r="AT323" s="645">
        <f t="shared" ref="AT323" si="283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628</v>
      </c>
      <c r="C327" s="203">
        <v>1</v>
      </c>
      <c r="D327" s="206" t="s">
        <v>698</v>
      </c>
      <c r="E327" s="203">
        <v>22</v>
      </c>
      <c r="F327" s="203">
        <v>1800</v>
      </c>
      <c r="G327" s="208">
        <f t="shared" ref="G327" si="284">F327/E327</f>
        <v>81.818181818181813</v>
      </c>
      <c r="H327" s="576">
        <f>AVERAGE(G327:G341)</f>
        <v>81.818181818181813</v>
      </c>
      <c r="I327" s="209">
        <f>AVERAGE(P327,U327,Z327,AE327,AJ327,AO327,AT327)</f>
        <v>22</v>
      </c>
      <c r="J327" s="209">
        <f>AVERAGE(Q327,V327,AA327,AF327,AK327,AP327,AU327)</f>
        <v>1592.4338236551523</v>
      </c>
      <c r="K327" s="210">
        <f>AVERAGE(R327,W327,AB327,AG327,AL327,AQ327,AV327)</f>
        <v>72.383355620688732</v>
      </c>
      <c r="L327" s="577">
        <f>IFERROR(AVERAGE(K327:K341),"-")</f>
        <v>72.383355620688732</v>
      </c>
      <c r="M327" s="209">
        <f>RANK(K327, K$327:$K$341)</f>
        <v>1</v>
      </c>
      <c r="N327" s="527"/>
      <c r="O327" s="527"/>
      <c r="P327" s="207">
        <v>22</v>
      </c>
      <c r="Q327" s="207">
        <v>1592.4117987275886</v>
      </c>
      <c r="R327" s="208">
        <f t="shared" ref="R327" si="285">Q327/P327</f>
        <v>72.382354487617661</v>
      </c>
      <c r="S327" s="205">
        <f>RANK(R327, R$327:R$341)</f>
        <v>1</v>
      </c>
      <c r="T327" s="576">
        <f>AVERAGE(R327:R341)</f>
        <v>72.382354487617661</v>
      </c>
      <c r="U327" s="207">
        <v>22</v>
      </c>
      <c r="V327" s="207">
        <v>1592.3241954707983</v>
      </c>
      <c r="W327" s="208">
        <f t="shared" ref="W327" si="286">V327/U327</f>
        <v>72.378372521399925</v>
      </c>
      <c r="X327" s="205">
        <f>RANK(W327, W$327:W$341)</f>
        <v>1</v>
      </c>
      <c r="Y327" s="576">
        <f>AVERAGE(W327:W341)</f>
        <v>72.378372521399925</v>
      </c>
      <c r="Z327" s="207">
        <v>22</v>
      </c>
      <c r="AA327" s="207">
        <v>1592.3756131744922</v>
      </c>
      <c r="AB327" s="208">
        <f t="shared" ref="AB327" si="287">AA327/Z327</f>
        <v>72.380709689749651</v>
      </c>
      <c r="AC327" s="205">
        <f>RANK(AB327, AB$327:AB$341)</f>
        <v>1</v>
      </c>
      <c r="AD327" s="576">
        <f>AVERAGE(AB327:AB341)</f>
        <v>72.380709689749651</v>
      </c>
      <c r="AE327" s="207">
        <v>22</v>
      </c>
      <c r="AF327" s="207">
        <v>1592.3992068737614</v>
      </c>
      <c r="AG327" s="208">
        <f t="shared" ref="AG327" si="288">AF327/AE327</f>
        <v>72.381782130625524</v>
      </c>
      <c r="AH327" s="205">
        <f>RANK(AG327, AG$327:AG$341)</f>
        <v>1</v>
      </c>
      <c r="AI327" s="576">
        <f>AVERAGE(AG327:AG341)</f>
        <v>72.381782130625524</v>
      </c>
      <c r="AJ327" s="207">
        <v>22</v>
      </c>
      <c r="AK327" s="207">
        <v>1592.508879560866</v>
      </c>
      <c r="AL327" s="208">
        <f t="shared" ref="AL327" si="289">AK327/AJ327</f>
        <v>72.386767252766631</v>
      </c>
      <c r="AM327" s="205">
        <f>RANK(AL327, AL$327:AL$341)</f>
        <v>1</v>
      </c>
      <c r="AN327" s="576">
        <f>AVERAGE(AL327:AL341)</f>
        <v>72.386767252766631</v>
      </c>
      <c r="AO327" s="207">
        <v>22</v>
      </c>
      <c r="AP327" s="207">
        <v>1592.4695977549111</v>
      </c>
      <c r="AQ327" s="208">
        <f t="shared" ref="AQ327" si="290">AP327/AO327</f>
        <v>72.384981716132316</v>
      </c>
      <c r="AR327" s="205">
        <f>RANK(AQ327, AQ$327:AQ$341)</f>
        <v>1</v>
      </c>
      <c r="AS327" s="576">
        <f>AVERAGE(AQ327:AQ341)</f>
        <v>72.384981716132316</v>
      </c>
      <c r="AT327" s="207">
        <v>22</v>
      </c>
      <c r="AU327" s="207">
        <v>1592.5474740236475</v>
      </c>
      <c r="AV327" s="208">
        <f t="shared" ref="AV327" si="291">AU327/AT327</f>
        <v>72.388521546529432</v>
      </c>
      <c r="AW327" s="205">
        <f>RANK(AV327, AV$327:AV$341)</f>
        <v>1</v>
      </c>
      <c r="AX327" s="576">
        <f>AVERAGE(AV327:AV341)</f>
        <v>72.388521546529432</v>
      </c>
    </row>
    <row r="328" spans="2:50" ht="14.25" hidden="1" customHeight="1" outlineLevel="1">
      <c r="B328" s="527"/>
      <c r="C328" s="203">
        <v>2</v>
      </c>
      <c r="D328" s="206"/>
      <c r="E328" s="203"/>
      <c r="F328" s="203"/>
      <c r="G328" s="208"/>
      <c r="H328" s="576"/>
      <c r="I328" s="209"/>
      <c r="J328" s="209"/>
      <c r="K328" s="210"/>
      <c r="L328" s="577"/>
      <c r="M328" s="209"/>
      <c r="N328" s="527"/>
      <c r="O328" s="527"/>
      <c r="P328" s="203"/>
      <c r="Q328" s="203"/>
      <c r="R328" s="208"/>
      <c r="S328" s="205"/>
      <c r="T328" s="576"/>
      <c r="U328" s="203"/>
      <c r="V328" s="203"/>
      <c r="W328" s="208"/>
      <c r="X328" s="205"/>
      <c r="Y328" s="576"/>
      <c r="Z328" s="203"/>
      <c r="AA328" s="203"/>
      <c r="AB328" s="208"/>
      <c r="AC328" s="205"/>
      <c r="AD328" s="576"/>
      <c r="AE328" s="203"/>
      <c r="AF328" s="203"/>
      <c r="AG328" s="208"/>
      <c r="AH328" s="205"/>
      <c r="AI328" s="576"/>
      <c r="AJ328" s="207"/>
      <c r="AK328" s="207"/>
      <c r="AL328" s="208"/>
      <c r="AM328" s="205"/>
      <c r="AN328" s="576"/>
      <c r="AO328" s="203"/>
      <c r="AP328" s="203"/>
      <c r="AQ328" s="208"/>
      <c r="AR328" s="205"/>
      <c r="AS328" s="576"/>
      <c r="AT328" s="203"/>
      <c r="AU328" s="203"/>
      <c r="AV328" s="208"/>
      <c r="AW328" s="205"/>
      <c r="AX328" s="576"/>
    </row>
    <row r="329" spans="2:50" ht="14.25" hidden="1" customHeight="1" outlineLevel="1">
      <c r="B329" s="527"/>
      <c r="C329" s="203">
        <v>3</v>
      </c>
      <c r="D329" s="206"/>
      <c r="E329" s="203"/>
      <c r="F329" s="203"/>
      <c r="G329" s="208"/>
      <c r="H329" s="576"/>
      <c r="I329" s="209"/>
      <c r="J329" s="209"/>
      <c r="K329" s="210"/>
      <c r="L329" s="577"/>
      <c r="M329" s="209"/>
      <c r="N329" s="527"/>
      <c r="O329" s="527"/>
      <c r="P329" s="203"/>
      <c r="Q329" s="203"/>
      <c r="R329" s="208"/>
      <c r="S329" s="205"/>
      <c r="T329" s="576"/>
      <c r="U329" s="203"/>
      <c r="V329" s="203"/>
      <c r="W329" s="208"/>
      <c r="X329" s="205"/>
      <c r="Y329" s="576"/>
      <c r="Z329" s="203"/>
      <c r="AA329" s="203"/>
      <c r="AB329" s="208"/>
      <c r="AC329" s="205"/>
      <c r="AD329" s="576"/>
      <c r="AE329" s="203"/>
      <c r="AF329" s="203"/>
      <c r="AG329" s="208"/>
      <c r="AH329" s="205"/>
      <c r="AI329" s="576"/>
      <c r="AJ329" s="203"/>
      <c r="AK329" s="203"/>
      <c r="AL329" s="208"/>
      <c r="AM329" s="205"/>
      <c r="AN329" s="576"/>
      <c r="AO329" s="203"/>
      <c r="AP329" s="203"/>
      <c r="AQ329" s="208"/>
      <c r="AR329" s="205"/>
      <c r="AS329" s="576"/>
      <c r="AT329" s="203"/>
      <c r="AU329" s="203"/>
      <c r="AV329" s="208"/>
      <c r="AW329" s="205"/>
      <c r="AX329" s="576"/>
    </row>
    <row r="330" spans="2:50" ht="14.25" hidden="1" customHeight="1" outlineLevel="1">
      <c r="B330" s="527"/>
      <c r="C330" s="203">
        <v>4</v>
      </c>
      <c r="D330" s="206"/>
      <c r="E330" s="203"/>
      <c r="F330" s="203"/>
      <c r="G330" s="208"/>
      <c r="H330" s="576"/>
      <c r="I330" s="209"/>
      <c r="J330" s="209"/>
      <c r="K330" s="210"/>
      <c r="L330" s="577"/>
      <c r="M330" s="209"/>
      <c r="N330" s="527"/>
      <c r="O330" s="527"/>
      <c r="P330" s="203"/>
      <c r="Q330" s="203"/>
      <c r="R330" s="208"/>
      <c r="S330" s="205"/>
      <c r="T330" s="576"/>
      <c r="U330" s="203"/>
      <c r="V330" s="203"/>
      <c r="W330" s="208"/>
      <c r="X330" s="205"/>
      <c r="Y330" s="576"/>
      <c r="Z330" s="203"/>
      <c r="AA330" s="203"/>
      <c r="AB330" s="208"/>
      <c r="AC330" s="205"/>
      <c r="AD330" s="576"/>
      <c r="AE330" s="203"/>
      <c r="AF330" s="203"/>
      <c r="AG330" s="208"/>
      <c r="AH330" s="205"/>
      <c r="AI330" s="576"/>
      <c r="AJ330" s="203"/>
      <c r="AK330" s="203"/>
      <c r="AL330" s="208"/>
      <c r="AM330" s="205"/>
      <c r="AN330" s="576"/>
      <c r="AO330" s="203"/>
      <c r="AP330" s="203"/>
      <c r="AQ330" s="208"/>
      <c r="AR330" s="205"/>
      <c r="AS330" s="576"/>
      <c r="AT330" s="203"/>
      <c r="AU330" s="203"/>
      <c r="AV330" s="208"/>
      <c r="AW330" s="205"/>
      <c r="AX330" s="576"/>
    </row>
    <row r="331" spans="2:50" ht="14.25" hidden="1" customHeight="1" outlineLevel="1">
      <c r="B331" s="527"/>
      <c r="C331" s="203">
        <v>5</v>
      </c>
      <c r="D331" s="206"/>
      <c r="E331" s="203"/>
      <c r="F331" s="203"/>
      <c r="G331" s="208"/>
      <c r="H331" s="576"/>
      <c r="I331" s="209"/>
      <c r="J331" s="209"/>
      <c r="K331" s="210"/>
      <c r="L331" s="577"/>
      <c r="M331" s="209"/>
      <c r="N331" s="527"/>
      <c r="O331" s="527"/>
      <c r="P331" s="203"/>
      <c r="Q331" s="203"/>
      <c r="R331" s="208"/>
      <c r="S331" s="205"/>
      <c r="T331" s="576"/>
      <c r="U331" s="203"/>
      <c r="V331" s="203"/>
      <c r="W331" s="208"/>
      <c r="X331" s="205"/>
      <c r="Y331" s="576"/>
      <c r="Z331" s="203"/>
      <c r="AA331" s="203"/>
      <c r="AB331" s="208"/>
      <c r="AC331" s="205"/>
      <c r="AD331" s="576"/>
      <c r="AE331" s="203"/>
      <c r="AF331" s="203"/>
      <c r="AG331" s="208"/>
      <c r="AH331" s="205"/>
      <c r="AI331" s="576"/>
      <c r="AJ331" s="203"/>
      <c r="AK331" s="203"/>
      <c r="AL331" s="208"/>
      <c r="AM331" s="205"/>
      <c r="AN331" s="576"/>
      <c r="AO331" s="203"/>
      <c r="AP331" s="203"/>
      <c r="AQ331" s="208"/>
      <c r="AR331" s="205"/>
      <c r="AS331" s="576"/>
      <c r="AT331" s="203"/>
      <c r="AU331" s="203"/>
      <c r="AV331" s="208"/>
      <c r="AW331" s="205"/>
      <c r="AX331" s="576"/>
    </row>
    <row r="332" spans="2:50" ht="14.25" hidden="1" customHeight="1" outlineLevel="1">
      <c r="B332" s="527"/>
      <c r="C332" s="203">
        <v>6</v>
      </c>
      <c r="D332" s="206"/>
      <c r="E332" s="203"/>
      <c r="F332" s="203"/>
      <c r="G332" s="208"/>
      <c r="H332" s="576"/>
      <c r="I332" s="209"/>
      <c r="J332" s="209"/>
      <c r="K332" s="210"/>
      <c r="L332" s="577"/>
      <c r="M332" s="209"/>
      <c r="N332" s="527"/>
      <c r="O332" s="527"/>
      <c r="P332" s="203"/>
      <c r="Q332" s="203"/>
      <c r="R332" s="208"/>
      <c r="S332" s="205"/>
      <c r="T332" s="576"/>
      <c r="U332" s="203"/>
      <c r="V332" s="203"/>
      <c r="W332" s="208"/>
      <c r="X332" s="205"/>
      <c r="Y332" s="576"/>
      <c r="Z332" s="203"/>
      <c r="AA332" s="203"/>
      <c r="AB332" s="208"/>
      <c r="AC332" s="205"/>
      <c r="AD332" s="576"/>
      <c r="AE332" s="203"/>
      <c r="AF332" s="203"/>
      <c r="AG332" s="208"/>
      <c r="AH332" s="205"/>
      <c r="AI332" s="576"/>
      <c r="AJ332" s="203"/>
      <c r="AK332" s="203"/>
      <c r="AL332" s="208"/>
      <c r="AM332" s="205"/>
      <c r="AN332" s="576"/>
      <c r="AO332" s="203"/>
      <c r="AP332" s="203"/>
      <c r="AQ332" s="208"/>
      <c r="AR332" s="205"/>
      <c r="AS332" s="576"/>
      <c r="AT332" s="203"/>
      <c r="AU332" s="203"/>
      <c r="AV332" s="208"/>
      <c r="AW332" s="205"/>
      <c r="AX332" s="576"/>
    </row>
    <row r="333" spans="2:50" ht="14.25" hidden="1" customHeight="1" outlineLevel="1">
      <c r="B333" s="527"/>
      <c r="C333" s="203">
        <v>7</v>
      </c>
      <c r="D333" s="206"/>
      <c r="E333" s="203"/>
      <c r="F333" s="203"/>
      <c r="G333" s="208"/>
      <c r="H333" s="576"/>
      <c r="I333" s="209"/>
      <c r="J333" s="209"/>
      <c r="K333" s="210"/>
      <c r="L333" s="577"/>
      <c r="M333" s="209"/>
      <c r="N333" s="527"/>
      <c r="O333" s="527"/>
      <c r="P333" s="203"/>
      <c r="Q333" s="203"/>
      <c r="R333" s="208"/>
      <c r="S333" s="205"/>
      <c r="T333" s="576"/>
      <c r="U333" s="203"/>
      <c r="V333" s="203"/>
      <c r="W333" s="208"/>
      <c r="X333" s="205"/>
      <c r="Y333" s="576"/>
      <c r="Z333" s="203"/>
      <c r="AA333" s="203"/>
      <c r="AB333" s="208"/>
      <c r="AC333" s="205"/>
      <c r="AD333" s="576"/>
      <c r="AE333" s="203"/>
      <c r="AF333" s="203"/>
      <c r="AG333" s="208"/>
      <c r="AH333" s="205"/>
      <c r="AI333" s="576"/>
      <c r="AJ333" s="203"/>
      <c r="AK333" s="203"/>
      <c r="AL333" s="208"/>
      <c r="AM333" s="205"/>
      <c r="AN333" s="576"/>
      <c r="AO333" s="203"/>
      <c r="AP333" s="203"/>
      <c r="AQ333" s="208"/>
      <c r="AR333" s="205"/>
      <c r="AS333" s="576"/>
      <c r="AT333" s="203"/>
      <c r="AU333" s="203"/>
      <c r="AV333" s="208"/>
      <c r="AW333" s="205"/>
      <c r="AX333" s="576"/>
    </row>
    <row r="334" spans="2:50" ht="14.25" hidden="1" customHeight="1" outlineLevel="1">
      <c r="B334" s="527"/>
      <c r="C334" s="203">
        <v>8</v>
      </c>
      <c r="D334" s="206"/>
      <c r="E334" s="203"/>
      <c r="F334" s="203"/>
      <c r="G334" s="208"/>
      <c r="H334" s="576"/>
      <c r="I334" s="209"/>
      <c r="J334" s="209"/>
      <c r="K334" s="210"/>
      <c r="L334" s="577"/>
      <c r="M334" s="209"/>
      <c r="N334" s="527"/>
      <c r="O334" s="527"/>
      <c r="P334" s="203"/>
      <c r="Q334" s="203"/>
      <c r="R334" s="208"/>
      <c r="S334" s="205"/>
      <c r="T334" s="576"/>
      <c r="U334" s="203"/>
      <c r="V334" s="203"/>
      <c r="W334" s="208"/>
      <c r="X334" s="205"/>
      <c r="Y334" s="576"/>
      <c r="Z334" s="203"/>
      <c r="AA334" s="203"/>
      <c r="AB334" s="208"/>
      <c r="AC334" s="205"/>
      <c r="AD334" s="576"/>
      <c r="AE334" s="203"/>
      <c r="AF334" s="203"/>
      <c r="AG334" s="208"/>
      <c r="AH334" s="205"/>
      <c r="AI334" s="576"/>
      <c r="AJ334" s="203"/>
      <c r="AK334" s="203"/>
      <c r="AL334" s="208"/>
      <c r="AM334" s="205"/>
      <c r="AN334" s="576"/>
      <c r="AO334" s="203"/>
      <c r="AP334" s="203"/>
      <c r="AQ334" s="208"/>
      <c r="AR334" s="205"/>
      <c r="AS334" s="576"/>
      <c r="AT334" s="203"/>
      <c r="AU334" s="203"/>
      <c r="AV334" s="208"/>
      <c r="AW334" s="205"/>
      <c r="AX334" s="576"/>
    </row>
    <row r="335" spans="2:50" ht="14.25" hidden="1" customHeight="1" outlineLevel="1">
      <c r="B335" s="527"/>
      <c r="C335" s="203">
        <v>9</v>
      </c>
      <c r="D335" s="206"/>
      <c r="E335" s="203"/>
      <c r="F335" s="203"/>
      <c r="G335" s="208"/>
      <c r="H335" s="576"/>
      <c r="I335" s="209"/>
      <c r="J335" s="209"/>
      <c r="K335" s="210"/>
      <c r="L335" s="577"/>
      <c r="M335" s="209"/>
      <c r="N335" s="527"/>
      <c r="O335" s="527"/>
      <c r="P335" s="203"/>
      <c r="Q335" s="203"/>
      <c r="R335" s="208"/>
      <c r="S335" s="205"/>
      <c r="T335" s="576"/>
      <c r="U335" s="203"/>
      <c r="V335" s="203"/>
      <c r="W335" s="208"/>
      <c r="X335" s="205"/>
      <c r="Y335" s="576"/>
      <c r="Z335" s="203"/>
      <c r="AA335" s="203"/>
      <c r="AB335" s="208"/>
      <c r="AC335" s="205"/>
      <c r="AD335" s="576"/>
      <c r="AE335" s="203"/>
      <c r="AF335" s="203"/>
      <c r="AG335" s="208"/>
      <c r="AH335" s="205"/>
      <c r="AI335" s="576"/>
      <c r="AJ335" s="203"/>
      <c r="AK335" s="203"/>
      <c r="AL335" s="208"/>
      <c r="AM335" s="205"/>
      <c r="AN335" s="576"/>
      <c r="AO335" s="203"/>
      <c r="AP335" s="203"/>
      <c r="AQ335" s="208"/>
      <c r="AR335" s="205"/>
      <c r="AS335" s="576"/>
      <c r="AT335" s="203"/>
      <c r="AU335" s="203"/>
      <c r="AV335" s="208"/>
      <c r="AW335" s="205"/>
      <c r="AX335" s="576"/>
    </row>
    <row r="336" spans="2:50" ht="14.25" hidden="1" customHeight="1" outlineLevel="1">
      <c r="B336" s="527"/>
      <c r="C336" s="203">
        <v>10</v>
      </c>
      <c r="D336" s="206"/>
      <c r="E336" s="203"/>
      <c r="F336" s="203"/>
      <c r="G336" s="208"/>
      <c r="H336" s="576"/>
      <c r="I336" s="209"/>
      <c r="J336" s="209"/>
      <c r="K336" s="210"/>
      <c r="L336" s="577"/>
      <c r="M336" s="209"/>
      <c r="N336" s="527"/>
      <c r="O336" s="527"/>
      <c r="P336" s="203"/>
      <c r="Q336" s="203"/>
      <c r="R336" s="208"/>
      <c r="S336" s="205"/>
      <c r="T336" s="576"/>
      <c r="U336" s="203"/>
      <c r="V336" s="203"/>
      <c r="W336" s="208"/>
      <c r="X336" s="205"/>
      <c r="Y336" s="576"/>
      <c r="Z336" s="203"/>
      <c r="AA336" s="203"/>
      <c r="AB336" s="208"/>
      <c r="AC336" s="205"/>
      <c r="AD336" s="576"/>
      <c r="AE336" s="203"/>
      <c r="AF336" s="203"/>
      <c r="AG336" s="208"/>
      <c r="AH336" s="205"/>
      <c r="AI336" s="576"/>
      <c r="AJ336" s="203"/>
      <c r="AK336" s="203"/>
      <c r="AL336" s="208"/>
      <c r="AM336" s="205"/>
      <c r="AN336" s="576"/>
      <c r="AO336" s="203"/>
      <c r="AP336" s="203"/>
      <c r="AQ336" s="208"/>
      <c r="AR336" s="205"/>
      <c r="AS336" s="576"/>
      <c r="AT336" s="203"/>
      <c r="AU336" s="203"/>
      <c r="AV336" s="208"/>
      <c r="AW336" s="205"/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3"/>
      <c r="Q337" s="203"/>
      <c r="R337" s="208"/>
      <c r="S337" s="205"/>
      <c r="T337" s="576"/>
      <c r="U337" s="203"/>
      <c r="V337" s="203"/>
      <c r="W337" s="208"/>
      <c r="X337" s="205"/>
      <c r="Y337" s="576"/>
      <c r="Z337" s="203"/>
      <c r="AA337" s="203"/>
      <c r="AB337" s="208"/>
      <c r="AC337" s="205"/>
      <c r="AD337" s="576"/>
      <c r="AE337" s="203"/>
      <c r="AF337" s="203"/>
      <c r="AG337" s="208"/>
      <c r="AH337" s="205"/>
      <c r="AI337" s="576"/>
      <c r="AJ337" s="203"/>
      <c r="AK337" s="203"/>
      <c r="AL337" s="208"/>
      <c r="AM337" s="205"/>
      <c r="AN337" s="576"/>
      <c r="AO337" s="203"/>
      <c r="AP337" s="203"/>
      <c r="AQ337" s="208"/>
      <c r="AR337" s="205"/>
      <c r="AS337" s="576"/>
      <c r="AT337" s="203"/>
      <c r="AU337" s="203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3"/>
      <c r="Q338" s="203"/>
      <c r="R338" s="208"/>
      <c r="S338" s="205"/>
      <c r="T338" s="576"/>
      <c r="U338" s="203"/>
      <c r="V338" s="203"/>
      <c r="W338" s="208"/>
      <c r="X338" s="205"/>
      <c r="Y338" s="576"/>
      <c r="Z338" s="203"/>
      <c r="AA338" s="203"/>
      <c r="AB338" s="208"/>
      <c r="AC338" s="205"/>
      <c r="AD338" s="576"/>
      <c r="AE338" s="203"/>
      <c r="AF338" s="203"/>
      <c r="AG338" s="208"/>
      <c r="AH338" s="205"/>
      <c r="AI338" s="576"/>
      <c r="AJ338" s="203"/>
      <c r="AK338" s="203"/>
      <c r="AL338" s="208"/>
      <c r="AM338" s="205"/>
      <c r="AN338" s="576"/>
      <c r="AO338" s="203"/>
      <c r="AP338" s="203"/>
      <c r="AQ338" s="208"/>
      <c r="AR338" s="205"/>
      <c r="AS338" s="576"/>
      <c r="AT338" s="203"/>
      <c r="AU338" s="203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292">U342+1</f>
        <v>45988</v>
      </c>
      <c r="AA342" s="637"/>
      <c r="AB342" s="637"/>
      <c r="AC342" s="637"/>
      <c r="AD342" s="637"/>
      <c r="AE342" s="638">
        <f t="shared" ref="AE342" si="293">Z342+1</f>
        <v>45989</v>
      </c>
      <c r="AF342" s="639"/>
      <c r="AG342" s="639"/>
      <c r="AH342" s="639"/>
      <c r="AI342" s="639"/>
      <c r="AJ342" s="640">
        <f t="shared" ref="AJ342" si="294">AE342+1</f>
        <v>45990</v>
      </c>
      <c r="AK342" s="641"/>
      <c r="AL342" s="641"/>
      <c r="AM342" s="641"/>
      <c r="AN342" s="642"/>
      <c r="AO342" s="638">
        <f t="shared" ref="AO342" si="295">AJ342+1</f>
        <v>45991</v>
      </c>
      <c r="AP342" s="639"/>
      <c r="AQ342" s="639"/>
      <c r="AR342" s="639"/>
      <c r="AS342" s="639"/>
      <c r="AT342" s="640">
        <f t="shared" ref="AT342" si="296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297">Z342</f>
        <v>45988</v>
      </c>
      <c r="AA343" s="643"/>
      <c r="AB343" s="643"/>
      <c r="AC343" s="643"/>
      <c r="AD343" s="643"/>
      <c r="AE343" s="644">
        <f t="shared" ref="AE343" si="298">AE342</f>
        <v>45989</v>
      </c>
      <c r="AF343" s="644"/>
      <c r="AG343" s="644"/>
      <c r="AH343" s="644"/>
      <c r="AI343" s="644"/>
      <c r="AJ343" s="645">
        <f t="shared" ref="AJ343" si="299">AJ342</f>
        <v>45990</v>
      </c>
      <c r="AK343" s="646"/>
      <c r="AL343" s="646"/>
      <c r="AM343" s="646"/>
      <c r="AN343" s="647"/>
      <c r="AO343" s="644">
        <f t="shared" ref="AO343" si="300">AO342</f>
        <v>45991</v>
      </c>
      <c r="AP343" s="644"/>
      <c r="AQ343" s="644"/>
      <c r="AR343" s="644"/>
      <c r="AS343" s="644"/>
      <c r="AT343" s="645">
        <f t="shared" ref="AT343" si="301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628</v>
      </c>
      <c r="C347" s="203">
        <v>1</v>
      </c>
      <c r="D347" s="206" t="s">
        <v>780</v>
      </c>
      <c r="E347" s="203">
        <v>21</v>
      </c>
      <c r="F347" s="203">
        <v>2000</v>
      </c>
      <c r="G347" s="208">
        <f t="shared" ref="G347:G348" si="302">F347/E347</f>
        <v>95.238095238095241</v>
      </c>
      <c r="H347" s="576">
        <f>AVERAGE(G347:G361)</f>
        <v>88.528138528138527</v>
      </c>
      <c r="I347" s="209">
        <f>AVERAGE(P347,U347,Z347,AE347,AJ347,AO347,AT347)</f>
        <v>21</v>
      </c>
      <c r="J347" s="209">
        <f>AVERAGE(Q347,V347,AA347,AF347,AK347,AP347,AU347)</f>
        <v>1710.2279398022752</v>
      </c>
      <c r="K347" s="210">
        <f>AVERAGE(R347,W347,AB347,AG347,AL347,AQ347,AV347)</f>
        <v>81.439425704870246</v>
      </c>
      <c r="L347" s="577">
        <f>IFERROR(AVERAGE(K347:K361),"-")</f>
        <v>76.913218797584392</v>
      </c>
      <c r="M347" s="209">
        <f>RANK(K347, K$347:$K$361)</f>
        <v>1</v>
      </c>
      <c r="N347" s="527"/>
      <c r="O347" s="527"/>
      <c r="P347" s="207">
        <v>21</v>
      </c>
      <c r="Q347" s="207">
        <v>1629.4117647058829</v>
      </c>
      <c r="R347" s="208">
        <f t="shared" ref="R347:R348" si="303">Q347/P347</f>
        <v>77.591036414565849</v>
      </c>
      <c r="S347" s="205">
        <f>RANK(R347, R$347:R$361)</f>
        <v>1</v>
      </c>
      <c r="T347" s="576">
        <f>AVERAGE(R347:R361)</f>
        <v>74.991873361782439</v>
      </c>
      <c r="U347" s="207">
        <v>21</v>
      </c>
      <c r="V347" s="207">
        <v>1654.2111400125568</v>
      </c>
      <c r="W347" s="208">
        <f t="shared" ref="W347:W348" si="304">V347/U347</f>
        <v>78.771959048216985</v>
      </c>
      <c r="X347" s="205">
        <f>RANK(W347, W$347:W$361)</f>
        <v>1</v>
      </c>
      <c r="Y347" s="576">
        <f>AVERAGE(W347:W361)</f>
        <v>75.580470953256963</v>
      </c>
      <c r="Z347" s="207">
        <v>21</v>
      </c>
      <c r="AA347" s="207">
        <v>1680.9538950715425</v>
      </c>
      <c r="AB347" s="208">
        <f t="shared" ref="AB347:AB348" si="305">AA347/Z347</f>
        <v>80.045423574835354</v>
      </c>
      <c r="AC347" s="205">
        <f>RANK(AB347, AB$347:AB$361)</f>
        <v>1</v>
      </c>
      <c r="AD347" s="576">
        <f>AVERAGE(AB347:AB361)</f>
        <v>76.215531706352238</v>
      </c>
      <c r="AE347" s="207">
        <v>21</v>
      </c>
      <c r="AF347" s="207">
        <v>1714.5762711864422</v>
      </c>
      <c r="AG347" s="208">
        <f t="shared" ref="AG347:AG348" si="306">AF347/AE347</f>
        <v>81.646489104116299</v>
      </c>
      <c r="AH347" s="205">
        <f>RANK(AG347, AG$347:AG$361)</f>
        <v>1</v>
      </c>
      <c r="AI347" s="576">
        <f>AVERAGE(AG347:AG361)</f>
        <v>77.015112017102368</v>
      </c>
      <c r="AJ347" s="207">
        <v>21</v>
      </c>
      <c r="AK347" s="207">
        <v>1751.1172224132019</v>
      </c>
      <c r="AL347" s="208">
        <f t="shared" ref="AL347:AL348" si="307">AK347/AJ347</f>
        <v>83.386534400628662</v>
      </c>
      <c r="AM347" s="205">
        <f>RANK(AL347, AL$347:AL$361)</f>
        <v>1</v>
      </c>
      <c r="AN347" s="576">
        <f>AVERAGE(AL347:AL361)</f>
        <v>77.888184144345502</v>
      </c>
      <c r="AO347" s="207">
        <v>21</v>
      </c>
      <c r="AP347" s="207">
        <v>1770.6246482836254</v>
      </c>
      <c r="AQ347" s="208">
        <f t="shared" ref="AQ347:AQ348" si="308">AP347/AO347</f>
        <v>84.315459442077398</v>
      </c>
      <c r="AR347" s="205">
        <f>RANK(AQ347, AQ$347:AQ$361)</f>
        <v>1</v>
      </c>
      <c r="AS347" s="576">
        <f>AVERAGE(AQ347:AQ361)</f>
        <v>78.35090403648951</v>
      </c>
      <c r="AT347" s="207">
        <v>21</v>
      </c>
      <c r="AU347" s="207">
        <v>1770.7006369426749</v>
      </c>
      <c r="AV347" s="208">
        <f t="shared" ref="AV347:AV348" si="309">AU347/AT347</f>
        <v>84.319077949651188</v>
      </c>
      <c r="AW347" s="205">
        <f>RANK(AV347, AV$347:AV$361)</f>
        <v>1</v>
      </c>
      <c r="AX347" s="576">
        <f>AVERAGE(AV347:AV361)</f>
        <v>78.350455363761796</v>
      </c>
    </row>
    <row r="348" spans="2:50" ht="14.25" customHeight="1">
      <c r="B348" s="527"/>
      <c r="C348" s="203">
        <v>2</v>
      </c>
      <c r="D348" s="206" t="s">
        <v>698</v>
      </c>
      <c r="E348" s="203">
        <v>22</v>
      </c>
      <c r="F348" s="203">
        <v>1800</v>
      </c>
      <c r="G348" s="208">
        <f t="shared" si="302"/>
        <v>81.818181818181813</v>
      </c>
      <c r="H348" s="576"/>
      <c r="I348" s="209">
        <f t="shared" ref="I348:K348" si="310">AVERAGE(P348,U348,Z348,AE348,AJ348,AO348,AT348)</f>
        <v>22</v>
      </c>
      <c r="J348" s="209">
        <f t="shared" si="310"/>
        <v>1592.5142615865682</v>
      </c>
      <c r="K348" s="210">
        <f t="shared" si="310"/>
        <v>72.387011890298552</v>
      </c>
      <c r="L348" s="577"/>
      <c r="M348" s="209">
        <f>RANK(K348, K$347:$K$361)</f>
        <v>2</v>
      </c>
      <c r="N348" s="527"/>
      <c r="O348" s="527"/>
      <c r="P348" s="207">
        <v>22</v>
      </c>
      <c r="Q348" s="207">
        <v>1592.639626797979</v>
      </c>
      <c r="R348" s="208">
        <f t="shared" si="303"/>
        <v>72.392710308999042</v>
      </c>
      <c r="S348" s="205">
        <f t="shared" ref="S348" si="311">RANK(R348, R$347:R$361)</f>
        <v>2</v>
      </c>
      <c r="T348" s="576"/>
      <c r="U348" s="207">
        <v>22</v>
      </c>
      <c r="V348" s="207">
        <v>1592.5576228825325</v>
      </c>
      <c r="W348" s="208">
        <f t="shared" si="304"/>
        <v>72.388982858296927</v>
      </c>
      <c r="X348" s="205">
        <f t="shared" ref="X348" si="312">RANK(W348, W$347:W$361)</f>
        <v>2</v>
      </c>
      <c r="Y348" s="576"/>
      <c r="Z348" s="207">
        <v>22</v>
      </c>
      <c r="AA348" s="207">
        <v>1592.4840764331209</v>
      </c>
      <c r="AB348" s="208">
        <f t="shared" si="305"/>
        <v>72.385639837869135</v>
      </c>
      <c r="AC348" s="205">
        <f t="shared" ref="AC348" si="313">RANK(AB348, AB$347:AB$361)</f>
        <v>2</v>
      </c>
      <c r="AD348" s="576"/>
      <c r="AE348" s="207">
        <v>22</v>
      </c>
      <c r="AF348" s="207">
        <v>1592.4421684619456</v>
      </c>
      <c r="AG348" s="208">
        <f t="shared" si="306"/>
        <v>72.383734930088437</v>
      </c>
      <c r="AH348" s="205">
        <f t="shared" ref="AH348" si="314">RANK(AG348, AG$347:AG$361)</f>
        <v>2</v>
      </c>
      <c r="AI348" s="576"/>
      <c r="AJ348" s="207">
        <v>22</v>
      </c>
      <c r="AK348" s="207">
        <v>1592.5763455373715</v>
      </c>
      <c r="AL348" s="208">
        <f t="shared" si="307"/>
        <v>72.389833888062341</v>
      </c>
      <c r="AM348" s="205">
        <f t="shared" ref="AM348" si="315">RANK(AL348, AL$347:AL$361)</f>
        <v>2</v>
      </c>
      <c r="AN348" s="576"/>
      <c r="AO348" s="207">
        <v>22</v>
      </c>
      <c r="AP348" s="207">
        <v>1592.4996698798354</v>
      </c>
      <c r="AQ348" s="208">
        <f t="shared" si="308"/>
        <v>72.386348630901608</v>
      </c>
      <c r="AR348" s="205">
        <f t="shared" ref="AR348" si="316">RANK(AQ348, AQ$347:AQ$361)</f>
        <v>2</v>
      </c>
      <c r="AS348" s="576"/>
      <c r="AT348" s="207">
        <v>22</v>
      </c>
      <c r="AU348" s="207">
        <v>1592.4003211131926</v>
      </c>
      <c r="AV348" s="208">
        <f t="shared" si="309"/>
        <v>72.38183277787239</v>
      </c>
      <c r="AW348" s="205">
        <f t="shared" ref="AW348" si="317">RANK(AV348, AV$347:AV$361)</f>
        <v>2</v>
      </c>
      <c r="AX348" s="576"/>
    </row>
    <row r="349" spans="2:50" ht="14.25" customHeight="1">
      <c r="B349" s="527"/>
      <c r="C349" s="203">
        <v>3</v>
      </c>
      <c r="D349" s="206"/>
      <c r="E349" s="203"/>
      <c r="F349" s="203"/>
      <c r="G349" s="208"/>
      <c r="H349" s="576"/>
      <c r="I349" s="209"/>
      <c r="J349" s="209"/>
      <c r="K349" s="210"/>
      <c r="L349" s="577"/>
      <c r="M349" s="209"/>
      <c r="N349" s="527"/>
      <c r="O349" s="527"/>
      <c r="P349" s="207"/>
      <c r="Q349" s="207"/>
      <c r="R349" s="208"/>
      <c r="S349" s="205"/>
      <c r="T349" s="576"/>
      <c r="U349" s="207"/>
      <c r="V349" s="207"/>
      <c r="W349" s="208"/>
      <c r="X349" s="205"/>
      <c r="Y349" s="576"/>
      <c r="Z349" s="207"/>
      <c r="AA349" s="207"/>
      <c r="AB349" s="208"/>
      <c r="AC349" s="205"/>
      <c r="AD349" s="576"/>
      <c r="AE349" s="207"/>
      <c r="AF349" s="207"/>
      <c r="AG349" s="208"/>
      <c r="AH349" s="205"/>
      <c r="AI349" s="576"/>
      <c r="AJ349" s="207"/>
      <c r="AK349" s="207"/>
      <c r="AL349" s="208"/>
      <c r="AM349" s="205"/>
      <c r="AN349" s="576"/>
      <c r="AO349" s="207"/>
      <c r="AP349" s="207"/>
      <c r="AQ349" s="208"/>
      <c r="AR349" s="205"/>
      <c r="AS349" s="576"/>
      <c r="AT349" s="207"/>
      <c r="AU349" s="207"/>
      <c r="AV349" s="208"/>
      <c r="AW349" s="205"/>
      <c r="AX349" s="576"/>
    </row>
    <row r="350" spans="2:50" ht="14.25" customHeight="1">
      <c r="B350" s="527"/>
      <c r="C350" s="203">
        <v>4</v>
      </c>
      <c r="D350" s="206"/>
      <c r="E350" s="203"/>
      <c r="F350" s="203"/>
      <c r="G350" s="208"/>
      <c r="H350" s="576"/>
      <c r="I350" s="209"/>
      <c r="J350" s="209"/>
      <c r="K350" s="210"/>
      <c r="L350" s="577"/>
      <c r="M350" s="209"/>
      <c r="N350" s="527"/>
      <c r="O350" s="527"/>
      <c r="P350" s="207"/>
      <c r="Q350" s="207"/>
      <c r="R350" s="208"/>
      <c r="S350" s="205"/>
      <c r="T350" s="576"/>
      <c r="U350" s="207"/>
      <c r="V350" s="207"/>
      <c r="W350" s="208"/>
      <c r="X350" s="205"/>
      <c r="Y350" s="576"/>
      <c r="Z350" s="207"/>
      <c r="AA350" s="207"/>
      <c r="AB350" s="208"/>
      <c r="AC350" s="205"/>
      <c r="AD350" s="576"/>
      <c r="AE350" s="207"/>
      <c r="AF350" s="207"/>
      <c r="AG350" s="208"/>
      <c r="AH350" s="205"/>
      <c r="AI350" s="576"/>
      <c r="AJ350" s="207"/>
      <c r="AK350" s="207"/>
      <c r="AL350" s="208"/>
      <c r="AM350" s="205"/>
      <c r="AN350" s="576"/>
      <c r="AO350" s="207"/>
      <c r="AP350" s="207"/>
      <c r="AQ350" s="208"/>
      <c r="AR350" s="205"/>
      <c r="AS350" s="576"/>
      <c r="AT350" s="207"/>
      <c r="AU350" s="207"/>
      <c r="AV350" s="208"/>
      <c r="AW350" s="205"/>
      <c r="AX350" s="576"/>
    </row>
    <row r="351" spans="2:50" ht="14.25" customHeight="1">
      <c r="B351" s="527"/>
      <c r="C351" s="203">
        <v>5</v>
      </c>
      <c r="D351" s="206"/>
      <c r="E351" s="203"/>
      <c r="F351" s="203"/>
      <c r="G351" s="208"/>
      <c r="H351" s="576"/>
      <c r="I351" s="209"/>
      <c r="J351" s="209"/>
      <c r="K351" s="210"/>
      <c r="L351" s="577"/>
      <c r="M351" s="209"/>
      <c r="N351" s="527"/>
      <c r="O351" s="527"/>
      <c r="P351" s="207"/>
      <c r="Q351" s="207"/>
      <c r="R351" s="208"/>
      <c r="S351" s="205"/>
      <c r="T351" s="576"/>
      <c r="U351" s="207"/>
      <c r="V351" s="207"/>
      <c r="W351" s="208"/>
      <c r="X351" s="205"/>
      <c r="Y351" s="576"/>
      <c r="Z351" s="207"/>
      <c r="AA351" s="207"/>
      <c r="AB351" s="208"/>
      <c r="AC351" s="205"/>
      <c r="AD351" s="576"/>
      <c r="AE351" s="207"/>
      <c r="AF351" s="207"/>
      <c r="AG351" s="208"/>
      <c r="AH351" s="205"/>
      <c r="AI351" s="576"/>
      <c r="AJ351" s="207"/>
      <c r="AK351" s="207"/>
      <c r="AL351" s="208"/>
      <c r="AM351" s="205"/>
      <c r="AN351" s="576"/>
      <c r="AO351" s="207"/>
      <c r="AP351" s="207"/>
      <c r="AQ351" s="208"/>
      <c r="AR351" s="205"/>
      <c r="AS351" s="576"/>
      <c r="AT351" s="207"/>
      <c r="AU351" s="207"/>
      <c r="AV351" s="208"/>
      <c r="AW351" s="205"/>
      <c r="AX351" s="576"/>
    </row>
    <row r="352" spans="2:50" ht="14.25" customHeight="1">
      <c r="B352" s="527"/>
      <c r="C352" s="203">
        <v>6</v>
      </c>
      <c r="D352" s="206"/>
      <c r="E352" s="203"/>
      <c r="F352" s="203"/>
      <c r="G352" s="208"/>
      <c r="H352" s="576"/>
      <c r="I352" s="209"/>
      <c r="J352" s="209"/>
      <c r="K352" s="210"/>
      <c r="L352" s="577"/>
      <c r="M352" s="209"/>
      <c r="N352" s="527"/>
      <c r="O352" s="527"/>
      <c r="P352" s="207"/>
      <c r="Q352" s="207"/>
      <c r="R352" s="208"/>
      <c r="S352" s="205"/>
      <c r="T352" s="576"/>
      <c r="U352" s="207"/>
      <c r="V352" s="207"/>
      <c r="W352" s="208"/>
      <c r="X352" s="205"/>
      <c r="Y352" s="576"/>
      <c r="Z352" s="207"/>
      <c r="AA352" s="207"/>
      <c r="AB352" s="208"/>
      <c r="AC352" s="205"/>
      <c r="AD352" s="576"/>
      <c r="AE352" s="207"/>
      <c r="AF352" s="207"/>
      <c r="AG352" s="208"/>
      <c r="AH352" s="205"/>
      <c r="AI352" s="576"/>
      <c r="AJ352" s="207"/>
      <c r="AK352" s="207"/>
      <c r="AL352" s="208"/>
      <c r="AM352" s="205"/>
      <c r="AN352" s="576"/>
      <c r="AO352" s="207"/>
      <c r="AP352" s="207"/>
      <c r="AQ352" s="208"/>
      <c r="AR352" s="205"/>
      <c r="AS352" s="576"/>
      <c r="AT352" s="207"/>
      <c r="AU352" s="207"/>
      <c r="AV352" s="208"/>
      <c r="AW352" s="205"/>
      <c r="AX352" s="576"/>
    </row>
    <row r="353" spans="2:50" ht="14.25" customHeight="1">
      <c r="B353" s="527"/>
      <c r="C353" s="203">
        <v>7</v>
      </c>
      <c r="D353" s="206"/>
      <c r="E353" s="203"/>
      <c r="F353" s="203"/>
      <c r="G353" s="208"/>
      <c r="H353" s="576"/>
      <c r="I353" s="209"/>
      <c r="J353" s="209"/>
      <c r="K353" s="210"/>
      <c r="L353" s="577"/>
      <c r="M353" s="209"/>
      <c r="N353" s="527"/>
      <c r="O353" s="527"/>
      <c r="P353" s="207"/>
      <c r="Q353" s="207"/>
      <c r="R353" s="208"/>
      <c r="S353" s="205"/>
      <c r="T353" s="576"/>
      <c r="U353" s="207"/>
      <c r="V353" s="207"/>
      <c r="W353" s="208"/>
      <c r="X353" s="205"/>
      <c r="Y353" s="576"/>
      <c r="Z353" s="207"/>
      <c r="AA353" s="207"/>
      <c r="AB353" s="208"/>
      <c r="AC353" s="205"/>
      <c r="AD353" s="576"/>
      <c r="AE353" s="207"/>
      <c r="AF353" s="207"/>
      <c r="AG353" s="208"/>
      <c r="AH353" s="205"/>
      <c r="AI353" s="576"/>
      <c r="AJ353" s="207"/>
      <c r="AK353" s="207"/>
      <c r="AL353" s="208"/>
      <c r="AM353" s="205"/>
      <c r="AN353" s="576"/>
      <c r="AO353" s="207"/>
      <c r="AP353" s="207"/>
      <c r="AQ353" s="208"/>
      <c r="AR353" s="205"/>
      <c r="AS353" s="576"/>
      <c r="AT353" s="207"/>
      <c r="AU353" s="207"/>
      <c r="AV353" s="208"/>
      <c r="AW353" s="205"/>
      <c r="AX353" s="576"/>
    </row>
    <row r="354" spans="2:50" ht="14.25" customHeight="1">
      <c r="B354" s="527"/>
      <c r="C354" s="203">
        <v>8</v>
      </c>
      <c r="D354" s="206"/>
      <c r="E354" s="203"/>
      <c r="F354" s="203"/>
      <c r="G354" s="208"/>
      <c r="H354" s="576"/>
      <c r="I354" s="209"/>
      <c r="J354" s="209"/>
      <c r="K354" s="210"/>
      <c r="L354" s="577"/>
      <c r="M354" s="209"/>
      <c r="N354" s="527"/>
      <c r="O354" s="527"/>
      <c r="P354" s="207"/>
      <c r="Q354" s="207"/>
      <c r="R354" s="208"/>
      <c r="S354" s="205"/>
      <c r="T354" s="576"/>
      <c r="U354" s="207"/>
      <c r="V354" s="207"/>
      <c r="W354" s="208"/>
      <c r="X354" s="205"/>
      <c r="Y354" s="576"/>
      <c r="Z354" s="207"/>
      <c r="AA354" s="207"/>
      <c r="AB354" s="208"/>
      <c r="AC354" s="205"/>
      <c r="AD354" s="576"/>
      <c r="AE354" s="207"/>
      <c r="AF354" s="207"/>
      <c r="AG354" s="208"/>
      <c r="AH354" s="205"/>
      <c r="AI354" s="576"/>
      <c r="AJ354" s="207"/>
      <c r="AK354" s="207"/>
      <c r="AL354" s="208"/>
      <c r="AM354" s="205"/>
      <c r="AN354" s="576"/>
      <c r="AO354" s="207"/>
      <c r="AP354" s="207"/>
      <c r="AQ354" s="208"/>
      <c r="AR354" s="205"/>
      <c r="AS354" s="576"/>
      <c r="AT354" s="207"/>
      <c r="AU354" s="207"/>
      <c r="AV354" s="208"/>
      <c r="AW354" s="205"/>
      <c r="AX354" s="576"/>
    </row>
    <row r="355" spans="2:50" ht="14.25" customHeight="1">
      <c r="B355" s="527"/>
      <c r="C355" s="203">
        <v>9</v>
      </c>
      <c r="D355" s="206"/>
      <c r="E355" s="203"/>
      <c r="F355" s="203"/>
      <c r="G355" s="208"/>
      <c r="H355" s="576"/>
      <c r="I355" s="209"/>
      <c r="J355" s="209"/>
      <c r="K355" s="210"/>
      <c r="L355" s="577"/>
      <c r="M355" s="209"/>
      <c r="N355" s="527"/>
      <c r="O355" s="527"/>
      <c r="P355" s="203"/>
      <c r="Q355" s="203"/>
      <c r="R355" s="208"/>
      <c r="S355" s="205"/>
      <c r="T355" s="576"/>
      <c r="U355" s="203"/>
      <c r="V355" s="203"/>
      <c r="W355" s="208"/>
      <c r="X355" s="205"/>
      <c r="Y355" s="576"/>
      <c r="Z355" s="203"/>
      <c r="AA355" s="203"/>
      <c r="AB355" s="208"/>
      <c r="AC355" s="205"/>
      <c r="AD355" s="576"/>
      <c r="AE355" s="203"/>
      <c r="AF355" s="203"/>
      <c r="AG355" s="208"/>
      <c r="AH355" s="205"/>
      <c r="AI355" s="576"/>
      <c r="AJ355" s="203"/>
      <c r="AK355" s="203"/>
      <c r="AL355" s="208"/>
      <c r="AM355" s="205"/>
      <c r="AN355" s="576"/>
      <c r="AO355" s="203"/>
      <c r="AP355" s="203"/>
      <c r="AQ355" s="208"/>
      <c r="AR355" s="205"/>
      <c r="AS355" s="576"/>
      <c r="AT355" s="203"/>
      <c r="AU355" s="203"/>
      <c r="AV355" s="208"/>
      <c r="AW355" s="205"/>
      <c r="AX355" s="576"/>
    </row>
    <row r="356" spans="2:50" ht="14.25" customHeight="1">
      <c r="B356" s="527"/>
      <c r="C356" s="203">
        <v>10</v>
      </c>
      <c r="D356" s="206"/>
      <c r="E356" s="203"/>
      <c r="F356" s="203"/>
      <c r="G356" s="208"/>
      <c r="H356" s="576"/>
      <c r="I356" s="209"/>
      <c r="J356" s="209"/>
      <c r="K356" s="210"/>
      <c r="L356" s="577"/>
      <c r="M356" s="209"/>
      <c r="N356" s="527"/>
      <c r="O356" s="527"/>
      <c r="P356" s="203"/>
      <c r="Q356" s="203"/>
      <c r="R356" s="208"/>
      <c r="S356" s="205"/>
      <c r="T356" s="576"/>
      <c r="U356" s="203"/>
      <c r="V356" s="203"/>
      <c r="W356" s="208"/>
      <c r="X356" s="205"/>
      <c r="Y356" s="576"/>
      <c r="Z356" s="203"/>
      <c r="AA356" s="203"/>
      <c r="AB356" s="208"/>
      <c r="AC356" s="205"/>
      <c r="AD356" s="576"/>
      <c r="AE356" s="203"/>
      <c r="AF356" s="203"/>
      <c r="AG356" s="208"/>
      <c r="AH356" s="205"/>
      <c r="AI356" s="576"/>
      <c r="AJ356" s="203"/>
      <c r="AK356" s="203"/>
      <c r="AL356" s="208"/>
      <c r="AM356" s="205"/>
      <c r="AN356" s="576"/>
      <c r="AO356" s="203"/>
      <c r="AP356" s="203"/>
      <c r="AQ356" s="208"/>
      <c r="AR356" s="205"/>
      <c r="AS356" s="576"/>
      <c r="AT356" s="203"/>
      <c r="AU356" s="203"/>
      <c r="AV356" s="208"/>
      <c r="AW356" s="205"/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3"/>
      <c r="Q357" s="203"/>
      <c r="R357" s="208"/>
      <c r="S357" s="205"/>
      <c r="T357" s="576"/>
      <c r="U357" s="203"/>
      <c r="V357" s="203"/>
      <c r="W357" s="208"/>
      <c r="X357" s="205"/>
      <c r="Y357" s="576"/>
      <c r="Z357" s="203"/>
      <c r="AA357" s="203"/>
      <c r="AB357" s="208"/>
      <c r="AC357" s="205"/>
      <c r="AD357" s="576"/>
      <c r="AE357" s="203"/>
      <c r="AF357" s="203"/>
      <c r="AG357" s="208"/>
      <c r="AH357" s="205"/>
      <c r="AI357" s="576"/>
      <c r="AJ357" s="203"/>
      <c r="AK357" s="203"/>
      <c r="AL357" s="208"/>
      <c r="AM357" s="205"/>
      <c r="AN357" s="576"/>
      <c r="AO357" s="203"/>
      <c r="AP357" s="203"/>
      <c r="AQ357" s="208"/>
      <c r="AR357" s="205"/>
      <c r="AS357" s="576"/>
      <c r="AT357" s="203"/>
      <c r="AU357" s="203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3"/>
      <c r="Q358" s="203"/>
      <c r="R358" s="208"/>
      <c r="S358" s="205"/>
      <c r="T358" s="576"/>
      <c r="U358" s="203"/>
      <c r="V358" s="203"/>
      <c r="W358" s="208"/>
      <c r="X358" s="205"/>
      <c r="Y358" s="576"/>
      <c r="Z358" s="203"/>
      <c r="AA358" s="203"/>
      <c r="AB358" s="208"/>
      <c r="AC358" s="205"/>
      <c r="AD358" s="576"/>
      <c r="AE358" s="203"/>
      <c r="AF358" s="203"/>
      <c r="AG358" s="208"/>
      <c r="AH358" s="205"/>
      <c r="AI358" s="576"/>
      <c r="AJ358" s="203"/>
      <c r="AK358" s="203"/>
      <c r="AL358" s="208"/>
      <c r="AM358" s="205"/>
      <c r="AN358" s="576"/>
      <c r="AO358" s="203"/>
      <c r="AP358" s="203"/>
      <c r="AQ358" s="208"/>
      <c r="AR358" s="205"/>
      <c r="AS358" s="576"/>
      <c r="AT358" s="203"/>
      <c r="AU358" s="203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318">U362+1</f>
        <v>45995</v>
      </c>
      <c r="AA362" s="637"/>
      <c r="AB362" s="637"/>
      <c r="AC362" s="637"/>
      <c r="AD362" s="637"/>
      <c r="AE362" s="638">
        <f t="shared" ref="AE362" si="319">Z362+1</f>
        <v>45996</v>
      </c>
      <c r="AF362" s="639"/>
      <c r="AG362" s="639"/>
      <c r="AH362" s="639"/>
      <c r="AI362" s="639"/>
      <c r="AJ362" s="640">
        <f t="shared" ref="AJ362" si="320">AE362+1</f>
        <v>45997</v>
      </c>
      <c r="AK362" s="641"/>
      <c r="AL362" s="641"/>
      <c r="AM362" s="641"/>
      <c r="AN362" s="642"/>
      <c r="AO362" s="638">
        <f t="shared" ref="AO362" si="321">AJ362+1</f>
        <v>45998</v>
      </c>
      <c r="AP362" s="639"/>
      <c r="AQ362" s="639"/>
      <c r="AR362" s="639"/>
      <c r="AS362" s="639"/>
      <c r="AT362" s="640">
        <f t="shared" ref="AT362" si="322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323">Z362</f>
        <v>45995</v>
      </c>
      <c r="AA363" s="643"/>
      <c r="AB363" s="643"/>
      <c r="AC363" s="643"/>
      <c r="AD363" s="643"/>
      <c r="AE363" s="644">
        <f t="shared" ref="AE363" si="324">AE362</f>
        <v>45996</v>
      </c>
      <c r="AF363" s="644"/>
      <c r="AG363" s="644"/>
      <c r="AH363" s="644"/>
      <c r="AI363" s="644"/>
      <c r="AJ363" s="645">
        <f t="shared" ref="AJ363" si="325">AJ362</f>
        <v>45997</v>
      </c>
      <c r="AK363" s="646"/>
      <c r="AL363" s="646"/>
      <c r="AM363" s="646"/>
      <c r="AN363" s="647"/>
      <c r="AO363" s="644">
        <f t="shared" ref="AO363" si="326">AO362</f>
        <v>45998</v>
      </c>
      <c r="AP363" s="644"/>
      <c r="AQ363" s="644"/>
      <c r="AR363" s="644"/>
      <c r="AS363" s="644"/>
      <c r="AT363" s="645">
        <f t="shared" ref="AT363" si="327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628</v>
      </c>
      <c r="C367" s="203">
        <v>1</v>
      </c>
      <c r="D367" s="206" t="s">
        <v>780</v>
      </c>
      <c r="E367" s="203">
        <v>21</v>
      </c>
      <c r="F367" s="203">
        <v>2000</v>
      </c>
      <c r="G367" s="208">
        <f t="shared" ref="G367:G368" si="328">F367/E367</f>
        <v>95.238095238095241</v>
      </c>
      <c r="H367" s="576">
        <f>AVERAGE(G367:G381)</f>
        <v>88.528138528138527</v>
      </c>
      <c r="I367" s="209">
        <f>AVERAGE(P367,U367,Z367,AE367,AJ367,AO367,AT367)</f>
        <v>21</v>
      </c>
      <c r="J367" s="209">
        <f>AVERAGE(Q367,V367,AA367,AF367,AK367,AP367,AU367)</f>
        <v>1771.076831954711</v>
      </c>
      <c r="K367" s="210">
        <f>AVERAGE(R367,W367,AB367,AG367,AL367,AQ367,AV367)</f>
        <v>84.336991997843384</v>
      </c>
      <c r="L367" s="577">
        <f>IFERROR(AVERAGE(K367:K381),"-")</f>
        <v>78.364081791691717</v>
      </c>
      <c r="M367" s="209">
        <f>RANK(K367, K$367:$K$381)</f>
        <v>1</v>
      </c>
      <c r="N367" s="527"/>
      <c r="O367" s="527"/>
      <c r="P367" s="207">
        <v>21</v>
      </c>
      <c r="Q367" s="207">
        <v>1770.8792497069173</v>
      </c>
      <c r="R367" s="208">
        <f t="shared" ref="R367:R368" si="329">Q367/P367</f>
        <v>84.327583319377013</v>
      </c>
      <c r="S367" s="205">
        <f>RANK(R367, R$367:R$381)</f>
        <v>1</v>
      </c>
      <c r="T367" s="576">
        <f>AVERAGE(R367:R381)</f>
        <v>78.35627693273419</v>
      </c>
      <c r="U367" s="207">
        <v>21</v>
      </c>
      <c r="V367" s="207">
        <v>1770.853778213936</v>
      </c>
      <c r="W367" s="208">
        <f t="shared" ref="W367:W368" si="330">V367/U367</f>
        <v>84.326370391139818</v>
      </c>
      <c r="X367" s="205">
        <f>RANK(W367, W$367:W$381)</f>
        <v>1</v>
      </c>
      <c r="Y367" s="576">
        <f>AVERAGE(W367:W381)</f>
        <v>78.354441871750424</v>
      </c>
      <c r="Z367" s="207">
        <v>21</v>
      </c>
      <c r="AA367" s="207">
        <v>1771.061093247589</v>
      </c>
      <c r="AB367" s="208">
        <f t="shared" ref="AB367:AB368" si="331">AA367/Z367</f>
        <v>84.336242535599482</v>
      </c>
      <c r="AC367" s="205">
        <f>RANK(AB367, AB$367:AB$381)</f>
        <v>1</v>
      </c>
      <c r="AD367" s="576">
        <f>AVERAGE(AB367:AB381)</f>
        <v>78.362199786125032</v>
      </c>
      <c r="AE367" s="207">
        <v>21</v>
      </c>
      <c r="AF367" s="207">
        <v>1770.9605361131767</v>
      </c>
      <c r="AG367" s="208">
        <f t="shared" ref="AG367:AG368" si="332">AF367/AE367</f>
        <v>84.331454100627454</v>
      </c>
      <c r="AH367" s="205">
        <f>RANK(AG367, AG$367:AG$381)</f>
        <v>1</v>
      </c>
      <c r="AI367" s="576">
        <f>AVERAGE(AG367:AG381)</f>
        <v>78.363557359660462</v>
      </c>
      <c r="AJ367" s="207">
        <v>21</v>
      </c>
      <c r="AK367" s="207">
        <v>1771.0754017305312</v>
      </c>
      <c r="AL367" s="208">
        <f t="shared" ref="AL367:AL368" si="333">AK367/AJ367</f>
        <v>84.336923891930056</v>
      </c>
      <c r="AM367" s="205">
        <f>RANK(AL367, AL$367:AL$381)</f>
        <v>1</v>
      </c>
      <c r="AN367" s="576">
        <f>AVERAGE(AL367:AL381)</f>
        <v>78.367052364378793</v>
      </c>
      <c r="AO367" s="207">
        <v>21</v>
      </c>
      <c r="AP367" s="207">
        <v>1771.3080168776369</v>
      </c>
      <c r="AQ367" s="208">
        <f t="shared" ref="AQ367:AQ368" si="334">AP367/AO367</f>
        <v>84.348000803696991</v>
      </c>
      <c r="AR367" s="205">
        <f>RANK(AQ367, AQ$367:AQ$381)</f>
        <v>1</v>
      </c>
      <c r="AS367" s="576">
        <f>AVERAGE(AQ367:AQ381)</f>
        <v>78.370933053548868</v>
      </c>
      <c r="AT367" s="207">
        <v>21</v>
      </c>
      <c r="AU367" s="207">
        <v>1771.3997477931905</v>
      </c>
      <c r="AV367" s="208">
        <f t="shared" ref="AV367:AV368" si="335">AU367/AT367</f>
        <v>84.352368942532877</v>
      </c>
      <c r="AW367" s="205">
        <f>RANK(AV367, AV$367:AV$381)</f>
        <v>1</v>
      </c>
      <c r="AX367" s="576">
        <f>AVERAGE(AV367:AV381)</f>
        <v>78.374111173644167</v>
      </c>
    </row>
    <row r="368" spans="2:50" ht="14.25" customHeight="1">
      <c r="B368" s="527"/>
      <c r="C368" s="203">
        <v>2</v>
      </c>
      <c r="D368" s="206" t="s">
        <v>698</v>
      </c>
      <c r="E368" s="203">
        <v>22</v>
      </c>
      <c r="F368" s="203">
        <v>1800</v>
      </c>
      <c r="G368" s="208">
        <f t="shared" si="328"/>
        <v>81.818181818181813</v>
      </c>
      <c r="H368" s="576"/>
      <c r="I368" s="209">
        <f t="shared" ref="I368:K368" si="336">AVERAGE(P368,U368,Z368,AE368,AJ368,AO368,AT368)</f>
        <v>22</v>
      </c>
      <c r="J368" s="209">
        <f t="shared" si="336"/>
        <v>1592.6057748818805</v>
      </c>
      <c r="K368" s="210">
        <f t="shared" si="336"/>
        <v>72.391171585540036</v>
      </c>
      <c r="L368" s="577"/>
      <c r="M368" s="209">
        <f>RANK(K368, K$367:$K$381)</f>
        <v>2</v>
      </c>
      <c r="N368" s="527"/>
      <c r="O368" s="527"/>
      <c r="P368" s="207">
        <v>22</v>
      </c>
      <c r="Q368" s="207">
        <v>1592.4693520140102</v>
      </c>
      <c r="R368" s="208">
        <f t="shared" si="329"/>
        <v>72.384970546091367</v>
      </c>
      <c r="S368" s="205">
        <f t="shared" ref="S368" si="337">RANK(R368, R$367:R$381)</f>
        <v>2</v>
      </c>
      <c r="T368" s="576"/>
      <c r="U368" s="207">
        <v>22</v>
      </c>
      <c r="V368" s="207">
        <v>1592.4152937519425</v>
      </c>
      <c r="W368" s="208">
        <f t="shared" si="330"/>
        <v>72.382513352361016</v>
      </c>
      <c r="X368" s="205">
        <f t="shared" ref="X368" si="338">RANK(W368, W$367:W$381)</f>
        <v>2</v>
      </c>
      <c r="Y368" s="576"/>
      <c r="Z368" s="207">
        <v>22</v>
      </c>
      <c r="AA368" s="207">
        <v>1592.5394548063127</v>
      </c>
      <c r="AB368" s="208">
        <f t="shared" si="331"/>
        <v>72.388157036650583</v>
      </c>
      <c r="AC368" s="205">
        <f t="shared" ref="AC368" si="339">RANK(AB368, AB$367:AB$381)</f>
        <v>2</v>
      </c>
      <c r="AD368" s="576"/>
      <c r="AE368" s="207">
        <v>22</v>
      </c>
      <c r="AF368" s="207">
        <v>1592.7045336112562</v>
      </c>
      <c r="AG368" s="208">
        <f t="shared" si="332"/>
        <v>72.395660618693469</v>
      </c>
      <c r="AH368" s="205">
        <f t="shared" ref="AH368" si="340">RANK(AG368, AG$367:AG$381)</f>
        <v>2</v>
      </c>
      <c r="AI368" s="576"/>
      <c r="AJ368" s="207">
        <v>22</v>
      </c>
      <c r="AK368" s="207">
        <v>1592.7379784102059</v>
      </c>
      <c r="AL368" s="208">
        <f t="shared" si="333"/>
        <v>72.397180836827545</v>
      </c>
      <c r="AM368" s="205">
        <f t="shared" ref="AM368" si="341">RANK(AL368, AL$367:AL$381)</f>
        <v>2</v>
      </c>
      <c r="AN368" s="576"/>
      <c r="AO368" s="207">
        <v>22</v>
      </c>
      <c r="AP368" s="207">
        <v>1592.6650366748167</v>
      </c>
      <c r="AQ368" s="208">
        <f t="shared" si="334"/>
        <v>72.393865303400759</v>
      </c>
      <c r="AR368" s="205">
        <f t="shared" ref="AR368" si="342">RANK(AQ368, AQ$367:AQ$381)</f>
        <v>2</v>
      </c>
      <c r="AS368" s="576"/>
      <c r="AT368" s="207">
        <v>22</v>
      </c>
      <c r="AU368" s="207">
        <v>1592.7087749046204</v>
      </c>
      <c r="AV368" s="208">
        <f t="shared" si="335"/>
        <v>72.395853404755471</v>
      </c>
      <c r="AW368" s="205">
        <f t="shared" ref="AW368" si="343">RANK(AV368, AV$367:AV$381)</f>
        <v>2</v>
      </c>
      <c r="AX368" s="576"/>
    </row>
    <row r="369" spans="2:50" ht="14.25" customHeight="1">
      <c r="B369" s="527"/>
      <c r="C369" s="203">
        <v>3</v>
      </c>
      <c r="D369" s="206"/>
      <c r="E369" s="203"/>
      <c r="F369" s="203"/>
      <c r="G369" s="208"/>
      <c r="H369" s="576"/>
      <c r="I369" s="209"/>
      <c r="J369" s="209"/>
      <c r="K369" s="210"/>
      <c r="L369" s="577"/>
      <c r="M369" s="209"/>
      <c r="N369" s="527"/>
      <c r="O369" s="527"/>
      <c r="P369" s="203"/>
      <c r="Q369" s="203"/>
      <c r="R369" s="208"/>
      <c r="S369" s="205"/>
      <c r="T369" s="576"/>
      <c r="U369" s="203"/>
      <c r="V369" s="203"/>
      <c r="W369" s="208"/>
      <c r="X369" s="205"/>
      <c r="Y369" s="576"/>
      <c r="Z369" s="203"/>
      <c r="AA369" s="203"/>
      <c r="AB369" s="208"/>
      <c r="AC369" s="205"/>
      <c r="AD369" s="576"/>
      <c r="AE369" s="203"/>
      <c r="AF369" s="203"/>
      <c r="AG369" s="208"/>
      <c r="AH369" s="205"/>
      <c r="AI369" s="576"/>
      <c r="AJ369" s="203"/>
      <c r="AK369" s="203"/>
      <c r="AL369" s="208"/>
      <c r="AM369" s="205"/>
      <c r="AN369" s="576"/>
      <c r="AO369" s="203"/>
      <c r="AP369" s="203"/>
      <c r="AQ369" s="208"/>
      <c r="AR369" s="205"/>
      <c r="AS369" s="576"/>
      <c r="AT369" s="203"/>
      <c r="AU369" s="203"/>
      <c r="AV369" s="208"/>
      <c r="AW369" s="205"/>
      <c r="AX369" s="576"/>
    </row>
    <row r="370" spans="2:50" ht="14.25" customHeight="1">
      <c r="B370" s="527"/>
      <c r="C370" s="203">
        <v>4</v>
      </c>
      <c r="D370" s="206"/>
      <c r="E370" s="203"/>
      <c r="F370" s="203"/>
      <c r="G370" s="208"/>
      <c r="H370" s="576"/>
      <c r="I370" s="209"/>
      <c r="J370" s="209"/>
      <c r="K370" s="210"/>
      <c r="L370" s="577"/>
      <c r="M370" s="209"/>
      <c r="N370" s="527"/>
      <c r="O370" s="527"/>
      <c r="P370" s="203"/>
      <c r="Q370" s="203"/>
      <c r="R370" s="208"/>
      <c r="S370" s="205"/>
      <c r="T370" s="576"/>
      <c r="U370" s="203"/>
      <c r="V370" s="203"/>
      <c r="W370" s="208"/>
      <c r="X370" s="205"/>
      <c r="Y370" s="576"/>
      <c r="Z370" s="203"/>
      <c r="AA370" s="203"/>
      <c r="AB370" s="208"/>
      <c r="AC370" s="205"/>
      <c r="AD370" s="576"/>
      <c r="AE370" s="203"/>
      <c r="AF370" s="203"/>
      <c r="AG370" s="208"/>
      <c r="AH370" s="205"/>
      <c r="AI370" s="576"/>
      <c r="AJ370" s="203"/>
      <c r="AK370" s="203"/>
      <c r="AL370" s="208"/>
      <c r="AM370" s="205"/>
      <c r="AN370" s="576"/>
      <c r="AO370" s="203"/>
      <c r="AP370" s="203"/>
      <c r="AQ370" s="208"/>
      <c r="AR370" s="205"/>
      <c r="AS370" s="576"/>
      <c r="AT370" s="203"/>
      <c r="AU370" s="203"/>
      <c r="AV370" s="208"/>
      <c r="AW370" s="205"/>
      <c r="AX370" s="576"/>
    </row>
    <row r="371" spans="2:50" ht="14.25" customHeight="1">
      <c r="B371" s="527"/>
      <c r="C371" s="203">
        <v>5</v>
      </c>
      <c r="D371" s="206"/>
      <c r="E371" s="203"/>
      <c r="F371" s="203"/>
      <c r="G371" s="208"/>
      <c r="H371" s="576"/>
      <c r="I371" s="209"/>
      <c r="J371" s="209"/>
      <c r="K371" s="210"/>
      <c r="L371" s="577"/>
      <c r="M371" s="209"/>
      <c r="N371" s="527"/>
      <c r="O371" s="527"/>
      <c r="P371" s="203"/>
      <c r="Q371" s="203"/>
      <c r="R371" s="208"/>
      <c r="S371" s="205"/>
      <c r="T371" s="576"/>
      <c r="U371" s="203"/>
      <c r="V371" s="203"/>
      <c r="W371" s="208"/>
      <c r="X371" s="205"/>
      <c r="Y371" s="576"/>
      <c r="Z371" s="203"/>
      <c r="AA371" s="203"/>
      <c r="AB371" s="208"/>
      <c r="AC371" s="205"/>
      <c r="AD371" s="576"/>
      <c r="AE371" s="203"/>
      <c r="AF371" s="203"/>
      <c r="AG371" s="208"/>
      <c r="AH371" s="205"/>
      <c r="AI371" s="576"/>
      <c r="AJ371" s="203"/>
      <c r="AK371" s="203"/>
      <c r="AL371" s="208"/>
      <c r="AM371" s="205"/>
      <c r="AN371" s="576"/>
      <c r="AO371" s="203"/>
      <c r="AP371" s="203"/>
      <c r="AQ371" s="208"/>
      <c r="AR371" s="205"/>
      <c r="AS371" s="576"/>
      <c r="AT371" s="203"/>
      <c r="AU371" s="203"/>
      <c r="AV371" s="208"/>
      <c r="AW371" s="205"/>
      <c r="AX371" s="576"/>
    </row>
    <row r="372" spans="2:50" ht="14.25" customHeight="1">
      <c r="B372" s="527"/>
      <c r="C372" s="203">
        <v>6</v>
      </c>
      <c r="D372" s="206"/>
      <c r="E372" s="203"/>
      <c r="F372" s="203"/>
      <c r="G372" s="208"/>
      <c r="H372" s="576"/>
      <c r="I372" s="209"/>
      <c r="J372" s="209"/>
      <c r="K372" s="210"/>
      <c r="L372" s="577"/>
      <c r="M372" s="209"/>
      <c r="N372" s="527"/>
      <c r="O372" s="527"/>
      <c r="P372" s="203"/>
      <c r="Q372" s="203"/>
      <c r="R372" s="208"/>
      <c r="S372" s="205"/>
      <c r="T372" s="576"/>
      <c r="U372" s="203"/>
      <c r="V372" s="203"/>
      <c r="W372" s="208"/>
      <c r="X372" s="205"/>
      <c r="Y372" s="576"/>
      <c r="Z372" s="203"/>
      <c r="AA372" s="203"/>
      <c r="AB372" s="208"/>
      <c r="AC372" s="205"/>
      <c r="AD372" s="576"/>
      <c r="AE372" s="203"/>
      <c r="AF372" s="203"/>
      <c r="AG372" s="208"/>
      <c r="AH372" s="205"/>
      <c r="AI372" s="576"/>
      <c r="AJ372" s="203"/>
      <c r="AK372" s="203"/>
      <c r="AL372" s="208"/>
      <c r="AM372" s="205"/>
      <c r="AN372" s="576"/>
      <c r="AO372" s="203"/>
      <c r="AP372" s="203"/>
      <c r="AQ372" s="208"/>
      <c r="AR372" s="205"/>
      <c r="AS372" s="576"/>
      <c r="AT372" s="203"/>
      <c r="AU372" s="203"/>
      <c r="AV372" s="208"/>
      <c r="AW372" s="205"/>
      <c r="AX372" s="576"/>
    </row>
    <row r="373" spans="2:50" ht="14.25" customHeight="1">
      <c r="B373" s="527"/>
      <c r="C373" s="203">
        <v>7</v>
      </c>
      <c r="D373" s="206"/>
      <c r="E373" s="203"/>
      <c r="F373" s="203"/>
      <c r="G373" s="208"/>
      <c r="H373" s="576"/>
      <c r="I373" s="209"/>
      <c r="J373" s="209"/>
      <c r="K373" s="210"/>
      <c r="L373" s="577"/>
      <c r="M373" s="209"/>
      <c r="N373" s="527"/>
      <c r="O373" s="527"/>
      <c r="P373" s="203"/>
      <c r="Q373" s="203"/>
      <c r="R373" s="208"/>
      <c r="S373" s="205"/>
      <c r="T373" s="576"/>
      <c r="U373" s="203"/>
      <c r="V373" s="203"/>
      <c r="W373" s="208"/>
      <c r="X373" s="205"/>
      <c r="Y373" s="576"/>
      <c r="Z373" s="203"/>
      <c r="AA373" s="203"/>
      <c r="AB373" s="208"/>
      <c r="AC373" s="205"/>
      <c r="AD373" s="576"/>
      <c r="AE373" s="203"/>
      <c r="AF373" s="203"/>
      <c r="AG373" s="208"/>
      <c r="AH373" s="205"/>
      <c r="AI373" s="576"/>
      <c r="AJ373" s="203"/>
      <c r="AK373" s="203"/>
      <c r="AL373" s="208"/>
      <c r="AM373" s="205"/>
      <c r="AN373" s="576"/>
      <c r="AO373" s="203"/>
      <c r="AP373" s="203"/>
      <c r="AQ373" s="208"/>
      <c r="AR373" s="205"/>
      <c r="AS373" s="576"/>
      <c r="AT373" s="203"/>
      <c r="AU373" s="203"/>
      <c r="AV373" s="208"/>
      <c r="AW373" s="205"/>
      <c r="AX373" s="576"/>
    </row>
    <row r="374" spans="2:50" ht="14.25" customHeight="1">
      <c r="B374" s="527"/>
      <c r="C374" s="203">
        <v>8</v>
      </c>
      <c r="D374" s="206"/>
      <c r="E374" s="203"/>
      <c r="F374" s="203"/>
      <c r="G374" s="208"/>
      <c r="H374" s="576"/>
      <c r="I374" s="209"/>
      <c r="J374" s="209"/>
      <c r="K374" s="210"/>
      <c r="L374" s="577"/>
      <c r="M374" s="209"/>
      <c r="N374" s="527"/>
      <c r="O374" s="527"/>
      <c r="P374" s="203"/>
      <c r="Q374" s="203"/>
      <c r="R374" s="208"/>
      <c r="S374" s="205"/>
      <c r="T374" s="576"/>
      <c r="U374" s="203"/>
      <c r="V374" s="203"/>
      <c r="W374" s="208"/>
      <c r="X374" s="205"/>
      <c r="Y374" s="576"/>
      <c r="Z374" s="203"/>
      <c r="AA374" s="203"/>
      <c r="AB374" s="208"/>
      <c r="AC374" s="205"/>
      <c r="AD374" s="576"/>
      <c r="AE374" s="203"/>
      <c r="AF374" s="203"/>
      <c r="AG374" s="208"/>
      <c r="AH374" s="205"/>
      <c r="AI374" s="576"/>
      <c r="AJ374" s="203"/>
      <c r="AK374" s="203"/>
      <c r="AL374" s="208"/>
      <c r="AM374" s="205"/>
      <c r="AN374" s="576"/>
      <c r="AO374" s="203"/>
      <c r="AP374" s="203"/>
      <c r="AQ374" s="208"/>
      <c r="AR374" s="205"/>
      <c r="AS374" s="576"/>
      <c r="AT374" s="203"/>
      <c r="AU374" s="203"/>
      <c r="AV374" s="208"/>
      <c r="AW374" s="205"/>
      <c r="AX374" s="576"/>
    </row>
    <row r="375" spans="2:50" ht="14.25" customHeight="1">
      <c r="B375" s="527"/>
      <c r="C375" s="203">
        <v>9</v>
      </c>
      <c r="D375" s="206"/>
      <c r="E375" s="203"/>
      <c r="F375" s="203"/>
      <c r="G375" s="208"/>
      <c r="H375" s="576"/>
      <c r="I375" s="209"/>
      <c r="J375" s="209"/>
      <c r="K375" s="210"/>
      <c r="L375" s="577"/>
      <c r="M375" s="209"/>
      <c r="N375" s="527"/>
      <c r="O375" s="527"/>
      <c r="P375" s="203"/>
      <c r="Q375" s="203"/>
      <c r="R375" s="208"/>
      <c r="S375" s="205"/>
      <c r="T375" s="576"/>
      <c r="U375" s="203"/>
      <c r="V375" s="203"/>
      <c r="W375" s="208"/>
      <c r="X375" s="205"/>
      <c r="Y375" s="576"/>
      <c r="Z375" s="203"/>
      <c r="AA375" s="203"/>
      <c r="AB375" s="208"/>
      <c r="AC375" s="205"/>
      <c r="AD375" s="576"/>
      <c r="AE375" s="203"/>
      <c r="AF375" s="203"/>
      <c r="AG375" s="208"/>
      <c r="AH375" s="205"/>
      <c r="AI375" s="576"/>
      <c r="AJ375" s="203"/>
      <c r="AK375" s="203"/>
      <c r="AL375" s="208"/>
      <c r="AM375" s="205"/>
      <c r="AN375" s="576"/>
      <c r="AO375" s="203"/>
      <c r="AP375" s="203"/>
      <c r="AQ375" s="208"/>
      <c r="AR375" s="205"/>
      <c r="AS375" s="576"/>
      <c r="AT375" s="203"/>
      <c r="AU375" s="203"/>
      <c r="AV375" s="208"/>
      <c r="AW375" s="205"/>
      <c r="AX375" s="576"/>
    </row>
    <row r="376" spans="2:50" ht="14.25" customHeight="1">
      <c r="B376" s="527"/>
      <c r="C376" s="203">
        <v>10</v>
      </c>
      <c r="D376" s="206"/>
      <c r="E376" s="203"/>
      <c r="F376" s="203"/>
      <c r="G376" s="208"/>
      <c r="H376" s="576"/>
      <c r="I376" s="209"/>
      <c r="J376" s="209"/>
      <c r="K376" s="210"/>
      <c r="L376" s="577"/>
      <c r="M376" s="209"/>
      <c r="N376" s="527"/>
      <c r="O376" s="527"/>
      <c r="P376" s="203"/>
      <c r="Q376" s="203"/>
      <c r="R376" s="208"/>
      <c r="S376" s="205"/>
      <c r="T376" s="576"/>
      <c r="U376" s="203"/>
      <c r="V376" s="203"/>
      <c r="W376" s="208"/>
      <c r="X376" s="205"/>
      <c r="Y376" s="576"/>
      <c r="Z376" s="203"/>
      <c r="AA376" s="203"/>
      <c r="AB376" s="208"/>
      <c r="AC376" s="205"/>
      <c r="AD376" s="576"/>
      <c r="AE376" s="203"/>
      <c r="AF376" s="203"/>
      <c r="AG376" s="208"/>
      <c r="AH376" s="205"/>
      <c r="AI376" s="576"/>
      <c r="AJ376" s="203"/>
      <c r="AK376" s="203"/>
      <c r="AL376" s="208"/>
      <c r="AM376" s="205"/>
      <c r="AN376" s="576"/>
      <c r="AO376" s="203"/>
      <c r="AP376" s="203"/>
      <c r="AQ376" s="208"/>
      <c r="AR376" s="205"/>
      <c r="AS376" s="576"/>
      <c r="AT376" s="203"/>
      <c r="AU376" s="203"/>
      <c r="AV376" s="208"/>
      <c r="AW376" s="205"/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3"/>
      <c r="Q377" s="203"/>
      <c r="R377" s="208"/>
      <c r="S377" s="205"/>
      <c r="T377" s="576"/>
      <c r="U377" s="203"/>
      <c r="V377" s="203"/>
      <c r="W377" s="208"/>
      <c r="X377" s="205"/>
      <c r="Y377" s="576"/>
      <c r="Z377" s="203"/>
      <c r="AA377" s="203"/>
      <c r="AB377" s="208"/>
      <c r="AC377" s="205"/>
      <c r="AD377" s="576"/>
      <c r="AE377" s="203"/>
      <c r="AF377" s="203"/>
      <c r="AG377" s="208"/>
      <c r="AH377" s="205"/>
      <c r="AI377" s="576"/>
      <c r="AJ377" s="203"/>
      <c r="AK377" s="203"/>
      <c r="AL377" s="208"/>
      <c r="AM377" s="205"/>
      <c r="AN377" s="576"/>
      <c r="AO377" s="203"/>
      <c r="AP377" s="203"/>
      <c r="AQ377" s="208"/>
      <c r="AR377" s="205"/>
      <c r="AS377" s="576"/>
      <c r="AT377" s="203"/>
      <c r="AU377" s="203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3"/>
      <c r="Q378" s="203"/>
      <c r="R378" s="208"/>
      <c r="S378" s="205"/>
      <c r="T378" s="576"/>
      <c r="U378" s="203"/>
      <c r="V378" s="203"/>
      <c r="W378" s="208"/>
      <c r="X378" s="205"/>
      <c r="Y378" s="576"/>
      <c r="Z378" s="203"/>
      <c r="AA378" s="203"/>
      <c r="AB378" s="208"/>
      <c r="AC378" s="205"/>
      <c r="AD378" s="576"/>
      <c r="AE378" s="203"/>
      <c r="AF378" s="203"/>
      <c r="AG378" s="208"/>
      <c r="AH378" s="205"/>
      <c r="AI378" s="576"/>
      <c r="AJ378" s="203"/>
      <c r="AK378" s="203"/>
      <c r="AL378" s="208"/>
      <c r="AM378" s="205"/>
      <c r="AN378" s="576"/>
      <c r="AO378" s="203"/>
      <c r="AP378" s="203"/>
      <c r="AQ378" s="208"/>
      <c r="AR378" s="205"/>
      <c r="AS378" s="576"/>
      <c r="AT378" s="203"/>
      <c r="AU378" s="203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344">U382+1</f>
        <v>46002</v>
      </c>
      <c r="AA382" s="637"/>
      <c r="AB382" s="637"/>
      <c r="AC382" s="637"/>
      <c r="AD382" s="637"/>
      <c r="AE382" s="638">
        <f t="shared" ref="AE382" si="345">Z382+1</f>
        <v>46003</v>
      </c>
      <c r="AF382" s="639"/>
      <c r="AG382" s="639"/>
      <c r="AH382" s="639"/>
      <c r="AI382" s="639"/>
      <c r="AJ382" s="640">
        <f t="shared" ref="AJ382" si="346">AE382+1</f>
        <v>46004</v>
      </c>
      <c r="AK382" s="641"/>
      <c r="AL382" s="641"/>
      <c r="AM382" s="641"/>
      <c r="AN382" s="642"/>
      <c r="AO382" s="638">
        <f t="shared" ref="AO382" si="347">AJ382+1</f>
        <v>46005</v>
      </c>
      <c r="AP382" s="639"/>
      <c r="AQ382" s="639"/>
      <c r="AR382" s="639"/>
      <c r="AS382" s="639"/>
      <c r="AT382" s="640">
        <f t="shared" ref="AT382" si="348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349">Z382</f>
        <v>46002</v>
      </c>
      <c r="AA383" s="643"/>
      <c r="AB383" s="643"/>
      <c r="AC383" s="643"/>
      <c r="AD383" s="643"/>
      <c r="AE383" s="644">
        <f t="shared" ref="AE383" si="350">AE382</f>
        <v>46003</v>
      </c>
      <c r="AF383" s="644"/>
      <c r="AG383" s="644"/>
      <c r="AH383" s="644"/>
      <c r="AI383" s="644"/>
      <c r="AJ383" s="645">
        <f t="shared" ref="AJ383" si="351">AJ382</f>
        <v>46004</v>
      </c>
      <c r="AK383" s="646"/>
      <c r="AL383" s="646"/>
      <c r="AM383" s="646"/>
      <c r="AN383" s="647"/>
      <c r="AO383" s="644">
        <f t="shared" ref="AO383" si="352">AO382</f>
        <v>46005</v>
      </c>
      <c r="AP383" s="644"/>
      <c r="AQ383" s="644"/>
      <c r="AR383" s="644"/>
      <c r="AS383" s="644"/>
      <c r="AT383" s="645">
        <f t="shared" ref="AT383" si="353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628</v>
      </c>
      <c r="C387" s="203">
        <v>1</v>
      </c>
      <c r="D387" s="206" t="s">
        <v>780</v>
      </c>
      <c r="E387" s="203">
        <v>21</v>
      </c>
      <c r="F387" s="203">
        <v>2000</v>
      </c>
      <c r="G387" s="208">
        <f t="shared" ref="G387:G388" si="354">F387/E387</f>
        <v>95.238095238095241</v>
      </c>
      <c r="H387" s="576">
        <f>AVERAGE(G387:G401)</f>
        <v>88.528138528138527</v>
      </c>
      <c r="I387" s="209">
        <f>AVERAGE(P387,U387,Z387,AE387,AJ387,AO387,AT387)</f>
        <v>21</v>
      </c>
      <c r="J387" s="209">
        <f>AVERAGE(Q387,V387,AA387,AF387,AK387,AP387,AU387)</f>
        <v>1771.6065374597113</v>
      </c>
      <c r="K387" s="210">
        <f>AVERAGE(R387,W387,AB387,AG387,AL387,AQ387,AV387)</f>
        <v>84.362216069510069</v>
      </c>
      <c r="L387" s="577">
        <f>IFERROR(AVERAGE(K387:K401),"-")</f>
        <v>78.394840834172285</v>
      </c>
      <c r="M387" s="209">
        <f>RANK(K387, K$387:$K$401)</f>
        <v>1</v>
      </c>
      <c r="N387" s="527"/>
      <c r="O387" s="527"/>
      <c r="P387" s="207">
        <v>21</v>
      </c>
      <c r="Q387" s="207">
        <v>1771.4621256605981</v>
      </c>
      <c r="R387" s="208">
        <f t="shared" ref="R387:R388" si="355">Q387/P387</f>
        <v>84.355339317171342</v>
      </c>
      <c r="S387" s="205">
        <f>RANK(R387, R$387:R$401)</f>
        <v>1</v>
      </c>
      <c r="T387" s="576">
        <f>AVERAGE(R387:R401)</f>
        <v>78.376407828932685</v>
      </c>
      <c r="U387" s="207">
        <v>21</v>
      </c>
      <c r="V387" s="207">
        <v>1771.649883810999</v>
      </c>
      <c r="W387" s="208">
        <f t="shared" ref="W387:W388" si="356">V387/U387</f>
        <v>84.364280181476147</v>
      </c>
      <c r="X387" s="205">
        <f>RANK(W387, W$387:W$401)</f>
        <v>1</v>
      </c>
      <c r="Y387" s="576">
        <f>AVERAGE(W387:W401)</f>
        <v>78.380087304814325</v>
      </c>
      <c r="Z387" s="207">
        <v>21</v>
      </c>
      <c r="AA387" s="207">
        <v>1771.6878402903819</v>
      </c>
      <c r="AB387" s="208">
        <f t="shared" ref="AB387:AB388" si="357">AA387/Z387</f>
        <v>84.366087632875335</v>
      </c>
      <c r="AC387" s="205">
        <f>RANK(AB387, AB$387:AB$401)</f>
        <v>1</v>
      </c>
      <c r="AD387" s="576">
        <f>AVERAGE(AB387:AB401)</f>
        <v>78.384487332778605</v>
      </c>
      <c r="AE387" s="207">
        <v>21</v>
      </c>
      <c r="AF387" s="207">
        <v>1771.7415115005469</v>
      </c>
      <c r="AG387" s="208">
        <f t="shared" ref="AG387:AG388" si="358">AF387/AE387</f>
        <v>84.368643404787946</v>
      </c>
      <c r="AH387" s="205">
        <f>RANK(AG387, AG$387:AG$401)</f>
        <v>1</v>
      </c>
      <c r="AI387" s="576">
        <f>AVERAGE(AG387:AG401)</f>
        <v>78.390375063259057</v>
      </c>
      <c r="AJ387" s="207">
        <v>21</v>
      </c>
      <c r="AK387" s="207">
        <v>1771.6794731064792</v>
      </c>
      <c r="AL387" s="208">
        <f t="shared" ref="AL387:AL388" si="359">AK387/AJ387</f>
        <v>84.365689195546636</v>
      </c>
      <c r="AM387" s="205">
        <f>RANK(AL387, AL$387:AL$401)</f>
        <v>1</v>
      </c>
      <c r="AN387" s="576">
        <f>AVERAGE(AL387:AL401)</f>
        <v>78.38793885192851</v>
      </c>
      <c r="AO387" s="207">
        <v>21</v>
      </c>
      <c r="AP387" s="207">
        <v>1771.4920811336481</v>
      </c>
      <c r="AQ387" s="208">
        <f t="shared" ref="AQ387:AQ388" si="360">AP387/AO387</f>
        <v>84.356765768268957</v>
      </c>
      <c r="AR387" s="205">
        <f>RANK(AQ387, AQ$387:AQ$401)</f>
        <v>1</v>
      </c>
      <c r="AS387" s="576">
        <f>AVERAGE(AQ387:AQ401)</f>
        <v>78.420425656468382</v>
      </c>
      <c r="AT387" s="207">
        <v>21</v>
      </c>
      <c r="AU387" s="207">
        <v>1771.5328467153254</v>
      </c>
      <c r="AV387" s="208">
        <f t="shared" ref="AV387:AV388" si="361">AU387/AT387</f>
        <v>84.358706986444062</v>
      </c>
      <c r="AW387" s="205">
        <f>RANK(AV387, AV$387:AV$401)</f>
        <v>1</v>
      </c>
      <c r="AX387" s="576">
        <f>AVERAGE(AV387:AV401)</f>
        <v>78.424163801024449</v>
      </c>
    </row>
    <row r="388" spans="2:50" ht="14.25" customHeight="1">
      <c r="B388" s="527"/>
      <c r="C388" s="203">
        <v>2</v>
      </c>
      <c r="D388" s="206" t="s">
        <v>698</v>
      </c>
      <c r="E388" s="203">
        <v>22</v>
      </c>
      <c r="F388" s="203">
        <v>1800</v>
      </c>
      <c r="G388" s="208">
        <f t="shared" si="354"/>
        <v>81.818181818181813</v>
      </c>
      <c r="H388" s="576"/>
      <c r="I388" s="209">
        <f t="shared" ref="I388:K388" si="362">AVERAGE(P388,U388,Z388,AE388,AJ388,AO388,AT388)</f>
        <v>22</v>
      </c>
      <c r="J388" s="209">
        <f t="shared" si="362"/>
        <v>1593.404243174359</v>
      </c>
      <c r="K388" s="210">
        <f t="shared" si="362"/>
        <v>72.427465598834502</v>
      </c>
      <c r="L388" s="577"/>
      <c r="M388" s="209">
        <f>RANK(K388, K$387:$K$401)</f>
        <v>2</v>
      </c>
      <c r="N388" s="527"/>
      <c r="O388" s="527"/>
      <c r="P388" s="207">
        <v>22</v>
      </c>
      <c r="Q388" s="207">
        <v>1592.7444794952683</v>
      </c>
      <c r="R388" s="208">
        <f t="shared" si="355"/>
        <v>72.397476340694013</v>
      </c>
      <c r="S388" s="205">
        <f t="shared" ref="S388" si="363">RANK(R388, R$387:R$401)</f>
        <v>2</v>
      </c>
      <c r="T388" s="576"/>
      <c r="U388" s="207">
        <v>22</v>
      </c>
      <c r="V388" s="207">
        <v>1592.7096774193551</v>
      </c>
      <c r="W388" s="208">
        <f t="shared" si="356"/>
        <v>72.395894428152502</v>
      </c>
      <c r="X388" s="205">
        <f t="shared" ref="X388" si="364">RANK(W388, W$387:W$401)</f>
        <v>2</v>
      </c>
      <c r="Y388" s="576"/>
      <c r="Z388" s="207">
        <v>22</v>
      </c>
      <c r="AA388" s="207">
        <v>1592.8635147190009</v>
      </c>
      <c r="AB388" s="208">
        <f t="shared" si="357"/>
        <v>72.402887032681861</v>
      </c>
      <c r="AC388" s="205">
        <f t="shared" ref="AC388" si="365">RANK(AB388, AB$387:AB$401)</f>
        <v>2</v>
      </c>
      <c r="AD388" s="576"/>
      <c r="AE388" s="207">
        <v>22</v>
      </c>
      <c r="AF388" s="207">
        <v>1593.0663478780634</v>
      </c>
      <c r="AG388" s="208">
        <f t="shared" si="358"/>
        <v>72.412106721730154</v>
      </c>
      <c r="AH388" s="205">
        <f t="shared" ref="AH388" si="366">RANK(AG388, AG$387:AG$401)</f>
        <v>2</v>
      </c>
      <c r="AI388" s="576"/>
      <c r="AJ388" s="207">
        <v>22</v>
      </c>
      <c r="AK388" s="207">
        <v>1593.0241471828281</v>
      </c>
      <c r="AL388" s="208">
        <f t="shared" si="359"/>
        <v>72.41018850831037</v>
      </c>
      <c r="AM388" s="205">
        <f t="shared" ref="AM388" si="367">RANK(AL388, AL$387:AL$401)</f>
        <v>2</v>
      </c>
      <c r="AN388" s="576"/>
      <c r="AO388" s="207">
        <v>22</v>
      </c>
      <c r="AP388" s="207">
        <v>1594.6498819826916</v>
      </c>
      <c r="AQ388" s="208">
        <f t="shared" si="360"/>
        <v>72.484085544667792</v>
      </c>
      <c r="AR388" s="205">
        <f t="shared" ref="AR388" si="368">RANK(AQ388, AQ$387:AQ$401)</f>
        <v>2</v>
      </c>
      <c r="AS388" s="576"/>
      <c r="AT388" s="207">
        <v>22</v>
      </c>
      <c r="AU388" s="207">
        <v>1594.7716535433062</v>
      </c>
      <c r="AV388" s="208">
        <f t="shared" si="361"/>
        <v>72.489620615604835</v>
      </c>
      <c r="AW388" s="205">
        <f t="shared" ref="AW388" si="369">RANK(AV388, AV$387:AV$401)</f>
        <v>2</v>
      </c>
      <c r="AX388" s="576"/>
    </row>
    <row r="389" spans="2:50" ht="14.25" customHeight="1">
      <c r="B389" s="527"/>
      <c r="C389" s="203">
        <v>3</v>
      </c>
      <c r="D389" s="206"/>
      <c r="E389" s="203"/>
      <c r="F389" s="203"/>
      <c r="G389" s="208"/>
      <c r="H389" s="576"/>
      <c r="I389" s="209"/>
      <c r="J389" s="209"/>
      <c r="K389" s="210"/>
      <c r="L389" s="577"/>
      <c r="M389" s="209"/>
      <c r="N389" s="527"/>
      <c r="O389" s="527"/>
      <c r="P389" s="207"/>
      <c r="Q389" s="207"/>
      <c r="R389" s="208"/>
      <c r="S389" s="205"/>
      <c r="T389" s="576"/>
      <c r="U389" s="207"/>
      <c r="V389" s="207"/>
      <c r="W389" s="208"/>
      <c r="X389" s="205"/>
      <c r="Y389" s="576"/>
      <c r="Z389" s="207"/>
      <c r="AA389" s="207"/>
      <c r="AB389" s="208"/>
      <c r="AC389" s="205"/>
      <c r="AD389" s="576"/>
      <c r="AE389" s="207"/>
      <c r="AF389" s="207"/>
      <c r="AG389" s="208"/>
      <c r="AH389" s="205"/>
      <c r="AI389" s="576"/>
      <c r="AJ389" s="207"/>
      <c r="AK389" s="207"/>
      <c r="AL389" s="208"/>
      <c r="AM389" s="205"/>
      <c r="AN389" s="576"/>
      <c r="AO389" s="207"/>
      <c r="AP389" s="207"/>
      <c r="AQ389" s="208"/>
      <c r="AR389" s="205"/>
      <c r="AS389" s="576"/>
      <c r="AT389" s="207"/>
      <c r="AU389" s="207"/>
      <c r="AV389" s="208"/>
      <c r="AW389" s="205"/>
      <c r="AX389" s="576"/>
    </row>
    <row r="390" spans="2:50" ht="14.25" customHeight="1">
      <c r="B390" s="527"/>
      <c r="C390" s="203">
        <v>4</v>
      </c>
      <c r="D390" s="206"/>
      <c r="E390" s="203"/>
      <c r="F390" s="203"/>
      <c r="G390" s="208"/>
      <c r="H390" s="576"/>
      <c r="I390" s="209"/>
      <c r="J390" s="209"/>
      <c r="K390" s="210"/>
      <c r="L390" s="577"/>
      <c r="M390" s="209"/>
      <c r="N390" s="527"/>
      <c r="O390" s="527"/>
      <c r="P390" s="207"/>
      <c r="Q390" s="207"/>
      <c r="R390" s="208"/>
      <c r="S390" s="205"/>
      <c r="T390" s="576"/>
      <c r="U390" s="207"/>
      <c r="V390" s="207"/>
      <c r="W390" s="208"/>
      <c r="X390" s="205"/>
      <c r="Y390" s="576"/>
      <c r="Z390" s="207"/>
      <c r="AA390" s="207"/>
      <c r="AB390" s="208"/>
      <c r="AC390" s="205"/>
      <c r="AD390" s="576"/>
      <c r="AE390" s="207"/>
      <c r="AF390" s="207"/>
      <c r="AG390" s="208"/>
      <c r="AH390" s="205"/>
      <c r="AI390" s="576"/>
      <c r="AJ390" s="207"/>
      <c r="AK390" s="207"/>
      <c r="AL390" s="208"/>
      <c r="AM390" s="205"/>
      <c r="AN390" s="576"/>
      <c r="AO390" s="207"/>
      <c r="AP390" s="207"/>
      <c r="AQ390" s="208"/>
      <c r="AR390" s="205"/>
      <c r="AS390" s="576"/>
      <c r="AT390" s="207"/>
      <c r="AU390" s="207"/>
      <c r="AV390" s="208"/>
      <c r="AW390" s="205"/>
      <c r="AX390" s="576"/>
    </row>
    <row r="391" spans="2:50" ht="14.25" customHeight="1">
      <c r="B391" s="527"/>
      <c r="C391" s="203">
        <v>5</v>
      </c>
      <c r="D391" s="206"/>
      <c r="E391" s="203"/>
      <c r="F391" s="203"/>
      <c r="G391" s="208"/>
      <c r="H391" s="576"/>
      <c r="I391" s="209"/>
      <c r="J391" s="209"/>
      <c r="K391" s="210"/>
      <c r="L391" s="577"/>
      <c r="M391" s="209"/>
      <c r="N391" s="527"/>
      <c r="O391" s="527"/>
      <c r="P391" s="207"/>
      <c r="Q391" s="207"/>
      <c r="R391" s="208"/>
      <c r="S391" s="205"/>
      <c r="T391" s="576"/>
      <c r="U391" s="203"/>
      <c r="V391" s="203"/>
      <c r="W391" s="208"/>
      <c r="X391" s="205"/>
      <c r="Y391" s="576"/>
      <c r="Z391" s="203"/>
      <c r="AA391" s="203"/>
      <c r="AB391" s="208"/>
      <c r="AC391" s="205"/>
      <c r="AD391" s="576"/>
      <c r="AE391" s="203"/>
      <c r="AF391" s="203"/>
      <c r="AG391" s="208"/>
      <c r="AH391" s="205"/>
      <c r="AI391" s="576"/>
      <c r="AJ391" s="203"/>
      <c r="AK391" s="203"/>
      <c r="AL391" s="208"/>
      <c r="AM391" s="205"/>
      <c r="AN391" s="576"/>
      <c r="AO391" s="203"/>
      <c r="AP391" s="203"/>
      <c r="AQ391" s="208"/>
      <c r="AR391" s="205"/>
      <c r="AS391" s="576"/>
      <c r="AT391" s="203"/>
      <c r="AU391" s="203"/>
      <c r="AV391" s="208"/>
      <c r="AW391" s="205"/>
      <c r="AX391" s="576"/>
    </row>
    <row r="392" spans="2:50" ht="14.25" customHeight="1">
      <c r="B392" s="527"/>
      <c r="C392" s="203">
        <v>6</v>
      </c>
      <c r="D392" s="206"/>
      <c r="E392" s="203"/>
      <c r="F392" s="203"/>
      <c r="G392" s="208"/>
      <c r="H392" s="576"/>
      <c r="I392" s="209"/>
      <c r="J392" s="209"/>
      <c r="K392" s="210"/>
      <c r="L392" s="577"/>
      <c r="M392" s="209"/>
      <c r="N392" s="527"/>
      <c r="O392" s="527"/>
      <c r="P392" s="207"/>
      <c r="Q392" s="207"/>
      <c r="R392" s="208"/>
      <c r="S392" s="205"/>
      <c r="T392" s="576"/>
      <c r="U392" s="203"/>
      <c r="V392" s="203"/>
      <c r="W392" s="208"/>
      <c r="X392" s="205"/>
      <c r="Y392" s="576"/>
      <c r="Z392" s="203"/>
      <c r="AA392" s="203"/>
      <c r="AB392" s="208"/>
      <c r="AC392" s="205"/>
      <c r="AD392" s="576"/>
      <c r="AE392" s="203"/>
      <c r="AF392" s="203"/>
      <c r="AG392" s="208"/>
      <c r="AH392" s="205"/>
      <c r="AI392" s="576"/>
      <c r="AJ392" s="203"/>
      <c r="AK392" s="203"/>
      <c r="AL392" s="208"/>
      <c r="AM392" s="205"/>
      <c r="AN392" s="576"/>
      <c r="AO392" s="203"/>
      <c r="AP392" s="203"/>
      <c r="AQ392" s="208"/>
      <c r="AR392" s="205"/>
      <c r="AS392" s="576"/>
      <c r="AT392" s="203"/>
      <c r="AU392" s="203"/>
      <c r="AV392" s="208"/>
      <c r="AW392" s="205"/>
      <c r="AX392" s="576"/>
    </row>
    <row r="393" spans="2:50" ht="14.25" customHeight="1">
      <c r="B393" s="527"/>
      <c r="C393" s="203">
        <v>7</v>
      </c>
      <c r="D393" s="206"/>
      <c r="E393" s="203"/>
      <c r="F393" s="203"/>
      <c r="G393" s="208"/>
      <c r="H393" s="576"/>
      <c r="I393" s="209"/>
      <c r="J393" s="209"/>
      <c r="K393" s="210"/>
      <c r="L393" s="577"/>
      <c r="M393" s="209"/>
      <c r="N393" s="527"/>
      <c r="O393" s="527"/>
      <c r="P393" s="203"/>
      <c r="Q393" s="203"/>
      <c r="R393" s="208"/>
      <c r="S393" s="205"/>
      <c r="T393" s="576"/>
      <c r="U393" s="203"/>
      <c r="V393" s="203"/>
      <c r="W393" s="208"/>
      <c r="X393" s="205"/>
      <c r="Y393" s="576"/>
      <c r="Z393" s="203"/>
      <c r="AA393" s="203"/>
      <c r="AB393" s="208"/>
      <c r="AC393" s="205"/>
      <c r="AD393" s="576"/>
      <c r="AE393" s="203"/>
      <c r="AF393" s="203"/>
      <c r="AG393" s="208"/>
      <c r="AH393" s="205"/>
      <c r="AI393" s="576"/>
      <c r="AJ393" s="203"/>
      <c r="AK393" s="203"/>
      <c r="AL393" s="208"/>
      <c r="AM393" s="205"/>
      <c r="AN393" s="576"/>
      <c r="AO393" s="203"/>
      <c r="AP393" s="203"/>
      <c r="AQ393" s="208"/>
      <c r="AR393" s="205"/>
      <c r="AS393" s="576"/>
      <c r="AT393" s="203"/>
      <c r="AU393" s="203"/>
      <c r="AV393" s="208"/>
      <c r="AW393" s="205"/>
      <c r="AX393" s="576"/>
    </row>
    <row r="394" spans="2:50" ht="14.25" customHeight="1">
      <c r="B394" s="527"/>
      <c r="C394" s="203">
        <v>8</v>
      </c>
      <c r="D394" s="206"/>
      <c r="E394" s="203"/>
      <c r="F394" s="203"/>
      <c r="G394" s="208"/>
      <c r="H394" s="576"/>
      <c r="I394" s="209"/>
      <c r="J394" s="209"/>
      <c r="K394" s="210"/>
      <c r="L394" s="577"/>
      <c r="M394" s="209"/>
      <c r="N394" s="527"/>
      <c r="O394" s="527"/>
      <c r="P394" s="203"/>
      <c r="Q394" s="203"/>
      <c r="R394" s="208"/>
      <c r="S394" s="205"/>
      <c r="T394" s="576"/>
      <c r="U394" s="203"/>
      <c r="V394" s="203"/>
      <c r="W394" s="208"/>
      <c r="X394" s="205"/>
      <c r="Y394" s="576"/>
      <c r="Z394" s="203"/>
      <c r="AA394" s="203"/>
      <c r="AB394" s="208"/>
      <c r="AC394" s="205"/>
      <c r="AD394" s="576"/>
      <c r="AE394" s="203"/>
      <c r="AF394" s="203"/>
      <c r="AG394" s="208"/>
      <c r="AH394" s="205"/>
      <c r="AI394" s="576"/>
      <c r="AJ394" s="203"/>
      <c r="AK394" s="203"/>
      <c r="AL394" s="208"/>
      <c r="AM394" s="205"/>
      <c r="AN394" s="576"/>
      <c r="AO394" s="203"/>
      <c r="AP394" s="203"/>
      <c r="AQ394" s="208"/>
      <c r="AR394" s="205"/>
      <c r="AS394" s="576"/>
      <c r="AT394" s="203"/>
      <c r="AU394" s="203"/>
      <c r="AV394" s="208"/>
      <c r="AW394" s="205"/>
      <c r="AX394" s="576"/>
    </row>
    <row r="395" spans="2:50" ht="14.25" customHeight="1">
      <c r="B395" s="527"/>
      <c r="C395" s="203">
        <v>9</v>
      </c>
      <c r="D395" s="206"/>
      <c r="E395" s="203"/>
      <c r="F395" s="203"/>
      <c r="G395" s="208"/>
      <c r="H395" s="576"/>
      <c r="I395" s="209"/>
      <c r="J395" s="209"/>
      <c r="K395" s="210"/>
      <c r="L395" s="577"/>
      <c r="M395" s="209"/>
      <c r="N395" s="527"/>
      <c r="O395" s="527"/>
      <c r="P395" s="203"/>
      <c r="Q395" s="203"/>
      <c r="R395" s="208"/>
      <c r="S395" s="205"/>
      <c r="T395" s="576"/>
      <c r="U395" s="203"/>
      <c r="V395" s="203"/>
      <c r="W395" s="208"/>
      <c r="X395" s="205"/>
      <c r="Y395" s="576"/>
      <c r="Z395" s="203"/>
      <c r="AA395" s="203"/>
      <c r="AB395" s="208"/>
      <c r="AC395" s="205"/>
      <c r="AD395" s="576"/>
      <c r="AE395" s="203"/>
      <c r="AF395" s="203"/>
      <c r="AG395" s="208"/>
      <c r="AH395" s="205"/>
      <c r="AI395" s="576"/>
      <c r="AJ395" s="203"/>
      <c r="AK395" s="203"/>
      <c r="AL395" s="208"/>
      <c r="AM395" s="205"/>
      <c r="AN395" s="576"/>
      <c r="AO395" s="203"/>
      <c r="AP395" s="203"/>
      <c r="AQ395" s="208"/>
      <c r="AR395" s="205"/>
      <c r="AS395" s="576"/>
      <c r="AT395" s="203"/>
      <c r="AU395" s="203"/>
      <c r="AV395" s="208"/>
      <c r="AW395" s="205"/>
      <c r="AX395" s="576"/>
    </row>
    <row r="396" spans="2:50" ht="14.25" customHeight="1">
      <c r="B396" s="527"/>
      <c r="C396" s="203">
        <v>10</v>
      </c>
      <c r="D396" s="206"/>
      <c r="E396" s="203"/>
      <c r="F396" s="203"/>
      <c r="G396" s="208"/>
      <c r="H396" s="576"/>
      <c r="I396" s="209"/>
      <c r="J396" s="209"/>
      <c r="K396" s="210"/>
      <c r="L396" s="577"/>
      <c r="M396" s="209"/>
      <c r="N396" s="527"/>
      <c r="O396" s="527"/>
      <c r="P396" s="203"/>
      <c r="Q396" s="203"/>
      <c r="R396" s="208"/>
      <c r="S396" s="205"/>
      <c r="T396" s="576"/>
      <c r="U396" s="203"/>
      <c r="V396" s="203"/>
      <c r="W396" s="208"/>
      <c r="X396" s="205"/>
      <c r="Y396" s="576"/>
      <c r="Z396" s="203"/>
      <c r="AA396" s="203"/>
      <c r="AB396" s="208"/>
      <c r="AC396" s="205"/>
      <c r="AD396" s="576"/>
      <c r="AE396" s="203"/>
      <c r="AF396" s="203"/>
      <c r="AG396" s="208"/>
      <c r="AH396" s="205"/>
      <c r="AI396" s="576"/>
      <c r="AJ396" s="203"/>
      <c r="AK396" s="203"/>
      <c r="AL396" s="208"/>
      <c r="AM396" s="205"/>
      <c r="AN396" s="576"/>
      <c r="AO396" s="203"/>
      <c r="AP396" s="203"/>
      <c r="AQ396" s="208"/>
      <c r="AR396" s="205"/>
      <c r="AS396" s="576"/>
      <c r="AT396" s="203"/>
      <c r="AU396" s="203"/>
      <c r="AV396" s="208"/>
      <c r="AW396" s="205"/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3"/>
      <c r="Q397" s="203"/>
      <c r="R397" s="208"/>
      <c r="S397" s="205"/>
      <c r="T397" s="576"/>
      <c r="U397" s="203"/>
      <c r="V397" s="203"/>
      <c r="W397" s="208"/>
      <c r="X397" s="205"/>
      <c r="Y397" s="576"/>
      <c r="Z397" s="203"/>
      <c r="AA397" s="203"/>
      <c r="AB397" s="208"/>
      <c r="AC397" s="205"/>
      <c r="AD397" s="576"/>
      <c r="AE397" s="203"/>
      <c r="AF397" s="203"/>
      <c r="AG397" s="208"/>
      <c r="AH397" s="205"/>
      <c r="AI397" s="576"/>
      <c r="AJ397" s="203"/>
      <c r="AK397" s="203"/>
      <c r="AL397" s="208"/>
      <c r="AM397" s="205"/>
      <c r="AN397" s="576"/>
      <c r="AO397" s="203"/>
      <c r="AP397" s="203"/>
      <c r="AQ397" s="208"/>
      <c r="AR397" s="205"/>
      <c r="AS397" s="576"/>
      <c r="AT397" s="203"/>
      <c r="AU397" s="203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3"/>
      <c r="Q398" s="203"/>
      <c r="R398" s="208"/>
      <c r="S398" s="205"/>
      <c r="T398" s="576"/>
      <c r="U398" s="203"/>
      <c r="V398" s="203"/>
      <c r="W398" s="208"/>
      <c r="X398" s="205"/>
      <c r="Y398" s="576"/>
      <c r="Z398" s="203"/>
      <c r="AA398" s="203"/>
      <c r="AB398" s="208"/>
      <c r="AC398" s="205"/>
      <c r="AD398" s="576"/>
      <c r="AE398" s="203"/>
      <c r="AF398" s="203"/>
      <c r="AG398" s="208"/>
      <c r="AH398" s="205"/>
      <c r="AI398" s="576"/>
      <c r="AJ398" s="203"/>
      <c r="AK398" s="203"/>
      <c r="AL398" s="208"/>
      <c r="AM398" s="205"/>
      <c r="AN398" s="576"/>
      <c r="AO398" s="203"/>
      <c r="AP398" s="203"/>
      <c r="AQ398" s="208"/>
      <c r="AR398" s="205"/>
      <c r="AS398" s="576"/>
      <c r="AT398" s="203"/>
      <c r="AU398" s="203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3"/>
      <c r="Q399" s="203"/>
      <c r="R399" s="208"/>
      <c r="S399" s="205"/>
      <c r="T399" s="576"/>
      <c r="U399" s="203"/>
      <c r="V399" s="203"/>
      <c r="W399" s="208"/>
      <c r="X399" s="205"/>
      <c r="Y399" s="576"/>
      <c r="Z399" s="203"/>
      <c r="AA399" s="203"/>
      <c r="AB399" s="208"/>
      <c r="AC399" s="205"/>
      <c r="AD399" s="576"/>
      <c r="AE399" s="203"/>
      <c r="AF399" s="203"/>
      <c r="AG399" s="208"/>
      <c r="AH399" s="205"/>
      <c r="AI399" s="576"/>
      <c r="AJ399" s="203"/>
      <c r="AK399" s="203"/>
      <c r="AL399" s="208"/>
      <c r="AM399" s="205"/>
      <c r="AN399" s="576"/>
      <c r="AO399" s="203"/>
      <c r="AP399" s="203"/>
      <c r="AQ399" s="208"/>
      <c r="AR399" s="205"/>
      <c r="AS399" s="576"/>
      <c r="AT399" s="203"/>
      <c r="AU399" s="203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370">U402+1</f>
        <v>46009</v>
      </c>
      <c r="AA402" s="637"/>
      <c r="AB402" s="637"/>
      <c r="AC402" s="637"/>
      <c r="AD402" s="637"/>
      <c r="AE402" s="638">
        <f t="shared" ref="AE402" si="371">Z402+1</f>
        <v>46010</v>
      </c>
      <c r="AF402" s="639"/>
      <c r="AG402" s="639"/>
      <c r="AH402" s="639"/>
      <c r="AI402" s="639"/>
      <c r="AJ402" s="640">
        <f t="shared" ref="AJ402" si="372">AE402+1</f>
        <v>46011</v>
      </c>
      <c r="AK402" s="641"/>
      <c r="AL402" s="641"/>
      <c r="AM402" s="641"/>
      <c r="AN402" s="642"/>
      <c r="AO402" s="638">
        <f t="shared" ref="AO402" si="373">AJ402+1</f>
        <v>46012</v>
      </c>
      <c r="AP402" s="639"/>
      <c r="AQ402" s="639"/>
      <c r="AR402" s="639"/>
      <c r="AS402" s="639"/>
      <c r="AT402" s="640">
        <f t="shared" ref="AT402" si="374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375">Z402</f>
        <v>46009</v>
      </c>
      <c r="AA403" s="643"/>
      <c r="AB403" s="643"/>
      <c r="AC403" s="643"/>
      <c r="AD403" s="643"/>
      <c r="AE403" s="644">
        <f t="shared" ref="AE403" si="376">AE402</f>
        <v>46010</v>
      </c>
      <c r="AF403" s="644"/>
      <c r="AG403" s="644"/>
      <c r="AH403" s="644"/>
      <c r="AI403" s="644"/>
      <c r="AJ403" s="645">
        <f t="shared" ref="AJ403" si="377">AJ402</f>
        <v>46011</v>
      </c>
      <c r="AK403" s="646"/>
      <c r="AL403" s="646"/>
      <c r="AM403" s="646"/>
      <c r="AN403" s="647"/>
      <c r="AO403" s="644">
        <f t="shared" ref="AO403" si="378">AO402</f>
        <v>46012</v>
      </c>
      <c r="AP403" s="644"/>
      <c r="AQ403" s="644"/>
      <c r="AR403" s="644"/>
      <c r="AS403" s="644"/>
      <c r="AT403" s="645">
        <f t="shared" ref="AT403" si="379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628</v>
      </c>
      <c r="C407" s="203">
        <v>1</v>
      </c>
      <c r="D407" s="206" t="s">
        <v>780</v>
      </c>
      <c r="E407" s="203">
        <v>21</v>
      </c>
      <c r="F407" s="203">
        <v>2000</v>
      </c>
      <c r="G407" s="208">
        <f t="shared" ref="G407:G408" si="380">F407/E407</f>
        <v>95.238095238095241</v>
      </c>
      <c r="H407" s="576">
        <f>AVERAGE(G407:G421)</f>
        <v>88.528138528138527</v>
      </c>
      <c r="I407" s="209">
        <f>AVERAGE(P407,U407,Z407,AE407,AJ407,AO407,AT407)</f>
        <v>21</v>
      </c>
      <c r="J407" s="209">
        <f>AVERAGE(Q407,V407,AA407,AF407,AK407,AP407,AU407)</f>
        <v>1772.0780200093345</v>
      </c>
      <c r="K407" s="210">
        <f>AVERAGE(R407,W407,AB407,AG407,AL407,AQ407,AV407)</f>
        <v>84.38466761949212</v>
      </c>
      <c r="L407" s="577">
        <f>IFERROR(AVERAGE(K407:K421),"-")</f>
        <v>78.441869410373329</v>
      </c>
      <c r="M407" s="209">
        <f>RANK(K407, K$407:$K$421)</f>
        <v>1</v>
      </c>
      <c r="N407" s="527"/>
      <c r="O407" s="527"/>
      <c r="P407" s="207">
        <v>21</v>
      </c>
      <c r="Q407" s="207">
        <v>1771.6878402903819</v>
      </c>
      <c r="R407" s="208">
        <f t="shared" ref="R407:R408" si="381">Q407/P407</f>
        <v>84.366087632875335</v>
      </c>
      <c r="S407" s="205">
        <f>RANK(R407, R$407:R$421)</f>
        <v>1</v>
      </c>
      <c r="T407" s="576">
        <f>AVERAGE(R407:R421)</f>
        <v>78.4284143308941</v>
      </c>
      <c r="U407" s="207">
        <v>21</v>
      </c>
      <c r="V407" s="207">
        <v>1771.9351880158974</v>
      </c>
      <c r="W407" s="208">
        <f t="shared" ref="W407:W408" si="382">V407/U407</f>
        <v>84.377866095995117</v>
      </c>
      <c r="X407" s="205">
        <f>RANK(W407, W$407:W$421)</f>
        <v>1</v>
      </c>
      <c r="Y407" s="576">
        <f>AVERAGE(W407:W421)</f>
        <v>78.433595520698745</v>
      </c>
      <c r="Z407" s="207">
        <v>21</v>
      </c>
      <c r="AA407" s="207">
        <v>1771.865646824079</v>
      </c>
      <c r="AB407" s="208">
        <f t="shared" ref="AB407:AB408" si="383">AA407/Z407</f>
        <v>84.37455461067043</v>
      </c>
      <c r="AC407" s="205">
        <f>RANK(AB407, AB$407:AB$421)</f>
        <v>1</v>
      </c>
      <c r="AD407" s="576">
        <f>AVERAGE(AB407:AB421)</f>
        <v>78.434670378602675</v>
      </c>
      <c r="AE407" s="207">
        <v>21</v>
      </c>
      <c r="AF407" s="207">
        <v>1772.0130932896877</v>
      </c>
      <c r="AG407" s="208">
        <f t="shared" ref="AG407:AG408" si="384">AF407/AE407</f>
        <v>84.38157587093751</v>
      </c>
      <c r="AH407" s="205">
        <f>RANK(AG407, AG$407:AG$421)</f>
        <v>1</v>
      </c>
      <c r="AI407" s="576">
        <f>AVERAGE(AG407:AG421)</f>
        <v>78.443833858617779</v>
      </c>
      <c r="AJ407" s="207">
        <v>21</v>
      </c>
      <c r="AK407" s="207">
        <v>1772.1724979658275</v>
      </c>
      <c r="AL407" s="208">
        <f t="shared" ref="AL407:AL408" si="385">AK407/AJ407</f>
        <v>84.389166569801304</v>
      </c>
      <c r="AM407" s="205">
        <f>RANK(AL407, AL$407:AL$421)</f>
        <v>1</v>
      </c>
      <c r="AN407" s="576">
        <f>AVERAGE(AL407:AL421)</f>
        <v>78.446685969022639</v>
      </c>
      <c r="AO407" s="207">
        <v>21</v>
      </c>
      <c r="AP407" s="207">
        <v>1772.2593777260845</v>
      </c>
      <c r="AQ407" s="208">
        <f t="shared" ref="AQ407:AQ408" si="386">AP407/AO407</f>
        <v>84.393303701242118</v>
      </c>
      <c r="AR407" s="205">
        <f>RANK(AQ407, AQ$407:AQ$421)</f>
        <v>1</v>
      </c>
      <c r="AS407" s="576">
        <f>AVERAGE(AQ407:AQ421)</f>
        <v>78.448054768690639</v>
      </c>
      <c r="AT407" s="207">
        <v>21</v>
      </c>
      <c r="AU407" s="207">
        <v>1772.612495953382</v>
      </c>
      <c r="AV407" s="208">
        <f t="shared" ref="AV407:AV408" si="387">AU407/AT407</f>
        <v>84.410118854922956</v>
      </c>
      <c r="AW407" s="205">
        <f>RANK(AV407, AV$407:AV$421)</f>
        <v>1</v>
      </c>
      <c r="AX407" s="576">
        <f>AVERAGE(AV407:AV421)</f>
        <v>78.457831046086767</v>
      </c>
    </row>
    <row r="408" spans="2:50" ht="14.25" customHeight="1">
      <c r="B408" s="527"/>
      <c r="C408" s="203">
        <v>2</v>
      </c>
      <c r="D408" s="206" t="s">
        <v>698</v>
      </c>
      <c r="E408" s="203">
        <v>22</v>
      </c>
      <c r="F408" s="203">
        <v>1800</v>
      </c>
      <c r="G408" s="208">
        <f t="shared" si="380"/>
        <v>81.818181818181813</v>
      </c>
      <c r="H408" s="576"/>
      <c r="I408" s="209">
        <f t="shared" ref="I408:K408" si="388">AVERAGE(P408,U408,Z408,AE408,AJ408,AO408,AT408)</f>
        <v>22</v>
      </c>
      <c r="J408" s="209">
        <f t="shared" si="388"/>
        <v>1594.9795664276003</v>
      </c>
      <c r="K408" s="210">
        <f t="shared" si="388"/>
        <v>72.499071201254552</v>
      </c>
      <c r="L408" s="577"/>
      <c r="M408" s="209">
        <f>RANK(K408, K$407:$K$421)</f>
        <v>2</v>
      </c>
      <c r="N408" s="527"/>
      <c r="O408" s="527"/>
      <c r="P408" s="207">
        <v>22</v>
      </c>
      <c r="Q408" s="207">
        <v>1594.7963026360826</v>
      </c>
      <c r="R408" s="208">
        <f t="shared" si="381"/>
        <v>72.490741028912851</v>
      </c>
      <c r="S408" s="205">
        <f t="shared" ref="S408" si="389">RANK(R408, R$407:R$421)</f>
        <v>2</v>
      </c>
      <c r="T408" s="576"/>
      <c r="U408" s="207">
        <v>22</v>
      </c>
      <c r="V408" s="207">
        <v>1594.7651487988524</v>
      </c>
      <c r="W408" s="208">
        <f t="shared" si="382"/>
        <v>72.489324945402373</v>
      </c>
      <c r="X408" s="205">
        <f t="shared" ref="X408" si="390">RANK(W408, W$407:W$421)</f>
        <v>2</v>
      </c>
      <c r="Y408" s="576"/>
      <c r="Z408" s="207">
        <v>22</v>
      </c>
      <c r="AA408" s="207">
        <v>1594.8852952237685</v>
      </c>
      <c r="AB408" s="208">
        <f t="shared" si="383"/>
        <v>72.494786146534935</v>
      </c>
      <c r="AC408" s="205">
        <f t="shared" ref="AC408" si="391">RANK(AB408, AB$407:AB$421)</f>
        <v>2</v>
      </c>
      <c r="AD408" s="576"/>
      <c r="AE408" s="207">
        <v>22</v>
      </c>
      <c r="AF408" s="207">
        <v>1595.1340206185571</v>
      </c>
      <c r="AG408" s="208">
        <f t="shared" si="384"/>
        <v>72.506091846298048</v>
      </c>
      <c r="AH408" s="205">
        <f t="shared" ref="AH408" si="392">RANK(AG408, AG$407:AG$421)</f>
        <v>2</v>
      </c>
      <c r="AI408" s="576"/>
      <c r="AJ408" s="207">
        <v>22</v>
      </c>
      <c r="AK408" s="207">
        <v>1595.092518101367</v>
      </c>
      <c r="AL408" s="208">
        <f t="shared" si="385"/>
        <v>72.504205368243959</v>
      </c>
      <c r="AM408" s="205">
        <f t="shared" ref="AM408" si="393">RANK(AL408, AL$407:AL$421)</f>
        <v>2</v>
      </c>
      <c r="AN408" s="576"/>
      <c r="AO408" s="207">
        <v>22</v>
      </c>
      <c r="AP408" s="207">
        <v>1595.0617283950617</v>
      </c>
      <c r="AQ408" s="208">
        <f t="shared" si="386"/>
        <v>72.50280583613916</v>
      </c>
      <c r="AR408" s="205">
        <f t="shared" ref="AR408" si="394">RANK(AQ408, AQ$407:AQ$421)</f>
        <v>2</v>
      </c>
      <c r="AS408" s="576"/>
      <c r="AT408" s="207">
        <v>22</v>
      </c>
      <c r="AU408" s="207">
        <v>1595.1219512195128</v>
      </c>
      <c r="AV408" s="208">
        <f t="shared" si="387"/>
        <v>72.505543237250578</v>
      </c>
      <c r="AW408" s="205">
        <f t="shared" ref="AW408" si="395">RANK(AV408, AV$407:AV$421)</f>
        <v>2</v>
      </c>
      <c r="AX408" s="576"/>
    </row>
    <row r="409" spans="2:50" ht="14.25" customHeight="1">
      <c r="B409" s="527"/>
      <c r="C409" s="203">
        <v>3</v>
      </c>
      <c r="D409" s="206"/>
      <c r="E409" s="203"/>
      <c r="F409" s="203"/>
      <c r="G409" s="208"/>
      <c r="H409" s="576"/>
      <c r="I409" s="209"/>
      <c r="J409" s="209"/>
      <c r="K409" s="210"/>
      <c r="L409" s="577"/>
      <c r="M409" s="209"/>
      <c r="N409" s="527"/>
      <c r="O409" s="527"/>
      <c r="P409" s="207"/>
      <c r="Q409" s="207"/>
      <c r="R409" s="208"/>
      <c r="S409" s="205"/>
      <c r="T409" s="576"/>
      <c r="U409" s="207"/>
      <c r="V409" s="207"/>
      <c r="W409" s="208"/>
      <c r="X409" s="205"/>
      <c r="Y409" s="576"/>
      <c r="Z409" s="207"/>
      <c r="AA409" s="207"/>
      <c r="AB409" s="208"/>
      <c r="AC409" s="205"/>
      <c r="AD409" s="576"/>
      <c r="AE409" s="207"/>
      <c r="AF409" s="207"/>
      <c r="AG409" s="208"/>
      <c r="AH409" s="205"/>
      <c r="AI409" s="576"/>
      <c r="AJ409" s="207"/>
      <c r="AK409" s="207"/>
      <c r="AL409" s="208"/>
      <c r="AM409" s="205"/>
      <c r="AN409" s="576"/>
      <c r="AO409" s="207"/>
      <c r="AP409" s="207"/>
      <c r="AQ409" s="208"/>
      <c r="AR409" s="205"/>
      <c r="AS409" s="576"/>
      <c r="AT409" s="207"/>
      <c r="AU409" s="207"/>
      <c r="AV409" s="208"/>
      <c r="AW409" s="205"/>
      <c r="AX409" s="576"/>
    </row>
    <row r="410" spans="2:50" ht="14.25" customHeight="1">
      <c r="B410" s="527"/>
      <c r="C410" s="203">
        <v>4</v>
      </c>
      <c r="D410" s="206"/>
      <c r="E410" s="203"/>
      <c r="F410" s="203"/>
      <c r="G410" s="208"/>
      <c r="H410" s="576"/>
      <c r="I410" s="209"/>
      <c r="J410" s="209"/>
      <c r="K410" s="210"/>
      <c r="L410" s="577"/>
      <c r="M410" s="209"/>
      <c r="N410" s="527"/>
      <c r="O410" s="527"/>
      <c r="P410" s="207"/>
      <c r="Q410" s="207"/>
      <c r="R410" s="208"/>
      <c r="S410" s="205"/>
      <c r="T410" s="576"/>
      <c r="U410" s="207"/>
      <c r="V410" s="207"/>
      <c r="W410" s="208"/>
      <c r="X410" s="205"/>
      <c r="Y410" s="576"/>
      <c r="Z410" s="207"/>
      <c r="AA410" s="207"/>
      <c r="AB410" s="208"/>
      <c r="AC410" s="205"/>
      <c r="AD410" s="576"/>
      <c r="AE410" s="207"/>
      <c r="AF410" s="207"/>
      <c r="AG410" s="208"/>
      <c r="AH410" s="205"/>
      <c r="AI410" s="576"/>
      <c r="AJ410" s="207"/>
      <c r="AK410" s="207"/>
      <c r="AL410" s="208"/>
      <c r="AM410" s="205"/>
      <c r="AN410" s="576"/>
      <c r="AO410" s="207"/>
      <c r="AP410" s="207"/>
      <c r="AQ410" s="208"/>
      <c r="AR410" s="205"/>
      <c r="AS410" s="576"/>
      <c r="AT410" s="207"/>
      <c r="AU410" s="207"/>
      <c r="AV410" s="208"/>
      <c r="AW410" s="205"/>
      <c r="AX410" s="576"/>
    </row>
    <row r="411" spans="2:50" ht="14.25" customHeight="1">
      <c r="B411" s="527"/>
      <c r="C411" s="203">
        <v>5</v>
      </c>
      <c r="D411" s="206"/>
      <c r="E411" s="203"/>
      <c r="F411" s="203"/>
      <c r="G411" s="208"/>
      <c r="H411" s="576"/>
      <c r="I411" s="209"/>
      <c r="J411" s="209"/>
      <c r="K411" s="210"/>
      <c r="L411" s="577"/>
      <c r="M411" s="209"/>
      <c r="N411" s="527"/>
      <c r="O411" s="527"/>
      <c r="P411" s="203"/>
      <c r="Q411" s="203"/>
      <c r="R411" s="208"/>
      <c r="S411" s="205"/>
      <c r="T411" s="576"/>
      <c r="U411" s="203"/>
      <c r="V411" s="203"/>
      <c r="W411" s="208"/>
      <c r="X411" s="205"/>
      <c r="Y411" s="576"/>
      <c r="Z411" s="203"/>
      <c r="AA411" s="203"/>
      <c r="AB411" s="208"/>
      <c r="AC411" s="205"/>
      <c r="AD411" s="576"/>
      <c r="AE411" s="203"/>
      <c r="AF411" s="203"/>
      <c r="AG411" s="208"/>
      <c r="AH411" s="205"/>
      <c r="AI411" s="576"/>
      <c r="AJ411" s="203"/>
      <c r="AK411" s="203"/>
      <c r="AL411" s="208"/>
      <c r="AM411" s="205"/>
      <c r="AN411" s="576"/>
      <c r="AO411" s="203"/>
      <c r="AP411" s="203"/>
      <c r="AQ411" s="208"/>
      <c r="AR411" s="205"/>
      <c r="AS411" s="576"/>
      <c r="AT411" s="203"/>
      <c r="AU411" s="203"/>
      <c r="AV411" s="208"/>
      <c r="AW411" s="205"/>
      <c r="AX411" s="576"/>
    </row>
    <row r="412" spans="2:50" ht="14.25" customHeight="1">
      <c r="B412" s="527"/>
      <c r="C412" s="203">
        <v>6</v>
      </c>
      <c r="D412" s="206"/>
      <c r="E412" s="203"/>
      <c r="F412" s="203"/>
      <c r="G412" s="208"/>
      <c r="H412" s="576"/>
      <c r="I412" s="209"/>
      <c r="J412" s="209"/>
      <c r="K412" s="210"/>
      <c r="L412" s="577"/>
      <c r="M412" s="209"/>
      <c r="N412" s="527"/>
      <c r="O412" s="527"/>
      <c r="P412" s="203"/>
      <c r="Q412" s="203"/>
      <c r="R412" s="208"/>
      <c r="S412" s="205"/>
      <c r="T412" s="576"/>
      <c r="U412" s="203"/>
      <c r="V412" s="203"/>
      <c r="W412" s="208"/>
      <c r="X412" s="205"/>
      <c r="Y412" s="576"/>
      <c r="Z412" s="203"/>
      <c r="AA412" s="203"/>
      <c r="AB412" s="208"/>
      <c r="AC412" s="205"/>
      <c r="AD412" s="576"/>
      <c r="AE412" s="203"/>
      <c r="AF412" s="203"/>
      <c r="AG412" s="208"/>
      <c r="AH412" s="205"/>
      <c r="AI412" s="576"/>
      <c r="AJ412" s="203"/>
      <c r="AK412" s="203"/>
      <c r="AL412" s="208"/>
      <c r="AM412" s="205"/>
      <c r="AN412" s="576"/>
      <c r="AO412" s="203"/>
      <c r="AP412" s="203"/>
      <c r="AQ412" s="208"/>
      <c r="AR412" s="205"/>
      <c r="AS412" s="576"/>
      <c r="AT412" s="203"/>
      <c r="AU412" s="203"/>
      <c r="AV412" s="208"/>
      <c r="AW412" s="205"/>
      <c r="AX412" s="576"/>
    </row>
    <row r="413" spans="2:50" ht="14.25" customHeight="1">
      <c r="B413" s="527"/>
      <c r="C413" s="203">
        <v>7</v>
      </c>
      <c r="D413" s="206"/>
      <c r="E413" s="203"/>
      <c r="F413" s="203"/>
      <c r="G413" s="208"/>
      <c r="H413" s="576"/>
      <c r="I413" s="209"/>
      <c r="J413" s="209"/>
      <c r="K413" s="210"/>
      <c r="L413" s="577"/>
      <c r="M413" s="209"/>
      <c r="N413" s="527"/>
      <c r="O413" s="527"/>
      <c r="P413" s="203"/>
      <c r="Q413" s="203"/>
      <c r="R413" s="208"/>
      <c r="S413" s="205"/>
      <c r="T413" s="576"/>
      <c r="U413" s="203"/>
      <c r="V413" s="203"/>
      <c r="W413" s="208"/>
      <c r="X413" s="205"/>
      <c r="Y413" s="576"/>
      <c r="Z413" s="203"/>
      <c r="AA413" s="203"/>
      <c r="AB413" s="208"/>
      <c r="AC413" s="205"/>
      <c r="AD413" s="576"/>
      <c r="AE413" s="203"/>
      <c r="AF413" s="203"/>
      <c r="AG413" s="208"/>
      <c r="AH413" s="205"/>
      <c r="AI413" s="576"/>
      <c r="AJ413" s="203"/>
      <c r="AK413" s="203"/>
      <c r="AL413" s="208"/>
      <c r="AM413" s="205"/>
      <c r="AN413" s="576"/>
      <c r="AO413" s="203"/>
      <c r="AP413" s="203"/>
      <c r="AQ413" s="208"/>
      <c r="AR413" s="205"/>
      <c r="AS413" s="576"/>
      <c r="AT413" s="203"/>
      <c r="AU413" s="203"/>
      <c r="AV413" s="208"/>
      <c r="AW413" s="205"/>
      <c r="AX413" s="576"/>
    </row>
    <row r="414" spans="2:50" ht="14.25" customHeight="1">
      <c r="B414" s="527"/>
      <c r="C414" s="203">
        <v>8</v>
      </c>
      <c r="D414" s="206"/>
      <c r="E414" s="203"/>
      <c r="F414" s="203"/>
      <c r="G414" s="208"/>
      <c r="H414" s="576"/>
      <c r="I414" s="209"/>
      <c r="J414" s="209"/>
      <c r="K414" s="210"/>
      <c r="L414" s="577"/>
      <c r="M414" s="209"/>
      <c r="N414" s="527"/>
      <c r="O414" s="527"/>
      <c r="P414" s="203"/>
      <c r="Q414" s="203"/>
      <c r="R414" s="208"/>
      <c r="S414" s="205"/>
      <c r="T414" s="576"/>
      <c r="U414" s="203"/>
      <c r="V414" s="203"/>
      <c r="W414" s="208"/>
      <c r="X414" s="205"/>
      <c r="Y414" s="576"/>
      <c r="Z414" s="203"/>
      <c r="AA414" s="203"/>
      <c r="AB414" s="208"/>
      <c r="AC414" s="205"/>
      <c r="AD414" s="576"/>
      <c r="AE414" s="203"/>
      <c r="AF414" s="203"/>
      <c r="AG414" s="208"/>
      <c r="AH414" s="205"/>
      <c r="AI414" s="576"/>
      <c r="AJ414" s="203"/>
      <c r="AK414" s="203"/>
      <c r="AL414" s="208"/>
      <c r="AM414" s="205"/>
      <c r="AN414" s="576"/>
      <c r="AO414" s="203"/>
      <c r="AP414" s="203"/>
      <c r="AQ414" s="208"/>
      <c r="AR414" s="205"/>
      <c r="AS414" s="576"/>
      <c r="AT414" s="203"/>
      <c r="AU414" s="203"/>
      <c r="AV414" s="208"/>
      <c r="AW414" s="205"/>
      <c r="AX414" s="576"/>
    </row>
    <row r="415" spans="2:50" ht="14.25" customHeight="1">
      <c r="B415" s="527"/>
      <c r="C415" s="203">
        <v>9</v>
      </c>
      <c r="D415" s="206"/>
      <c r="E415" s="203"/>
      <c r="F415" s="203"/>
      <c r="G415" s="208"/>
      <c r="H415" s="576"/>
      <c r="I415" s="209"/>
      <c r="J415" s="209"/>
      <c r="K415" s="210"/>
      <c r="L415" s="577"/>
      <c r="M415" s="209"/>
      <c r="N415" s="527"/>
      <c r="O415" s="527"/>
      <c r="P415" s="203"/>
      <c r="Q415" s="203"/>
      <c r="R415" s="208"/>
      <c r="S415" s="205"/>
      <c r="T415" s="576"/>
      <c r="U415" s="203"/>
      <c r="V415" s="203"/>
      <c r="W415" s="208"/>
      <c r="X415" s="205"/>
      <c r="Y415" s="576"/>
      <c r="Z415" s="203"/>
      <c r="AA415" s="203"/>
      <c r="AB415" s="208"/>
      <c r="AC415" s="205"/>
      <c r="AD415" s="576"/>
      <c r="AE415" s="203"/>
      <c r="AF415" s="203"/>
      <c r="AG415" s="208"/>
      <c r="AH415" s="205"/>
      <c r="AI415" s="576"/>
      <c r="AJ415" s="203"/>
      <c r="AK415" s="203"/>
      <c r="AL415" s="208"/>
      <c r="AM415" s="205"/>
      <c r="AN415" s="576"/>
      <c r="AO415" s="203"/>
      <c r="AP415" s="203"/>
      <c r="AQ415" s="208"/>
      <c r="AR415" s="205"/>
      <c r="AS415" s="576"/>
      <c r="AT415" s="203"/>
      <c r="AU415" s="203"/>
      <c r="AV415" s="208"/>
      <c r="AW415" s="205"/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3"/>
      <c r="Q416" s="203"/>
      <c r="R416" s="208"/>
      <c r="S416" s="205"/>
      <c r="T416" s="576"/>
      <c r="U416" s="203"/>
      <c r="V416" s="203"/>
      <c r="W416" s="208"/>
      <c r="X416" s="205"/>
      <c r="Y416" s="576"/>
      <c r="Z416" s="203"/>
      <c r="AA416" s="203"/>
      <c r="AB416" s="208"/>
      <c r="AC416" s="205"/>
      <c r="AD416" s="576"/>
      <c r="AE416" s="203"/>
      <c r="AF416" s="203"/>
      <c r="AG416" s="208"/>
      <c r="AH416" s="205"/>
      <c r="AI416" s="576"/>
      <c r="AJ416" s="203"/>
      <c r="AK416" s="203"/>
      <c r="AL416" s="208"/>
      <c r="AM416" s="205"/>
      <c r="AN416" s="576"/>
      <c r="AO416" s="203"/>
      <c r="AP416" s="203"/>
      <c r="AQ416" s="208"/>
      <c r="AR416" s="205"/>
      <c r="AS416" s="576"/>
      <c r="AT416" s="203"/>
      <c r="AU416" s="203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3"/>
      <c r="Q417" s="203"/>
      <c r="R417" s="208"/>
      <c r="S417" s="205"/>
      <c r="T417" s="576"/>
      <c r="U417" s="203"/>
      <c r="V417" s="203"/>
      <c r="W417" s="208"/>
      <c r="X417" s="205"/>
      <c r="Y417" s="576"/>
      <c r="Z417" s="203"/>
      <c r="AA417" s="203"/>
      <c r="AB417" s="208"/>
      <c r="AC417" s="205"/>
      <c r="AD417" s="576"/>
      <c r="AE417" s="203"/>
      <c r="AF417" s="203"/>
      <c r="AG417" s="208"/>
      <c r="AH417" s="205"/>
      <c r="AI417" s="576"/>
      <c r="AJ417" s="203"/>
      <c r="AK417" s="203"/>
      <c r="AL417" s="208"/>
      <c r="AM417" s="205"/>
      <c r="AN417" s="576"/>
      <c r="AO417" s="203"/>
      <c r="AP417" s="203"/>
      <c r="AQ417" s="208"/>
      <c r="AR417" s="205"/>
      <c r="AS417" s="576"/>
      <c r="AT417" s="203"/>
      <c r="AU417" s="203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396">U422+1</f>
        <v>46016</v>
      </c>
      <c r="AA422" s="637"/>
      <c r="AB422" s="637"/>
      <c r="AC422" s="637"/>
      <c r="AD422" s="637"/>
      <c r="AE422" s="638">
        <f t="shared" ref="AE422" si="397">Z422+1</f>
        <v>46017</v>
      </c>
      <c r="AF422" s="639"/>
      <c r="AG422" s="639"/>
      <c r="AH422" s="639"/>
      <c r="AI422" s="639"/>
      <c r="AJ422" s="640">
        <f t="shared" ref="AJ422" si="398">AE422+1</f>
        <v>46018</v>
      </c>
      <c r="AK422" s="641"/>
      <c r="AL422" s="641"/>
      <c r="AM422" s="641"/>
      <c r="AN422" s="642"/>
      <c r="AO422" s="638">
        <f t="shared" ref="AO422" si="399">AJ422+1</f>
        <v>46019</v>
      </c>
      <c r="AP422" s="639"/>
      <c r="AQ422" s="639"/>
      <c r="AR422" s="639"/>
      <c r="AS422" s="639"/>
      <c r="AT422" s="640">
        <f t="shared" ref="AT422" si="400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401">Z422</f>
        <v>46016</v>
      </c>
      <c r="AA423" s="643"/>
      <c r="AB423" s="643"/>
      <c r="AC423" s="643"/>
      <c r="AD423" s="643"/>
      <c r="AE423" s="644">
        <f t="shared" ref="AE423" si="402">AE422</f>
        <v>46017</v>
      </c>
      <c r="AF423" s="644"/>
      <c r="AG423" s="644"/>
      <c r="AH423" s="644"/>
      <c r="AI423" s="644"/>
      <c r="AJ423" s="645">
        <f t="shared" ref="AJ423" si="403">AJ422</f>
        <v>46018</v>
      </c>
      <c r="AK423" s="646"/>
      <c r="AL423" s="646"/>
      <c r="AM423" s="646"/>
      <c r="AN423" s="647"/>
      <c r="AO423" s="644">
        <f t="shared" ref="AO423" si="404">AO422</f>
        <v>46019</v>
      </c>
      <c r="AP423" s="644"/>
      <c r="AQ423" s="644"/>
      <c r="AR423" s="644"/>
      <c r="AS423" s="644"/>
      <c r="AT423" s="645">
        <f t="shared" ref="AT423" si="405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628</v>
      </c>
      <c r="C427" s="203">
        <v>1</v>
      </c>
      <c r="D427" s="206" t="s">
        <v>780</v>
      </c>
      <c r="E427" s="203">
        <v>21</v>
      </c>
      <c r="F427" s="203">
        <v>2000</v>
      </c>
      <c r="G427" s="208">
        <f t="shared" ref="G427:G428" si="406">F427/E427</f>
        <v>95.238095238095241</v>
      </c>
      <c r="H427" s="576">
        <f>AVERAGE(G427:G441)</f>
        <v>88.528138528138527</v>
      </c>
      <c r="I427" s="209">
        <f>AVERAGE(P427,U427,Z427,AE427,AJ427,AO427,AT427)</f>
        <v>21</v>
      </c>
      <c r="J427" s="209">
        <f>AVERAGE(Q427,V427,AA427,AF427,AK427,AP427,AU427)</f>
        <v>1772.2994694638769</v>
      </c>
      <c r="K427" s="210">
        <f>AVERAGE(R427,W427,AB427,AG427,AL427,AQ427,AV427)</f>
        <v>84.395212831613193</v>
      </c>
      <c r="L427" s="577">
        <f>IFERROR(AVERAGE(K427:K441),"-")</f>
        <v>78.449598541919016</v>
      </c>
      <c r="M427" s="209">
        <f>RANK(K427, K$427:$K$441)</f>
        <v>1</v>
      </c>
      <c r="N427" s="527"/>
      <c r="O427" s="527"/>
      <c r="P427" s="207">
        <v>21</v>
      </c>
      <c r="Q427" s="207">
        <v>1772.3670117815068</v>
      </c>
      <c r="R427" s="208">
        <f t="shared" ref="R427:R428" si="407">Q427/P427</f>
        <v>84.398429132452705</v>
      </c>
      <c r="S427" s="205">
        <f>RANK(R427, R$427:R$441)</f>
        <v>1</v>
      </c>
      <c r="T427" s="576">
        <f>AVERAGE(R427:R441)</f>
        <v>78.451030625907379</v>
      </c>
      <c r="U427" s="207">
        <v>21</v>
      </c>
      <c r="V427" s="207">
        <v>1772.8448275862108</v>
      </c>
      <c r="W427" s="208">
        <f t="shared" ref="W427:W428" si="408">V427/U427</f>
        <v>84.421182266010035</v>
      </c>
      <c r="X427" s="205">
        <f>RANK(W427, W$427:W$441)</f>
        <v>1</v>
      </c>
      <c r="Y427" s="576">
        <f>AVERAGE(W427:W441)</f>
        <v>78.461762641908479</v>
      </c>
      <c r="Z427" s="207">
        <v>21</v>
      </c>
      <c r="AA427" s="207">
        <v>1772.3886048210377</v>
      </c>
      <c r="AB427" s="208">
        <f t="shared" ref="AB427:AB428" si="409">AA427/Z427</f>
        <v>84.399457372430362</v>
      </c>
      <c r="AC427" s="205">
        <f>RANK(AB427, AB$427:AB$441)</f>
        <v>1</v>
      </c>
      <c r="AD427" s="576">
        <f>AVERAGE(AB427:AB441)</f>
        <v>78.453414527586602</v>
      </c>
      <c r="AE427" s="207">
        <v>21</v>
      </c>
      <c r="AF427" s="207">
        <v>1771.9738824711135</v>
      </c>
      <c r="AG427" s="208">
        <f t="shared" ref="AG427:AG428" si="410">AF427/AE427</f>
        <v>84.379708689100639</v>
      </c>
      <c r="AH427" s="205">
        <f>RANK(AG427, AG$427:AG$441)</f>
        <v>1</v>
      </c>
      <c r="AI427" s="576">
        <f>AVERAGE(AG427:AG441)</f>
        <v>78.440109916008112</v>
      </c>
      <c r="AJ427" s="207">
        <v>21</v>
      </c>
      <c r="AK427" s="207">
        <v>1772.3334885887259</v>
      </c>
      <c r="AL427" s="208">
        <f t="shared" ref="AL427:AL428" si="411">AK427/AJ427</f>
        <v>84.396832789939324</v>
      </c>
      <c r="AM427" s="205">
        <f>RANK(AL427, AL$427:AL$441)</f>
        <v>1</v>
      </c>
      <c r="AN427" s="576">
        <f>AVERAGE(AL427:AL441)</f>
        <v>78.451993326512707</v>
      </c>
      <c r="AO427" s="207">
        <v>21</v>
      </c>
      <c r="AP427" s="207">
        <v>1772.2300140252464</v>
      </c>
      <c r="AQ427" s="208">
        <f t="shared" ref="AQ427:AQ428" si="412">AP427/AO427</f>
        <v>84.391905429773644</v>
      </c>
      <c r="AR427" s="205">
        <f>RANK(AQ427, AQ$427:AQ$441)</f>
        <v>1</v>
      </c>
      <c r="AS427" s="576">
        <f>AVERAGE(AQ427:AQ441)</f>
        <v>78.449466494699621</v>
      </c>
      <c r="AT427" s="207">
        <v>21</v>
      </c>
      <c r="AU427" s="207">
        <v>1771.9584569732983</v>
      </c>
      <c r="AV427" s="208">
        <f t="shared" ref="AV427:AV428" si="413">AU427/AT427</f>
        <v>84.37897414158563</v>
      </c>
      <c r="AW427" s="205">
        <f>RANK(AV427, AV$427:AV$441)</f>
        <v>1</v>
      </c>
      <c r="AX427" s="576">
        <f>AVERAGE(AV427:AV441)</f>
        <v>78.439412260810187</v>
      </c>
    </row>
    <row r="428" spans="2:50" ht="14.25" customHeight="1">
      <c r="B428" s="527"/>
      <c r="C428" s="203">
        <v>2</v>
      </c>
      <c r="D428" s="206" t="s">
        <v>698</v>
      </c>
      <c r="E428" s="203">
        <v>22</v>
      </c>
      <c r="F428" s="203">
        <v>1800</v>
      </c>
      <c r="G428" s="208">
        <f t="shared" si="406"/>
        <v>81.818181818181813</v>
      </c>
      <c r="H428" s="576"/>
      <c r="I428" s="209">
        <f t="shared" ref="I428:K428" si="414">AVERAGE(P428,U428,Z428,AE428,AJ428,AO428,AT428)</f>
        <v>22</v>
      </c>
      <c r="J428" s="209">
        <f t="shared" si="414"/>
        <v>1595.0876535489465</v>
      </c>
      <c r="K428" s="210">
        <f t="shared" si="414"/>
        <v>72.503984252224839</v>
      </c>
      <c r="L428" s="577"/>
      <c r="M428" s="209">
        <f>RANK(K428, K$427:$K$441)</f>
        <v>2</v>
      </c>
      <c r="N428" s="527"/>
      <c r="O428" s="527"/>
      <c r="P428" s="207">
        <v>22</v>
      </c>
      <c r="Q428" s="207">
        <v>1595.0799066259656</v>
      </c>
      <c r="R428" s="208">
        <f t="shared" si="407"/>
        <v>72.503632119362067</v>
      </c>
      <c r="S428" s="205">
        <f t="shared" ref="S428" si="415">RANK(R428, R$427:R$441)</f>
        <v>2</v>
      </c>
      <c r="T428" s="576"/>
      <c r="U428" s="207">
        <v>22</v>
      </c>
      <c r="V428" s="207">
        <v>1595.051546391752</v>
      </c>
      <c r="W428" s="208">
        <f t="shared" si="408"/>
        <v>72.502343017806908</v>
      </c>
      <c r="X428" s="205">
        <f t="shared" ref="X428" si="416">RANK(W428, W$427:W$441)</f>
        <v>2</v>
      </c>
      <c r="Y428" s="576"/>
      <c r="Z428" s="207">
        <v>22</v>
      </c>
      <c r="AA428" s="207">
        <v>1595.1621770203424</v>
      </c>
      <c r="AB428" s="208">
        <f t="shared" si="409"/>
        <v>72.507371682742829</v>
      </c>
      <c r="AC428" s="205">
        <f t="shared" ref="AC428" si="417">RANK(AB428, AB$427:AB$441)</f>
        <v>2</v>
      </c>
      <c r="AD428" s="576"/>
      <c r="AE428" s="207">
        <v>22</v>
      </c>
      <c r="AF428" s="207">
        <v>1595.0112451441425</v>
      </c>
      <c r="AG428" s="208">
        <f t="shared" si="410"/>
        <v>72.50051114291557</v>
      </c>
      <c r="AH428" s="205">
        <f t="shared" ref="AH428" si="418">RANK(AG428, AG$427:AG$441)</f>
        <v>2</v>
      </c>
      <c r="AI428" s="576"/>
      <c r="AJ428" s="207">
        <v>22</v>
      </c>
      <c r="AK428" s="207">
        <v>1595.1573849878941</v>
      </c>
      <c r="AL428" s="208">
        <f t="shared" si="411"/>
        <v>72.507153863086103</v>
      </c>
      <c r="AM428" s="205">
        <f t="shared" ref="AM428" si="419">RANK(AL428, AL$427:AL$441)</f>
        <v>2</v>
      </c>
      <c r="AN428" s="576"/>
      <c r="AO428" s="207">
        <v>22</v>
      </c>
      <c r="AP428" s="207">
        <v>1595.1546063117632</v>
      </c>
      <c r="AQ428" s="208">
        <f t="shared" si="412"/>
        <v>72.507027559625598</v>
      </c>
      <c r="AR428" s="205">
        <f t="shared" ref="AR428" si="420">RANK(AQ428, AQ$427:AQ$441)</f>
        <v>2</v>
      </c>
      <c r="AS428" s="576"/>
      <c r="AT428" s="207">
        <v>22</v>
      </c>
      <c r="AU428" s="207">
        <v>1594.9967083607644</v>
      </c>
      <c r="AV428" s="208">
        <f t="shared" si="413"/>
        <v>72.499850380034744</v>
      </c>
      <c r="AW428" s="205">
        <f t="shared" ref="AW428" si="421">RANK(AV428, AV$427:AV$441)</f>
        <v>2</v>
      </c>
      <c r="AX428" s="576"/>
    </row>
    <row r="429" spans="2:50" ht="14.25" customHeight="1">
      <c r="B429" s="527"/>
      <c r="C429" s="203">
        <v>3</v>
      </c>
      <c r="D429" s="206"/>
      <c r="E429" s="203"/>
      <c r="F429" s="203"/>
      <c r="G429" s="208"/>
      <c r="H429" s="576"/>
      <c r="I429" s="209"/>
      <c r="J429" s="209"/>
      <c r="K429" s="210"/>
      <c r="L429" s="577"/>
      <c r="M429" s="209"/>
      <c r="N429" s="527"/>
      <c r="O429" s="527"/>
      <c r="P429" s="203"/>
      <c r="Q429" s="203"/>
      <c r="R429" s="208"/>
      <c r="S429" s="205"/>
      <c r="T429" s="576"/>
      <c r="U429" s="203"/>
      <c r="V429" s="203"/>
      <c r="W429" s="208"/>
      <c r="X429" s="205"/>
      <c r="Y429" s="576"/>
      <c r="Z429" s="203"/>
      <c r="AA429" s="203"/>
      <c r="AB429" s="208"/>
      <c r="AC429" s="205"/>
      <c r="AD429" s="576"/>
      <c r="AE429" s="203"/>
      <c r="AF429" s="203"/>
      <c r="AG429" s="208"/>
      <c r="AH429" s="205"/>
      <c r="AI429" s="576"/>
      <c r="AJ429" s="203"/>
      <c r="AK429" s="203"/>
      <c r="AL429" s="208"/>
      <c r="AM429" s="205"/>
      <c r="AN429" s="576"/>
      <c r="AO429" s="203"/>
      <c r="AP429" s="203"/>
      <c r="AQ429" s="208"/>
      <c r="AR429" s="205"/>
      <c r="AS429" s="576"/>
      <c r="AT429" s="203"/>
      <c r="AU429" s="203"/>
      <c r="AV429" s="208"/>
      <c r="AW429" s="205"/>
      <c r="AX429" s="576"/>
    </row>
    <row r="430" spans="2:50" ht="14.25" customHeight="1">
      <c r="B430" s="527"/>
      <c r="C430" s="203">
        <v>4</v>
      </c>
      <c r="D430" s="206"/>
      <c r="E430" s="203"/>
      <c r="F430" s="203"/>
      <c r="G430" s="208"/>
      <c r="H430" s="576"/>
      <c r="I430" s="209"/>
      <c r="J430" s="209"/>
      <c r="K430" s="210"/>
      <c r="L430" s="577"/>
      <c r="M430" s="209"/>
      <c r="N430" s="527"/>
      <c r="O430" s="527"/>
      <c r="P430" s="203"/>
      <c r="Q430" s="203"/>
      <c r="R430" s="208"/>
      <c r="S430" s="205"/>
      <c r="T430" s="576"/>
      <c r="U430" s="203"/>
      <c r="V430" s="203"/>
      <c r="W430" s="208"/>
      <c r="X430" s="205"/>
      <c r="Y430" s="576"/>
      <c r="Z430" s="203"/>
      <c r="AA430" s="203"/>
      <c r="AB430" s="208"/>
      <c r="AC430" s="205"/>
      <c r="AD430" s="576"/>
      <c r="AE430" s="203"/>
      <c r="AF430" s="203"/>
      <c r="AG430" s="208"/>
      <c r="AH430" s="205"/>
      <c r="AI430" s="576"/>
      <c r="AJ430" s="203"/>
      <c r="AK430" s="203"/>
      <c r="AL430" s="208"/>
      <c r="AM430" s="205"/>
      <c r="AN430" s="576"/>
      <c r="AO430" s="203"/>
      <c r="AP430" s="203"/>
      <c r="AQ430" s="208"/>
      <c r="AR430" s="205"/>
      <c r="AS430" s="576"/>
      <c r="AT430" s="203"/>
      <c r="AU430" s="203"/>
      <c r="AV430" s="208"/>
      <c r="AW430" s="205"/>
      <c r="AX430" s="576"/>
    </row>
    <row r="431" spans="2:50" ht="14.25" customHeight="1">
      <c r="B431" s="527"/>
      <c r="C431" s="203">
        <v>5</v>
      </c>
      <c r="D431" s="206"/>
      <c r="E431" s="203"/>
      <c r="F431" s="203"/>
      <c r="G431" s="208"/>
      <c r="H431" s="576"/>
      <c r="I431" s="209"/>
      <c r="J431" s="209"/>
      <c r="K431" s="210"/>
      <c r="L431" s="577"/>
      <c r="M431" s="209"/>
      <c r="N431" s="527"/>
      <c r="O431" s="527"/>
      <c r="P431" s="203"/>
      <c r="Q431" s="203"/>
      <c r="R431" s="208"/>
      <c r="S431" s="205"/>
      <c r="T431" s="576"/>
      <c r="U431" s="203"/>
      <c r="V431" s="203"/>
      <c r="W431" s="208"/>
      <c r="X431" s="205"/>
      <c r="Y431" s="576"/>
      <c r="Z431" s="203"/>
      <c r="AA431" s="203"/>
      <c r="AB431" s="208"/>
      <c r="AC431" s="205"/>
      <c r="AD431" s="576"/>
      <c r="AE431" s="203"/>
      <c r="AF431" s="203"/>
      <c r="AG431" s="208"/>
      <c r="AH431" s="205"/>
      <c r="AI431" s="576"/>
      <c r="AJ431" s="203"/>
      <c r="AK431" s="203"/>
      <c r="AL431" s="208"/>
      <c r="AM431" s="205"/>
      <c r="AN431" s="576"/>
      <c r="AO431" s="203"/>
      <c r="AP431" s="203"/>
      <c r="AQ431" s="208"/>
      <c r="AR431" s="205"/>
      <c r="AS431" s="576"/>
      <c r="AT431" s="203"/>
      <c r="AU431" s="203"/>
      <c r="AV431" s="208"/>
      <c r="AW431" s="205"/>
      <c r="AX431" s="576"/>
    </row>
    <row r="432" spans="2:50" ht="14.25" customHeight="1">
      <c r="B432" s="527"/>
      <c r="C432" s="203">
        <v>6</v>
      </c>
      <c r="D432" s="206"/>
      <c r="E432" s="203"/>
      <c r="F432" s="203"/>
      <c r="G432" s="208"/>
      <c r="H432" s="576"/>
      <c r="I432" s="209"/>
      <c r="J432" s="209"/>
      <c r="K432" s="210"/>
      <c r="L432" s="577"/>
      <c r="M432" s="209"/>
      <c r="N432" s="527"/>
      <c r="O432" s="527"/>
      <c r="P432" s="203"/>
      <c r="Q432" s="203"/>
      <c r="R432" s="208"/>
      <c r="S432" s="205"/>
      <c r="T432" s="576"/>
      <c r="U432" s="203"/>
      <c r="V432" s="203"/>
      <c r="W432" s="208"/>
      <c r="X432" s="205"/>
      <c r="Y432" s="576"/>
      <c r="Z432" s="203"/>
      <c r="AA432" s="203"/>
      <c r="AB432" s="208"/>
      <c r="AC432" s="205"/>
      <c r="AD432" s="576"/>
      <c r="AE432" s="203"/>
      <c r="AF432" s="203"/>
      <c r="AG432" s="208"/>
      <c r="AH432" s="205"/>
      <c r="AI432" s="576"/>
      <c r="AJ432" s="203"/>
      <c r="AK432" s="203"/>
      <c r="AL432" s="208"/>
      <c r="AM432" s="205"/>
      <c r="AN432" s="576"/>
      <c r="AO432" s="203"/>
      <c r="AP432" s="203"/>
      <c r="AQ432" s="208"/>
      <c r="AR432" s="205"/>
      <c r="AS432" s="576"/>
      <c r="AT432" s="203"/>
      <c r="AU432" s="203"/>
      <c r="AV432" s="208"/>
      <c r="AW432" s="205"/>
      <c r="AX432" s="576"/>
    </row>
    <row r="433" spans="1:50" ht="14.25" customHeight="1">
      <c r="B433" s="527"/>
      <c r="C433" s="203">
        <v>7</v>
      </c>
      <c r="D433" s="206"/>
      <c r="E433" s="203"/>
      <c r="F433" s="203"/>
      <c r="G433" s="208"/>
      <c r="H433" s="576"/>
      <c r="I433" s="209"/>
      <c r="J433" s="209"/>
      <c r="K433" s="210"/>
      <c r="L433" s="577"/>
      <c r="M433" s="209"/>
      <c r="N433" s="527"/>
      <c r="O433" s="527"/>
      <c r="P433" s="203"/>
      <c r="Q433" s="203"/>
      <c r="R433" s="208"/>
      <c r="S433" s="205"/>
      <c r="T433" s="576"/>
      <c r="U433" s="203"/>
      <c r="V433" s="203"/>
      <c r="W433" s="208"/>
      <c r="X433" s="205"/>
      <c r="Y433" s="576"/>
      <c r="Z433" s="203"/>
      <c r="AA433" s="203"/>
      <c r="AB433" s="208"/>
      <c r="AC433" s="205"/>
      <c r="AD433" s="576"/>
      <c r="AE433" s="203"/>
      <c r="AF433" s="203"/>
      <c r="AG433" s="208"/>
      <c r="AH433" s="205"/>
      <c r="AI433" s="576"/>
      <c r="AJ433" s="203"/>
      <c r="AK433" s="203"/>
      <c r="AL433" s="208"/>
      <c r="AM433" s="205"/>
      <c r="AN433" s="576"/>
      <c r="AO433" s="203"/>
      <c r="AP433" s="203"/>
      <c r="AQ433" s="208"/>
      <c r="AR433" s="205"/>
      <c r="AS433" s="576"/>
      <c r="AT433" s="203"/>
      <c r="AU433" s="203"/>
      <c r="AV433" s="208"/>
      <c r="AW433" s="205"/>
      <c r="AX433" s="576"/>
    </row>
    <row r="434" spans="1:50" ht="14.25" customHeight="1">
      <c r="B434" s="527"/>
      <c r="C434" s="203">
        <v>8</v>
      </c>
      <c r="D434" s="206"/>
      <c r="E434" s="203"/>
      <c r="F434" s="203"/>
      <c r="G434" s="208"/>
      <c r="H434" s="576"/>
      <c r="I434" s="209"/>
      <c r="J434" s="209"/>
      <c r="K434" s="210"/>
      <c r="L434" s="577"/>
      <c r="M434" s="209"/>
      <c r="N434" s="527"/>
      <c r="O434" s="527"/>
      <c r="P434" s="203"/>
      <c r="Q434" s="203"/>
      <c r="R434" s="208"/>
      <c r="S434" s="205"/>
      <c r="T434" s="576"/>
      <c r="U434" s="203"/>
      <c r="V434" s="203"/>
      <c r="W434" s="208"/>
      <c r="X434" s="205"/>
      <c r="Y434" s="576"/>
      <c r="Z434" s="203"/>
      <c r="AA434" s="203"/>
      <c r="AB434" s="208"/>
      <c r="AC434" s="205"/>
      <c r="AD434" s="576"/>
      <c r="AE434" s="203"/>
      <c r="AF434" s="203"/>
      <c r="AG434" s="208"/>
      <c r="AH434" s="205"/>
      <c r="AI434" s="576"/>
      <c r="AJ434" s="203"/>
      <c r="AK434" s="203"/>
      <c r="AL434" s="208"/>
      <c r="AM434" s="205"/>
      <c r="AN434" s="576"/>
      <c r="AO434" s="203"/>
      <c r="AP434" s="203"/>
      <c r="AQ434" s="208"/>
      <c r="AR434" s="205"/>
      <c r="AS434" s="576"/>
      <c r="AT434" s="203"/>
      <c r="AU434" s="203"/>
      <c r="AV434" s="208"/>
      <c r="AW434" s="205"/>
      <c r="AX434" s="576"/>
    </row>
    <row r="435" spans="1:50" ht="14.25" customHeight="1">
      <c r="B435" s="527"/>
      <c r="C435" s="203">
        <v>9</v>
      </c>
      <c r="D435" s="206"/>
      <c r="E435" s="203"/>
      <c r="F435" s="203"/>
      <c r="G435" s="208"/>
      <c r="H435" s="576"/>
      <c r="I435" s="209"/>
      <c r="J435" s="209"/>
      <c r="K435" s="210"/>
      <c r="L435" s="577"/>
      <c r="M435" s="209"/>
      <c r="N435" s="527"/>
      <c r="O435" s="527"/>
      <c r="P435" s="203"/>
      <c r="Q435" s="203"/>
      <c r="R435" s="208"/>
      <c r="S435" s="205"/>
      <c r="T435" s="576"/>
      <c r="U435" s="203"/>
      <c r="V435" s="203"/>
      <c r="W435" s="208"/>
      <c r="X435" s="205"/>
      <c r="Y435" s="576"/>
      <c r="Z435" s="203"/>
      <c r="AA435" s="203"/>
      <c r="AB435" s="208"/>
      <c r="AC435" s="205"/>
      <c r="AD435" s="576"/>
      <c r="AE435" s="203"/>
      <c r="AF435" s="203"/>
      <c r="AG435" s="208"/>
      <c r="AH435" s="205"/>
      <c r="AI435" s="576"/>
      <c r="AJ435" s="203"/>
      <c r="AK435" s="203"/>
      <c r="AL435" s="208"/>
      <c r="AM435" s="205"/>
      <c r="AN435" s="576"/>
      <c r="AO435" s="203"/>
      <c r="AP435" s="203"/>
      <c r="AQ435" s="208"/>
      <c r="AR435" s="205"/>
      <c r="AS435" s="576"/>
      <c r="AT435" s="203"/>
      <c r="AU435" s="203"/>
      <c r="AV435" s="208"/>
      <c r="AW435" s="205"/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3"/>
      <c r="Q436" s="203"/>
      <c r="R436" s="208"/>
      <c r="S436" s="205"/>
      <c r="T436" s="576"/>
      <c r="U436" s="203"/>
      <c r="V436" s="203"/>
      <c r="W436" s="208"/>
      <c r="X436" s="205"/>
      <c r="Y436" s="576"/>
      <c r="Z436" s="203"/>
      <c r="AA436" s="203"/>
      <c r="AB436" s="208"/>
      <c r="AC436" s="205"/>
      <c r="AD436" s="576"/>
      <c r="AE436" s="203"/>
      <c r="AF436" s="203"/>
      <c r="AG436" s="208"/>
      <c r="AH436" s="205"/>
      <c r="AI436" s="576"/>
      <c r="AJ436" s="203"/>
      <c r="AK436" s="203"/>
      <c r="AL436" s="208"/>
      <c r="AM436" s="205"/>
      <c r="AN436" s="576"/>
      <c r="AO436" s="203"/>
      <c r="AP436" s="203"/>
      <c r="AQ436" s="208"/>
      <c r="AR436" s="205"/>
      <c r="AS436" s="576"/>
      <c r="AT436" s="203"/>
      <c r="AU436" s="203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3"/>
      <c r="Q437" s="203"/>
      <c r="R437" s="208"/>
      <c r="S437" s="205"/>
      <c r="T437" s="576"/>
      <c r="U437" s="203"/>
      <c r="V437" s="203"/>
      <c r="W437" s="208"/>
      <c r="X437" s="205"/>
      <c r="Y437" s="576"/>
      <c r="Z437" s="203"/>
      <c r="AA437" s="203"/>
      <c r="AB437" s="208"/>
      <c r="AC437" s="205"/>
      <c r="AD437" s="576"/>
      <c r="AE437" s="203"/>
      <c r="AF437" s="203"/>
      <c r="AG437" s="208"/>
      <c r="AH437" s="205"/>
      <c r="AI437" s="576"/>
      <c r="AJ437" s="203"/>
      <c r="AK437" s="203"/>
      <c r="AL437" s="208"/>
      <c r="AM437" s="205"/>
      <c r="AN437" s="576"/>
      <c r="AO437" s="203"/>
      <c r="AP437" s="203"/>
      <c r="AQ437" s="208"/>
      <c r="AR437" s="205"/>
      <c r="AS437" s="576"/>
      <c r="AT437" s="203"/>
      <c r="AU437" s="203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422">U442+1</f>
        <v>46023</v>
      </c>
      <c r="AA442" s="637"/>
      <c r="AB442" s="637"/>
      <c r="AC442" s="637"/>
      <c r="AD442" s="637"/>
      <c r="AE442" s="638">
        <f t="shared" ref="AE442" si="423">Z442+1</f>
        <v>46024</v>
      </c>
      <c r="AF442" s="639"/>
      <c r="AG442" s="639"/>
      <c r="AH442" s="639"/>
      <c r="AI442" s="639"/>
      <c r="AJ442" s="640">
        <f t="shared" ref="AJ442" si="424">AE442+1</f>
        <v>46025</v>
      </c>
      <c r="AK442" s="641"/>
      <c r="AL442" s="641"/>
      <c r="AM442" s="641"/>
      <c r="AN442" s="642"/>
      <c r="AO442" s="638">
        <f t="shared" ref="AO442" si="425">AJ442+1</f>
        <v>46026</v>
      </c>
      <c r="AP442" s="639"/>
      <c r="AQ442" s="639"/>
      <c r="AR442" s="639"/>
      <c r="AS442" s="639"/>
      <c r="AT442" s="640">
        <f t="shared" ref="AT442" si="426">AO442+1</f>
        <v>46027</v>
      </c>
      <c r="AU442" s="641"/>
      <c r="AV442" s="641"/>
      <c r="AW442" s="641"/>
      <c r="AX442" s="642"/>
    </row>
    <row r="443" spans="1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427">Z442</f>
        <v>46023</v>
      </c>
      <c r="AA443" s="643"/>
      <c r="AB443" s="643"/>
      <c r="AC443" s="643"/>
      <c r="AD443" s="643"/>
      <c r="AE443" s="644">
        <f t="shared" ref="AE443" si="428">AE442</f>
        <v>46024</v>
      </c>
      <c r="AF443" s="644"/>
      <c r="AG443" s="644"/>
      <c r="AH443" s="644"/>
      <c r="AI443" s="644"/>
      <c r="AJ443" s="645">
        <f t="shared" ref="AJ443" si="429">AJ442</f>
        <v>46025</v>
      </c>
      <c r="AK443" s="646"/>
      <c r="AL443" s="646"/>
      <c r="AM443" s="646"/>
      <c r="AN443" s="647"/>
      <c r="AO443" s="644">
        <f t="shared" ref="AO443" si="430">AO442</f>
        <v>46026</v>
      </c>
      <c r="AP443" s="644"/>
      <c r="AQ443" s="644"/>
      <c r="AR443" s="644"/>
      <c r="AS443" s="644"/>
      <c r="AT443" s="645">
        <f t="shared" ref="AT443" si="431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498</v>
      </c>
      <c r="C447" s="203">
        <v>1</v>
      </c>
      <c r="D447" s="206" t="s">
        <v>780</v>
      </c>
      <c r="E447" s="203">
        <v>21</v>
      </c>
      <c r="F447" s="203">
        <v>2000</v>
      </c>
      <c r="G447" s="208">
        <f t="shared" ref="G447:G448" si="432">F447/E447</f>
        <v>95.238095238095241</v>
      </c>
      <c r="H447" s="576">
        <f>AVERAGE(G447:G461)</f>
        <v>88.528138528138527</v>
      </c>
      <c r="I447" s="209">
        <f>AVERAGE(P447,U447,Z447,AE447,AJ447,AO447,AT447)</f>
        <v>21</v>
      </c>
      <c r="J447" s="209">
        <f>AVERAGE(Q447,V447,AA447,AF447,AK447,AP447,AU447)</f>
        <v>1772.0633416368396</v>
      </c>
      <c r="K447" s="210">
        <f>AVERAGE(R447,W447,AB447,AG447,AL447,AQ447,AV447)</f>
        <v>84.383968649373315</v>
      </c>
      <c r="L447" s="577">
        <f>IFERROR(AVERAGE(K447:K461),"-")</f>
        <v>78.445557914950513</v>
      </c>
      <c r="M447" s="209">
        <f>RANK(K447, K$447:$K$461)</f>
        <v>1</v>
      </c>
      <c r="N447" s="527"/>
      <c r="O447" s="527"/>
      <c r="P447" s="211">
        <f>IFERROR(VLOOKUP($D447,'[2]1230W2'!$A:$B,2,0),"")</f>
        <v>21</v>
      </c>
      <c r="Q447" s="211">
        <f>IFERROR(VLOOKUP($D447,'[2]1230W2'!$A:$C,3,0),"")</f>
        <v>1771.9105862505248</v>
      </c>
      <c r="R447" s="208">
        <f>IFERROR(Q447/P447,"")</f>
        <v>84.376694583358329</v>
      </c>
      <c r="S447" s="205">
        <f>RANK(R447, R$447:R$461)</f>
        <v>1</v>
      </c>
      <c r="T447" s="576">
        <f>AVERAGE(R447:R461)</f>
        <v>78.440731271335878</v>
      </c>
      <c r="U447" s="211">
        <f>IFERROR(VLOOKUP($D447,'[2]1231W3'!$A:$B,2,0),"")</f>
        <v>21</v>
      </c>
      <c r="V447" s="211">
        <f>IFERROR(VLOOKUP($D447,'[2]1231W3'!$A:$C,3,0),"")</f>
        <v>1772.2160970231544</v>
      </c>
      <c r="W447" s="208">
        <f t="shared" ref="W447:W461" si="433">IFERROR(V447/U447,"")</f>
        <v>84.391242715388302</v>
      </c>
      <c r="X447" s="205">
        <f>RANK(W447, W$447:W$461)</f>
        <v>1</v>
      </c>
      <c r="Y447" s="576">
        <f>AVERAGE(W447:W461)</f>
        <v>78.450384558565133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434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435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436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437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698</v>
      </c>
      <c r="E448" s="203">
        <v>22</v>
      </c>
      <c r="F448" s="203">
        <v>1800</v>
      </c>
      <c r="G448" s="208">
        <f t="shared" si="432"/>
        <v>81.818181818181813</v>
      </c>
      <c r="H448" s="576"/>
      <c r="I448" s="209">
        <f t="shared" ref="I448:K448" si="438">AVERAGE(P448,U448,Z448,AE448,AJ448,AO448,AT448)</f>
        <v>22</v>
      </c>
      <c r="J448" s="209">
        <f t="shared" si="438"/>
        <v>1595.1572379716094</v>
      </c>
      <c r="K448" s="210">
        <f t="shared" si="438"/>
        <v>72.50714718052771</v>
      </c>
      <c r="L448" s="577"/>
      <c r="M448" s="209">
        <f>RANK(K448, K$447:$K$461)</f>
        <v>2</v>
      </c>
      <c r="N448" s="527"/>
      <c r="O448" s="527"/>
      <c r="P448" s="211">
        <f>IFERROR(VLOOKUP($D448,'[2]1230W2'!$A:$B,2,0),"")</f>
        <v>22</v>
      </c>
      <c r="Q448" s="211">
        <f>IFERROR(VLOOKUP($D448,'[2]1230W2'!$A:$C,3,0),"")</f>
        <v>1595.1048951048954</v>
      </c>
      <c r="R448" s="208">
        <f t="shared" ref="R448:R461" si="439">IFERROR(Q448/P448,"")</f>
        <v>72.504767959313426</v>
      </c>
      <c r="S448" s="205">
        <f>RANK(R448, R$447:R$461)</f>
        <v>2</v>
      </c>
      <c r="T448" s="576"/>
      <c r="U448" s="211">
        <f>IFERROR(VLOOKUP($D448,'[2]1231W3'!$A:$B,2,0),"")</f>
        <v>22</v>
      </c>
      <c r="V448" s="211">
        <f>IFERROR(VLOOKUP($D448,'[2]1231W3'!$A:$C,3,0),"")</f>
        <v>1595.2095808383235</v>
      </c>
      <c r="W448" s="208">
        <f t="shared" si="433"/>
        <v>72.509526401741979</v>
      </c>
      <c r="X448" s="205">
        <f>RANK(W448, W$447:W$461)</f>
        <v>2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434"/>
        <v/>
      </c>
      <c r="AC448" s="205" t="e">
        <f t="shared" ref="AC448:AC461" si="440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441">IFERROR(AF448/AE448,"")</f>
        <v/>
      </c>
      <c r="AH448" s="205" t="e">
        <f t="shared" ref="AH448:AH461" si="442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435"/>
        <v/>
      </c>
      <c r="AM448" s="205" t="e">
        <f t="shared" ref="AM448:AM461" si="443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436"/>
        <v/>
      </c>
      <c r="AR448" s="205" t="e">
        <f t="shared" ref="AR448:AR461" si="444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437"/>
        <v/>
      </c>
      <c r="AW448" s="205" t="e">
        <f t="shared" ref="AW448:AW461" si="445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/>
      <c r="E449" s="203"/>
      <c r="F449" s="203"/>
      <c r="G449" s="208"/>
      <c r="H449" s="576"/>
      <c r="I449" s="209"/>
      <c r="J449" s="209"/>
      <c r="K449" s="210"/>
      <c r="L449" s="577"/>
      <c r="M449" s="209"/>
      <c r="N449" s="527"/>
      <c r="O449" s="527"/>
      <c r="P449" s="211" t="str">
        <f>IFERROR(VLOOKUP($D449,'[2]1230W2'!$A:$B,2,0),"")</f>
        <v/>
      </c>
      <c r="Q449" s="211" t="str">
        <f>IFERROR(VLOOKUP($D449,'[2]1230W2'!$A:$C,3,0),"")</f>
        <v/>
      </c>
      <c r="R449" s="208" t="str">
        <f t="shared" si="439"/>
        <v/>
      </c>
      <c r="S449" s="205"/>
      <c r="T449" s="576"/>
      <c r="U449" s="211" t="str">
        <f>IFERROR(VLOOKUP($D449,'[2]1231W3'!$A:$B,2,0),"")</f>
        <v/>
      </c>
      <c r="V449" s="211" t="str">
        <f>IFERROR(VLOOKUP($D449,'[2]1231W3'!$A:$C,3,0),"")</f>
        <v/>
      </c>
      <c r="W449" s="208" t="str">
        <f t="shared" si="433"/>
        <v/>
      </c>
      <c r="X449" s="205" t="e">
        <f t="shared" ref="X449:X461" si="446">RANK(W449, W$7:W$21)</f>
        <v>#VALUE!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434"/>
        <v/>
      </c>
      <c r="AC449" s="205" t="e">
        <f t="shared" si="440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441"/>
        <v/>
      </c>
      <c r="AH449" s="205" t="e">
        <f t="shared" si="442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435"/>
        <v/>
      </c>
      <c r="AM449" s="205" t="e">
        <f t="shared" si="443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436"/>
        <v/>
      </c>
      <c r="AR449" s="205" t="e">
        <f t="shared" si="444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437"/>
        <v/>
      </c>
      <c r="AW449" s="205" t="e">
        <f t="shared" si="445"/>
        <v>#VALUE!</v>
      </c>
      <c r="AX449" s="576"/>
    </row>
    <row r="450" spans="1:50" ht="14.25" customHeight="1">
      <c r="A450" s="279"/>
      <c r="B450" s="527"/>
      <c r="C450" s="203">
        <v>4</v>
      </c>
      <c r="D450" s="206"/>
      <c r="E450" s="203"/>
      <c r="F450" s="203"/>
      <c r="G450" s="208"/>
      <c r="H450" s="576"/>
      <c r="I450" s="209"/>
      <c r="J450" s="209"/>
      <c r="K450" s="210"/>
      <c r="L450" s="577"/>
      <c r="M450" s="209"/>
      <c r="N450" s="527"/>
      <c r="O450" s="527"/>
      <c r="P450" s="211" t="str">
        <f>IFERROR(VLOOKUP($D450,'[2]1230W2'!$A:$B,2,0),"")</f>
        <v/>
      </c>
      <c r="Q450" s="211" t="str">
        <f>IFERROR(VLOOKUP($D450,'[2]1230W2'!$A:$C,3,0),"")</f>
        <v/>
      </c>
      <c r="R450" s="208" t="str">
        <f t="shared" si="439"/>
        <v/>
      </c>
      <c r="S450" s="205"/>
      <c r="T450" s="576"/>
      <c r="U450" s="211" t="str">
        <f>IFERROR(VLOOKUP($D450,'[2]1231W3'!$A:$B,2,0),"")</f>
        <v/>
      </c>
      <c r="V450" s="211" t="str">
        <f>IFERROR(VLOOKUP($D450,'[2]1231W3'!$A:$C,3,0),"")</f>
        <v/>
      </c>
      <c r="W450" s="208" t="str">
        <f t="shared" si="433"/>
        <v/>
      </c>
      <c r="X450" s="205" t="e">
        <f t="shared" si="446"/>
        <v>#VALUE!</v>
      </c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434"/>
        <v/>
      </c>
      <c r="AC450" s="205" t="e">
        <f t="shared" si="440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441"/>
        <v/>
      </c>
      <c r="AH450" s="205" t="e">
        <f t="shared" si="442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435"/>
        <v/>
      </c>
      <c r="AM450" s="205" t="e">
        <f t="shared" si="443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436"/>
        <v/>
      </c>
      <c r="AR450" s="205" t="e">
        <f t="shared" si="444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437"/>
        <v/>
      </c>
      <c r="AW450" s="205" t="e">
        <f t="shared" si="445"/>
        <v>#VALUE!</v>
      </c>
      <c r="AX450" s="576"/>
    </row>
    <row r="451" spans="1:50" ht="14.25" customHeight="1">
      <c r="A451" s="279"/>
      <c r="B451" s="527"/>
      <c r="C451" s="203">
        <v>5</v>
      </c>
      <c r="D451" s="206"/>
      <c r="E451" s="203"/>
      <c r="F451" s="203"/>
      <c r="G451" s="208"/>
      <c r="H451" s="576"/>
      <c r="I451" s="209"/>
      <c r="J451" s="209"/>
      <c r="K451" s="210"/>
      <c r="L451" s="577"/>
      <c r="M451" s="209"/>
      <c r="N451" s="527"/>
      <c r="O451" s="527"/>
      <c r="P451" s="211" t="str">
        <f>IFERROR(VLOOKUP($D451,'[2]1230W2'!$A:$B,2,0),"")</f>
        <v/>
      </c>
      <c r="Q451" s="211" t="str">
        <f>IFERROR(VLOOKUP($D451,'[2]1230W2'!$A:$C,3,0),"")</f>
        <v/>
      </c>
      <c r="R451" s="208" t="str">
        <f t="shared" si="439"/>
        <v/>
      </c>
      <c r="S451" s="205"/>
      <c r="T451" s="576"/>
      <c r="U451" s="211" t="str">
        <f>IFERROR(VLOOKUP($D451,'[2]1231W3'!$A:$B,2,0),"")</f>
        <v/>
      </c>
      <c r="V451" s="211" t="str">
        <f>IFERROR(VLOOKUP($D451,'[2]1231W3'!$A:$C,3,0),"")</f>
        <v/>
      </c>
      <c r="W451" s="208" t="str">
        <f t="shared" si="433"/>
        <v/>
      </c>
      <c r="X451" s="205" t="e">
        <f t="shared" si="446"/>
        <v>#VALUE!</v>
      </c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434"/>
        <v/>
      </c>
      <c r="AC451" s="205" t="e">
        <f t="shared" si="440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441"/>
        <v/>
      </c>
      <c r="AH451" s="205" t="e">
        <f t="shared" si="442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435"/>
        <v/>
      </c>
      <c r="AM451" s="205" t="e">
        <f t="shared" si="443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436"/>
        <v/>
      </c>
      <c r="AR451" s="205" t="e">
        <f t="shared" si="444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437"/>
        <v/>
      </c>
      <c r="AW451" s="205" t="e">
        <f t="shared" si="445"/>
        <v>#VALUE!</v>
      </c>
      <c r="AX451" s="576"/>
    </row>
    <row r="452" spans="1:50" ht="14.25" customHeight="1">
      <c r="A452" s="279"/>
      <c r="B452" s="527"/>
      <c r="C452" s="203">
        <v>6</v>
      </c>
      <c r="D452" s="206"/>
      <c r="E452" s="203"/>
      <c r="F452" s="203"/>
      <c r="G452" s="208"/>
      <c r="H452" s="576"/>
      <c r="I452" s="209"/>
      <c r="J452" s="209"/>
      <c r="K452" s="210"/>
      <c r="L452" s="577"/>
      <c r="M452" s="209"/>
      <c r="N452" s="527"/>
      <c r="O452" s="527"/>
      <c r="P452" s="211" t="str">
        <f>IFERROR(VLOOKUP($D452,'[2]1230W2'!$A:$B,2,0),"")</f>
        <v/>
      </c>
      <c r="Q452" s="211" t="str">
        <f>IFERROR(VLOOKUP($D452,'[2]1230W2'!$A:$C,3,0),"")</f>
        <v/>
      </c>
      <c r="R452" s="208" t="str">
        <f t="shared" si="439"/>
        <v/>
      </c>
      <c r="S452" s="205"/>
      <c r="T452" s="576"/>
      <c r="U452" s="211" t="str">
        <f>IFERROR(VLOOKUP($D452,'[2]1231W3'!$A:$B,2,0),"")</f>
        <v/>
      </c>
      <c r="V452" s="211" t="str">
        <f>IFERROR(VLOOKUP($D452,'[2]1231W3'!$A:$C,3,0),"")</f>
        <v/>
      </c>
      <c r="W452" s="208" t="str">
        <f t="shared" si="433"/>
        <v/>
      </c>
      <c r="X452" s="205" t="e">
        <f t="shared" si="446"/>
        <v>#VALUE!</v>
      </c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434"/>
        <v/>
      </c>
      <c r="AC452" s="205" t="e">
        <f t="shared" si="440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441"/>
        <v/>
      </c>
      <c r="AH452" s="205" t="e">
        <f t="shared" si="442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435"/>
        <v/>
      </c>
      <c r="AM452" s="205" t="e">
        <f t="shared" si="443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436"/>
        <v/>
      </c>
      <c r="AR452" s="205" t="e">
        <f t="shared" si="444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437"/>
        <v/>
      </c>
      <c r="AW452" s="205" t="e">
        <f t="shared" si="445"/>
        <v>#VALUE!</v>
      </c>
      <c r="AX452" s="576"/>
    </row>
    <row r="453" spans="1:50" ht="14.25" customHeight="1">
      <c r="A453" s="279"/>
      <c r="B453" s="527"/>
      <c r="C453" s="203">
        <v>7</v>
      </c>
      <c r="D453" s="206"/>
      <c r="E453" s="203"/>
      <c r="F453" s="203"/>
      <c r="G453" s="208"/>
      <c r="H453" s="576"/>
      <c r="I453" s="209"/>
      <c r="J453" s="209"/>
      <c r="K453" s="210"/>
      <c r="L453" s="577"/>
      <c r="M453" s="209"/>
      <c r="N453" s="527"/>
      <c r="O453" s="527"/>
      <c r="P453" s="211" t="str">
        <f>IFERROR(VLOOKUP($D453,'[2]1230W2'!$A:$B,2,0),"")</f>
        <v/>
      </c>
      <c r="Q453" s="211" t="str">
        <f>IFERROR(VLOOKUP($D453,'[2]1230W2'!$A:$C,3,0),"")</f>
        <v/>
      </c>
      <c r="R453" s="208" t="str">
        <f t="shared" si="439"/>
        <v/>
      </c>
      <c r="S453" s="205"/>
      <c r="T453" s="576"/>
      <c r="U453" s="211" t="str">
        <f>IFERROR(VLOOKUP($D453,'[2]1231W3'!$A:$B,2,0),"")</f>
        <v/>
      </c>
      <c r="V453" s="211" t="str">
        <f>IFERROR(VLOOKUP($D453,'[2]1231W3'!$A:$C,3,0),"")</f>
        <v/>
      </c>
      <c r="W453" s="208" t="str">
        <f t="shared" si="433"/>
        <v/>
      </c>
      <c r="X453" s="205" t="e">
        <f t="shared" si="446"/>
        <v>#VALUE!</v>
      </c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434"/>
        <v/>
      </c>
      <c r="AC453" s="205" t="e">
        <f t="shared" si="440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441"/>
        <v/>
      </c>
      <c r="AH453" s="205" t="e">
        <f t="shared" si="442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435"/>
        <v/>
      </c>
      <c r="AM453" s="205" t="e">
        <f t="shared" si="443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436"/>
        <v/>
      </c>
      <c r="AR453" s="205" t="e">
        <f t="shared" si="444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437"/>
        <v/>
      </c>
      <c r="AW453" s="205" t="e">
        <f t="shared" si="445"/>
        <v>#VALUE!</v>
      </c>
      <c r="AX453" s="576"/>
    </row>
    <row r="454" spans="1:50" ht="14.25" customHeight="1">
      <c r="A454" s="279"/>
      <c r="B454" s="527"/>
      <c r="C454" s="203">
        <v>8</v>
      </c>
      <c r="D454" s="206"/>
      <c r="E454" s="203"/>
      <c r="F454" s="203"/>
      <c r="G454" s="208"/>
      <c r="H454" s="576"/>
      <c r="I454" s="209"/>
      <c r="J454" s="209"/>
      <c r="K454" s="210"/>
      <c r="L454" s="577"/>
      <c r="M454" s="209"/>
      <c r="N454" s="527"/>
      <c r="O454" s="527"/>
      <c r="P454" s="211" t="str">
        <f>IFERROR(VLOOKUP($D454,'[2]1230W2'!$A:$B,2,0),"")</f>
        <v/>
      </c>
      <c r="Q454" s="211" t="str">
        <f>IFERROR(VLOOKUP($D454,'[2]1230W2'!$A:$C,3,0),"")</f>
        <v/>
      </c>
      <c r="R454" s="208" t="str">
        <f t="shared" si="439"/>
        <v/>
      </c>
      <c r="S454" s="205"/>
      <c r="T454" s="576"/>
      <c r="U454" s="211" t="str">
        <f>IFERROR(VLOOKUP($D454,'[2]1231W3'!$A:$B,2,0),"")</f>
        <v/>
      </c>
      <c r="V454" s="211" t="str">
        <f>IFERROR(VLOOKUP($D454,'[2]1231W3'!$A:$C,3,0),"")</f>
        <v/>
      </c>
      <c r="W454" s="208" t="str">
        <f t="shared" si="433"/>
        <v/>
      </c>
      <c r="X454" s="205" t="e">
        <f t="shared" si="446"/>
        <v>#VALUE!</v>
      </c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434"/>
        <v/>
      </c>
      <c r="AC454" s="205" t="e">
        <f t="shared" si="440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441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435"/>
        <v/>
      </c>
      <c r="AM454" s="205" t="e">
        <f t="shared" si="443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436"/>
        <v/>
      </c>
      <c r="AR454" s="205" t="e">
        <f t="shared" si="444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437"/>
        <v/>
      </c>
      <c r="AW454" s="205" t="e">
        <f t="shared" si="445"/>
        <v>#VALUE!</v>
      </c>
      <c r="AX454" s="576"/>
    </row>
    <row r="455" spans="1:50" ht="14.25" customHeight="1">
      <c r="A455" s="279"/>
      <c r="B455" s="527"/>
      <c r="C455" s="203">
        <v>9</v>
      </c>
      <c r="D455" s="206"/>
      <c r="E455" s="203"/>
      <c r="F455" s="203"/>
      <c r="G455" s="208"/>
      <c r="H455" s="576"/>
      <c r="I455" s="209"/>
      <c r="J455" s="209"/>
      <c r="K455" s="210"/>
      <c r="L455" s="577"/>
      <c r="M455" s="209"/>
      <c r="N455" s="527"/>
      <c r="O455" s="527"/>
      <c r="P455" s="211" t="str">
        <f>IFERROR(VLOOKUP($D455,'[2]1230W2'!$A:$B,2,0),"")</f>
        <v/>
      </c>
      <c r="Q455" s="211" t="str">
        <f>IFERROR(VLOOKUP($D455,'[2]1230W2'!$A:$C,3,0),"")</f>
        <v/>
      </c>
      <c r="R455" s="208" t="str">
        <f t="shared" si="439"/>
        <v/>
      </c>
      <c r="S455" s="205"/>
      <c r="T455" s="576"/>
      <c r="U455" s="211" t="str">
        <f>IFERROR(VLOOKUP($D455,'[2]1231W3'!$A:$B,2,0),"")</f>
        <v/>
      </c>
      <c r="V455" s="211" t="str">
        <f>IFERROR(VLOOKUP($D455,'[2]1231W3'!$A:$C,3,0),"")</f>
        <v/>
      </c>
      <c r="W455" s="208" t="str">
        <f t="shared" si="433"/>
        <v/>
      </c>
      <c r="X455" s="205" t="e">
        <f t="shared" si="446"/>
        <v>#VALUE!</v>
      </c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434"/>
        <v/>
      </c>
      <c r="AC455" s="205" t="e">
        <f t="shared" si="440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441"/>
        <v/>
      </c>
      <c r="AH455" s="205" t="e">
        <f t="shared" si="442"/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435"/>
        <v/>
      </c>
      <c r="AM455" s="205" t="e">
        <f t="shared" si="443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436"/>
        <v/>
      </c>
      <c r="AR455" s="205" t="e">
        <f t="shared" si="444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437"/>
        <v/>
      </c>
      <c r="AW455" s="205" t="e">
        <f t="shared" si="445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439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433"/>
        <v/>
      </c>
      <c r="X456" s="205" t="e">
        <f t="shared" si="446"/>
        <v>#VALUE!</v>
      </c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434"/>
        <v/>
      </c>
      <c r="AC456" s="205" t="e">
        <f t="shared" si="440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441"/>
        <v/>
      </c>
      <c r="AH456" s="205" t="e">
        <f t="shared" si="442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435"/>
        <v/>
      </c>
      <c r="AM456" s="205" t="e">
        <f t="shared" si="443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436"/>
        <v/>
      </c>
      <c r="AR456" s="205" t="e">
        <f t="shared" si="444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437"/>
        <v/>
      </c>
      <c r="AW456" s="205" t="e">
        <f t="shared" si="445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439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433"/>
        <v/>
      </c>
      <c r="X457" s="205" t="e">
        <f t="shared" si="446"/>
        <v>#VALUE!</v>
      </c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434"/>
        <v/>
      </c>
      <c r="AC457" s="205" t="e">
        <f t="shared" si="440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441"/>
        <v/>
      </c>
      <c r="AH457" s="205" t="e">
        <f t="shared" si="442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435"/>
        <v/>
      </c>
      <c r="AM457" s="205" t="e">
        <f t="shared" si="443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436"/>
        <v/>
      </c>
      <c r="AR457" s="205" t="e">
        <f t="shared" si="444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437"/>
        <v/>
      </c>
      <c r="AW457" s="205" t="e">
        <f t="shared" si="445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439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433"/>
        <v/>
      </c>
      <c r="X458" s="205" t="e">
        <f t="shared" si="446"/>
        <v>#VALUE!</v>
      </c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434"/>
        <v/>
      </c>
      <c r="AC458" s="205" t="e">
        <f t="shared" si="440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441"/>
        <v/>
      </c>
      <c r="AH458" s="205" t="e">
        <f t="shared" si="442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435"/>
        <v/>
      </c>
      <c r="AM458" s="205" t="e">
        <f t="shared" si="443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436"/>
        <v/>
      </c>
      <c r="AR458" s="205" t="e">
        <f t="shared" si="444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437"/>
        <v/>
      </c>
      <c r="AW458" s="205" t="e">
        <f t="shared" si="445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439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433"/>
        <v/>
      </c>
      <c r="X459" s="205" t="e">
        <f t="shared" si="446"/>
        <v>#VALUE!</v>
      </c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434"/>
        <v/>
      </c>
      <c r="AC459" s="205" t="e">
        <f t="shared" si="440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441"/>
        <v/>
      </c>
      <c r="AH459" s="205" t="e">
        <f t="shared" si="442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435"/>
        <v/>
      </c>
      <c r="AM459" s="205" t="e">
        <f t="shared" si="443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436"/>
        <v/>
      </c>
      <c r="AR459" s="205" t="e">
        <f t="shared" si="444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437"/>
        <v/>
      </c>
      <c r="AW459" s="205" t="e">
        <f t="shared" si="445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439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433"/>
        <v/>
      </c>
      <c r="X460" s="205" t="e">
        <f t="shared" si="446"/>
        <v>#VALUE!</v>
      </c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434"/>
        <v/>
      </c>
      <c r="AC460" s="205" t="e">
        <f t="shared" si="440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441"/>
        <v/>
      </c>
      <c r="AH460" s="205" t="e">
        <f t="shared" si="442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435"/>
        <v/>
      </c>
      <c r="AM460" s="205" t="e">
        <f t="shared" si="443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436"/>
        <v/>
      </c>
      <c r="AR460" s="205" t="e">
        <f t="shared" si="444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437"/>
        <v/>
      </c>
      <c r="AW460" s="205" t="e">
        <f t="shared" si="445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439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433"/>
        <v/>
      </c>
      <c r="X461" s="205" t="e">
        <f t="shared" si="446"/>
        <v>#VALUE!</v>
      </c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434"/>
        <v/>
      </c>
      <c r="AC461" s="205" t="e">
        <f t="shared" si="440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441"/>
        <v/>
      </c>
      <c r="AH461" s="205" t="e">
        <f t="shared" si="442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435"/>
        <v/>
      </c>
      <c r="AM461" s="205" t="e">
        <f t="shared" si="443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436"/>
        <v/>
      </c>
      <c r="AR461" s="205" t="e">
        <f t="shared" si="444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437"/>
        <v/>
      </c>
      <c r="AW461" s="205" t="e">
        <f t="shared" si="445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12" priority="1">
      <formula>A444&lt;0</formula>
    </cfRule>
    <cfRule type="expression" dxfId="11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461"/>
  <sheetViews>
    <sheetView zoomScaleNormal="100" workbookViewId="0">
      <pane xSplit="13" ySplit="3" topLeftCell="N429" activePane="bottomRight" state="frozen"/>
      <selection activeCell="L95" sqref="L95"/>
      <selection pane="topRight" activeCell="L95" sqref="L95"/>
      <selection pane="bottomLeft" activeCell="L95" sqref="L95"/>
      <selection pane="bottomRight" activeCell="H447" sqref="H447:H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16" t="s">
        <v>836</v>
      </c>
      <c r="C1" s="198">
        <f>AVERAGE(L367,L387,L407,L427,L447)</f>
        <v>120.50216530170277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500</v>
      </c>
      <c r="C7" s="203">
        <v>1</v>
      </c>
      <c r="D7" s="206" t="s">
        <v>501</v>
      </c>
      <c r="E7" s="207">
        <v>21</v>
      </c>
      <c r="F7" s="203">
        <v>3600</v>
      </c>
      <c r="G7" s="208">
        <f>F7/E7</f>
        <v>171.42857142857142</v>
      </c>
      <c r="H7" s="576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77">
        <f>IFERROR(AVERAGE(K7:K21),"-")</f>
        <v>135.53742415849985</v>
      </c>
      <c r="M7" s="209">
        <f>RANK(K7, K$7:$K$21)</f>
        <v>8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76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76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76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76">
        <f>AVERAGE(AV7:AV21)</f>
        <v>139.2323252599931</v>
      </c>
    </row>
    <row r="8" spans="1:50" ht="14.25" hidden="1" customHeight="1" outlineLevel="1">
      <c r="B8" s="527"/>
      <c r="C8" s="203">
        <v>2</v>
      </c>
      <c r="D8" s="206" t="s">
        <v>502</v>
      </c>
      <c r="E8" s="207">
        <v>21</v>
      </c>
      <c r="F8" s="203">
        <v>3600</v>
      </c>
      <c r="G8" s="208">
        <f t="shared" ref="G8:G20" si="7">F8/E8</f>
        <v>171.42857142857142</v>
      </c>
      <c r="H8" s="576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77"/>
      <c r="M8" s="209">
        <f>RANK(K8, K$7:$K$21)</f>
        <v>7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76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76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76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76"/>
    </row>
    <row r="9" spans="1:50" ht="14.25" hidden="1" customHeight="1" outlineLevel="1">
      <c r="B9" s="527"/>
      <c r="C9" s="203">
        <v>3</v>
      </c>
      <c r="D9" s="206" t="s">
        <v>503</v>
      </c>
      <c r="E9" s="207">
        <v>21</v>
      </c>
      <c r="F9" s="203">
        <v>3600</v>
      </c>
      <c r="G9" s="208">
        <f t="shared" si="7"/>
        <v>171.42857142857142</v>
      </c>
      <c r="H9" s="576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77"/>
      <c r="M9" s="209">
        <f>RANK(K9, K$7:$K$21)</f>
        <v>10</v>
      </c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76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76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76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76"/>
    </row>
    <row r="10" spans="1:50" ht="14.25" hidden="1" customHeight="1" outlineLevel="1">
      <c r="B10" s="527"/>
      <c r="C10" s="203">
        <v>4</v>
      </c>
      <c r="D10" s="206" t="s">
        <v>504</v>
      </c>
      <c r="E10" s="207">
        <v>19</v>
      </c>
      <c r="F10" s="203">
        <v>3600</v>
      </c>
      <c r="G10" s="208">
        <f t="shared" si="7"/>
        <v>189.47368421052633</v>
      </c>
      <c r="H10" s="576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77"/>
      <c r="M10" s="209">
        <f>RANK(K10, K$7:$K$21)</f>
        <v>4</v>
      </c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76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76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76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76"/>
    </row>
    <row r="11" spans="1:50" ht="14.25" hidden="1" customHeight="1" outlineLevel="1">
      <c r="B11" s="527"/>
      <c r="C11" s="203">
        <v>5</v>
      </c>
      <c r="D11" s="206" t="s">
        <v>505</v>
      </c>
      <c r="E11" s="207">
        <v>19</v>
      </c>
      <c r="F11" s="203">
        <v>3600</v>
      </c>
      <c r="G11" s="208">
        <f t="shared" si="7"/>
        <v>189.47368421052633</v>
      </c>
      <c r="H11" s="576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77"/>
      <c r="M11" s="209">
        <f>RANK(K11, K$7:$K$21)</f>
        <v>3</v>
      </c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76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76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76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76"/>
    </row>
    <row r="12" spans="1:50" ht="14.25" hidden="1" customHeight="1" outlineLevel="1">
      <c r="B12" s="527"/>
      <c r="C12" s="203">
        <v>6</v>
      </c>
      <c r="D12" s="206" t="s">
        <v>506</v>
      </c>
      <c r="E12" s="207">
        <v>19</v>
      </c>
      <c r="F12" s="203">
        <v>3600</v>
      </c>
      <c r="G12" s="208">
        <f t="shared" si="7"/>
        <v>189.47368421052633</v>
      </c>
      <c r="H12" s="576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77"/>
      <c r="M12" s="209">
        <f>RANK(K12, K$7:$K$21)</f>
        <v>2</v>
      </c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76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76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76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76"/>
    </row>
    <row r="13" spans="1:50" ht="14.25" hidden="1" customHeight="1" outlineLevel="1">
      <c r="B13" s="527"/>
      <c r="C13" s="203">
        <v>7</v>
      </c>
      <c r="D13" s="206" t="s">
        <v>425</v>
      </c>
      <c r="E13" s="207">
        <v>21</v>
      </c>
      <c r="F13" s="203">
        <v>3600</v>
      </c>
      <c r="G13" s="208">
        <f t="shared" si="7"/>
        <v>171.42857142857142</v>
      </c>
      <c r="H13" s="576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77"/>
      <c r="M13" s="209">
        <f>RANK(K13, K$7:$K$21)</f>
        <v>6</v>
      </c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76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76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76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76"/>
    </row>
    <row r="14" spans="1:50" ht="14.25" hidden="1" customHeight="1" outlineLevel="1">
      <c r="B14" s="527"/>
      <c r="C14" s="203">
        <v>8</v>
      </c>
      <c r="D14" s="206" t="s">
        <v>426</v>
      </c>
      <c r="E14" s="207">
        <v>20</v>
      </c>
      <c r="F14" s="203">
        <v>3600</v>
      </c>
      <c r="G14" s="208">
        <f t="shared" si="7"/>
        <v>180</v>
      </c>
      <c r="H14" s="576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77"/>
      <c r="M14" s="209">
        <f>RANK(K14, K$7:$K$21)</f>
        <v>1</v>
      </c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76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76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76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76"/>
    </row>
    <row r="15" spans="1:50" ht="14.25" hidden="1" customHeight="1" outlineLevel="1">
      <c r="B15" s="527"/>
      <c r="C15" s="203">
        <v>9</v>
      </c>
      <c r="D15" s="206" t="s">
        <v>507</v>
      </c>
      <c r="E15" s="207">
        <v>17</v>
      </c>
      <c r="F15" s="203">
        <v>2000</v>
      </c>
      <c r="G15" s="208">
        <f t="shared" si="7"/>
        <v>117.64705882352941</v>
      </c>
      <c r="H15" s="576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77"/>
      <c r="M15" s="209">
        <f>RANK(K15, K$7:$K$21)</f>
        <v>12</v>
      </c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3"/>
      <c r="AF15" s="207"/>
      <c r="AG15" s="208"/>
      <c r="AH15" s="205"/>
      <c r="AI15" s="576"/>
      <c r="AJ15" s="203"/>
      <c r="AK15" s="207"/>
      <c r="AL15" s="208"/>
      <c r="AM15" s="205"/>
      <c r="AN15" s="576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76"/>
      <c r="AT15" s="203"/>
      <c r="AU15" s="207"/>
      <c r="AV15" s="208"/>
      <c r="AW15" s="205"/>
      <c r="AX15" s="576"/>
    </row>
    <row r="16" spans="1:50" ht="14.25" hidden="1" customHeight="1" outlineLevel="1">
      <c r="B16" s="527"/>
      <c r="C16" s="203">
        <v>10</v>
      </c>
      <c r="D16" s="206" t="s">
        <v>508</v>
      </c>
      <c r="E16" s="207">
        <v>21</v>
      </c>
      <c r="F16" s="203">
        <v>3600</v>
      </c>
      <c r="G16" s="208">
        <f t="shared" si="7"/>
        <v>171.42857142857142</v>
      </c>
      <c r="H16" s="576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77"/>
      <c r="M16" s="209">
        <f>RANK(K16, K$7:$K$21)</f>
        <v>5</v>
      </c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76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76"/>
      <c r="AO16" s="203"/>
      <c r="AP16" s="207"/>
      <c r="AQ16" s="208"/>
      <c r="AR16" s="205"/>
      <c r="AS16" s="576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76"/>
    </row>
    <row r="17" spans="2:50" ht="14.25" hidden="1" customHeight="1" outlineLevel="1">
      <c r="B17" s="527"/>
      <c r="C17" s="203">
        <v>11</v>
      </c>
      <c r="D17" s="206" t="s">
        <v>509</v>
      </c>
      <c r="E17" s="207">
        <v>19</v>
      </c>
      <c r="F17" s="203">
        <v>2000</v>
      </c>
      <c r="G17" s="208">
        <f t="shared" si="7"/>
        <v>105.26315789473684</v>
      </c>
      <c r="H17" s="576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77"/>
      <c r="M17" s="209">
        <f>RANK(K17, K$7:$K$21)</f>
        <v>13</v>
      </c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7"/>
      <c r="AL17" s="208"/>
      <c r="AM17" s="205"/>
      <c r="AN17" s="576"/>
      <c r="AO17" s="203"/>
      <c r="AP17" s="207"/>
      <c r="AQ17" s="208"/>
      <c r="AR17" s="205"/>
      <c r="AS17" s="576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76"/>
    </row>
    <row r="18" spans="2:50" ht="14.25" hidden="1" customHeight="1" outlineLevel="1">
      <c r="B18" s="527"/>
      <c r="C18" s="203">
        <v>12</v>
      </c>
      <c r="D18" s="206" t="s">
        <v>510</v>
      </c>
      <c r="E18" s="207">
        <v>22</v>
      </c>
      <c r="F18" s="203">
        <v>3600</v>
      </c>
      <c r="G18" s="208">
        <f t="shared" si="7"/>
        <v>163.63636363636363</v>
      </c>
      <c r="H18" s="576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77"/>
      <c r="M18" s="209">
        <f>RANK(K18, K$7:$K$21)</f>
        <v>9</v>
      </c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76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76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76"/>
      <c r="AT18" s="203"/>
      <c r="AU18" s="207"/>
      <c r="AV18" s="208"/>
      <c r="AW18" s="205"/>
      <c r="AX18" s="576"/>
    </row>
    <row r="19" spans="2:50" ht="14.25" hidden="1" customHeight="1" outlineLevel="1">
      <c r="B19" s="527"/>
      <c r="C19" s="203">
        <v>13</v>
      </c>
      <c r="D19" s="206" t="s">
        <v>511</v>
      </c>
      <c r="E19" s="207">
        <v>21</v>
      </c>
      <c r="F19" s="203">
        <v>2000</v>
      </c>
      <c r="G19" s="208">
        <f t="shared" si="7"/>
        <v>95.238095238095241</v>
      </c>
      <c r="H19" s="576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77"/>
      <c r="M19" s="209">
        <f>RANK(K19, K$7:$K$21)</f>
        <v>14</v>
      </c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76"/>
      <c r="AJ19" s="203"/>
      <c r="AK19" s="207"/>
      <c r="AL19" s="208"/>
      <c r="AM19" s="205"/>
      <c r="AN19" s="576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76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76"/>
    </row>
    <row r="20" spans="2:50" ht="14.25" hidden="1" customHeight="1" outlineLevel="1">
      <c r="B20" s="527"/>
      <c r="C20" s="203">
        <v>14</v>
      </c>
      <c r="D20" s="206" t="s">
        <v>512</v>
      </c>
      <c r="E20" s="207">
        <v>26</v>
      </c>
      <c r="F20" s="203">
        <v>3600</v>
      </c>
      <c r="G20" s="208">
        <f t="shared" si="7"/>
        <v>138.46153846153845</v>
      </c>
      <c r="H20" s="576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77"/>
      <c r="M20" s="209">
        <f>RANK(K20, K$7:$K$21)</f>
        <v>11</v>
      </c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76"/>
      <c r="AO20" s="203"/>
      <c r="AP20" s="207"/>
      <c r="AQ20" s="208"/>
      <c r="AR20" s="205"/>
      <c r="AS20" s="576"/>
      <c r="AT20" s="203"/>
      <c r="AU20" s="207"/>
      <c r="AV20" s="208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7"/>
      <c r="AL21" s="208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9">U22+1</f>
        <v>45876</v>
      </c>
      <c r="AA22" s="637"/>
      <c r="AB22" s="637"/>
      <c r="AC22" s="637"/>
      <c r="AD22" s="637"/>
      <c r="AE22" s="638">
        <f t="shared" ref="AE22" si="10">Z22+1</f>
        <v>45877</v>
      </c>
      <c r="AF22" s="639"/>
      <c r="AG22" s="639"/>
      <c r="AH22" s="639"/>
      <c r="AI22" s="639"/>
      <c r="AJ22" s="636">
        <f t="shared" ref="AJ22" si="11">AE22+1</f>
        <v>45878</v>
      </c>
      <c r="AK22" s="636"/>
      <c r="AL22" s="636"/>
      <c r="AM22" s="636"/>
      <c r="AN22" s="636"/>
      <c r="AO22" s="638">
        <f t="shared" ref="AO22" si="12">AJ22+1</f>
        <v>45879</v>
      </c>
      <c r="AP22" s="639"/>
      <c r="AQ22" s="639"/>
      <c r="AR22" s="639"/>
      <c r="AS22" s="639"/>
      <c r="AT22" s="636">
        <f t="shared" ref="AT22" si="13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4">Z22</f>
        <v>45876</v>
      </c>
      <c r="AA23" s="643"/>
      <c r="AB23" s="643"/>
      <c r="AC23" s="643"/>
      <c r="AD23" s="643"/>
      <c r="AE23" s="644">
        <f t="shared" ref="AE23" si="15">AE22</f>
        <v>45877</v>
      </c>
      <c r="AF23" s="644"/>
      <c r="AG23" s="644"/>
      <c r="AH23" s="644"/>
      <c r="AI23" s="644"/>
      <c r="AJ23" s="643">
        <f t="shared" ref="AJ23" si="16">AJ22</f>
        <v>45878</v>
      </c>
      <c r="AK23" s="643"/>
      <c r="AL23" s="643"/>
      <c r="AM23" s="643"/>
      <c r="AN23" s="643"/>
      <c r="AO23" s="644">
        <f t="shared" ref="AO23" si="17">AO22</f>
        <v>45879</v>
      </c>
      <c r="AP23" s="644"/>
      <c r="AQ23" s="644"/>
      <c r="AR23" s="644"/>
      <c r="AS23" s="644"/>
      <c r="AT23" s="643">
        <f t="shared" ref="AT23" si="18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500</v>
      </c>
      <c r="C27" s="203">
        <v>1</v>
      </c>
      <c r="D27" s="206" t="s">
        <v>426</v>
      </c>
      <c r="E27" s="207">
        <v>20</v>
      </c>
      <c r="F27" s="203">
        <v>3600</v>
      </c>
      <c r="G27" s="208">
        <f t="shared" ref="G27:G38" si="19">F27/E27</f>
        <v>180</v>
      </c>
      <c r="H27" s="576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77">
        <f>IFERROR(AVERAGE(K27:K41),"-")</f>
        <v>143.60476828852345</v>
      </c>
      <c r="M27" s="209">
        <f>RANK(K27, K$27:$K$41)</f>
        <v>1</v>
      </c>
      <c r="N27" s="527"/>
      <c r="O27" s="527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76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76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76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76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76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76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76">
        <f>AVERAGE(AV27:AV41)</f>
        <v>145.06651773124702</v>
      </c>
    </row>
    <row r="28" spans="2:50" ht="14.25" hidden="1" customHeight="1" outlineLevel="1">
      <c r="B28" s="527"/>
      <c r="C28" s="203">
        <v>2</v>
      </c>
      <c r="D28" s="206" t="s">
        <v>425</v>
      </c>
      <c r="E28" s="207">
        <v>21</v>
      </c>
      <c r="F28" s="203">
        <v>3600</v>
      </c>
      <c r="G28" s="208">
        <f t="shared" si="19"/>
        <v>171.42857142857142</v>
      </c>
      <c r="H28" s="576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77"/>
      <c r="M28" s="209">
        <f>RANK(K28, K$27:$K$41)</f>
        <v>6</v>
      </c>
      <c r="N28" s="527"/>
      <c r="O28" s="527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76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76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76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76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76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76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76"/>
    </row>
    <row r="29" spans="2:50" ht="14.25" hidden="1" customHeight="1" outlineLevel="1">
      <c r="B29" s="527"/>
      <c r="C29" s="203">
        <v>3</v>
      </c>
      <c r="D29" s="206" t="s">
        <v>377</v>
      </c>
      <c r="E29" s="207">
        <v>26</v>
      </c>
      <c r="F29" s="203">
        <v>3600</v>
      </c>
      <c r="G29" s="208">
        <f t="shared" si="19"/>
        <v>138.46153846153845</v>
      </c>
      <c r="H29" s="576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77"/>
      <c r="M29" s="209">
        <f>RANK(K29, K$27:$K$41)</f>
        <v>11</v>
      </c>
      <c r="N29" s="527"/>
      <c r="O29" s="527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76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76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76"/>
      <c r="AE29" s="203"/>
      <c r="AF29" s="207"/>
      <c r="AG29" s="208"/>
      <c r="AH29" s="205"/>
      <c r="AI29" s="576"/>
      <c r="AJ29" s="203"/>
      <c r="AK29" s="207"/>
      <c r="AL29" s="208"/>
      <c r="AM29" s="205"/>
      <c r="AN29" s="576"/>
      <c r="AO29" s="203"/>
      <c r="AP29" s="207"/>
      <c r="AQ29" s="208"/>
      <c r="AR29" s="205"/>
      <c r="AS29" s="576"/>
      <c r="AT29" s="203"/>
      <c r="AU29" s="207"/>
      <c r="AV29" s="208"/>
      <c r="AW29" s="205"/>
      <c r="AX29" s="576"/>
    </row>
    <row r="30" spans="2:50" ht="14.25" hidden="1" customHeight="1" outlineLevel="1">
      <c r="B30" s="527"/>
      <c r="C30" s="203">
        <v>4</v>
      </c>
      <c r="D30" s="206" t="s">
        <v>557</v>
      </c>
      <c r="E30" s="207">
        <v>22</v>
      </c>
      <c r="F30" s="203">
        <v>3600</v>
      </c>
      <c r="G30" s="208">
        <f t="shared" si="19"/>
        <v>163.63636363636363</v>
      </c>
      <c r="H30" s="576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77"/>
      <c r="M30" s="209">
        <f>RANK(K30, K$27:$K$41)</f>
        <v>8</v>
      </c>
      <c r="N30" s="527"/>
      <c r="O30" s="527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76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76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76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76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76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76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76"/>
    </row>
    <row r="31" spans="2:50" ht="14.25" hidden="1" customHeight="1" outlineLevel="1">
      <c r="B31" s="527"/>
      <c r="C31" s="203">
        <v>5</v>
      </c>
      <c r="D31" s="206" t="s">
        <v>424</v>
      </c>
      <c r="E31" s="207">
        <v>21</v>
      </c>
      <c r="F31" s="203">
        <v>3600</v>
      </c>
      <c r="G31" s="208">
        <f t="shared" si="19"/>
        <v>171.42857142857142</v>
      </c>
      <c r="H31" s="576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77"/>
      <c r="M31" s="209">
        <f>RANK(K31, K$27:$K$41)</f>
        <v>5</v>
      </c>
      <c r="N31" s="527"/>
      <c r="O31" s="527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76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76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76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76"/>
      <c r="AJ31" s="203"/>
      <c r="AK31" s="207"/>
      <c r="AL31" s="208"/>
      <c r="AM31" s="205"/>
      <c r="AN31" s="576"/>
      <c r="AO31" s="203"/>
      <c r="AP31" s="207"/>
      <c r="AQ31" s="208"/>
      <c r="AR31" s="205"/>
      <c r="AS31" s="576"/>
      <c r="AT31" s="203"/>
      <c r="AU31" s="207"/>
      <c r="AV31" s="208"/>
      <c r="AW31" s="205"/>
      <c r="AX31" s="576"/>
    </row>
    <row r="32" spans="2:50" ht="14.25" hidden="1" customHeight="1" outlineLevel="1">
      <c r="B32" s="527"/>
      <c r="C32" s="203">
        <v>6</v>
      </c>
      <c r="D32" s="206" t="s">
        <v>423</v>
      </c>
      <c r="E32" s="207">
        <v>19</v>
      </c>
      <c r="F32" s="203">
        <v>3600</v>
      </c>
      <c r="G32" s="208">
        <f t="shared" si="19"/>
        <v>189.47368421052633</v>
      </c>
      <c r="H32" s="576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77"/>
      <c r="M32" s="209">
        <f>RANK(K32, K$27:$K$41)</f>
        <v>3</v>
      </c>
      <c r="N32" s="527"/>
      <c r="O32" s="527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76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76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76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76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76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76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76"/>
    </row>
    <row r="33" spans="1:50" ht="14.25" hidden="1" customHeight="1" outlineLevel="1">
      <c r="B33" s="527"/>
      <c r="C33" s="203">
        <v>7</v>
      </c>
      <c r="D33" s="206" t="s">
        <v>422</v>
      </c>
      <c r="E33" s="207">
        <v>19</v>
      </c>
      <c r="F33" s="203">
        <v>3600</v>
      </c>
      <c r="G33" s="208">
        <f t="shared" si="19"/>
        <v>189.47368421052633</v>
      </c>
      <c r="H33" s="576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77"/>
      <c r="M33" s="209">
        <f>RANK(K33, K$27:$K$41)</f>
        <v>2</v>
      </c>
      <c r="N33" s="527"/>
      <c r="O33" s="527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76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76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76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76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76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76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76"/>
    </row>
    <row r="34" spans="1:50" ht="14.25" hidden="1" customHeight="1" outlineLevel="1">
      <c r="B34" s="527"/>
      <c r="C34" s="203">
        <v>8</v>
      </c>
      <c r="D34" s="206" t="s">
        <v>381</v>
      </c>
      <c r="E34" s="207">
        <v>19</v>
      </c>
      <c r="F34" s="203">
        <v>3600</v>
      </c>
      <c r="G34" s="208">
        <f t="shared" si="19"/>
        <v>189.47368421052633</v>
      </c>
      <c r="H34" s="576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77"/>
      <c r="M34" s="209">
        <f>RANK(K34, K$27:$K$41)</f>
        <v>4</v>
      </c>
      <c r="N34" s="527"/>
      <c r="O34" s="527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76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76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76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76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76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76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76"/>
    </row>
    <row r="35" spans="1:50" ht="14.25" hidden="1" customHeight="1" outlineLevel="1">
      <c r="B35" s="527"/>
      <c r="C35" s="203">
        <v>9</v>
      </c>
      <c r="D35" s="206" t="s">
        <v>421</v>
      </c>
      <c r="E35" s="207">
        <v>21</v>
      </c>
      <c r="F35" s="203">
        <v>3600</v>
      </c>
      <c r="G35" s="208">
        <f t="shared" si="19"/>
        <v>171.42857142857142</v>
      </c>
      <c r="H35" s="576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77"/>
      <c r="M35" s="209">
        <f>RANK(K35, K$27:$K$41)</f>
        <v>10</v>
      </c>
      <c r="N35" s="527"/>
      <c r="O35" s="527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76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76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76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76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76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76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76"/>
    </row>
    <row r="36" spans="1:50" ht="14.25" hidden="1" customHeight="1" outlineLevel="1">
      <c r="B36" s="527"/>
      <c r="C36" s="203">
        <v>10</v>
      </c>
      <c r="D36" s="206" t="s">
        <v>420</v>
      </c>
      <c r="E36" s="207">
        <v>21</v>
      </c>
      <c r="F36" s="203">
        <v>3600</v>
      </c>
      <c r="G36" s="208">
        <f t="shared" si="19"/>
        <v>171.42857142857142</v>
      </c>
      <c r="H36" s="576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77"/>
      <c r="M36" s="209">
        <f>RANK(K36, K$27:$K$41)</f>
        <v>7</v>
      </c>
      <c r="N36" s="527"/>
      <c r="O36" s="527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76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76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76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76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76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76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76"/>
    </row>
    <row r="37" spans="1:50" ht="14.25" hidden="1" customHeight="1" outlineLevel="1">
      <c r="B37" s="527"/>
      <c r="C37" s="203">
        <v>11</v>
      </c>
      <c r="D37" s="206" t="s">
        <v>558</v>
      </c>
      <c r="E37" s="207">
        <v>21</v>
      </c>
      <c r="F37" s="203">
        <v>3600</v>
      </c>
      <c r="G37" s="208">
        <f t="shared" si="19"/>
        <v>171.42857142857142</v>
      </c>
      <c r="H37" s="576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77"/>
      <c r="M37" s="209">
        <f>RANK(K37, K$27:$K$41)</f>
        <v>9</v>
      </c>
      <c r="N37" s="527"/>
      <c r="O37" s="527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76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76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76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76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76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76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76"/>
    </row>
    <row r="38" spans="1:50" ht="14.25" hidden="1" customHeight="1" outlineLevel="1">
      <c r="B38" s="527"/>
      <c r="C38" s="203">
        <v>12</v>
      </c>
      <c r="D38" s="206" t="s">
        <v>561</v>
      </c>
      <c r="E38" s="207">
        <v>17</v>
      </c>
      <c r="F38" s="203">
        <v>2000</v>
      </c>
      <c r="G38" s="208">
        <f t="shared" si="19"/>
        <v>117.64705882352941</v>
      </c>
      <c r="H38" s="576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77"/>
      <c r="M38" s="209">
        <f>RANK(K38, K$27:$K$41)</f>
        <v>12</v>
      </c>
      <c r="N38" s="527"/>
      <c r="O38" s="527"/>
      <c r="P38" s="203"/>
      <c r="Q38" s="207"/>
      <c r="R38" s="208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76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76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76"/>
    </row>
    <row r="39" spans="1:50" ht="14.25" hidden="1" customHeight="1" outlineLevel="1">
      <c r="B39" s="527"/>
      <c r="C39" s="203">
        <v>13</v>
      </c>
      <c r="D39" s="206"/>
      <c r="E39" s="203"/>
      <c r="F39" s="203"/>
      <c r="G39" s="203"/>
      <c r="H39" s="576"/>
      <c r="I39" s="209"/>
      <c r="J39" s="209"/>
      <c r="K39" s="210"/>
      <c r="L39" s="577"/>
      <c r="M39" s="209"/>
      <c r="N39" s="527"/>
      <c r="O39" s="527"/>
      <c r="P39" s="203"/>
      <c r="Q39" s="207"/>
      <c r="R39" s="208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7"/>
      <c r="AL39" s="208"/>
      <c r="AM39" s="205"/>
      <c r="AN39" s="576"/>
      <c r="AO39" s="203"/>
      <c r="AP39" s="207"/>
      <c r="AQ39" s="208"/>
      <c r="AR39" s="205"/>
      <c r="AS39" s="576"/>
      <c r="AT39" s="203"/>
      <c r="AU39" s="207"/>
      <c r="AV39" s="208"/>
      <c r="AW39" s="205"/>
      <c r="AX39" s="576"/>
    </row>
    <row r="40" spans="1:50" ht="14.25" hidden="1" customHeight="1" outlineLevel="1">
      <c r="B40" s="527"/>
      <c r="C40" s="203">
        <v>14</v>
      </c>
      <c r="D40" s="206"/>
      <c r="E40" s="203"/>
      <c r="F40" s="203"/>
      <c r="G40" s="203"/>
      <c r="H40" s="576"/>
      <c r="I40" s="209"/>
      <c r="J40" s="209"/>
      <c r="K40" s="210"/>
      <c r="L40" s="577"/>
      <c r="M40" s="209"/>
      <c r="N40" s="527"/>
      <c r="O40" s="527"/>
      <c r="P40" s="203"/>
      <c r="Q40" s="207"/>
      <c r="R40" s="208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7"/>
      <c r="AL40" s="208"/>
      <c r="AM40" s="205"/>
      <c r="AN40" s="576"/>
      <c r="AO40" s="203"/>
      <c r="AP40" s="207"/>
      <c r="AQ40" s="208"/>
      <c r="AR40" s="205"/>
      <c r="AS40" s="576"/>
      <c r="AT40" s="203"/>
      <c r="AU40" s="207"/>
      <c r="AV40" s="208"/>
      <c r="AW40" s="205"/>
      <c r="AX40" s="576"/>
    </row>
    <row r="41" spans="1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1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5">U42+1</f>
        <v>45883</v>
      </c>
      <c r="AA42" s="637"/>
      <c r="AB42" s="637"/>
      <c r="AC42" s="637"/>
      <c r="AD42" s="637"/>
      <c r="AE42" s="638">
        <f t="shared" ref="AE42" si="36">Z42+1</f>
        <v>45884</v>
      </c>
      <c r="AF42" s="639"/>
      <c r="AG42" s="639"/>
      <c r="AH42" s="639"/>
      <c r="AI42" s="639"/>
      <c r="AJ42" s="640">
        <f t="shared" ref="AJ42" si="37">AE42+1</f>
        <v>45885</v>
      </c>
      <c r="AK42" s="641"/>
      <c r="AL42" s="641"/>
      <c r="AM42" s="641"/>
      <c r="AN42" s="642"/>
      <c r="AO42" s="638">
        <f t="shared" ref="AO42" si="38">AJ42+1</f>
        <v>45886</v>
      </c>
      <c r="AP42" s="639"/>
      <c r="AQ42" s="639"/>
      <c r="AR42" s="639"/>
      <c r="AS42" s="639"/>
      <c r="AT42" s="640">
        <f t="shared" ref="AT42" si="39">AO42+1</f>
        <v>45887</v>
      </c>
      <c r="AU42" s="641"/>
      <c r="AV42" s="641"/>
      <c r="AW42" s="641"/>
      <c r="AX42" s="642"/>
    </row>
    <row r="43" spans="1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0">Z42</f>
        <v>45883</v>
      </c>
      <c r="AA43" s="643"/>
      <c r="AB43" s="643"/>
      <c r="AC43" s="643"/>
      <c r="AD43" s="643"/>
      <c r="AE43" s="644">
        <f t="shared" ref="AE43" si="41">AE42</f>
        <v>45884</v>
      </c>
      <c r="AF43" s="644"/>
      <c r="AG43" s="644"/>
      <c r="AH43" s="644"/>
      <c r="AI43" s="644"/>
      <c r="AJ43" s="645">
        <f t="shared" ref="AJ43" si="42">AJ42</f>
        <v>45885</v>
      </c>
      <c r="AK43" s="646"/>
      <c r="AL43" s="646"/>
      <c r="AM43" s="646"/>
      <c r="AN43" s="647"/>
      <c r="AO43" s="644">
        <f t="shared" ref="AO43" si="43">AO42</f>
        <v>45886</v>
      </c>
      <c r="AP43" s="644"/>
      <c r="AQ43" s="644"/>
      <c r="AR43" s="644"/>
      <c r="AS43" s="644"/>
      <c r="AT43" s="645">
        <f t="shared" ref="AT43" si="44">AT42</f>
        <v>45887</v>
      </c>
      <c r="AU43" s="646"/>
      <c r="AV43" s="646"/>
      <c r="AW43" s="646"/>
      <c r="AX43" s="647"/>
    </row>
    <row r="44" spans="1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1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1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1:50" ht="14.25" hidden="1" customHeight="1" outlineLevel="1">
      <c r="A47" s="279"/>
      <c r="B47" s="527" t="s">
        <v>500</v>
      </c>
      <c r="C47" s="203">
        <v>1</v>
      </c>
      <c r="D47" s="206" t="s">
        <v>420</v>
      </c>
      <c r="E47" s="203">
        <v>21</v>
      </c>
      <c r="F47" s="203">
        <v>3600</v>
      </c>
      <c r="G47" s="208">
        <f t="shared" ref="G47:G57" si="45">F47/E47</f>
        <v>171.42857142857142</v>
      </c>
      <c r="H47" s="576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77">
        <f>IFERROR(AVERAGE(K47:K61),"-")</f>
        <v>145.60175012822526</v>
      </c>
      <c r="M47" s="209">
        <f>RANK(K47, K$47:$K$61)</f>
        <v>7</v>
      </c>
      <c r="N47" s="527"/>
      <c r="O47" s="527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76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76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76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76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76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76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76">
        <f>AVERAGE(AV47:AV61)</f>
        <v>152.45123735617824</v>
      </c>
    </row>
    <row r="48" spans="1:50" ht="14.25" hidden="1" customHeight="1" outlineLevel="1">
      <c r="A48" s="279"/>
      <c r="B48" s="527"/>
      <c r="C48" s="203">
        <v>2</v>
      </c>
      <c r="D48" s="206" t="s">
        <v>426</v>
      </c>
      <c r="E48" s="203">
        <v>20</v>
      </c>
      <c r="F48" s="203">
        <v>3600</v>
      </c>
      <c r="G48" s="208">
        <f t="shared" si="45"/>
        <v>180</v>
      </c>
      <c r="H48" s="576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77"/>
      <c r="M48" s="209">
        <f>RANK(K48, K$47:$K$61)</f>
        <v>1</v>
      </c>
      <c r="N48" s="527"/>
      <c r="O48" s="527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76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76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76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76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76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76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76"/>
    </row>
    <row r="49" spans="1:50" ht="14.25" hidden="1" customHeight="1" outlineLevel="1">
      <c r="A49" s="279"/>
      <c r="B49" s="527"/>
      <c r="C49" s="203">
        <v>3</v>
      </c>
      <c r="D49" s="206" t="s">
        <v>425</v>
      </c>
      <c r="E49" s="203">
        <v>21</v>
      </c>
      <c r="F49" s="203">
        <v>3600</v>
      </c>
      <c r="G49" s="208">
        <f t="shared" si="45"/>
        <v>171.42857142857142</v>
      </c>
      <c r="H49" s="576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77"/>
      <c r="M49" s="209">
        <f>RANK(K49, K$47:$K$61)</f>
        <v>6</v>
      </c>
      <c r="N49" s="527"/>
      <c r="O49" s="527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76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76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76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76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76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76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76"/>
    </row>
    <row r="50" spans="1:50" ht="14.25" hidden="1" customHeight="1" outlineLevel="1">
      <c r="A50" s="279"/>
      <c r="B50" s="527"/>
      <c r="C50" s="203">
        <v>4</v>
      </c>
      <c r="D50" s="206" t="s">
        <v>423</v>
      </c>
      <c r="E50" s="203">
        <v>19</v>
      </c>
      <c r="F50" s="203">
        <v>3600</v>
      </c>
      <c r="G50" s="208">
        <f t="shared" si="45"/>
        <v>189.47368421052633</v>
      </c>
      <c r="H50" s="576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77"/>
      <c r="M50" s="209">
        <f>RANK(K50, K$47:$K$61)</f>
        <v>3</v>
      </c>
      <c r="N50" s="527"/>
      <c r="O50" s="527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76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76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76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76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76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76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76"/>
    </row>
    <row r="51" spans="1:50" ht="14.25" hidden="1" customHeight="1" outlineLevel="1">
      <c r="A51" s="279"/>
      <c r="B51" s="527"/>
      <c r="C51" s="203">
        <v>5</v>
      </c>
      <c r="D51" s="206" t="s">
        <v>422</v>
      </c>
      <c r="E51" s="203">
        <v>19</v>
      </c>
      <c r="F51" s="203">
        <v>3600</v>
      </c>
      <c r="G51" s="208">
        <f t="shared" si="45"/>
        <v>189.47368421052633</v>
      </c>
      <c r="H51" s="576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77"/>
      <c r="M51" s="209">
        <f>RANK(K51, K$47:$K$61)</f>
        <v>2</v>
      </c>
      <c r="N51" s="527"/>
      <c r="O51" s="527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76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76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76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76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76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76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76"/>
    </row>
    <row r="52" spans="1:50" ht="14.25" hidden="1" customHeight="1" outlineLevel="1">
      <c r="A52" s="279"/>
      <c r="B52" s="527"/>
      <c r="C52" s="203">
        <v>6</v>
      </c>
      <c r="D52" s="206" t="s">
        <v>381</v>
      </c>
      <c r="E52" s="203">
        <v>19</v>
      </c>
      <c r="F52" s="203">
        <v>3600</v>
      </c>
      <c r="G52" s="208">
        <f t="shared" si="45"/>
        <v>189.47368421052633</v>
      </c>
      <c r="H52" s="576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77"/>
      <c r="M52" s="209">
        <f>RANK(K52, K$47:$K$61)</f>
        <v>4</v>
      </c>
      <c r="N52" s="527"/>
      <c r="O52" s="527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76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76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76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76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76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76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76"/>
    </row>
    <row r="53" spans="1:50" ht="14.25" hidden="1" customHeight="1" outlineLevel="1">
      <c r="A53" s="279"/>
      <c r="B53" s="527"/>
      <c r="C53" s="203">
        <v>7</v>
      </c>
      <c r="D53" s="206" t="s">
        <v>421</v>
      </c>
      <c r="E53" s="203">
        <v>21</v>
      </c>
      <c r="F53" s="203">
        <v>3600</v>
      </c>
      <c r="G53" s="208">
        <f t="shared" si="45"/>
        <v>171.42857142857142</v>
      </c>
      <c r="H53" s="576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77"/>
      <c r="M53" s="209">
        <f>RANK(K53, K$47:$K$61)</f>
        <v>10</v>
      </c>
      <c r="N53" s="527"/>
      <c r="O53" s="527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76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76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76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76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76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76"/>
      <c r="AT53" s="203"/>
      <c r="AU53" s="207"/>
      <c r="AV53" s="208"/>
      <c r="AW53" s="205"/>
      <c r="AX53" s="576"/>
    </row>
    <row r="54" spans="1:50" ht="14.25" hidden="1" customHeight="1" outlineLevel="1">
      <c r="A54" s="279"/>
      <c r="B54" s="527"/>
      <c r="C54" s="203">
        <v>8</v>
      </c>
      <c r="D54" s="206" t="s">
        <v>557</v>
      </c>
      <c r="E54" s="203">
        <v>22</v>
      </c>
      <c r="F54" s="203">
        <v>3600</v>
      </c>
      <c r="G54" s="208">
        <f t="shared" si="45"/>
        <v>163.63636363636363</v>
      </c>
      <c r="H54" s="576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77"/>
      <c r="M54" s="209">
        <f>RANK(K54, K$47:$K$61)</f>
        <v>9</v>
      </c>
      <c r="N54" s="527"/>
      <c r="O54" s="527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76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76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76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76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76"/>
      <c r="AO54" s="203"/>
      <c r="AP54" s="207"/>
      <c r="AQ54" s="208"/>
      <c r="AR54" s="205"/>
      <c r="AS54" s="576"/>
      <c r="AT54" s="203"/>
      <c r="AU54" s="207"/>
      <c r="AV54" s="208"/>
      <c r="AW54" s="205"/>
      <c r="AX54" s="576"/>
    </row>
    <row r="55" spans="1:50" ht="14.25" hidden="1" customHeight="1" outlineLevel="1">
      <c r="A55" s="279"/>
      <c r="B55" s="527"/>
      <c r="C55" s="203">
        <v>9</v>
      </c>
      <c r="D55" s="206" t="s">
        <v>508</v>
      </c>
      <c r="E55" s="203">
        <v>21</v>
      </c>
      <c r="F55" s="203">
        <v>3600</v>
      </c>
      <c r="G55" s="208">
        <f t="shared" si="45"/>
        <v>171.42857142857142</v>
      </c>
      <c r="H55" s="576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77"/>
      <c r="M55" s="209">
        <f>RANK(K55, K$47:$K$61)</f>
        <v>5</v>
      </c>
      <c r="N55" s="527"/>
      <c r="O55" s="527"/>
      <c r="P55" s="203"/>
      <c r="Q55" s="207"/>
      <c r="R55" s="208"/>
      <c r="S55" s="205"/>
      <c r="T55" s="576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76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76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76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76"/>
      <c r="AO55" s="203"/>
      <c r="AP55" s="207"/>
      <c r="AQ55" s="208"/>
      <c r="AR55" s="205"/>
      <c r="AS55" s="576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76"/>
    </row>
    <row r="56" spans="1:50" ht="14.25" hidden="1" customHeight="1" outlineLevel="1">
      <c r="A56" s="279"/>
      <c r="B56" s="527"/>
      <c r="C56" s="203">
        <v>10</v>
      </c>
      <c r="D56" s="206" t="s">
        <v>558</v>
      </c>
      <c r="E56" s="203">
        <v>21</v>
      </c>
      <c r="F56" s="203">
        <v>3600</v>
      </c>
      <c r="G56" s="208">
        <f t="shared" si="45"/>
        <v>171.42857142857142</v>
      </c>
      <c r="H56" s="576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77"/>
      <c r="M56" s="209">
        <f>RANK(K56, K$47:$K$61)</f>
        <v>8</v>
      </c>
      <c r="N56" s="527"/>
      <c r="O56" s="527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76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76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76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76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76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76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76"/>
    </row>
    <row r="57" spans="1:50" ht="14.25" hidden="1" customHeight="1" outlineLevel="1">
      <c r="A57" s="279"/>
      <c r="B57" s="527"/>
      <c r="C57" s="203">
        <v>11</v>
      </c>
      <c r="D57" s="206" t="s">
        <v>561</v>
      </c>
      <c r="E57" s="203">
        <v>17</v>
      </c>
      <c r="F57" s="203">
        <v>2000</v>
      </c>
      <c r="G57" s="208">
        <f t="shared" si="45"/>
        <v>117.64705882352941</v>
      </c>
      <c r="H57" s="576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77"/>
      <c r="M57" s="209">
        <f>RANK(K57, K$47:$K$61)</f>
        <v>11</v>
      </c>
      <c r="N57" s="527"/>
      <c r="O57" s="527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76"/>
      <c r="U57" s="203"/>
      <c r="V57" s="207"/>
      <c r="W57" s="208"/>
      <c r="X57" s="205"/>
      <c r="Y57" s="576"/>
      <c r="Z57" s="203"/>
      <c r="AA57" s="207"/>
      <c r="AB57" s="208"/>
      <c r="AC57" s="205"/>
      <c r="AD57" s="576"/>
      <c r="AE57" s="203"/>
      <c r="AF57" s="207"/>
      <c r="AG57" s="208"/>
      <c r="AH57" s="205"/>
      <c r="AI57" s="576"/>
      <c r="AJ57" s="203"/>
      <c r="AK57" s="207"/>
      <c r="AL57" s="208"/>
      <c r="AM57" s="205"/>
      <c r="AN57" s="576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76"/>
      <c r="AT57" s="203"/>
      <c r="AU57" s="207"/>
      <c r="AV57" s="208"/>
      <c r="AW57" s="205"/>
      <c r="AX57" s="576"/>
    </row>
    <row r="58" spans="1:50" ht="14.25" hidden="1" customHeight="1" outlineLevel="1">
      <c r="A58" s="279"/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7"/>
      <c r="R58" s="208"/>
      <c r="S58" s="205"/>
      <c r="T58" s="576"/>
      <c r="U58" s="203"/>
      <c r="V58" s="207"/>
      <c r="W58" s="208"/>
      <c r="X58" s="205"/>
      <c r="Y58" s="576"/>
      <c r="Z58" s="203"/>
      <c r="AA58" s="207"/>
      <c r="AB58" s="208"/>
      <c r="AC58" s="205"/>
      <c r="AD58" s="576"/>
      <c r="AE58" s="203"/>
      <c r="AF58" s="207"/>
      <c r="AG58" s="208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1:50" ht="14.25" hidden="1" customHeight="1" outlineLevel="1"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7"/>
      <c r="R59" s="208"/>
      <c r="S59" s="205"/>
      <c r="T59" s="576"/>
      <c r="U59" s="203"/>
      <c r="V59" s="207"/>
      <c r="W59" s="208"/>
      <c r="X59" s="205"/>
      <c r="Y59" s="576"/>
      <c r="Z59" s="203"/>
      <c r="AA59" s="207"/>
      <c r="AB59" s="208"/>
      <c r="AC59" s="205"/>
      <c r="AD59" s="576"/>
      <c r="AE59" s="203"/>
      <c r="AF59" s="207"/>
      <c r="AG59" s="208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1:50" ht="14.25" hidden="1" customHeight="1" outlineLevel="1"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7"/>
      <c r="R60" s="208"/>
      <c r="S60" s="205"/>
      <c r="T60" s="576"/>
      <c r="U60" s="203"/>
      <c r="V60" s="207"/>
      <c r="W60" s="208"/>
      <c r="X60" s="205"/>
      <c r="Y60" s="576"/>
      <c r="Z60" s="203"/>
      <c r="AA60" s="207"/>
      <c r="AB60" s="208"/>
      <c r="AC60" s="205"/>
      <c r="AD60" s="576"/>
      <c r="AE60" s="203"/>
      <c r="AF60" s="207"/>
      <c r="AG60" s="208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1:50" ht="14.25" hidden="1" customHeight="1" outlineLevel="1"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7"/>
      <c r="W61" s="208"/>
      <c r="X61" s="205"/>
      <c r="Y61" s="576"/>
      <c r="Z61" s="203"/>
      <c r="AA61" s="207"/>
      <c r="AB61" s="208"/>
      <c r="AC61" s="205"/>
      <c r="AD61" s="576"/>
      <c r="AE61" s="203"/>
      <c r="AF61" s="207"/>
      <c r="AG61" s="208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1:50" ht="14.25" hidden="1" customHeight="1" outlineLevel="1" collapsed="1">
      <c r="B62" s="580" t="s">
        <v>610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1">U62+1</f>
        <v>45890</v>
      </c>
      <c r="AA62" s="637"/>
      <c r="AB62" s="637"/>
      <c r="AC62" s="637"/>
      <c r="AD62" s="637"/>
      <c r="AE62" s="638">
        <f t="shared" ref="AE62" si="62">Z62+1</f>
        <v>45891</v>
      </c>
      <c r="AF62" s="639"/>
      <c r="AG62" s="639"/>
      <c r="AH62" s="639"/>
      <c r="AI62" s="639"/>
      <c r="AJ62" s="640">
        <f t="shared" ref="AJ62" si="63">AE62+1</f>
        <v>45892</v>
      </c>
      <c r="AK62" s="641"/>
      <c r="AL62" s="641"/>
      <c r="AM62" s="641"/>
      <c r="AN62" s="642"/>
      <c r="AO62" s="638">
        <f t="shared" ref="AO62" si="64">AJ62+1</f>
        <v>45893</v>
      </c>
      <c r="AP62" s="639"/>
      <c r="AQ62" s="639"/>
      <c r="AR62" s="639"/>
      <c r="AS62" s="639"/>
      <c r="AT62" s="640">
        <f t="shared" ref="AT62" si="65">AO62+1</f>
        <v>45894</v>
      </c>
      <c r="AU62" s="641"/>
      <c r="AV62" s="641"/>
      <c r="AW62" s="641"/>
      <c r="AX62" s="642"/>
    </row>
    <row r="63" spans="1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6">Z62</f>
        <v>45890</v>
      </c>
      <c r="AA63" s="643"/>
      <c r="AB63" s="643"/>
      <c r="AC63" s="643"/>
      <c r="AD63" s="643"/>
      <c r="AE63" s="644">
        <f t="shared" ref="AE63" si="67">AE62</f>
        <v>45891</v>
      </c>
      <c r="AF63" s="644"/>
      <c r="AG63" s="644"/>
      <c r="AH63" s="644"/>
      <c r="AI63" s="644"/>
      <c r="AJ63" s="645">
        <f t="shared" ref="AJ63" si="68">AJ62</f>
        <v>45892</v>
      </c>
      <c r="AK63" s="646"/>
      <c r="AL63" s="646"/>
      <c r="AM63" s="646"/>
      <c r="AN63" s="647"/>
      <c r="AO63" s="644">
        <f t="shared" ref="AO63" si="69">AO62</f>
        <v>45893</v>
      </c>
      <c r="AP63" s="644"/>
      <c r="AQ63" s="644"/>
      <c r="AR63" s="644"/>
      <c r="AS63" s="644"/>
      <c r="AT63" s="645">
        <f t="shared" ref="AT63" si="70">AT62</f>
        <v>45894</v>
      </c>
      <c r="AU63" s="646"/>
      <c r="AV63" s="646"/>
      <c r="AW63" s="646"/>
      <c r="AX63" s="647"/>
    </row>
    <row r="64" spans="1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500</v>
      </c>
      <c r="C67" s="203">
        <v>1</v>
      </c>
      <c r="D67" s="206" t="s">
        <v>420</v>
      </c>
      <c r="E67" s="203">
        <v>21</v>
      </c>
      <c r="F67" s="203">
        <v>3600</v>
      </c>
      <c r="G67" s="208">
        <f t="shared" ref="G67:G74" si="71">F67/E67</f>
        <v>171.42857142857142</v>
      </c>
      <c r="H67" s="576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77">
        <f>IFERROR(AVERAGE(K67:K81),"-")</f>
        <v>152.51997622842129</v>
      </c>
      <c r="M67" s="209">
        <f>RANK(K67, K$67:$K$81)</f>
        <v>7</v>
      </c>
      <c r="N67" s="527"/>
      <c r="O67" s="527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76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76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76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76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76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76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76">
        <f>AVERAGE(AV67:AV81)</f>
        <v>152.56024600928484</v>
      </c>
    </row>
    <row r="68" spans="2:50" ht="14.25" hidden="1" customHeight="1" outlineLevel="1">
      <c r="B68" s="527"/>
      <c r="C68" s="203">
        <v>2</v>
      </c>
      <c r="D68" s="206" t="s">
        <v>426</v>
      </c>
      <c r="E68" s="203">
        <v>20</v>
      </c>
      <c r="F68" s="203">
        <v>3600</v>
      </c>
      <c r="G68" s="208">
        <f t="shared" si="71"/>
        <v>180</v>
      </c>
      <c r="H68" s="576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77"/>
      <c r="M68" s="209">
        <f>RANK(K68, K$67:$K$81)</f>
        <v>1</v>
      </c>
      <c r="N68" s="527"/>
      <c r="O68" s="527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76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76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76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76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76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76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76"/>
    </row>
    <row r="69" spans="2:50" ht="14.25" hidden="1" customHeight="1" outlineLevel="1">
      <c r="B69" s="527"/>
      <c r="C69" s="203">
        <v>3</v>
      </c>
      <c r="D69" s="206" t="s">
        <v>425</v>
      </c>
      <c r="E69" s="203">
        <v>21</v>
      </c>
      <c r="F69" s="203">
        <v>3600</v>
      </c>
      <c r="G69" s="208">
        <f t="shared" si="71"/>
        <v>171.42857142857142</v>
      </c>
      <c r="H69" s="576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77"/>
      <c r="M69" s="209">
        <f>RANK(K69, K$67:$K$81)</f>
        <v>6</v>
      </c>
      <c r="N69" s="527"/>
      <c r="O69" s="527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76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76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76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76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76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76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76"/>
    </row>
    <row r="70" spans="2:50" ht="14.25" hidden="1" customHeight="1" outlineLevel="1">
      <c r="B70" s="527"/>
      <c r="C70" s="203">
        <v>4</v>
      </c>
      <c r="D70" s="206" t="s">
        <v>423</v>
      </c>
      <c r="E70" s="203">
        <v>19</v>
      </c>
      <c r="F70" s="203">
        <v>3600</v>
      </c>
      <c r="G70" s="208">
        <f t="shared" si="71"/>
        <v>189.47368421052633</v>
      </c>
      <c r="H70" s="576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77"/>
      <c r="M70" s="209">
        <f>RANK(K70, K$67:$K$81)</f>
        <v>3</v>
      </c>
      <c r="N70" s="527"/>
      <c r="O70" s="527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76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76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76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76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76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76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76"/>
    </row>
    <row r="71" spans="2:50" ht="14.25" hidden="1" customHeight="1" outlineLevel="1">
      <c r="B71" s="527"/>
      <c r="C71" s="203">
        <v>5</v>
      </c>
      <c r="D71" s="206" t="s">
        <v>422</v>
      </c>
      <c r="E71" s="203">
        <v>19</v>
      </c>
      <c r="F71" s="203">
        <v>3600</v>
      </c>
      <c r="G71" s="208">
        <f t="shared" si="71"/>
        <v>189.47368421052633</v>
      </c>
      <c r="H71" s="576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77"/>
      <c r="M71" s="209">
        <f>RANK(K71, K$67:$K$81)</f>
        <v>2</v>
      </c>
      <c r="N71" s="527"/>
      <c r="O71" s="527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76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76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76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76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76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76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76"/>
    </row>
    <row r="72" spans="2:50" ht="14.25" hidden="1" customHeight="1" outlineLevel="1">
      <c r="B72" s="527"/>
      <c r="C72" s="203">
        <v>6</v>
      </c>
      <c r="D72" s="206" t="s">
        <v>381</v>
      </c>
      <c r="E72" s="203">
        <v>19</v>
      </c>
      <c r="F72" s="203">
        <v>3600</v>
      </c>
      <c r="G72" s="208">
        <f t="shared" si="71"/>
        <v>189.47368421052633</v>
      </c>
      <c r="H72" s="576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77"/>
      <c r="M72" s="209">
        <f>RANK(K72, K$67:$K$81)</f>
        <v>4</v>
      </c>
      <c r="N72" s="527"/>
      <c r="O72" s="527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76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76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76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76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76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76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76"/>
    </row>
    <row r="73" spans="2:50" ht="14.25" hidden="1" customHeight="1" outlineLevel="1">
      <c r="B73" s="527"/>
      <c r="C73" s="203">
        <v>7</v>
      </c>
      <c r="D73" s="206" t="s">
        <v>424</v>
      </c>
      <c r="E73" s="203">
        <v>21</v>
      </c>
      <c r="F73" s="203">
        <v>3600</v>
      </c>
      <c r="G73" s="208">
        <f t="shared" si="71"/>
        <v>171.42857142857142</v>
      </c>
      <c r="H73" s="576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77"/>
      <c r="M73" s="209">
        <f>RANK(K73, K$67:$K$81)</f>
        <v>5</v>
      </c>
      <c r="N73" s="527"/>
      <c r="O73" s="527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76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76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76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76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76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76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76"/>
    </row>
    <row r="74" spans="2:50" ht="14.25" hidden="1" customHeight="1" outlineLevel="1">
      <c r="B74" s="527"/>
      <c r="C74" s="203">
        <v>8</v>
      </c>
      <c r="D74" s="206" t="s">
        <v>558</v>
      </c>
      <c r="E74" s="203">
        <v>21</v>
      </c>
      <c r="F74" s="203">
        <v>3600</v>
      </c>
      <c r="G74" s="208">
        <f t="shared" si="71"/>
        <v>171.42857142857142</v>
      </c>
      <c r="H74" s="576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77"/>
      <c r="M74" s="209">
        <f>RANK(K74, K$67:$K$81)</f>
        <v>8</v>
      </c>
      <c r="N74" s="527"/>
      <c r="O74" s="527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76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76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76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76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76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76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76"/>
    </row>
    <row r="75" spans="2:50" ht="14.25" hidden="1" customHeight="1" outlineLevel="1">
      <c r="B75" s="527"/>
      <c r="C75" s="203">
        <v>9</v>
      </c>
      <c r="D75" s="206"/>
      <c r="E75" s="203"/>
      <c r="F75" s="203"/>
      <c r="G75" s="208"/>
      <c r="H75" s="576"/>
      <c r="I75" s="209"/>
      <c r="J75" s="209"/>
      <c r="K75" s="210"/>
      <c r="L75" s="577"/>
      <c r="M75" s="209"/>
      <c r="N75" s="527"/>
      <c r="O75" s="527"/>
      <c r="P75" s="203"/>
      <c r="Q75" s="207"/>
      <c r="R75" s="208"/>
      <c r="S75" s="205"/>
      <c r="T75" s="576"/>
      <c r="U75" s="203"/>
      <c r="V75" s="207"/>
      <c r="W75" s="208"/>
      <c r="X75" s="205"/>
      <c r="Y75" s="576"/>
      <c r="Z75" s="203"/>
      <c r="AA75" s="207"/>
      <c r="AB75" s="208"/>
      <c r="AC75" s="205"/>
      <c r="AD75" s="576"/>
      <c r="AE75" s="203"/>
      <c r="AF75" s="207"/>
      <c r="AG75" s="208"/>
      <c r="AH75" s="205"/>
      <c r="AI75" s="576"/>
      <c r="AJ75" s="203"/>
      <c r="AK75" s="207"/>
      <c r="AL75" s="208"/>
      <c r="AM75" s="205"/>
      <c r="AN75" s="576"/>
      <c r="AO75" s="203"/>
      <c r="AP75" s="207"/>
      <c r="AQ75" s="208"/>
      <c r="AR75" s="205"/>
      <c r="AS75" s="576"/>
      <c r="AT75" s="203"/>
      <c r="AU75" s="207"/>
      <c r="AV75" s="208"/>
      <c r="AW75" s="205"/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1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7">U82+1</f>
        <v>45897</v>
      </c>
      <c r="AA82" s="637"/>
      <c r="AB82" s="637"/>
      <c r="AC82" s="637"/>
      <c r="AD82" s="637"/>
      <c r="AE82" s="638">
        <f t="shared" ref="AE82" si="88">Z82+1</f>
        <v>45898</v>
      </c>
      <c r="AF82" s="639"/>
      <c r="AG82" s="639"/>
      <c r="AH82" s="639"/>
      <c r="AI82" s="639"/>
      <c r="AJ82" s="640">
        <f t="shared" ref="AJ82" si="89">AE82+1</f>
        <v>45899</v>
      </c>
      <c r="AK82" s="641"/>
      <c r="AL82" s="641"/>
      <c r="AM82" s="641"/>
      <c r="AN82" s="642"/>
      <c r="AO82" s="638">
        <f t="shared" ref="AO82" si="90">AJ82+1</f>
        <v>45900</v>
      </c>
      <c r="AP82" s="639"/>
      <c r="AQ82" s="639"/>
      <c r="AR82" s="639"/>
      <c r="AS82" s="639"/>
      <c r="AT82" s="640">
        <f t="shared" ref="AT82" si="91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2">Z82</f>
        <v>45897</v>
      </c>
      <c r="AA83" s="643"/>
      <c r="AB83" s="643"/>
      <c r="AC83" s="643"/>
      <c r="AD83" s="643"/>
      <c r="AE83" s="644">
        <f t="shared" ref="AE83" si="93">AE82</f>
        <v>45898</v>
      </c>
      <c r="AF83" s="644"/>
      <c r="AG83" s="644"/>
      <c r="AH83" s="644"/>
      <c r="AI83" s="644"/>
      <c r="AJ83" s="645">
        <f t="shared" ref="AJ83" si="94">AJ82</f>
        <v>45899</v>
      </c>
      <c r="AK83" s="646"/>
      <c r="AL83" s="646"/>
      <c r="AM83" s="646"/>
      <c r="AN83" s="647"/>
      <c r="AO83" s="644">
        <f t="shared" ref="AO83" si="95">AO82</f>
        <v>45900</v>
      </c>
      <c r="AP83" s="644"/>
      <c r="AQ83" s="644"/>
      <c r="AR83" s="644"/>
      <c r="AS83" s="644"/>
      <c r="AT83" s="645">
        <f t="shared" ref="AT83" si="96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500</v>
      </c>
      <c r="C87" s="203">
        <v>1</v>
      </c>
      <c r="D87" s="206" t="s">
        <v>420</v>
      </c>
      <c r="E87" s="203">
        <v>21</v>
      </c>
      <c r="F87" s="203">
        <v>3600</v>
      </c>
      <c r="G87" s="208">
        <f t="shared" ref="G87:G94" si="97">F87/E87</f>
        <v>171.42857142857142</v>
      </c>
      <c r="H87" s="576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77">
        <f>IFERROR(AVERAGE(K87:K101),"-")</f>
        <v>152.77685184208252</v>
      </c>
      <c r="M87" s="209">
        <f>RANK(K87, K$87:$K$101)</f>
        <v>7</v>
      </c>
      <c r="N87" s="527"/>
      <c r="O87" s="527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76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76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76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76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76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76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76">
        <f>AVERAGE(AV87:AV101)</f>
        <v>153.01839262656463</v>
      </c>
    </row>
    <row r="88" spans="2:50" ht="14.25" hidden="1" customHeight="1" outlineLevel="1">
      <c r="B88" s="527"/>
      <c r="C88" s="203">
        <v>2</v>
      </c>
      <c r="D88" s="206" t="s">
        <v>426</v>
      </c>
      <c r="E88" s="203">
        <v>20</v>
      </c>
      <c r="F88" s="203">
        <v>3600</v>
      </c>
      <c r="G88" s="208">
        <f t="shared" si="97"/>
        <v>180</v>
      </c>
      <c r="H88" s="576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77"/>
      <c r="M88" s="209">
        <f>RANK(K88, K$87:$K$101)</f>
        <v>1</v>
      </c>
      <c r="N88" s="527"/>
      <c r="O88" s="527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76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76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76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76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76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76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76"/>
    </row>
    <row r="89" spans="2:50" ht="14.25" hidden="1" customHeight="1" outlineLevel="1">
      <c r="B89" s="527"/>
      <c r="C89" s="203">
        <v>3</v>
      </c>
      <c r="D89" s="206" t="s">
        <v>425</v>
      </c>
      <c r="E89" s="203">
        <v>21</v>
      </c>
      <c r="F89" s="203">
        <v>3600</v>
      </c>
      <c r="G89" s="208">
        <f t="shared" si="97"/>
        <v>171.42857142857142</v>
      </c>
      <c r="H89" s="576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77"/>
      <c r="M89" s="209">
        <f>RANK(K89, K$87:$K$101)</f>
        <v>5</v>
      </c>
      <c r="N89" s="527"/>
      <c r="O89" s="527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76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76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76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76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76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76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76"/>
    </row>
    <row r="90" spans="2:50" ht="14.25" hidden="1" customHeight="1" outlineLevel="1">
      <c r="B90" s="527"/>
      <c r="C90" s="203">
        <v>4</v>
      </c>
      <c r="D90" s="206" t="s">
        <v>423</v>
      </c>
      <c r="E90" s="203">
        <v>19</v>
      </c>
      <c r="F90" s="203">
        <v>3600</v>
      </c>
      <c r="G90" s="208">
        <f t="shared" si="97"/>
        <v>189.47368421052633</v>
      </c>
      <c r="H90" s="576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77"/>
      <c r="M90" s="209">
        <f>RANK(K90, K$87:$K$101)</f>
        <v>3</v>
      </c>
      <c r="N90" s="527"/>
      <c r="O90" s="527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76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76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76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76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76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76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76"/>
    </row>
    <row r="91" spans="2:50" ht="14.25" hidden="1" customHeight="1" outlineLevel="1">
      <c r="B91" s="527"/>
      <c r="C91" s="203">
        <v>5</v>
      </c>
      <c r="D91" s="206" t="s">
        <v>422</v>
      </c>
      <c r="E91" s="203">
        <v>19</v>
      </c>
      <c r="F91" s="203">
        <v>3600</v>
      </c>
      <c r="G91" s="208">
        <f t="shared" si="97"/>
        <v>189.47368421052633</v>
      </c>
      <c r="H91" s="576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77"/>
      <c r="M91" s="209">
        <f>RANK(K91, K$87:$K$101)</f>
        <v>2</v>
      </c>
      <c r="N91" s="527"/>
      <c r="O91" s="527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76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76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76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76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76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76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76"/>
    </row>
    <row r="92" spans="2:50" ht="14.25" hidden="1" customHeight="1" outlineLevel="1">
      <c r="B92" s="527"/>
      <c r="C92" s="203">
        <v>6</v>
      </c>
      <c r="D92" s="206" t="s">
        <v>381</v>
      </c>
      <c r="E92" s="203">
        <v>19</v>
      </c>
      <c r="F92" s="203">
        <v>3600</v>
      </c>
      <c r="G92" s="208">
        <f t="shared" si="97"/>
        <v>189.47368421052633</v>
      </c>
      <c r="H92" s="576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77"/>
      <c r="M92" s="209">
        <f>RANK(K92, K$87:$K$101)</f>
        <v>4</v>
      </c>
      <c r="N92" s="527"/>
      <c r="O92" s="527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76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76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76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76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76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76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76"/>
    </row>
    <row r="93" spans="2:50" ht="14.25" hidden="1" customHeight="1" outlineLevel="1">
      <c r="B93" s="527"/>
      <c r="C93" s="203">
        <v>7</v>
      </c>
      <c r="D93" s="206" t="s">
        <v>424</v>
      </c>
      <c r="E93" s="203">
        <v>21</v>
      </c>
      <c r="F93" s="203">
        <v>3600</v>
      </c>
      <c r="G93" s="208">
        <f t="shared" si="97"/>
        <v>171.42857142857142</v>
      </c>
      <c r="H93" s="576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77"/>
      <c r="M93" s="209">
        <f>RANK(K93, K$87:$K$101)</f>
        <v>6</v>
      </c>
      <c r="N93" s="527"/>
      <c r="O93" s="527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76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76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76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76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76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76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76"/>
    </row>
    <row r="94" spans="2:50" ht="14.25" hidden="1" customHeight="1" outlineLevel="1">
      <c r="B94" s="527"/>
      <c r="C94" s="203">
        <v>8</v>
      </c>
      <c r="D94" s="206" t="s">
        <v>558</v>
      </c>
      <c r="E94" s="203">
        <v>21</v>
      </c>
      <c r="F94" s="203">
        <v>3600</v>
      </c>
      <c r="G94" s="208">
        <f t="shared" si="97"/>
        <v>171.42857142857142</v>
      </c>
      <c r="H94" s="576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77"/>
      <c r="M94" s="209">
        <f>RANK(K94, K$87:$K$101)</f>
        <v>8</v>
      </c>
      <c r="N94" s="527"/>
      <c r="O94" s="527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76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76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76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76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76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76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76"/>
    </row>
    <row r="95" spans="2:50" ht="14.25" hidden="1" customHeight="1" outlineLevel="1">
      <c r="B95" s="527"/>
      <c r="C95" s="203">
        <v>9</v>
      </c>
      <c r="D95" s="206"/>
      <c r="E95" s="203"/>
      <c r="F95" s="203"/>
      <c r="G95" s="208"/>
      <c r="H95" s="576"/>
      <c r="I95" s="209"/>
      <c r="J95" s="209"/>
      <c r="K95" s="210"/>
      <c r="L95" s="577"/>
      <c r="M95" s="209"/>
      <c r="N95" s="527"/>
      <c r="O95" s="527"/>
      <c r="P95" s="203"/>
      <c r="Q95" s="203"/>
      <c r="R95" s="208"/>
      <c r="S95" s="205"/>
      <c r="T95" s="576"/>
      <c r="U95" s="203"/>
      <c r="V95" s="203"/>
      <c r="W95" s="208"/>
      <c r="X95" s="205"/>
      <c r="Y95" s="576"/>
      <c r="Z95" s="203"/>
      <c r="AA95" s="203"/>
      <c r="AB95" s="208"/>
      <c r="AC95" s="205"/>
      <c r="AD95" s="576"/>
      <c r="AE95" s="203"/>
      <c r="AF95" s="203"/>
      <c r="AG95" s="208"/>
      <c r="AH95" s="205"/>
      <c r="AI95" s="576"/>
      <c r="AJ95" s="203"/>
      <c r="AK95" s="203"/>
      <c r="AL95" s="208"/>
      <c r="AM95" s="205"/>
      <c r="AN95" s="576"/>
      <c r="AO95" s="203"/>
      <c r="AP95" s="203"/>
      <c r="AQ95" s="208"/>
      <c r="AR95" s="205"/>
      <c r="AS95" s="576"/>
      <c r="AT95" s="203"/>
      <c r="AU95" s="203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3">U102+1</f>
        <v>45904</v>
      </c>
      <c r="AA102" s="637"/>
      <c r="AB102" s="637"/>
      <c r="AC102" s="637"/>
      <c r="AD102" s="637"/>
      <c r="AE102" s="638">
        <f t="shared" ref="AE102" si="114">Z102+1</f>
        <v>45905</v>
      </c>
      <c r="AF102" s="639"/>
      <c r="AG102" s="639"/>
      <c r="AH102" s="639"/>
      <c r="AI102" s="639"/>
      <c r="AJ102" s="640">
        <f t="shared" ref="AJ102" si="115">AE102+1</f>
        <v>45906</v>
      </c>
      <c r="AK102" s="641"/>
      <c r="AL102" s="641"/>
      <c r="AM102" s="641"/>
      <c r="AN102" s="642"/>
      <c r="AO102" s="638">
        <f t="shared" ref="AO102" si="116">AJ102+1</f>
        <v>45907</v>
      </c>
      <c r="AP102" s="639"/>
      <c r="AQ102" s="639"/>
      <c r="AR102" s="639"/>
      <c r="AS102" s="639"/>
      <c r="AT102" s="640">
        <f t="shared" ref="AT102" si="117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8">Z102</f>
        <v>45904</v>
      </c>
      <c r="AA103" s="643"/>
      <c r="AB103" s="643"/>
      <c r="AC103" s="643"/>
      <c r="AD103" s="643"/>
      <c r="AE103" s="644">
        <f t="shared" ref="AE103" si="119">AE102</f>
        <v>45905</v>
      </c>
      <c r="AF103" s="644"/>
      <c r="AG103" s="644"/>
      <c r="AH103" s="644"/>
      <c r="AI103" s="644"/>
      <c r="AJ103" s="645">
        <f t="shared" ref="AJ103" si="120">AJ102</f>
        <v>45906</v>
      </c>
      <c r="AK103" s="646"/>
      <c r="AL103" s="646"/>
      <c r="AM103" s="646"/>
      <c r="AN103" s="647"/>
      <c r="AO103" s="644">
        <f t="shared" ref="AO103" si="121">AO102</f>
        <v>45907</v>
      </c>
      <c r="AP103" s="644"/>
      <c r="AQ103" s="644"/>
      <c r="AR103" s="644"/>
      <c r="AS103" s="644"/>
      <c r="AT103" s="645">
        <f t="shared" ref="AT103" si="122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500</v>
      </c>
      <c r="C107" s="203">
        <v>1</v>
      </c>
      <c r="D107" s="206" t="s">
        <v>420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76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77">
        <f>IFERROR(AVERAGE(K107:K121),"-")</f>
        <v>153.20097286103501</v>
      </c>
      <c r="M107" s="209">
        <f>RANK(K107, K$107:$K$121)</f>
        <v>7</v>
      </c>
      <c r="N107" s="527"/>
      <c r="O107" s="527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76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76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76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76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76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76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76">
        <f>AVERAGE(AV107:AV121)</f>
        <v>153.31383715925659</v>
      </c>
    </row>
    <row r="108" spans="2:50" ht="14.25" hidden="1" customHeight="1" outlineLevel="1">
      <c r="B108" s="527"/>
      <c r="C108" s="203">
        <v>2</v>
      </c>
      <c r="D108" s="206" t="s">
        <v>426</v>
      </c>
      <c r="E108" s="203">
        <v>20</v>
      </c>
      <c r="F108" s="203">
        <v>3600</v>
      </c>
      <c r="G108" s="208">
        <f t="shared" si="123"/>
        <v>180</v>
      </c>
      <c r="H108" s="576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77"/>
      <c r="M108" s="209">
        <f>RANK(K108, K$107:$K$121)</f>
        <v>1</v>
      </c>
      <c r="N108" s="527"/>
      <c r="O108" s="527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76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76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76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76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76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76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76"/>
    </row>
    <row r="109" spans="2:50" ht="14.25" hidden="1" customHeight="1" outlineLevel="1">
      <c r="B109" s="527"/>
      <c r="C109" s="203">
        <v>3</v>
      </c>
      <c r="D109" s="206" t="s">
        <v>425</v>
      </c>
      <c r="E109" s="203">
        <v>21</v>
      </c>
      <c r="F109" s="203">
        <v>3600</v>
      </c>
      <c r="G109" s="208">
        <f t="shared" si="123"/>
        <v>171.42857142857142</v>
      </c>
      <c r="H109" s="576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77"/>
      <c r="M109" s="209">
        <f>RANK(K109, K$107:$K$121)</f>
        <v>5</v>
      </c>
      <c r="N109" s="527"/>
      <c r="O109" s="527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76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76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76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76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76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76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76"/>
    </row>
    <row r="110" spans="2:50" ht="14.25" hidden="1" customHeight="1" outlineLevel="1">
      <c r="B110" s="527"/>
      <c r="C110" s="203">
        <v>4</v>
      </c>
      <c r="D110" s="206" t="s">
        <v>423</v>
      </c>
      <c r="E110" s="203">
        <v>19</v>
      </c>
      <c r="F110" s="203">
        <v>3600</v>
      </c>
      <c r="G110" s="208">
        <f t="shared" si="123"/>
        <v>189.47368421052633</v>
      </c>
      <c r="H110" s="576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77"/>
      <c r="M110" s="209">
        <f>RANK(K110, K$107:$K$121)</f>
        <v>3</v>
      </c>
      <c r="N110" s="527"/>
      <c r="O110" s="527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76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76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76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76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76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76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76"/>
    </row>
    <row r="111" spans="2:50" ht="14.25" hidden="1" customHeight="1" outlineLevel="1">
      <c r="B111" s="527"/>
      <c r="C111" s="203">
        <v>5</v>
      </c>
      <c r="D111" s="206" t="s">
        <v>422</v>
      </c>
      <c r="E111" s="203">
        <v>19</v>
      </c>
      <c r="F111" s="203">
        <v>3600</v>
      </c>
      <c r="G111" s="208">
        <f t="shared" si="123"/>
        <v>189.47368421052633</v>
      </c>
      <c r="H111" s="576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77"/>
      <c r="M111" s="209">
        <f>RANK(K111, K$107:$K$121)</f>
        <v>2</v>
      </c>
      <c r="N111" s="527"/>
      <c r="O111" s="527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76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76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76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76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76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76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76"/>
    </row>
    <row r="112" spans="2:50" ht="14.25" hidden="1" customHeight="1" outlineLevel="1">
      <c r="B112" s="527"/>
      <c r="C112" s="203">
        <v>6</v>
      </c>
      <c r="D112" s="206" t="s">
        <v>381</v>
      </c>
      <c r="E112" s="203">
        <v>19</v>
      </c>
      <c r="F112" s="203">
        <v>3600</v>
      </c>
      <c r="G112" s="208">
        <f t="shared" si="123"/>
        <v>189.47368421052633</v>
      </c>
      <c r="H112" s="576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77"/>
      <c r="M112" s="209">
        <f>RANK(K112, K$107:$K$121)</f>
        <v>4</v>
      </c>
      <c r="N112" s="527"/>
      <c r="O112" s="527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76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76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76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76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76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76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76"/>
    </row>
    <row r="113" spans="2:50" ht="14.25" hidden="1" customHeight="1" outlineLevel="1">
      <c r="B113" s="527"/>
      <c r="C113" s="203">
        <v>7</v>
      </c>
      <c r="D113" s="206" t="s">
        <v>424</v>
      </c>
      <c r="E113" s="203">
        <v>21</v>
      </c>
      <c r="F113" s="203">
        <v>3600</v>
      </c>
      <c r="G113" s="208">
        <f t="shared" si="123"/>
        <v>171.42857142857142</v>
      </c>
      <c r="H113" s="576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77"/>
      <c r="M113" s="209">
        <f>RANK(K113, K$107:$K$121)</f>
        <v>6</v>
      </c>
      <c r="N113" s="527"/>
      <c r="O113" s="527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76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76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76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76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76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76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76"/>
    </row>
    <row r="114" spans="2:50" ht="14.25" hidden="1" customHeight="1" outlineLevel="1">
      <c r="B114" s="527"/>
      <c r="C114" s="203">
        <v>8</v>
      </c>
      <c r="D114" s="206" t="s">
        <v>558</v>
      </c>
      <c r="E114" s="203">
        <v>21</v>
      </c>
      <c r="F114" s="203">
        <v>3600</v>
      </c>
      <c r="G114" s="208">
        <f t="shared" si="123"/>
        <v>171.42857142857142</v>
      </c>
      <c r="H114" s="576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77"/>
      <c r="M114" s="209">
        <f>RANK(K114, K$107:$K$121)</f>
        <v>8</v>
      </c>
      <c r="N114" s="527"/>
      <c r="O114" s="527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76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76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76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76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76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76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7"/>
      <c r="Q115" s="207"/>
      <c r="R115" s="208"/>
      <c r="S115" s="205"/>
      <c r="T115" s="576"/>
      <c r="U115" s="207"/>
      <c r="V115" s="207"/>
      <c r="W115" s="208"/>
      <c r="X115" s="205"/>
      <c r="Y115" s="576"/>
      <c r="Z115" s="207"/>
      <c r="AA115" s="207"/>
      <c r="AB115" s="208"/>
      <c r="AC115" s="205"/>
      <c r="AD115" s="576"/>
      <c r="AE115" s="207"/>
      <c r="AF115" s="207"/>
      <c r="AG115" s="208"/>
      <c r="AH115" s="205"/>
      <c r="AI115" s="576"/>
      <c r="AJ115" s="207"/>
      <c r="AK115" s="207"/>
      <c r="AL115" s="208"/>
      <c r="AM115" s="205"/>
      <c r="AN115" s="576"/>
      <c r="AO115" s="207"/>
      <c r="AP115" s="207"/>
      <c r="AQ115" s="208"/>
      <c r="AR115" s="205"/>
      <c r="AS115" s="576"/>
      <c r="AT115" s="207"/>
      <c r="AU115" s="207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7"/>
      <c r="W121" s="208"/>
      <c r="X121" s="205"/>
      <c r="Y121" s="576"/>
      <c r="Z121" s="203"/>
      <c r="AA121" s="207"/>
      <c r="AB121" s="208"/>
      <c r="AC121" s="205"/>
      <c r="AD121" s="576"/>
      <c r="AE121" s="203"/>
      <c r="AF121" s="207"/>
      <c r="AG121" s="208"/>
      <c r="AH121" s="205"/>
      <c r="AI121" s="576"/>
      <c r="AJ121" s="203"/>
      <c r="AK121" s="207"/>
      <c r="AL121" s="208"/>
      <c r="AM121" s="205"/>
      <c r="AN121" s="576"/>
      <c r="AO121" s="203"/>
      <c r="AP121" s="207"/>
      <c r="AQ121" s="208"/>
      <c r="AR121" s="205"/>
      <c r="AS121" s="576"/>
      <c r="AT121" s="203"/>
      <c r="AU121" s="207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9">U122+1</f>
        <v>45911</v>
      </c>
      <c r="AA122" s="637"/>
      <c r="AB122" s="637"/>
      <c r="AC122" s="637"/>
      <c r="AD122" s="637"/>
      <c r="AE122" s="638">
        <f t="shared" ref="AE122" si="140">Z122+1</f>
        <v>45912</v>
      </c>
      <c r="AF122" s="639"/>
      <c r="AG122" s="639"/>
      <c r="AH122" s="639"/>
      <c r="AI122" s="639"/>
      <c r="AJ122" s="640">
        <f t="shared" ref="AJ122" si="141">AE122+1</f>
        <v>45913</v>
      </c>
      <c r="AK122" s="641"/>
      <c r="AL122" s="641"/>
      <c r="AM122" s="641"/>
      <c r="AN122" s="642"/>
      <c r="AO122" s="638">
        <f t="shared" ref="AO122" si="142">AJ122+1</f>
        <v>45914</v>
      </c>
      <c r="AP122" s="639"/>
      <c r="AQ122" s="639"/>
      <c r="AR122" s="639"/>
      <c r="AS122" s="639"/>
      <c r="AT122" s="640">
        <f t="shared" ref="AT122" si="143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4">Z122</f>
        <v>45911</v>
      </c>
      <c r="AA123" s="643"/>
      <c r="AB123" s="643"/>
      <c r="AC123" s="643"/>
      <c r="AD123" s="643"/>
      <c r="AE123" s="644">
        <f t="shared" ref="AE123" si="145">AE122</f>
        <v>45912</v>
      </c>
      <c r="AF123" s="644"/>
      <c r="AG123" s="644"/>
      <c r="AH123" s="644"/>
      <c r="AI123" s="644"/>
      <c r="AJ123" s="645">
        <f t="shared" ref="AJ123" si="146">AJ122</f>
        <v>45913</v>
      </c>
      <c r="AK123" s="646"/>
      <c r="AL123" s="646"/>
      <c r="AM123" s="646"/>
      <c r="AN123" s="647"/>
      <c r="AO123" s="644">
        <f t="shared" ref="AO123" si="147">AO122</f>
        <v>45914</v>
      </c>
      <c r="AP123" s="644"/>
      <c r="AQ123" s="644"/>
      <c r="AR123" s="644"/>
      <c r="AS123" s="644"/>
      <c r="AT123" s="645">
        <f t="shared" ref="AT123" si="148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500</v>
      </c>
      <c r="C127" s="203">
        <v>1</v>
      </c>
      <c r="D127" s="206" t="s">
        <v>420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76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77">
        <f>IFERROR(AVERAGE(K127:K141),"-")</f>
        <v>153.58611426365022</v>
      </c>
      <c r="M127" s="209">
        <f>RANK(K127, K$127:$K$141)</f>
        <v>7</v>
      </c>
      <c r="N127" s="527"/>
      <c r="O127" s="527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76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76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76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76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76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76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76">
        <f>AVERAGE(AV127:AV141)</f>
        <v>154.45110533537851</v>
      </c>
    </row>
    <row r="128" spans="2:50" ht="14.25" hidden="1" customHeight="1" outlineLevel="1">
      <c r="B128" s="527"/>
      <c r="C128" s="203">
        <v>2</v>
      </c>
      <c r="D128" s="206" t="s">
        <v>426</v>
      </c>
      <c r="E128" s="203">
        <v>20</v>
      </c>
      <c r="F128" s="203">
        <v>3600</v>
      </c>
      <c r="G128" s="208">
        <f t="shared" si="149"/>
        <v>180</v>
      </c>
      <c r="H128" s="576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77"/>
      <c r="M128" s="209">
        <f>RANK(K128, K$127:$K$141)</f>
        <v>1</v>
      </c>
      <c r="N128" s="527"/>
      <c r="O128" s="527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76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76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76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76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76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76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76"/>
    </row>
    <row r="129" spans="2:50" ht="14.25" hidden="1" customHeight="1" outlineLevel="1">
      <c r="B129" s="527"/>
      <c r="C129" s="203">
        <v>3</v>
      </c>
      <c r="D129" s="206" t="s">
        <v>425</v>
      </c>
      <c r="E129" s="203">
        <v>21</v>
      </c>
      <c r="F129" s="203">
        <v>3600</v>
      </c>
      <c r="G129" s="208">
        <f t="shared" si="149"/>
        <v>171.42857142857142</v>
      </c>
      <c r="H129" s="576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77"/>
      <c r="M129" s="209">
        <f>RANK(K129, K$127:$K$141)</f>
        <v>5</v>
      </c>
      <c r="N129" s="527"/>
      <c r="O129" s="527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76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76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76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76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76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76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76"/>
    </row>
    <row r="130" spans="2:50" ht="14.25" hidden="1" customHeight="1" outlineLevel="1">
      <c r="B130" s="527"/>
      <c r="C130" s="203">
        <v>4</v>
      </c>
      <c r="D130" s="206" t="s">
        <v>423</v>
      </c>
      <c r="E130" s="203">
        <v>19</v>
      </c>
      <c r="F130" s="203">
        <v>3600</v>
      </c>
      <c r="G130" s="208">
        <f t="shared" si="149"/>
        <v>189.47368421052633</v>
      </c>
      <c r="H130" s="576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77"/>
      <c r="M130" s="209">
        <f>RANK(K130, K$127:$K$141)</f>
        <v>2</v>
      </c>
      <c r="N130" s="527"/>
      <c r="O130" s="527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76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76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76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76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76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76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76"/>
    </row>
    <row r="131" spans="2:50" ht="14.25" hidden="1" customHeight="1" outlineLevel="1">
      <c r="B131" s="527"/>
      <c r="C131" s="203">
        <v>5</v>
      </c>
      <c r="D131" s="206" t="s">
        <v>422</v>
      </c>
      <c r="E131" s="203">
        <v>19</v>
      </c>
      <c r="F131" s="203">
        <v>3600</v>
      </c>
      <c r="G131" s="208">
        <f t="shared" si="149"/>
        <v>189.47368421052633</v>
      </c>
      <c r="H131" s="576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77"/>
      <c r="M131" s="209">
        <f>RANK(K131, K$127:$K$141)</f>
        <v>3</v>
      </c>
      <c r="N131" s="527"/>
      <c r="O131" s="527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76"/>
      <c r="U131" s="207"/>
      <c r="V131" s="207"/>
      <c r="W131" s="208"/>
      <c r="X131" s="205"/>
      <c r="Y131" s="576"/>
      <c r="Z131" s="207"/>
      <c r="AA131" s="207"/>
      <c r="AB131" s="208"/>
      <c r="AC131" s="205"/>
      <c r="AD131" s="576"/>
      <c r="AE131" s="207"/>
      <c r="AF131" s="207"/>
      <c r="AG131" s="208"/>
      <c r="AH131" s="205"/>
      <c r="AI131" s="576"/>
      <c r="AJ131" s="207"/>
      <c r="AK131" s="207"/>
      <c r="AL131" s="208"/>
      <c r="AM131" s="205"/>
      <c r="AN131" s="576"/>
      <c r="AO131" s="207"/>
      <c r="AP131" s="207"/>
      <c r="AQ131" s="208"/>
      <c r="AR131" s="205"/>
      <c r="AS131" s="576"/>
      <c r="AT131" s="207"/>
      <c r="AU131" s="207"/>
      <c r="AV131" s="208"/>
      <c r="AW131" s="205"/>
      <c r="AX131" s="576"/>
    </row>
    <row r="132" spans="2:50" ht="14.25" hidden="1" customHeight="1" outlineLevel="1">
      <c r="B132" s="527"/>
      <c r="C132" s="203">
        <v>6</v>
      </c>
      <c r="D132" s="206" t="s">
        <v>381</v>
      </c>
      <c r="E132" s="203">
        <v>19</v>
      </c>
      <c r="F132" s="203">
        <v>3600</v>
      </c>
      <c r="G132" s="208">
        <f t="shared" si="149"/>
        <v>189.47368421052633</v>
      </c>
      <c r="H132" s="576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77"/>
      <c r="M132" s="209">
        <f>RANK(K132, K$127:$K$141)</f>
        <v>4</v>
      </c>
      <c r="N132" s="527"/>
      <c r="O132" s="527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76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76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76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76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76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76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76"/>
    </row>
    <row r="133" spans="2:50" ht="14.25" hidden="1" customHeight="1" outlineLevel="1">
      <c r="B133" s="527"/>
      <c r="C133" s="203">
        <v>7</v>
      </c>
      <c r="D133" s="206" t="s">
        <v>424</v>
      </c>
      <c r="E133" s="203">
        <v>21</v>
      </c>
      <c r="F133" s="203">
        <v>3600</v>
      </c>
      <c r="G133" s="208">
        <f t="shared" si="149"/>
        <v>171.42857142857142</v>
      </c>
      <c r="H133" s="576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77"/>
      <c r="M133" s="209">
        <f>RANK(K133, K$127:$K$141)</f>
        <v>6</v>
      </c>
      <c r="N133" s="527"/>
      <c r="O133" s="527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76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76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76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76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76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76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76"/>
    </row>
    <row r="134" spans="2:50" ht="14.25" hidden="1" customHeight="1" outlineLevel="1">
      <c r="B134" s="527"/>
      <c r="C134" s="203">
        <v>8</v>
      </c>
      <c r="D134" s="206" t="s">
        <v>558</v>
      </c>
      <c r="E134" s="203">
        <v>21</v>
      </c>
      <c r="F134" s="203">
        <v>3600</v>
      </c>
      <c r="G134" s="208">
        <f t="shared" si="149"/>
        <v>171.42857142857142</v>
      </c>
      <c r="H134" s="576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77"/>
      <c r="M134" s="209">
        <f>RANK(K134, K$127:$K$141)</f>
        <v>8</v>
      </c>
      <c r="N134" s="527"/>
      <c r="O134" s="527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76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76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76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76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76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76"/>
      <c r="AT134" s="207"/>
      <c r="AU134" s="207"/>
      <c r="AV134" s="208"/>
      <c r="AW134" s="205"/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5">U142+1</f>
        <v>45918</v>
      </c>
      <c r="AA142" s="637"/>
      <c r="AB142" s="637"/>
      <c r="AC142" s="637"/>
      <c r="AD142" s="637"/>
      <c r="AE142" s="638">
        <f t="shared" ref="AE142" si="166">Z142+1</f>
        <v>45919</v>
      </c>
      <c r="AF142" s="639"/>
      <c r="AG142" s="639"/>
      <c r="AH142" s="639"/>
      <c r="AI142" s="639"/>
      <c r="AJ142" s="640">
        <f t="shared" ref="AJ142" si="167">AE142+1</f>
        <v>45920</v>
      </c>
      <c r="AK142" s="641"/>
      <c r="AL142" s="641"/>
      <c r="AM142" s="641"/>
      <c r="AN142" s="642"/>
      <c r="AO142" s="638">
        <f t="shared" ref="AO142" si="168">AJ142+1</f>
        <v>45921</v>
      </c>
      <c r="AP142" s="639"/>
      <c r="AQ142" s="639"/>
      <c r="AR142" s="639"/>
      <c r="AS142" s="639"/>
      <c r="AT142" s="640">
        <f t="shared" ref="AT142" si="169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0">Z142</f>
        <v>45918</v>
      </c>
      <c r="AA143" s="643"/>
      <c r="AB143" s="643"/>
      <c r="AC143" s="643"/>
      <c r="AD143" s="643"/>
      <c r="AE143" s="644">
        <f t="shared" ref="AE143" si="171">AE142</f>
        <v>45919</v>
      </c>
      <c r="AF143" s="644"/>
      <c r="AG143" s="644"/>
      <c r="AH143" s="644"/>
      <c r="AI143" s="644"/>
      <c r="AJ143" s="645">
        <f t="shared" ref="AJ143" si="172">AJ142</f>
        <v>45920</v>
      </c>
      <c r="AK143" s="646"/>
      <c r="AL143" s="646"/>
      <c r="AM143" s="646"/>
      <c r="AN143" s="647"/>
      <c r="AO143" s="644">
        <f t="shared" ref="AO143" si="173">AO142</f>
        <v>45921</v>
      </c>
      <c r="AP143" s="644"/>
      <c r="AQ143" s="644"/>
      <c r="AR143" s="644"/>
      <c r="AS143" s="644"/>
      <c r="AT143" s="645">
        <f t="shared" ref="AT143" si="174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500</v>
      </c>
      <c r="C147" s="203">
        <v>1</v>
      </c>
      <c r="D147" s="206" t="s">
        <v>420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76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77">
        <f>IFERROR(AVERAGE(K147:K161),"-")</f>
        <v>154.60115920672655</v>
      </c>
      <c r="M147" s="209">
        <f>RANK(K147, K$147:$K$161)</f>
        <v>6</v>
      </c>
      <c r="N147" s="527"/>
      <c r="O147" s="527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76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76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76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76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76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76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76">
        <f>AVERAGE(AV147:AV161)</f>
        <v>154.6270000780512</v>
      </c>
    </row>
    <row r="148" spans="2:50" ht="14.25" hidden="1" customHeight="1" outlineLevel="1">
      <c r="B148" s="527"/>
      <c r="C148" s="203">
        <v>2</v>
      </c>
      <c r="D148" s="206" t="s">
        <v>426</v>
      </c>
      <c r="E148" s="203">
        <v>20</v>
      </c>
      <c r="F148" s="203">
        <v>3600</v>
      </c>
      <c r="G148" s="208">
        <f t="shared" si="175"/>
        <v>180</v>
      </c>
      <c r="H148" s="576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77"/>
      <c r="M148" s="209">
        <f>RANK(K148, K$147:$K$161)</f>
        <v>1</v>
      </c>
      <c r="N148" s="527"/>
      <c r="O148" s="527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76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76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76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76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76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76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76"/>
    </row>
    <row r="149" spans="2:50" ht="14.25" hidden="1" customHeight="1" outlineLevel="1">
      <c r="B149" s="527"/>
      <c r="C149" s="203">
        <v>3</v>
      </c>
      <c r="D149" s="206" t="s">
        <v>425</v>
      </c>
      <c r="E149" s="203">
        <v>21</v>
      </c>
      <c r="F149" s="203">
        <v>3600</v>
      </c>
      <c r="G149" s="208">
        <f t="shared" si="175"/>
        <v>171.42857142857142</v>
      </c>
      <c r="H149" s="576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77"/>
      <c r="M149" s="209">
        <f>RANK(K149, K$147:$K$161)</f>
        <v>4</v>
      </c>
      <c r="N149" s="527"/>
      <c r="O149" s="527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76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76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76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76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76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76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76"/>
    </row>
    <row r="150" spans="2:50" ht="14.25" hidden="1" customHeight="1" outlineLevel="1">
      <c r="B150" s="527"/>
      <c r="C150" s="203">
        <v>4</v>
      </c>
      <c r="D150" s="206" t="s">
        <v>423</v>
      </c>
      <c r="E150" s="203">
        <v>19</v>
      </c>
      <c r="F150" s="203">
        <v>3600</v>
      </c>
      <c r="G150" s="208">
        <f t="shared" si="175"/>
        <v>189.47368421052633</v>
      </c>
      <c r="H150" s="576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77"/>
      <c r="M150" s="209">
        <f>RANK(K150, K$147:$K$161)</f>
        <v>2</v>
      </c>
      <c r="N150" s="527"/>
      <c r="O150" s="527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76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76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76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76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76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76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76"/>
    </row>
    <row r="151" spans="2:50" ht="14.25" hidden="1" customHeight="1" outlineLevel="1">
      <c r="B151" s="527"/>
      <c r="C151" s="203">
        <v>5</v>
      </c>
      <c r="D151" s="206" t="s">
        <v>381</v>
      </c>
      <c r="E151" s="203">
        <v>19</v>
      </c>
      <c r="F151" s="203">
        <v>3600</v>
      </c>
      <c r="G151" s="208">
        <f t="shared" si="175"/>
        <v>189.47368421052633</v>
      </c>
      <c r="H151" s="576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77"/>
      <c r="M151" s="209">
        <f>RANK(K151, K$147:$K$161)</f>
        <v>3</v>
      </c>
      <c r="N151" s="527"/>
      <c r="O151" s="527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76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76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76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76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76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76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76"/>
    </row>
    <row r="152" spans="2:50" ht="14.25" hidden="1" customHeight="1" outlineLevel="1">
      <c r="B152" s="527"/>
      <c r="C152" s="203">
        <v>6</v>
      </c>
      <c r="D152" s="206" t="s">
        <v>424</v>
      </c>
      <c r="E152" s="203">
        <v>21</v>
      </c>
      <c r="F152" s="203">
        <v>3600</v>
      </c>
      <c r="G152" s="208">
        <f t="shared" si="175"/>
        <v>171.42857142857142</v>
      </c>
      <c r="H152" s="576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77"/>
      <c r="M152" s="209">
        <f>RANK(K152, K$147:$K$161)</f>
        <v>5</v>
      </c>
      <c r="N152" s="527"/>
      <c r="O152" s="527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76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76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76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76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76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76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76"/>
    </row>
    <row r="153" spans="2:50" ht="14.25" hidden="1" customHeight="1" outlineLevel="1">
      <c r="B153" s="527"/>
      <c r="C153" s="203">
        <v>7</v>
      </c>
      <c r="D153" s="206"/>
      <c r="E153" s="203"/>
      <c r="F153" s="203"/>
      <c r="G153" s="208"/>
      <c r="H153" s="576"/>
      <c r="I153" s="209"/>
      <c r="J153" s="209"/>
      <c r="K153" s="210"/>
      <c r="L153" s="577"/>
      <c r="M153" s="209"/>
      <c r="N153" s="527"/>
      <c r="O153" s="527"/>
      <c r="P153" s="207"/>
      <c r="Q153" s="207"/>
      <c r="R153" s="208"/>
      <c r="S153" s="205"/>
      <c r="T153" s="576"/>
      <c r="U153" s="207"/>
      <c r="V153" s="207"/>
      <c r="W153" s="208"/>
      <c r="X153" s="205"/>
      <c r="Y153" s="576"/>
      <c r="Z153" s="207"/>
      <c r="AA153" s="207"/>
      <c r="AB153" s="208"/>
      <c r="AC153" s="205"/>
      <c r="AD153" s="576"/>
      <c r="AE153" s="207"/>
      <c r="AF153" s="207"/>
      <c r="AG153" s="208"/>
      <c r="AH153" s="205"/>
      <c r="AI153" s="576"/>
      <c r="AJ153" s="207"/>
      <c r="AK153" s="207"/>
      <c r="AL153" s="208"/>
      <c r="AM153" s="205"/>
      <c r="AN153" s="576"/>
      <c r="AO153" s="207"/>
      <c r="AP153" s="207"/>
      <c r="AQ153" s="208"/>
      <c r="AR153" s="205"/>
      <c r="AS153" s="576"/>
      <c r="AT153" s="207"/>
      <c r="AU153" s="207"/>
      <c r="AV153" s="208"/>
      <c r="AW153" s="205"/>
      <c r="AX153" s="576"/>
    </row>
    <row r="154" spans="2:50" ht="14.25" hidden="1" customHeight="1" outlineLevel="1">
      <c r="B154" s="527"/>
      <c r="C154" s="203">
        <v>8</v>
      </c>
      <c r="D154" s="206"/>
      <c r="E154" s="203"/>
      <c r="F154" s="203"/>
      <c r="G154" s="208"/>
      <c r="H154" s="576"/>
      <c r="I154" s="209"/>
      <c r="J154" s="209"/>
      <c r="K154" s="210"/>
      <c r="L154" s="577"/>
      <c r="M154" s="209"/>
      <c r="N154" s="527"/>
      <c r="O154" s="527"/>
      <c r="P154" s="207"/>
      <c r="Q154" s="207"/>
      <c r="R154" s="208"/>
      <c r="S154" s="205"/>
      <c r="T154" s="576"/>
      <c r="U154" s="207"/>
      <c r="V154" s="207"/>
      <c r="W154" s="208"/>
      <c r="X154" s="205"/>
      <c r="Y154" s="576"/>
      <c r="Z154" s="207"/>
      <c r="AA154" s="207"/>
      <c r="AB154" s="208"/>
      <c r="AC154" s="205"/>
      <c r="AD154" s="576"/>
      <c r="AE154" s="207"/>
      <c r="AF154" s="207"/>
      <c r="AG154" s="208"/>
      <c r="AH154" s="205"/>
      <c r="AI154" s="576"/>
      <c r="AJ154" s="207"/>
      <c r="AK154" s="207"/>
      <c r="AL154" s="208"/>
      <c r="AM154" s="205"/>
      <c r="AN154" s="576"/>
      <c r="AO154" s="207"/>
      <c r="AP154" s="207"/>
      <c r="AQ154" s="208"/>
      <c r="AR154" s="205"/>
      <c r="AS154" s="576"/>
      <c r="AT154" s="207"/>
      <c r="AU154" s="207"/>
      <c r="AV154" s="208"/>
      <c r="AW154" s="205"/>
      <c r="AX154" s="576"/>
    </row>
    <row r="155" spans="2:50" ht="14.25" hidden="1" customHeight="1" outlineLevel="1">
      <c r="B155" s="527"/>
      <c r="C155" s="203">
        <v>9</v>
      </c>
      <c r="D155" s="206"/>
      <c r="E155" s="203"/>
      <c r="F155" s="203"/>
      <c r="G155" s="208"/>
      <c r="H155" s="576"/>
      <c r="I155" s="209"/>
      <c r="J155" s="209"/>
      <c r="K155" s="210"/>
      <c r="L155" s="577"/>
      <c r="M155" s="209"/>
      <c r="N155" s="527"/>
      <c r="O155" s="527"/>
      <c r="P155" s="203"/>
      <c r="Q155" s="203"/>
      <c r="R155" s="208"/>
      <c r="S155" s="205"/>
      <c r="T155" s="576"/>
      <c r="U155" s="203"/>
      <c r="V155" s="203"/>
      <c r="W155" s="208"/>
      <c r="X155" s="205"/>
      <c r="Y155" s="576"/>
      <c r="Z155" s="203"/>
      <c r="AA155" s="203"/>
      <c r="AB155" s="208"/>
      <c r="AC155" s="205"/>
      <c r="AD155" s="576"/>
      <c r="AE155" s="203"/>
      <c r="AF155" s="203"/>
      <c r="AG155" s="208"/>
      <c r="AH155" s="205"/>
      <c r="AI155" s="576"/>
      <c r="AJ155" s="203"/>
      <c r="AK155" s="203"/>
      <c r="AL155" s="208"/>
      <c r="AM155" s="205"/>
      <c r="AN155" s="576"/>
      <c r="AO155" s="203"/>
      <c r="AP155" s="203"/>
      <c r="AQ155" s="208"/>
      <c r="AR155" s="205"/>
      <c r="AS155" s="576"/>
      <c r="AT155" s="203"/>
      <c r="AU155" s="203"/>
      <c r="AV155" s="208"/>
      <c r="AW155" s="205"/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3"/>
      <c r="Q156" s="203"/>
      <c r="R156" s="208"/>
      <c r="S156" s="205"/>
      <c r="T156" s="576"/>
      <c r="U156" s="203"/>
      <c r="V156" s="203"/>
      <c r="W156" s="208"/>
      <c r="X156" s="205"/>
      <c r="Y156" s="576"/>
      <c r="Z156" s="203"/>
      <c r="AA156" s="203"/>
      <c r="AB156" s="208"/>
      <c r="AC156" s="205"/>
      <c r="AD156" s="576"/>
      <c r="AE156" s="203"/>
      <c r="AF156" s="203"/>
      <c r="AG156" s="208"/>
      <c r="AH156" s="205"/>
      <c r="AI156" s="576"/>
      <c r="AJ156" s="203"/>
      <c r="AK156" s="203"/>
      <c r="AL156" s="208"/>
      <c r="AM156" s="205"/>
      <c r="AN156" s="576"/>
      <c r="AO156" s="203"/>
      <c r="AP156" s="203"/>
      <c r="AQ156" s="208"/>
      <c r="AR156" s="205"/>
      <c r="AS156" s="576"/>
      <c r="AT156" s="203"/>
      <c r="AU156" s="203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7">U162+1</f>
        <v>45925</v>
      </c>
      <c r="AA162" s="637"/>
      <c r="AB162" s="637"/>
      <c r="AC162" s="637"/>
      <c r="AD162" s="637"/>
      <c r="AE162" s="638">
        <f t="shared" ref="AE162" si="198">Z162+1</f>
        <v>45926</v>
      </c>
      <c r="AF162" s="639"/>
      <c r="AG162" s="639"/>
      <c r="AH162" s="639"/>
      <c r="AI162" s="639"/>
      <c r="AJ162" s="640">
        <f t="shared" ref="AJ162" si="199">AE162+1</f>
        <v>45927</v>
      </c>
      <c r="AK162" s="641"/>
      <c r="AL162" s="641"/>
      <c r="AM162" s="641"/>
      <c r="AN162" s="642"/>
      <c r="AO162" s="638">
        <f t="shared" ref="AO162" si="200">AJ162+1</f>
        <v>45928</v>
      </c>
      <c r="AP162" s="639"/>
      <c r="AQ162" s="639"/>
      <c r="AR162" s="639"/>
      <c r="AS162" s="639"/>
      <c r="AT162" s="640">
        <f t="shared" ref="AT162" si="201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202">Z162</f>
        <v>45925</v>
      </c>
      <c r="AA163" s="643"/>
      <c r="AB163" s="643"/>
      <c r="AC163" s="643"/>
      <c r="AD163" s="643"/>
      <c r="AE163" s="644">
        <f t="shared" ref="AE163" si="203">AE162</f>
        <v>45926</v>
      </c>
      <c r="AF163" s="644"/>
      <c r="AG163" s="644"/>
      <c r="AH163" s="644"/>
      <c r="AI163" s="644"/>
      <c r="AJ163" s="645">
        <f t="shared" ref="AJ163" si="204">AJ162</f>
        <v>45927</v>
      </c>
      <c r="AK163" s="646"/>
      <c r="AL163" s="646"/>
      <c r="AM163" s="646"/>
      <c r="AN163" s="647"/>
      <c r="AO163" s="644">
        <f t="shared" ref="AO163" si="205">AO162</f>
        <v>45928</v>
      </c>
      <c r="AP163" s="644"/>
      <c r="AQ163" s="644"/>
      <c r="AR163" s="644"/>
      <c r="AS163" s="644"/>
      <c r="AT163" s="645">
        <f t="shared" ref="AT163" si="206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500</v>
      </c>
      <c r="C167" s="203">
        <v>1</v>
      </c>
      <c r="D167" s="206" t="s">
        <v>420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76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77">
        <f>IFERROR(AVERAGE(K167:K181),"-")</f>
        <v>154.83861151648361</v>
      </c>
      <c r="M167" s="209">
        <f>RANK(K167, K$167:$K$181)</f>
        <v>6</v>
      </c>
      <c r="N167" s="527"/>
      <c r="O167" s="527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76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76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76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76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76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76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76">
        <f>AVERAGE(AV167:AV181)</f>
        <v>155.52617913088397</v>
      </c>
    </row>
    <row r="168" spans="2:50" ht="14.25" hidden="1" customHeight="1" outlineLevel="1">
      <c r="B168" s="527"/>
      <c r="C168" s="203">
        <v>2</v>
      </c>
      <c r="D168" s="206" t="s">
        <v>426</v>
      </c>
      <c r="E168" s="203">
        <v>20</v>
      </c>
      <c r="F168" s="203">
        <v>3600</v>
      </c>
      <c r="G168" s="208">
        <f t="shared" si="207"/>
        <v>180</v>
      </c>
      <c r="H168" s="576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77"/>
      <c r="M168" s="209">
        <f>RANK(K168, K$167:$K$181)</f>
        <v>1</v>
      </c>
      <c r="N168" s="527"/>
      <c r="O168" s="527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76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76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76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76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76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76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76"/>
    </row>
    <row r="169" spans="2:50" ht="14.25" hidden="1" customHeight="1" outlineLevel="1">
      <c r="B169" s="527"/>
      <c r="C169" s="203">
        <v>3</v>
      </c>
      <c r="D169" s="206" t="s">
        <v>425</v>
      </c>
      <c r="E169" s="203">
        <v>21</v>
      </c>
      <c r="F169" s="203">
        <v>3600</v>
      </c>
      <c r="G169" s="208">
        <f t="shared" si="207"/>
        <v>171.42857142857142</v>
      </c>
      <c r="H169" s="576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77"/>
      <c r="M169" s="209">
        <f>RANK(K169, K$167:$K$181)</f>
        <v>4</v>
      </c>
      <c r="N169" s="527"/>
      <c r="O169" s="527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76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76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76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76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76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76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76"/>
    </row>
    <row r="170" spans="2:50" ht="14.25" hidden="1" customHeight="1" outlineLevel="1">
      <c r="B170" s="527"/>
      <c r="C170" s="203">
        <v>4</v>
      </c>
      <c r="D170" s="206" t="s">
        <v>423</v>
      </c>
      <c r="E170" s="203">
        <v>19</v>
      </c>
      <c r="F170" s="203">
        <v>3600</v>
      </c>
      <c r="G170" s="208">
        <f t="shared" si="207"/>
        <v>189.47368421052633</v>
      </c>
      <c r="H170" s="576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77"/>
      <c r="M170" s="209">
        <f>RANK(K170, K$167:$K$181)</f>
        <v>2</v>
      </c>
      <c r="N170" s="527"/>
      <c r="O170" s="527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76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76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76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76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76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76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76"/>
    </row>
    <row r="171" spans="2:50" ht="14.25" hidden="1" customHeight="1" outlineLevel="1">
      <c r="B171" s="527"/>
      <c r="C171" s="203">
        <v>5</v>
      </c>
      <c r="D171" s="206" t="s">
        <v>381</v>
      </c>
      <c r="E171" s="203">
        <v>19</v>
      </c>
      <c r="F171" s="203">
        <v>3600</v>
      </c>
      <c r="G171" s="208">
        <f t="shared" si="207"/>
        <v>189.47368421052633</v>
      </c>
      <c r="H171" s="576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77"/>
      <c r="M171" s="209">
        <f>RANK(K171, K$167:$K$181)</f>
        <v>3</v>
      </c>
      <c r="N171" s="527"/>
      <c r="O171" s="527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76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76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76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76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76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76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76"/>
    </row>
    <row r="172" spans="2:50" ht="14.25" hidden="1" customHeight="1" outlineLevel="1">
      <c r="B172" s="527"/>
      <c r="C172" s="203">
        <v>6</v>
      </c>
      <c r="D172" s="206" t="s">
        <v>424</v>
      </c>
      <c r="E172" s="203">
        <v>21</v>
      </c>
      <c r="F172" s="203">
        <v>3600</v>
      </c>
      <c r="G172" s="208">
        <f t="shared" si="207"/>
        <v>171.42857142857142</v>
      </c>
      <c r="H172" s="576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77"/>
      <c r="M172" s="209">
        <f>RANK(K172, K$167:$K$181)</f>
        <v>5</v>
      </c>
      <c r="N172" s="527"/>
      <c r="O172" s="527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76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76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76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76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76"/>
      <c r="AO172" s="207"/>
      <c r="AP172" s="207"/>
      <c r="AQ172" s="208"/>
      <c r="AR172" s="205"/>
      <c r="AS172" s="576"/>
      <c r="AT172" s="207"/>
      <c r="AU172" s="207"/>
      <c r="AV172" s="208"/>
      <c r="AW172" s="205"/>
      <c r="AX172" s="576"/>
    </row>
    <row r="173" spans="2:50" ht="14.25" hidden="1" customHeight="1" outlineLevel="1">
      <c r="B173" s="527"/>
      <c r="C173" s="203">
        <v>7</v>
      </c>
      <c r="D173" s="206"/>
      <c r="E173" s="203"/>
      <c r="F173" s="203"/>
      <c r="G173" s="208"/>
      <c r="H173" s="576"/>
      <c r="I173" s="209"/>
      <c r="J173" s="209"/>
      <c r="K173" s="210"/>
      <c r="L173" s="577"/>
      <c r="M173" s="209"/>
      <c r="N173" s="527"/>
      <c r="O173" s="527"/>
      <c r="P173" s="203"/>
      <c r="Q173" s="203"/>
      <c r="R173" s="208"/>
      <c r="S173" s="205"/>
      <c r="T173" s="576"/>
      <c r="U173" s="203"/>
      <c r="V173" s="203"/>
      <c r="W173" s="208"/>
      <c r="X173" s="205"/>
      <c r="Y173" s="576"/>
      <c r="Z173" s="203"/>
      <c r="AA173" s="203"/>
      <c r="AB173" s="208"/>
      <c r="AC173" s="205"/>
      <c r="AD173" s="576"/>
      <c r="AE173" s="203"/>
      <c r="AF173" s="203"/>
      <c r="AG173" s="208"/>
      <c r="AH173" s="205"/>
      <c r="AI173" s="576"/>
      <c r="AJ173" s="203"/>
      <c r="AK173" s="203"/>
      <c r="AL173" s="208"/>
      <c r="AM173" s="205"/>
      <c r="AN173" s="576"/>
      <c r="AO173" s="203"/>
      <c r="AP173" s="203"/>
      <c r="AQ173" s="208"/>
      <c r="AR173" s="205"/>
      <c r="AS173" s="576"/>
      <c r="AT173" s="203"/>
      <c r="AU173" s="203"/>
      <c r="AV173" s="208"/>
      <c r="AW173" s="205"/>
      <c r="AX173" s="576"/>
    </row>
    <row r="174" spans="2:50" ht="14.25" hidden="1" customHeight="1" outlineLevel="1">
      <c r="B174" s="527"/>
      <c r="C174" s="203">
        <v>8</v>
      </c>
      <c r="D174" s="206"/>
      <c r="E174" s="203"/>
      <c r="F174" s="203"/>
      <c r="G174" s="208"/>
      <c r="H174" s="576"/>
      <c r="I174" s="209"/>
      <c r="J174" s="209"/>
      <c r="K174" s="210"/>
      <c r="L174" s="577"/>
      <c r="M174" s="209"/>
      <c r="N174" s="527"/>
      <c r="O174" s="527"/>
      <c r="P174" s="203"/>
      <c r="Q174" s="203"/>
      <c r="R174" s="208"/>
      <c r="S174" s="205"/>
      <c r="T174" s="576"/>
      <c r="U174" s="203"/>
      <c r="V174" s="203"/>
      <c r="W174" s="208"/>
      <c r="X174" s="205"/>
      <c r="Y174" s="576"/>
      <c r="Z174" s="203"/>
      <c r="AA174" s="203"/>
      <c r="AB174" s="208"/>
      <c r="AC174" s="205"/>
      <c r="AD174" s="576"/>
      <c r="AE174" s="203"/>
      <c r="AF174" s="203"/>
      <c r="AG174" s="208"/>
      <c r="AH174" s="205"/>
      <c r="AI174" s="576"/>
      <c r="AJ174" s="203"/>
      <c r="AK174" s="203"/>
      <c r="AL174" s="208"/>
      <c r="AM174" s="205"/>
      <c r="AN174" s="576"/>
      <c r="AO174" s="203"/>
      <c r="AP174" s="203"/>
      <c r="AQ174" s="208"/>
      <c r="AR174" s="205"/>
      <c r="AS174" s="576"/>
      <c r="AT174" s="203"/>
      <c r="AU174" s="203"/>
      <c r="AV174" s="208"/>
      <c r="AW174" s="205"/>
      <c r="AX174" s="576"/>
    </row>
    <row r="175" spans="2:50" ht="14.25" hidden="1" customHeight="1" outlineLevel="1">
      <c r="B175" s="527"/>
      <c r="C175" s="203">
        <v>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27"/>
      <c r="O175" s="527"/>
      <c r="P175" s="203"/>
      <c r="Q175" s="203"/>
      <c r="R175" s="208"/>
      <c r="S175" s="205"/>
      <c r="T175" s="576"/>
      <c r="U175" s="203"/>
      <c r="V175" s="203"/>
      <c r="W175" s="208"/>
      <c r="X175" s="205"/>
      <c r="Y175" s="576"/>
      <c r="Z175" s="203"/>
      <c r="AA175" s="203"/>
      <c r="AB175" s="208"/>
      <c r="AC175" s="205"/>
      <c r="AD175" s="576"/>
      <c r="AE175" s="203"/>
      <c r="AF175" s="203"/>
      <c r="AG175" s="208"/>
      <c r="AH175" s="205"/>
      <c r="AI175" s="576"/>
      <c r="AJ175" s="203"/>
      <c r="AK175" s="203"/>
      <c r="AL175" s="208"/>
      <c r="AM175" s="205"/>
      <c r="AN175" s="576"/>
      <c r="AO175" s="203"/>
      <c r="AP175" s="203"/>
      <c r="AQ175" s="208"/>
      <c r="AR175" s="205"/>
      <c r="AS175" s="576"/>
      <c r="AT175" s="203"/>
      <c r="AU175" s="203"/>
      <c r="AV175" s="208"/>
      <c r="AW175" s="205"/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7"/>
      <c r="W181" s="208"/>
      <c r="X181" s="205"/>
      <c r="Y181" s="576"/>
      <c r="Z181" s="203"/>
      <c r="AA181" s="207"/>
      <c r="AB181" s="208"/>
      <c r="AC181" s="205"/>
      <c r="AD181" s="576"/>
      <c r="AE181" s="203"/>
      <c r="AF181" s="207"/>
      <c r="AG181" s="208"/>
      <c r="AH181" s="205"/>
      <c r="AI181" s="576"/>
      <c r="AJ181" s="203"/>
      <c r="AK181" s="207"/>
      <c r="AL181" s="208"/>
      <c r="AM181" s="205"/>
      <c r="AN181" s="576"/>
      <c r="AO181" s="203"/>
      <c r="AP181" s="207"/>
      <c r="AQ181" s="208"/>
      <c r="AR181" s="205"/>
      <c r="AS181" s="576"/>
      <c r="AT181" s="203"/>
      <c r="AU181" s="207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23">U182+1</f>
        <v>45932</v>
      </c>
      <c r="AA182" s="637"/>
      <c r="AB182" s="637"/>
      <c r="AC182" s="637"/>
      <c r="AD182" s="637"/>
      <c r="AE182" s="638">
        <f t="shared" ref="AE182" si="224">Z182+1</f>
        <v>45933</v>
      </c>
      <c r="AF182" s="639"/>
      <c r="AG182" s="639"/>
      <c r="AH182" s="639"/>
      <c r="AI182" s="639"/>
      <c r="AJ182" s="640">
        <f t="shared" ref="AJ182" si="225">AE182+1</f>
        <v>45934</v>
      </c>
      <c r="AK182" s="641"/>
      <c r="AL182" s="641"/>
      <c r="AM182" s="641"/>
      <c r="AN182" s="642"/>
      <c r="AO182" s="638">
        <f t="shared" ref="AO182" si="226">AJ182+1</f>
        <v>45935</v>
      </c>
      <c r="AP182" s="639"/>
      <c r="AQ182" s="639"/>
      <c r="AR182" s="639"/>
      <c r="AS182" s="639"/>
      <c r="AT182" s="640">
        <f t="shared" ref="AT182" si="227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8">Z182</f>
        <v>45932</v>
      </c>
      <c r="AA183" s="643"/>
      <c r="AB183" s="643"/>
      <c r="AC183" s="643"/>
      <c r="AD183" s="643"/>
      <c r="AE183" s="644">
        <f t="shared" ref="AE183" si="229">AE182</f>
        <v>45933</v>
      </c>
      <c r="AF183" s="644"/>
      <c r="AG183" s="644"/>
      <c r="AH183" s="644"/>
      <c r="AI183" s="644"/>
      <c r="AJ183" s="645">
        <f t="shared" ref="AJ183" si="230">AJ182</f>
        <v>45934</v>
      </c>
      <c r="AK183" s="646"/>
      <c r="AL183" s="646"/>
      <c r="AM183" s="646"/>
      <c r="AN183" s="647"/>
      <c r="AO183" s="644">
        <f t="shared" ref="AO183" si="231">AO182</f>
        <v>45935</v>
      </c>
      <c r="AP183" s="644"/>
      <c r="AQ183" s="644"/>
      <c r="AR183" s="644"/>
      <c r="AS183" s="644"/>
      <c r="AT183" s="645">
        <f t="shared" ref="AT183" si="232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500</v>
      </c>
      <c r="C187" s="203">
        <v>1</v>
      </c>
      <c r="D187" s="206" t="s">
        <v>420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76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77">
        <f>IFERROR(AVERAGE(K187:K201),"-")</f>
        <v>155.11259177195504</v>
      </c>
      <c r="M187" s="209">
        <f>RANK(K187, K$187:$K$201)</f>
        <v>4</v>
      </c>
      <c r="N187" s="527"/>
      <c r="O187" s="527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76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76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76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76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76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76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76">
        <f>AVERAGE(AV187:AV201)</f>
        <v>155.8023118582222</v>
      </c>
    </row>
    <row r="188" spans="2:50" ht="14.25" hidden="1" customHeight="1" outlineLevel="1">
      <c r="B188" s="527"/>
      <c r="C188" s="203">
        <v>2</v>
      </c>
      <c r="D188" s="206" t="s">
        <v>426</v>
      </c>
      <c r="E188" s="203">
        <v>20</v>
      </c>
      <c r="F188" s="203">
        <v>3600</v>
      </c>
      <c r="G188" s="208">
        <f t="shared" si="233"/>
        <v>180</v>
      </c>
      <c r="H188" s="576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77"/>
      <c r="M188" s="209">
        <f>RANK(K188, K$187:$K$201)</f>
        <v>1</v>
      </c>
      <c r="N188" s="527"/>
      <c r="O188" s="527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76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76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76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76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76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76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76"/>
    </row>
    <row r="189" spans="2:50" ht="14.25" hidden="1" customHeight="1" outlineLevel="1">
      <c r="B189" s="527"/>
      <c r="C189" s="203">
        <v>3</v>
      </c>
      <c r="D189" s="206" t="s">
        <v>425</v>
      </c>
      <c r="E189" s="203">
        <v>21</v>
      </c>
      <c r="F189" s="203">
        <v>3600</v>
      </c>
      <c r="G189" s="208">
        <f t="shared" si="233"/>
        <v>171.42857142857142</v>
      </c>
      <c r="H189" s="576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77"/>
      <c r="M189" s="209">
        <f>RANK(K189, K$187:$K$201)</f>
        <v>3</v>
      </c>
      <c r="N189" s="527"/>
      <c r="O189" s="527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76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76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76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76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76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76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76"/>
    </row>
    <row r="190" spans="2:50" ht="14.25" hidden="1" customHeight="1" outlineLevel="1">
      <c r="B190" s="527"/>
      <c r="C190" s="203">
        <v>4</v>
      </c>
      <c r="D190" s="206" t="s">
        <v>423</v>
      </c>
      <c r="E190" s="203">
        <v>19</v>
      </c>
      <c r="F190" s="203">
        <v>3600</v>
      </c>
      <c r="G190" s="208">
        <f t="shared" si="233"/>
        <v>189.47368421052633</v>
      </c>
      <c r="H190" s="576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77"/>
      <c r="M190" s="209">
        <f>RANK(K190, K$187:$K$201)</f>
        <v>2</v>
      </c>
      <c r="N190" s="527"/>
      <c r="O190" s="527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76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76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76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76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76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76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76"/>
    </row>
    <row r="191" spans="2:50" ht="14.25" hidden="1" customHeight="1" outlineLevel="1">
      <c r="B191" s="527"/>
      <c r="C191" s="203">
        <v>5</v>
      </c>
      <c r="D191" s="206"/>
      <c r="E191" s="203"/>
      <c r="F191" s="203"/>
      <c r="G191" s="208"/>
      <c r="H191" s="576"/>
      <c r="I191" s="209"/>
      <c r="J191" s="209"/>
      <c r="K191" s="210"/>
      <c r="L191" s="577"/>
      <c r="M191" s="209"/>
      <c r="N191" s="527"/>
      <c r="O191" s="527"/>
      <c r="P191" s="203"/>
      <c r="Q191" s="203"/>
      <c r="R191" s="208"/>
      <c r="S191" s="205"/>
      <c r="T191" s="576"/>
      <c r="U191" s="203"/>
      <c r="V191" s="203"/>
      <c r="W191" s="208"/>
      <c r="X191" s="205"/>
      <c r="Y191" s="576"/>
      <c r="Z191" s="203"/>
      <c r="AA191" s="203"/>
      <c r="AB191" s="208"/>
      <c r="AC191" s="205"/>
      <c r="AD191" s="576"/>
      <c r="AE191" s="203"/>
      <c r="AF191" s="203"/>
      <c r="AG191" s="208"/>
      <c r="AH191" s="205"/>
      <c r="AI191" s="576"/>
      <c r="AJ191" s="203"/>
      <c r="AK191" s="203"/>
      <c r="AL191" s="208"/>
      <c r="AM191" s="205"/>
      <c r="AN191" s="576"/>
      <c r="AO191" s="203"/>
      <c r="AP191" s="203"/>
      <c r="AQ191" s="208"/>
      <c r="AR191" s="205"/>
      <c r="AS191" s="576"/>
      <c r="AT191" s="203"/>
      <c r="AU191" s="203"/>
      <c r="AV191" s="208"/>
      <c r="AW191" s="205"/>
      <c r="AX191" s="576"/>
    </row>
    <row r="192" spans="2:50" ht="14.25" hidden="1" customHeight="1" outlineLevel="1">
      <c r="B192" s="527"/>
      <c r="C192" s="203">
        <v>6</v>
      </c>
      <c r="D192" s="206"/>
      <c r="E192" s="203"/>
      <c r="F192" s="203"/>
      <c r="G192" s="208"/>
      <c r="H192" s="576"/>
      <c r="I192" s="209"/>
      <c r="J192" s="209"/>
      <c r="K192" s="210"/>
      <c r="L192" s="577"/>
      <c r="M192" s="209"/>
      <c r="N192" s="527"/>
      <c r="O192" s="527"/>
      <c r="P192" s="203"/>
      <c r="Q192" s="203"/>
      <c r="R192" s="208"/>
      <c r="S192" s="205"/>
      <c r="T192" s="576"/>
      <c r="U192" s="203"/>
      <c r="V192" s="203"/>
      <c r="W192" s="208"/>
      <c r="X192" s="205"/>
      <c r="Y192" s="576"/>
      <c r="Z192" s="203"/>
      <c r="AA192" s="203"/>
      <c r="AB192" s="208"/>
      <c r="AC192" s="205"/>
      <c r="AD192" s="576"/>
      <c r="AE192" s="203"/>
      <c r="AF192" s="203"/>
      <c r="AG192" s="208"/>
      <c r="AH192" s="205"/>
      <c r="AI192" s="576"/>
      <c r="AJ192" s="203"/>
      <c r="AK192" s="203"/>
      <c r="AL192" s="208"/>
      <c r="AM192" s="205"/>
      <c r="AN192" s="576"/>
      <c r="AO192" s="203"/>
      <c r="AP192" s="203"/>
      <c r="AQ192" s="208"/>
      <c r="AR192" s="205"/>
      <c r="AS192" s="576"/>
      <c r="AT192" s="203"/>
      <c r="AU192" s="203"/>
      <c r="AV192" s="208"/>
      <c r="AW192" s="205"/>
      <c r="AX192" s="576"/>
    </row>
    <row r="193" spans="2:50" ht="14.25" hidden="1" customHeight="1" outlineLevel="1">
      <c r="B193" s="527"/>
      <c r="C193" s="203">
        <v>7</v>
      </c>
      <c r="D193" s="206"/>
      <c r="E193" s="203"/>
      <c r="F193" s="203"/>
      <c r="G193" s="208"/>
      <c r="H193" s="576"/>
      <c r="I193" s="209"/>
      <c r="J193" s="209"/>
      <c r="K193" s="210"/>
      <c r="L193" s="577"/>
      <c r="M193" s="209"/>
      <c r="N193" s="527"/>
      <c r="O193" s="527"/>
      <c r="P193" s="203"/>
      <c r="Q193" s="203"/>
      <c r="R193" s="208"/>
      <c r="S193" s="205"/>
      <c r="T193" s="576"/>
      <c r="U193" s="203"/>
      <c r="V193" s="203"/>
      <c r="W193" s="208"/>
      <c r="X193" s="205"/>
      <c r="Y193" s="576"/>
      <c r="Z193" s="203"/>
      <c r="AA193" s="203"/>
      <c r="AB193" s="208"/>
      <c r="AC193" s="205"/>
      <c r="AD193" s="576"/>
      <c r="AE193" s="203"/>
      <c r="AF193" s="203"/>
      <c r="AG193" s="208"/>
      <c r="AH193" s="205"/>
      <c r="AI193" s="576"/>
      <c r="AJ193" s="203"/>
      <c r="AK193" s="203"/>
      <c r="AL193" s="208"/>
      <c r="AM193" s="205"/>
      <c r="AN193" s="576"/>
      <c r="AO193" s="203"/>
      <c r="AP193" s="203"/>
      <c r="AQ193" s="208"/>
      <c r="AR193" s="205"/>
      <c r="AS193" s="576"/>
      <c r="AT193" s="203"/>
      <c r="AU193" s="203"/>
      <c r="AV193" s="208"/>
      <c r="AW193" s="205"/>
      <c r="AX193" s="576"/>
    </row>
    <row r="194" spans="2:50" ht="14.25" hidden="1" customHeight="1" outlineLevel="1">
      <c r="B194" s="527"/>
      <c r="C194" s="203">
        <v>8</v>
      </c>
      <c r="D194" s="206"/>
      <c r="E194" s="203"/>
      <c r="F194" s="203"/>
      <c r="G194" s="208"/>
      <c r="H194" s="576"/>
      <c r="I194" s="209"/>
      <c r="J194" s="209"/>
      <c r="K194" s="210"/>
      <c r="L194" s="577"/>
      <c r="M194" s="209"/>
      <c r="N194" s="527"/>
      <c r="O194" s="527"/>
      <c r="P194" s="203"/>
      <c r="Q194" s="203"/>
      <c r="R194" s="208"/>
      <c r="S194" s="205"/>
      <c r="T194" s="576"/>
      <c r="U194" s="203"/>
      <c r="V194" s="203"/>
      <c r="W194" s="208"/>
      <c r="X194" s="205"/>
      <c r="Y194" s="576"/>
      <c r="Z194" s="203"/>
      <c r="AA194" s="203"/>
      <c r="AB194" s="208"/>
      <c r="AC194" s="205"/>
      <c r="AD194" s="576"/>
      <c r="AE194" s="203"/>
      <c r="AF194" s="203"/>
      <c r="AG194" s="208"/>
      <c r="AH194" s="205"/>
      <c r="AI194" s="576"/>
      <c r="AJ194" s="203"/>
      <c r="AK194" s="203"/>
      <c r="AL194" s="208"/>
      <c r="AM194" s="205"/>
      <c r="AN194" s="576"/>
      <c r="AO194" s="203"/>
      <c r="AP194" s="203"/>
      <c r="AQ194" s="208"/>
      <c r="AR194" s="205"/>
      <c r="AS194" s="576"/>
      <c r="AT194" s="203"/>
      <c r="AU194" s="203"/>
      <c r="AV194" s="208"/>
      <c r="AW194" s="205"/>
      <c r="AX194" s="576"/>
    </row>
    <row r="195" spans="2:50" ht="14.25" hidden="1" customHeight="1" outlineLevel="1">
      <c r="B195" s="527"/>
      <c r="C195" s="203">
        <v>9</v>
      </c>
      <c r="D195" s="206"/>
      <c r="E195" s="203"/>
      <c r="F195" s="203"/>
      <c r="G195" s="208"/>
      <c r="H195" s="576"/>
      <c r="I195" s="209"/>
      <c r="J195" s="209"/>
      <c r="K195" s="210"/>
      <c r="L195" s="577"/>
      <c r="M195" s="209"/>
      <c r="N195" s="527"/>
      <c r="O195" s="527"/>
      <c r="P195" s="203"/>
      <c r="Q195" s="203"/>
      <c r="R195" s="208"/>
      <c r="S195" s="205"/>
      <c r="T195" s="576"/>
      <c r="U195" s="203"/>
      <c r="V195" s="203"/>
      <c r="W195" s="208"/>
      <c r="X195" s="205"/>
      <c r="Y195" s="576"/>
      <c r="Z195" s="203"/>
      <c r="AA195" s="203"/>
      <c r="AB195" s="208"/>
      <c r="AC195" s="205"/>
      <c r="AD195" s="576"/>
      <c r="AE195" s="203"/>
      <c r="AF195" s="203"/>
      <c r="AG195" s="208"/>
      <c r="AH195" s="205"/>
      <c r="AI195" s="576"/>
      <c r="AJ195" s="203"/>
      <c r="AK195" s="203"/>
      <c r="AL195" s="208"/>
      <c r="AM195" s="205"/>
      <c r="AN195" s="576"/>
      <c r="AO195" s="203"/>
      <c r="AP195" s="203"/>
      <c r="AQ195" s="208"/>
      <c r="AR195" s="205"/>
      <c r="AS195" s="576"/>
      <c r="AT195" s="203"/>
      <c r="AU195" s="203"/>
      <c r="AV195" s="208"/>
      <c r="AW195" s="205"/>
      <c r="AX195" s="576"/>
    </row>
    <row r="196" spans="2:50" ht="14.25" hidden="1" customHeight="1" outlineLevel="1">
      <c r="B196" s="527"/>
      <c r="C196" s="203">
        <v>10</v>
      </c>
      <c r="D196" s="206"/>
      <c r="E196" s="203"/>
      <c r="F196" s="203"/>
      <c r="G196" s="208"/>
      <c r="H196" s="576"/>
      <c r="I196" s="209"/>
      <c r="J196" s="209"/>
      <c r="K196" s="210"/>
      <c r="L196" s="577"/>
      <c r="M196" s="209"/>
      <c r="N196" s="527"/>
      <c r="O196" s="527"/>
      <c r="P196" s="203"/>
      <c r="Q196" s="203"/>
      <c r="R196" s="208"/>
      <c r="S196" s="205"/>
      <c r="T196" s="576"/>
      <c r="U196" s="203"/>
      <c r="V196" s="203"/>
      <c r="W196" s="208"/>
      <c r="X196" s="205"/>
      <c r="Y196" s="576"/>
      <c r="Z196" s="203"/>
      <c r="AA196" s="203"/>
      <c r="AB196" s="208"/>
      <c r="AC196" s="205"/>
      <c r="AD196" s="576"/>
      <c r="AE196" s="203"/>
      <c r="AF196" s="203"/>
      <c r="AG196" s="208"/>
      <c r="AH196" s="205"/>
      <c r="AI196" s="576"/>
      <c r="AJ196" s="203"/>
      <c r="AK196" s="203"/>
      <c r="AL196" s="208"/>
      <c r="AM196" s="205"/>
      <c r="AN196" s="576"/>
      <c r="AO196" s="203"/>
      <c r="AP196" s="203"/>
      <c r="AQ196" s="208"/>
      <c r="AR196" s="205"/>
      <c r="AS196" s="576"/>
      <c r="AT196" s="203"/>
      <c r="AU196" s="203"/>
      <c r="AV196" s="208"/>
      <c r="AW196" s="205"/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3"/>
      <c r="Q197" s="203"/>
      <c r="R197" s="208"/>
      <c r="S197" s="205"/>
      <c r="T197" s="576"/>
      <c r="U197" s="203"/>
      <c r="V197" s="203"/>
      <c r="W197" s="208"/>
      <c r="X197" s="205"/>
      <c r="Y197" s="576"/>
      <c r="Z197" s="203"/>
      <c r="AA197" s="203"/>
      <c r="AB197" s="208"/>
      <c r="AC197" s="205"/>
      <c r="AD197" s="576"/>
      <c r="AE197" s="203"/>
      <c r="AF197" s="203"/>
      <c r="AG197" s="208"/>
      <c r="AH197" s="205"/>
      <c r="AI197" s="576"/>
      <c r="AJ197" s="203"/>
      <c r="AK197" s="203"/>
      <c r="AL197" s="208"/>
      <c r="AM197" s="205"/>
      <c r="AN197" s="576"/>
      <c r="AO197" s="203"/>
      <c r="AP197" s="203"/>
      <c r="AQ197" s="208"/>
      <c r="AR197" s="205"/>
      <c r="AS197" s="576"/>
      <c r="AT197" s="203"/>
      <c r="AU197" s="203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3"/>
      <c r="Q198" s="203"/>
      <c r="R198" s="208"/>
      <c r="S198" s="205"/>
      <c r="T198" s="576"/>
      <c r="U198" s="203"/>
      <c r="V198" s="203"/>
      <c r="W198" s="208"/>
      <c r="X198" s="205"/>
      <c r="Y198" s="576"/>
      <c r="Z198" s="203"/>
      <c r="AA198" s="203"/>
      <c r="AB198" s="208"/>
      <c r="AC198" s="205"/>
      <c r="AD198" s="576"/>
      <c r="AE198" s="203"/>
      <c r="AF198" s="203"/>
      <c r="AG198" s="208"/>
      <c r="AH198" s="205"/>
      <c r="AI198" s="576"/>
      <c r="AJ198" s="203"/>
      <c r="AK198" s="203"/>
      <c r="AL198" s="208"/>
      <c r="AM198" s="205"/>
      <c r="AN198" s="576"/>
      <c r="AO198" s="203"/>
      <c r="AP198" s="203"/>
      <c r="AQ198" s="208"/>
      <c r="AR198" s="205"/>
      <c r="AS198" s="576"/>
      <c r="AT198" s="203"/>
      <c r="AU198" s="203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3"/>
      <c r="W201" s="208"/>
      <c r="X201" s="205"/>
      <c r="Y201" s="576"/>
      <c r="Z201" s="203"/>
      <c r="AA201" s="203"/>
      <c r="AB201" s="208"/>
      <c r="AC201" s="205"/>
      <c r="AD201" s="576"/>
      <c r="AE201" s="203"/>
      <c r="AF201" s="203"/>
      <c r="AG201" s="208"/>
      <c r="AH201" s="205"/>
      <c r="AI201" s="576"/>
      <c r="AJ201" s="203"/>
      <c r="AK201" s="203"/>
      <c r="AL201" s="208"/>
      <c r="AM201" s="205"/>
      <c r="AN201" s="576"/>
      <c r="AO201" s="203"/>
      <c r="AP201" s="203"/>
      <c r="AQ201" s="208"/>
      <c r="AR201" s="205"/>
      <c r="AS201" s="576"/>
      <c r="AT201" s="203"/>
      <c r="AU201" s="203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9">U202+1</f>
        <v>45939</v>
      </c>
      <c r="AA202" s="637"/>
      <c r="AB202" s="637"/>
      <c r="AC202" s="637"/>
      <c r="AD202" s="637"/>
      <c r="AE202" s="638">
        <f t="shared" ref="AE202" si="250">Z202+1</f>
        <v>45940</v>
      </c>
      <c r="AF202" s="639"/>
      <c r="AG202" s="639"/>
      <c r="AH202" s="639"/>
      <c r="AI202" s="639"/>
      <c r="AJ202" s="640">
        <f t="shared" ref="AJ202" si="251">AE202+1</f>
        <v>45941</v>
      </c>
      <c r="AK202" s="641"/>
      <c r="AL202" s="641"/>
      <c r="AM202" s="641"/>
      <c r="AN202" s="642"/>
      <c r="AO202" s="638">
        <f t="shared" ref="AO202" si="252">AJ202+1</f>
        <v>45942</v>
      </c>
      <c r="AP202" s="639"/>
      <c r="AQ202" s="639"/>
      <c r="AR202" s="639"/>
      <c r="AS202" s="639"/>
      <c r="AT202" s="640">
        <f t="shared" ref="AT202" si="253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54">Z202</f>
        <v>45939</v>
      </c>
      <c r="AA203" s="643"/>
      <c r="AB203" s="643"/>
      <c r="AC203" s="643"/>
      <c r="AD203" s="643"/>
      <c r="AE203" s="644">
        <f t="shared" ref="AE203" si="255">AE202</f>
        <v>45940</v>
      </c>
      <c r="AF203" s="644"/>
      <c r="AG203" s="644"/>
      <c r="AH203" s="644"/>
      <c r="AI203" s="644"/>
      <c r="AJ203" s="645">
        <f t="shared" ref="AJ203" si="256">AJ202</f>
        <v>45941</v>
      </c>
      <c r="AK203" s="646"/>
      <c r="AL203" s="646"/>
      <c r="AM203" s="646"/>
      <c r="AN203" s="647"/>
      <c r="AO203" s="644">
        <f t="shared" ref="AO203" si="257">AO202</f>
        <v>45942</v>
      </c>
      <c r="AP203" s="644"/>
      <c r="AQ203" s="644"/>
      <c r="AR203" s="644"/>
      <c r="AS203" s="644"/>
      <c r="AT203" s="645">
        <f t="shared" ref="AT203" si="258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500</v>
      </c>
      <c r="C207" s="203">
        <v>1</v>
      </c>
      <c r="D207" s="206" t="s">
        <v>420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76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77">
        <f>IFERROR(AVERAGE(K207:K221),"-")</f>
        <v>156.51003136174023</v>
      </c>
      <c r="M207" s="209">
        <f>RANK(K207, K$207:$K$221)</f>
        <v>4</v>
      </c>
      <c r="N207" s="527"/>
      <c r="O207" s="527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76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76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76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76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76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76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76">
        <f>AVERAGE(AV207:AV221)</f>
        <v>156.77351686078833</v>
      </c>
    </row>
    <row r="208" spans="2:50" ht="14.25" hidden="1" customHeight="1" outlineLevel="1">
      <c r="B208" s="527"/>
      <c r="C208" s="203">
        <v>2</v>
      </c>
      <c r="D208" s="206" t="s">
        <v>426</v>
      </c>
      <c r="E208" s="203">
        <v>20</v>
      </c>
      <c r="F208" s="203">
        <v>3600</v>
      </c>
      <c r="G208" s="208">
        <f t="shared" si="259"/>
        <v>180</v>
      </c>
      <c r="H208" s="576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77"/>
      <c r="M208" s="209">
        <f>RANK(K208, K$207:$K$221)</f>
        <v>2</v>
      </c>
      <c r="N208" s="527"/>
      <c r="O208" s="527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76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76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76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76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76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76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76"/>
    </row>
    <row r="209" spans="2:50" ht="14.25" hidden="1" customHeight="1" outlineLevel="1">
      <c r="B209" s="527"/>
      <c r="C209" s="203">
        <v>3</v>
      </c>
      <c r="D209" s="206" t="s">
        <v>425</v>
      </c>
      <c r="E209" s="203">
        <v>21</v>
      </c>
      <c r="F209" s="203">
        <v>3600</v>
      </c>
      <c r="G209" s="208">
        <f t="shared" si="259"/>
        <v>171.42857142857142</v>
      </c>
      <c r="H209" s="576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77"/>
      <c r="M209" s="209">
        <f>RANK(K209, K$207:$K$221)</f>
        <v>3</v>
      </c>
      <c r="N209" s="527"/>
      <c r="O209" s="527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76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76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76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76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76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76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76"/>
    </row>
    <row r="210" spans="2:50" ht="14.25" hidden="1" customHeight="1" outlineLevel="1">
      <c r="B210" s="527"/>
      <c r="C210" s="203">
        <v>4</v>
      </c>
      <c r="D210" s="206" t="s">
        <v>423</v>
      </c>
      <c r="E210" s="203">
        <v>19</v>
      </c>
      <c r="F210" s="203">
        <v>3600</v>
      </c>
      <c r="G210" s="208">
        <f t="shared" si="259"/>
        <v>189.47368421052633</v>
      </c>
      <c r="H210" s="576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77"/>
      <c r="M210" s="209">
        <f>RANK(K210, K$207:$K$221)</f>
        <v>1</v>
      </c>
      <c r="N210" s="527"/>
      <c r="O210" s="527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76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76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76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76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76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76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76"/>
    </row>
    <row r="211" spans="2:50" ht="14.25" hidden="1" customHeight="1" outlineLevel="1">
      <c r="B211" s="527"/>
      <c r="C211" s="203">
        <v>5</v>
      </c>
      <c r="D211" s="206"/>
      <c r="E211" s="203"/>
      <c r="F211" s="203"/>
      <c r="G211" s="208"/>
      <c r="H211" s="576"/>
      <c r="I211" s="209"/>
      <c r="J211" s="209"/>
      <c r="K211" s="210"/>
      <c r="L211" s="577"/>
      <c r="M211" s="209"/>
      <c r="N211" s="527"/>
      <c r="O211" s="527"/>
      <c r="P211" s="203"/>
      <c r="Q211" s="203"/>
      <c r="R211" s="208"/>
      <c r="S211" s="205"/>
      <c r="T211" s="576"/>
      <c r="U211" s="203"/>
      <c r="V211" s="203"/>
      <c r="W211" s="208"/>
      <c r="X211" s="205"/>
      <c r="Y211" s="576"/>
      <c r="Z211" s="203"/>
      <c r="AA211" s="203"/>
      <c r="AB211" s="208"/>
      <c r="AC211" s="205"/>
      <c r="AD211" s="576"/>
      <c r="AE211" s="203"/>
      <c r="AF211" s="203"/>
      <c r="AG211" s="208"/>
      <c r="AH211" s="205"/>
      <c r="AI211" s="576"/>
      <c r="AJ211" s="203"/>
      <c r="AK211" s="203"/>
      <c r="AL211" s="208"/>
      <c r="AM211" s="205"/>
      <c r="AN211" s="576"/>
      <c r="AO211" s="203"/>
      <c r="AP211" s="203"/>
      <c r="AQ211" s="208"/>
      <c r="AR211" s="205"/>
      <c r="AS211" s="576"/>
      <c r="AT211" s="203"/>
      <c r="AU211" s="203"/>
      <c r="AV211" s="208"/>
      <c r="AW211" s="205"/>
      <c r="AX211" s="576"/>
    </row>
    <row r="212" spans="2:50" ht="14.25" hidden="1" customHeight="1" outlineLevel="1">
      <c r="B212" s="527"/>
      <c r="C212" s="203">
        <v>6</v>
      </c>
      <c r="D212" s="206"/>
      <c r="E212" s="203"/>
      <c r="F212" s="203"/>
      <c r="G212" s="208"/>
      <c r="H212" s="576"/>
      <c r="I212" s="209"/>
      <c r="J212" s="209"/>
      <c r="K212" s="210"/>
      <c r="L212" s="577"/>
      <c r="M212" s="209"/>
      <c r="N212" s="527"/>
      <c r="O212" s="527"/>
      <c r="P212" s="203"/>
      <c r="Q212" s="203"/>
      <c r="R212" s="208"/>
      <c r="S212" s="205"/>
      <c r="T212" s="576"/>
      <c r="U212" s="203"/>
      <c r="V212" s="203"/>
      <c r="W212" s="208"/>
      <c r="X212" s="205"/>
      <c r="Y212" s="576"/>
      <c r="Z212" s="203"/>
      <c r="AA212" s="203"/>
      <c r="AB212" s="208"/>
      <c r="AC212" s="205"/>
      <c r="AD212" s="576"/>
      <c r="AE212" s="203"/>
      <c r="AF212" s="203"/>
      <c r="AG212" s="208"/>
      <c r="AH212" s="205"/>
      <c r="AI212" s="576"/>
      <c r="AJ212" s="203"/>
      <c r="AK212" s="203"/>
      <c r="AL212" s="208"/>
      <c r="AM212" s="205"/>
      <c r="AN212" s="576"/>
      <c r="AO212" s="203"/>
      <c r="AP212" s="203"/>
      <c r="AQ212" s="208"/>
      <c r="AR212" s="205"/>
      <c r="AS212" s="576"/>
      <c r="AT212" s="203"/>
      <c r="AU212" s="203"/>
      <c r="AV212" s="208"/>
      <c r="AW212" s="205"/>
      <c r="AX212" s="576"/>
    </row>
    <row r="213" spans="2:50" ht="14.25" hidden="1" customHeight="1" outlineLevel="1">
      <c r="B213" s="527"/>
      <c r="C213" s="203">
        <v>7</v>
      </c>
      <c r="D213" s="206"/>
      <c r="E213" s="203"/>
      <c r="F213" s="203"/>
      <c r="G213" s="208"/>
      <c r="H213" s="576"/>
      <c r="I213" s="209"/>
      <c r="J213" s="209"/>
      <c r="K213" s="210"/>
      <c r="L213" s="577"/>
      <c r="M213" s="209"/>
      <c r="N213" s="527"/>
      <c r="O213" s="527"/>
      <c r="P213" s="203"/>
      <c r="Q213" s="203"/>
      <c r="R213" s="208"/>
      <c r="S213" s="205"/>
      <c r="T213" s="576"/>
      <c r="U213" s="203"/>
      <c r="V213" s="203"/>
      <c r="W213" s="208"/>
      <c r="X213" s="205"/>
      <c r="Y213" s="576"/>
      <c r="Z213" s="203"/>
      <c r="AA213" s="203"/>
      <c r="AB213" s="208"/>
      <c r="AC213" s="205"/>
      <c r="AD213" s="576"/>
      <c r="AE213" s="203"/>
      <c r="AF213" s="203"/>
      <c r="AG213" s="208"/>
      <c r="AH213" s="205"/>
      <c r="AI213" s="576"/>
      <c r="AJ213" s="203"/>
      <c r="AK213" s="203"/>
      <c r="AL213" s="208"/>
      <c r="AM213" s="205"/>
      <c r="AN213" s="576"/>
      <c r="AO213" s="203"/>
      <c r="AP213" s="203"/>
      <c r="AQ213" s="208"/>
      <c r="AR213" s="205"/>
      <c r="AS213" s="576"/>
      <c r="AT213" s="203"/>
      <c r="AU213" s="203"/>
      <c r="AV213" s="208"/>
      <c r="AW213" s="205"/>
      <c r="AX213" s="576"/>
    </row>
    <row r="214" spans="2:50" ht="14.25" hidden="1" customHeight="1" outlineLevel="1">
      <c r="B214" s="527"/>
      <c r="C214" s="203">
        <v>8</v>
      </c>
      <c r="D214" s="206"/>
      <c r="E214" s="203"/>
      <c r="F214" s="203"/>
      <c r="G214" s="208"/>
      <c r="H214" s="576"/>
      <c r="I214" s="209"/>
      <c r="J214" s="209"/>
      <c r="K214" s="210"/>
      <c r="L214" s="577"/>
      <c r="M214" s="209"/>
      <c r="N214" s="527"/>
      <c r="O214" s="527"/>
      <c r="P214" s="203"/>
      <c r="Q214" s="203"/>
      <c r="R214" s="208"/>
      <c r="S214" s="205"/>
      <c r="T214" s="576"/>
      <c r="U214" s="203"/>
      <c r="V214" s="203"/>
      <c r="W214" s="208"/>
      <c r="X214" s="205"/>
      <c r="Y214" s="576"/>
      <c r="Z214" s="203"/>
      <c r="AA214" s="203"/>
      <c r="AB214" s="208"/>
      <c r="AC214" s="205"/>
      <c r="AD214" s="576"/>
      <c r="AE214" s="203"/>
      <c r="AF214" s="203"/>
      <c r="AG214" s="208"/>
      <c r="AH214" s="205"/>
      <c r="AI214" s="576"/>
      <c r="AJ214" s="203"/>
      <c r="AK214" s="203"/>
      <c r="AL214" s="208"/>
      <c r="AM214" s="205"/>
      <c r="AN214" s="576"/>
      <c r="AO214" s="203"/>
      <c r="AP214" s="203"/>
      <c r="AQ214" s="208"/>
      <c r="AR214" s="205"/>
      <c r="AS214" s="576"/>
      <c r="AT214" s="203"/>
      <c r="AU214" s="203"/>
      <c r="AV214" s="208"/>
      <c r="AW214" s="205"/>
      <c r="AX214" s="576"/>
    </row>
    <row r="215" spans="2:50" ht="14.25" hidden="1" customHeight="1" outlineLevel="1">
      <c r="B215" s="527"/>
      <c r="C215" s="203">
        <v>9</v>
      </c>
      <c r="D215" s="206"/>
      <c r="E215" s="203"/>
      <c r="F215" s="203"/>
      <c r="G215" s="208"/>
      <c r="H215" s="576"/>
      <c r="I215" s="209"/>
      <c r="J215" s="209"/>
      <c r="K215" s="210"/>
      <c r="L215" s="577"/>
      <c r="M215" s="209"/>
      <c r="N215" s="527"/>
      <c r="O215" s="527"/>
      <c r="P215" s="203"/>
      <c r="Q215" s="203"/>
      <c r="R215" s="208"/>
      <c r="S215" s="205"/>
      <c r="T215" s="576"/>
      <c r="U215" s="203"/>
      <c r="V215" s="203"/>
      <c r="W215" s="208"/>
      <c r="X215" s="205"/>
      <c r="Y215" s="576"/>
      <c r="Z215" s="203"/>
      <c r="AA215" s="203"/>
      <c r="AB215" s="208"/>
      <c r="AC215" s="205"/>
      <c r="AD215" s="576"/>
      <c r="AE215" s="203"/>
      <c r="AF215" s="203"/>
      <c r="AG215" s="208"/>
      <c r="AH215" s="205"/>
      <c r="AI215" s="576"/>
      <c r="AJ215" s="203"/>
      <c r="AK215" s="203"/>
      <c r="AL215" s="208"/>
      <c r="AM215" s="205"/>
      <c r="AN215" s="576"/>
      <c r="AO215" s="203"/>
      <c r="AP215" s="203"/>
      <c r="AQ215" s="208"/>
      <c r="AR215" s="205"/>
      <c r="AS215" s="576"/>
      <c r="AT215" s="203"/>
      <c r="AU215" s="203"/>
      <c r="AV215" s="208"/>
      <c r="AW215" s="205"/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3"/>
      <c r="W221" s="208"/>
      <c r="X221" s="205"/>
      <c r="Y221" s="576"/>
      <c r="Z221" s="203"/>
      <c r="AA221" s="203"/>
      <c r="AB221" s="208"/>
      <c r="AC221" s="205"/>
      <c r="AD221" s="576"/>
      <c r="AE221" s="203"/>
      <c r="AF221" s="203"/>
      <c r="AG221" s="208"/>
      <c r="AH221" s="205"/>
      <c r="AI221" s="576"/>
      <c r="AJ221" s="203"/>
      <c r="AK221" s="203"/>
      <c r="AL221" s="208"/>
      <c r="AM221" s="205"/>
      <c r="AN221" s="576"/>
      <c r="AO221" s="203"/>
      <c r="AP221" s="203"/>
      <c r="AQ221" s="208"/>
      <c r="AR221" s="205"/>
      <c r="AS221" s="576"/>
      <c r="AT221" s="203"/>
      <c r="AU221" s="203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75">U222+1</f>
        <v>45946</v>
      </c>
      <c r="AA222" s="637"/>
      <c r="AB222" s="637"/>
      <c r="AC222" s="637"/>
      <c r="AD222" s="637"/>
      <c r="AE222" s="638">
        <f t="shared" ref="AE222" si="276">Z222+1</f>
        <v>45947</v>
      </c>
      <c r="AF222" s="639"/>
      <c r="AG222" s="639"/>
      <c r="AH222" s="639"/>
      <c r="AI222" s="639"/>
      <c r="AJ222" s="640">
        <f t="shared" ref="AJ222" si="277">AE222+1</f>
        <v>45948</v>
      </c>
      <c r="AK222" s="641"/>
      <c r="AL222" s="641"/>
      <c r="AM222" s="641"/>
      <c r="AN222" s="642"/>
      <c r="AO222" s="638">
        <f t="shared" ref="AO222" si="278">AJ222+1</f>
        <v>45949</v>
      </c>
      <c r="AP222" s="639"/>
      <c r="AQ222" s="639"/>
      <c r="AR222" s="639"/>
      <c r="AS222" s="639"/>
      <c r="AT222" s="640">
        <f t="shared" ref="AT222" si="279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80">Z222</f>
        <v>45946</v>
      </c>
      <c r="AA223" s="643"/>
      <c r="AB223" s="643"/>
      <c r="AC223" s="643"/>
      <c r="AD223" s="643"/>
      <c r="AE223" s="644">
        <f t="shared" ref="AE223" si="281">AE222</f>
        <v>45947</v>
      </c>
      <c r="AF223" s="644"/>
      <c r="AG223" s="644"/>
      <c r="AH223" s="644"/>
      <c r="AI223" s="644"/>
      <c r="AJ223" s="645">
        <f t="shared" ref="AJ223" si="282">AJ222</f>
        <v>45948</v>
      </c>
      <c r="AK223" s="646"/>
      <c r="AL223" s="646"/>
      <c r="AM223" s="646"/>
      <c r="AN223" s="647"/>
      <c r="AO223" s="644">
        <f t="shared" ref="AO223" si="283">AO222</f>
        <v>45949</v>
      </c>
      <c r="AP223" s="644"/>
      <c r="AQ223" s="644"/>
      <c r="AR223" s="644"/>
      <c r="AS223" s="644"/>
      <c r="AT223" s="645">
        <f t="shared" ref="AT223" si="284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500</v>
      </c>
      <c r="C227" s="203">
        <v>1</v>
      </c>
      <c r="D227" s="206" t="s">
        <v>420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76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77">
        <f>IFERROR(AVERAGE(K227:K241),"-")</f>
        <v>156.97759650182783</v>
      </c>
      <c r="M227" s="209">
        <f>RANK(K227, K$227:$K$241)</f>
        <v>4</v>
      </c>
      <c r="N227" s="527"/>
      <c r="O227" s="527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76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76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76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76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76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76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76">
        <f>AVERAGE(AV227:AV241)</f>
        <v>157.07132066380467</v>
      </c>
    </row>
    <row r="228" spans="2:50" ht="14.25" hidden="1" customHeight="1" outlineLevel="1">
      <c r="B228" s="527"/>
      <c r="C228" s="203">
        <v>2</v>
      </c>
      <c r="D228" s="206" t="s">
        <v>426</v>
      </c>
      <c r="E228" s="203">
        <v>20</v>
      </c>
      <c r="F228" s="203">
        <v>3600</v>
      </c>
      <c r="G228" s="208">
        <f t="shared" si="285"/>
        <v>180</v>
      </c>
      <c r="H228" s="576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77"/>
      <c r="M228" s="209">
        <f>RANK(K228, K$227:$K$241)</f>
        <v>2</v>
      </c>
      <c r="N228" s="527"/>
      <c r="O228" s="527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76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76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76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76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76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76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76"/>
    </row>
    <row r="229" spans="2:50" ht="14.25" hidden="1" customHeight="1" outlineLevel="1">
      <c r="B229" s="527"/>
      <c r="C229" s="203">
        <v>3</v>
      </c>
      <c r="D229" s="206" t="s">
        <v>425</v>
      </c>
      <c r="E229" s="203">
        <v>21</v>
      </c>
      <c r="F229" s="203">
        <v>3600</v>
      </c>
      <c r="G229" s="208">
        <f t="shared" si="285"/>
        <v>171.42857142857142</v>
      </c>
      <c r="H229" s="576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77"/>
      <c r="M229" s="209">
        <f>RANK(K229, K$227:$K$241)</f>
        <v>3</v>
      </c>
      <c r="N229" s="527"/>
      <c r="O229" s="527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76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76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76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76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76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76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76"/>
    </row>
    <row r="230" spans="2:50" ht="14.25" hidden="1" customHeight="1" outlineLevel="1">
      <c r="B230" s="527"/>
      <c r="C230" s="203">
        <v>4</v>
      </c>
      <c r="D230" s="206" t="s">
        <v>423</v>
      </c>
      <c r="E230" s="203">
        <v>19</v>
      </c>
      <c r="F230" s="203">
        <v>3600</v>
      </c>
      <c r="G230" s="208">
        <f t="shared" si="285"/>
        <v>189.47368421052633</v>
      </c>
      <c r="H230" s="576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77"/>
      <c r="M230" s="209">
        <f>RANK(K230, K$227:$K$241)</f>
        <v>1</v>
      </c>
      <c r="N230" s="527"/>
      <c r="O230" s="527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76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76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76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76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76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76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76"/>
    </row>
    <row r="231" spans="2:50" ht="14.25" hidden="1" customHeight="1" outlineLevel="1">
      <c r="B231" s="527"/>
      <c r="C231" s="203">
        <v>5</v>
      </c>
      <c r="D231" s="206"/>
      <c r="E231" s="203"/>
      <c r="F231" s="203"/>
      <c r="G231" s="208"/>
      <c r="H231" s="576"/>
      <c r="I231" s="209"/>
      <c r="J231" s="209"/>
      <c r="K231" s="210"/>
      <c r="L231" s="577"/>
      <c r="M231" s="209"/>
      <c r="N231" s="527"/>
      <c r="O231" s="527"/>
      <c r="P231" s="207"/>
      <c r="Q231" s="203"/>
      <c r="R231" s="208"/>
      <c r="S231" s="205"/>
      <c r="T231" s="576"/>
      <c r="U231" s="207"/>
      <c r="V231" s="203"/>
      <c r="W231" s="208"/>
      <c r="X231" s="205"/>
      <c r="Y231" s="576"/>
      <c r="Z231" s="207"/>
      <c r="AA231" s="203"/>
      <c r="AB231" s="208"/>
      <c r="AC231" s="205"/>
      <c r="AD231" s="576"/>
      <c r="AE231" s="207"/>
      <c r="AF231" s="203"/>
      <c r="AG231" s="208"/>
      <c r="AH231" s="205"/>
      <c r="AI231" s="576"/>
      <c r="AJ231" s="207"/>
      <c r="AK231" s="203"/>
      <c r="AL231" s="208"/>
      <c r="AM231" s="205"/>
      <c r="AN231" s="576"/>
      <c r="AO231" s="207"/>
      <c r="AP231" s="203"/>
      <c r="AQ231" s="208"/>
      <c r="AR231" s="205"/>
      <c r="AS231" s="576"/>
      <c r="AT231" s="207"/>
      <c r="AU231" s="203"/>
      <c r="AV231" s="208"/>
      <c r="AW231" s="205"/>
      <c r="AX231" s="576"/>
    </row>
    <row r="232" spans="2:50" ht="14.25" hidden="1" customHeight="1" outlineLevel="1">
      <c r="B232" s="527"/>
      <c r="C232" s="203">
        <v>6</v>
      </c>
      <c r="D232" s="206"/>
      <c r="E232" s="203"/>
      <c r="F232" s="203"/>
      <c r="G232" s="208"/>
      <c r="H232" s="576"/>
      <c r="I232" s="209"/>
      <c r="J232" s="209"/>
      <c r="K232" s="210"/>
      <c r="L232" s="577"/>
      <c r="M232" s="209"/>
      <c r="N232" s="527"/>
      <c r="O232" s="527"/>
      <c r="P232" s="203"/>
      <c r="Q232" s="203"/>
      <c r="R232" s="208"/>
      <c r="S232" s="205"/>
      <c r="T232" s="576"/>
      <c r="U232" s="203"/>
      <c r="V232" s="203"/>
      <c r="W232" s="208"/>
      <c r="X232" s="205"/>
      <c r="Y232" s="576"/>
      <c r="Z232" s="203"/>
      <c r="AA232" s="203"/>
      <c r="AB232" s="208"/>
      <c r="AC232" s="205"/>
      <c r="AD232" s="576"/>
      <c r="AE232" s="203"/>
      <c r="AF232" s="203"/>
      <c r="AG232" s="208"/>
      <c r="AH232" s="205"/>
      <c r="AI232" s="576"/>
      <c r="AJ232" s="203"/>
      <c r="AK232" s="203"/>
      <c r="AL232" s="208"/>
      <c r="AM232" s="205"/>
      <c r="AN232" s="576"/>
      <c r="AO232" s="203"/>
      <c r="AP232" s="203"/>
      <c r="AQ232" s="208"/>
      <c r="AR232" s="205"/>
      <c r="AS232" s="576"/>
      <c r="AT232" s="203"/>
      <c r="AU232" s="203"/>
      <c r="AV232" s="208"/>
      <c r="AW232" s="205"/>
      <c r="AX232" s="576"/>
    </row>
    <row r="233" spans="2:50" ht="14.25" hidden="1" customHeight="1" outlineLevel="1">
      <c r="B233" s="527"/>
      <c r="C233" s="203">
        <v>7</v>
      </c>
      <c r="D233" s="206"/>
      <c r="E233" s="203"/>
      <c r="F233" s="203"/>
      <c r="G233" s="208"/>
      <c r="H233" s="576"/>
      <c r="I233" s="209"/>
      <c r="J233" s="209"/>
      <c r="K233" s="210"/>
      <c r="L233" s="577"/>
      <c r="M233" s="209"/>
      <c r="N233" s="527"/>
      <c r="O233" s="527"/>
      <c r="P233" s="203"/>
      <c r="Q233" s="203"/>
      <c r="R233" s="208"/>
      <c r="S233" s="205"/>
      <c r="T233" s="576"/>
      <c r="U233" s="203"/>
      <c r="V233" s="203"/>
      <c r="W233" s="208"/>
      <c r="X233" s="205"/>
      <c r="Y233" s="576"/>
      <c r="Z233" s="203"/>
      <c r="AA233" s="203"/>
      <c r="AB233" s="208"/>
      <c r="AC233" s="205"/>
      <c r="AD233" s="576"/>
      <c r="AE233" s="203"/>
      <c r="AF233" s="203"/>
      <c r="AG233" s="208"/>
      <c r="AH233" s="205"/>
      <c r="AI233" s="576"/>
      <c r="AJ233" s="203"/>
      <c r="AK233" s="203"/>
      <c r="AL233" s="208"/>
      <c r="AM233" s="205"/>
      <c r="AN233" s="576"/>
      <c r="AO233" s="203"/>
      <c r="AP233" s="203"/>
      <c r="AQ233" s="208"/>
      <c r="AR233" s="205"/>
      <c r="AS233" s="576"/>
      <c r="AT233" s="203"/>
      <c r="AU233" s="203"/>
      <c r="AV233" s="208"/>
      <c r="AW233" s="205"/>
      <c r="AX233" s="576"/>
    </row>
    <row r="234" spans="2:50" ht="14.25" hidden="1" customHeight="1" outlineLevel="1">
      <c r="B234" s="527"/>
      <c r="C234" s="203">
        <v>8</v>
      </c>
      <c r="D234" s="206"/>
      <c r="E234" s="203"/>
      <c r="F234" s="203"/>
      <c r="G234" s="208"/>
      <c r="H234" s="576"/>
      <c r="I234" s="209"/>
      <c r="J234" s="209"/>
      <c r="K234" s="210"/>
      <c r="L234" s="577"/>
      <c r="M234" s="209"/>
      <c r="N234" s="527"/>
      <c r="O234" s="527"/>
      <c r="P234" s="203"/>
      <c r="Q234" s="203"/>
      <c r="R234" s="208"/>
      <c r="S234" s="205"/>
      <c r="T234" s="576"/>
      <c r="U234" s="203"/>
      <c r="V234" s="203"/>
      <c r="W234" s="208"/>
      <c r="X234" s="205"/>
      <c r="Y234" s="576"/>
      <c r="Z234" s="203"/>
      <c r="AA234" s="203"/>
      <c r="AB234" s="208"/>
      <c r="AC234" s="205"/>
      <c r="AD234" s="576"/>
      <c r="AE234" s="203"/>
      <c r="AF234" s="203"/>
      <c r="AG234" s="208"/>
      <c r="AH234" s="205"/>
      <c r="AI234" s="576"/>
      <c r="AJ234" s="203"/>
      <c r="AK234" s="203"/>
      <c r="AL234" s="208"/>
      <c r="AM234" s="205"/>
      <c r="AN234" s="576"/>
      <c r="AO234" s="203"/>
      <c r="AP234" s="203"/>
      <c r="AQ234" s="208"/>
      <c r="AR234" s="205"/>
      <c r="AS234" s="576"/>
      <c r="AT234" s="203"/>
      <c r="AU234" s="203"/>
      <c r="AV234" s="208"/>
      <c r="AW234" s="205"/>
      <c r="AX234" s="576"/>
    </row>
    <row r="235" spans="2:50" ht="14.25" hidden="1" customHeight="1" outlineLevel="1">
      <c r="B235" s="527"/>
      <c r="C235" s="203">
        <v>9</v>
      </c>
      <c r="D235" s="206"/>
      <c r="E235" s="203"/>
      <c r="F235" s="203"/>
      <c r="G235" s="208"/>
      <c r="H235" s="576"/>
      <c r="I235" s="209"/>
      <c r="J235" s="209"/>
      <c r="K235" s="210"/>
      <c r="L235" s="577"/>
      <c r="M235" s="209"/>
      <c r="N235" s="527"/>
      <c r="O235" s="527"/>
      <c r="P235" s="203"/>
      <c r="Q235" s="203"/>
      <c r="R235" s="208"/>
      <c r="S235" s="205"/>
      <c r="T235" s="576"/>
      <c r="U235" s="203"/>
      <c r="V235" s="203"/>
      <c r="W235" s="208"/>
      <c r="X235" s="205"/>
      <c r="Y235" s="576"/>
      <c r="Z235" s="203"/>
      <c r="AA235" s="203"/>
      <c r="AB235" s="208"/>
      <c r="AC235" s="205"/>
      <c r="AD235" s="576"/>
      <c r="AE235" s="203"/>
      <c r="AF235" s="203"/>
      <c r="AG235" s="208"/>
      <c r="AH235" s="205"/>
      <c r="AI235" s="576"/>
      <c r="AJ235" s="203"/>
      <c r="AK235" s="203"/>
      <c r="AL235" s="208"/>
      <c r="AM235" s="205"/>
      <c r="AN235" s="576"/>
      <c r="AO235" s="203"/>
      <c r="AP235" s="203"/>
      <c r="AQ235" s="208"/>
      <c r="AR235" s="205"/>
      <c r="AS235" s="576"/>
      <c r="AT235" s="203"/>
      <c r="AU235" s="203"/>
      <c r="AV235" s="208"/>
      <c r="AW235" s="205"/>
      <c r="AX235" s="576"/>
    </row>
    <row r="236" spans="2:50" ht="14.25" hidden="1" customHeight="1" outlineLevel="1">
      <c r="B236" s="527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7"/>
      <c r="M236" s="209"/>
      <c r="N236" s="527"/>
      <c r="O236" s="527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7"/>
      <c r="W241" s="208"/>
      <c r="X241" s="205"/>
      <c r="Y241" s="576"/>
      <c r="Z241" s="203"/>
      <c r="AA241" s="207"/>
      <c r="AB241" s="208"/>
      <c r="AC241" s="205"/>
      <c r="AD241" s="576"/>
      <c r="AE241" s="203"/>
      <c r="AF241" s="207"/>
      <c r="AG241" s="208"/>
      <c r="AH241" s="205"/>
      <c r="AI241" s="576"/>
      <c r="AJ241" s="203"/>
      <c r="AK241" s="207"/>
      <c r="AL241" s="208"/>
      <c r="AM241" s="205"/>
      <c r="AN241" s="576"/>
      <c r="AO241" s="203"/>
      <c r="AP241" s="207"/>
      <c r="AQ241" s="208"/>
      <c r="AR241" s="205"/>
      <c r="AS241" s="576"/>
      <c r="AT241" s="203"/>
      <c r="AU241" s="207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301">U242+1</f>
        <v>45953</v>
      </c>
      <c r="AA242" s="637"/>
      <c r="AB242" s="637"/>
      <c r="AC242" s="637"/>
      <c r="AD242" s="637"/>
      <c r="AE242" s="638">
        <f t="shared" ref="AE242" si="302">Z242+1</f>
        <v>45954</v>
      </c>
      <c r="AF242" s="639"/>
      <c r="AG242" s="639"/>
      <c r="AH242" s="639"/>
      <c r="AI242" s="639"/>
      <c r="AJ242" s="640">
        <f t="shared" ref="AJ242" si="303">AE242+1</f>
        <v>45955</v>
      </c>
      <c r="AK242" s="641"/>
      <c r="AL242" s="641"/>
      <c r="AM242" s="641"/>
      <c r="AN242" s="642"/>
      <c r="AO242" s="638">
        <f t="shared" ref="AO242" si="304">AJ242+1</f>
        <v>45956</v>
      </c>
      <c r="AP242" s="639"/>
      <c r="AQ242" s="639"/>
      <c r="AR242" s="639"/>
      <c r="AS242" s="639"/>
      <c r="AT242" s="640">
        <f t="shared" ref="AT242" si="305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6">Z242</f>
        <v>45953</v>
      </c>
      <c r="AA243" s="643"/>
      <c r="AB243" s="643"/>
      <c r="AC243" s="643"/>
      <c r="AD243" s="643"/>
      <c r="AE243" s="644">
        <f t="shared" ref="AE243" si="307">AE242</f>
        <v>45954</v>
      </c>
      <c r="AF243" s="644"/>
      <c r="AG243" s="644"/>
      <c r="AH243" s="644"/>
      <c r="AI243" s="644"/>
      <c r="AJ243" s="645">
        <f t="shared" ref="AJ243" si="308">AJ242</f>
        <v>45955</v>
      </c>
      <c r="AK243" s="646"/>
      <c r="AL243" s="646"/>
      <c r="AM243" s="646"/>
      <c r="AN243" s="647"/>
      <c r="AO243" s="644">
        <f t="shared" ref="AO243" si="309">AO242</f>
        <v>45956</v>
      </c>
      <c r="AP243" s="644"/>
      <c r="AQ243" s="644"/>
      <c r="AR243" s="644"/>
      <c r="AS243" s="644"/>
      <c r="AT243" s="645">
        <f t="shared" ref="AT243" si="310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500</v>
      </c>
      <c r="C247" s="203">
        <v>1</v>
      </c>
      <c r="D247" s="206" t="s">
        <v>420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76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77">
        <f>IFERROR(AVERAGE(K247:K261),"-")</f>
        <v>157.1183680563467</v>
      </c>
      <c r="M247" s="209">
        <f>RANK(K247, K$247:$K$261)</f>
        <v>4</v>
      </c>
      <c r="N247" s="527"/>
      <c r="O247" s="527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76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76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76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76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76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76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76">
        <f>AVERAGE(AV247:AV261)</f>
        <v>157.14137954899161</v>
      </c>
    </row>
    <row r="248" spans="2:50" ht="14.25" hidden="1" customHeight="1" outlineLevel="1">
      <c r="B248" s="527"/>
      <c r="C248" s="203">
        <v>2</v>
      </c>
      <c r="D248" s="206" t="s">
        <v>426</v>
      </c>
      <c r="E248" s="203">
        <v>20</v>
      </c>
      <c r="F248" s="203">
        <v>3600</v>
      </c>
      <c r="G248" s="208">
        <f t="shared" si="311"/>
        <v>180</v>
      </c>
      <c r="H248" s="576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77"/>
      <c r="M248" s="209">
        <f>RANK(K248, K$247:$K$261)</f>
        <v>2</v>
      </c>
      <c r="N248" s="527"/>
      <c r="O248" s="527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76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76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76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76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76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76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76"/>
    </row>
    <row r="249" spans="2:50" ht="14.25" hidden="1" customHeight="1" outlineLevel="1">
      <c r="B249" s="527"/>
      <c r="C249" s="203">
        <v>3</v>
      </c>
      <c r="D249" s="206" t="s">
        <v>425</v>
      </c>
      <c r="E249" s="203">
        <v>21</v>
      </c>
      <c r="F249" s="203">
        <v>3600</v>
      </c>
      <c r="G249" s="208">
        <f t="shared" si="311"/>
        <v>171.42857142857142</v>
      </c>
      <c r="H249" s="576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77"/>
      <c r="M249" s="209">
        <f>RANK(K249, K$247:$K$261)</f>
        <v>3</v>
      </c>
      <c r="N249" s="527"/>
      <c r="O249" s="527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76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76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76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76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76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76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76"/>
    </row>
    <row r="250" spans="2:50" ht="14.25" hidden="1" customHeight="1" outlineLevel="1">
      <c r="B250" s="527"/>
      <c r="C250" s="203">
        <v>4</v>
      </c>
      <c r="D250" s="206" t="s">
        <v>423</v>
      </c>
      <c r="E250" s="203">
        <v>19</v>
      </c>
      <c r="F250" s="203">
        <v>3600</v>
      </c>
      <c r="G250" s="208">
        <f t="shared" si="311"/>
        <v>189.47368421052633</v>
      </c>
      <c r="H250" s="576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77"/>
      <c r="M250" s="209">
        <f>RANK(K250, K$247:$K$261)</f>
        <v>1</v>
      </c>
      <c r="N250" s="527"/>
      <c r="O250" s="527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76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76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76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76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76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76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76"/>
    </row>
    <row r="251" spans="2:50" ht="14.25" hidden="1" customHeight="1" outlineLevel="1">
      <c r="B251" s="527"/>
      <c r="C251" s="203">
        <v>5</v>
      </c>
      <c r="D251" s="206"/>
      <c r="E251" s="203"/>
      <c r="F251" s="203"/>
      <c r="G251" s="208"/>
      <c r="H251" s="576"/>
      <c r="I251" s="209"/>
      <c r="J251" s="209"/>
      <c r="K251" s="210"/>
      <c r="L251" s="577"/>
      <c r="M251" s="209"/>
      <c r="N251" s="527"/>
      <c r="O251" s="527"/>
      <c r="P251" s="207"/>
      <c r="Q251" s="207"/>
      <c r="R251" s="208"/>
      <c r="S251" s="205"/>
      <c r="T251" s="576"/>
      <c r="U251" s="207"/>
      <c r="V251" s="207"/>
      <c r="W251" s="208"/>
      <c r="X251" s="205"/>
      <c r="Y251" s="576"/>
      <c r="Z251" s="207"/>
      <c r="AA251" s="207"/>
      <c r="AB251" s="208"/>
      <c r="AC251" s="205"/>
      <c r="AD251" s="576"/>
      <c r="AE251" s="207"/>
      <c r="AF251" s="207"/>
      <c r="AG251" s="208"/>
      <c r="AH251" s="205"/>
      <c r="AI251" s="576"/>
      <c r="AJ251" s="207"/>
      <c r="AK251" s="207"/>
      <c r="AL251" s="208"/>
      <c r="AM251" s="205"/>
      <c r="AN251" s="576"/>
      <c r="AO251" s="207"/>
      <c r="AP251" s="207"/>
      <c r="AQ251" s="208"/>
      <c r="AR251" s="205"/>
      <c r="AS251" s="576"/>
      <c r="AT251" s="207"/>
      <c r="AU251" s="207"/>
      <c r="AV251" s="208"/>
      <c r="AW251" s="205"/>
      <c r="AX251" s="576"/>
    </row>
    <row r="252" spans="2:50" ht="14.25" hidden="1" customHeight="1" outlineLevel="1">
      <c r="B252" s="527"/>
      <c r="C252" s="203">
        <v>6</v>
      </c>
      <c r="D252" s="206"/>
      <c r="E252" s="203"/>
      <c r="F252" s="203"/>
      <c r="G252" s="208"/>
      <c r="H252" s="576"/>
      <c r="I252" s="209"/>
      <c r="J252" s="209"/>
      <c r="K252" s="210"/>
      <c r="L252" s="577"/>
      <c r="M252" s="209"/>
      <c r="N252" s="527"/>
      <c r="O252" s="527"/>
      <c r="P252" s="207"/>
      <c r="Q252" s="207"/>
      <c r="R252" s="208"/>
      <c r="S252" s="205"/>
      <c r="T252" s="576"/>
      <c r="U252" s="207"/>
      <c r="V252" s="207"/>
      <c r="W252" s="208"/>
      <c r="X252" s="205"/>
      <c r="Y252" s="576"/>
      <c r="Z252" s="207"/>
      <c r="AA252" s="207"/>
      <c r="AB252" s="208"/>
      <c r="AC252" s="205"/>
      <c r="AD252" s="576"/>
      <c r="AE252" s="207"/>
      <c r="AF252" s="207"/>
      <c r="AG252" s="208"/>
      <c r="AH252" s="205"/>
      <c r="AI252" s="576"/>
      <c r="AJ252" s="207"/>
      <c r="AK252" s="207"/>
      <c r="AL252" s="208"/>
      <c r="AM252" s="205"/>
      <c r="AN252" s="576"/>
      <c r="AO252" s="207"/>
      <c r="AP252" s="207"/>
      <c r="AQ252" s="208"/>
      <c r="AR252" s="205"/>
      <c r="AS252" s="576"/>
      <c r="AT252" s="207"/>
      <c r="AU252" s="207"/>
      <c r="AV252" s="208"/>
      <c r="AW252" s="205"/>
      <c r="AX252" s="576"/>
    </row>
    <row r="253" spans="2:50" ht="14.25" hidden="1" customHeight="1" outlineLevel="1">
      <c r="B253" s="527"/>
      <c r="C253" s="203">
        <v>7</v>
      </c>
      <c r="D253" s="206"/>
      <c r="E253" s="203"/>
      <c r="F253" s="203"/>
      <c r="G253" s="208"/>
      <c r="H253" s="576"/>
      <c r="I253" s="209"/>
      <c r="J253" s="209"/>
      <c r="K253" s="210"/>
      <c r="L253" s="577"/>
      <c r="M253" s="209"/>
      <c r="N253" s="527"/>
      <c r="O253" s="527"/>
      <c r="P253" s="207"/>
      <c r="Q253" s="207"/>
      <c r="R253" s="208"/>
      <c r="S253" s="205"/>
      <c r="T253" s="576"/>
      <c r="U253" s="207"/>
      <c r="V253" s="207"/>
      <c r="W253" s="208"/>
      <c r="X253" s="205"/>
      <c r="Y253" s="576"/>
      <c r="Z253" s="207"/>
      <c r="AA253" s="207"/>
      <c r="AB253" s="208"/>
      <c r="AC253" s="205"/>
      <c r="AD253" s="576"/>
      <c r="AE253" s="207"/>
      <c r="AF253" s="207"/>
      <c r="AG253" s="208"/>
      <c r="AH253" s="205"/>
      <c r="AI253" s="576"/>
      <c r="AJ253" s="207"/>
      <c r="AK253" s="207"/>
      <c r="AL253" s="208"/>
      <c r="AM253" s="205"/>
      <c r="AN253" s="576"/>
      <c r="AO253" s="207"/>
      <c r="AP253" s="207"/>
      <c r="AQ253" s="208"/>
      <c r="AR253" s="205"/>
      <c r="AS253" s="576"/>
      <c r="AT253" s="207"/>
      <c r="AU253" s="207"/>
      <c r="AV253" s="208"/>
      <c r="AW253" s="205"/>
      <c r="AX253" s="576"/>
    </row>
    <row r="254" spans="2:50" ht="14.25" hidden="1" customHeight="1" outlineLevel="1">
      <c r="B254" s="527"/>
      <c r="C254" s="203">
        <v>8</v>
      </c>
      <c r="D254" s="206"/>
      <c r="E254" s="203"/>
      <c r="F254" s="203"/>
      <c r="G254" s="208"/>
      <c r="H254" s="576"/>
      <c r="I254" s="209"/>
      <c r="J254" s="209"/>
      <c r="K254" s="210"/>
      <c r="L254" s="577"/>
      <c r="M254" s="209"/>
      <c r="N254" s="527"/>
      <c r="O254" s="527"/>
      <c r="P254" s="207"/>
      <c r="Q254" s="207"/>
      <c r="R254" s="208"/>
      <c r="S254" s="205"/>
      <c r="T254" s="576"/>
      <c r="U254" s="207"/>
      <c r="V254" s="207"/>
      <c r="W254" s="208"/>
      <c r="X254" s="205"/>
      <c r="Y254" s="576"/>
      <c r="Z254" s="207"/>
      <c r="AA254" s="207"/>
      <c r="AB254" s="208"/>
      <c r="AC254" s="205"/>
      <c r="AD254" s="576"/>
      <c r="AE254" s="207"/>
      <c r="AF254" s="207"/>
      <c r="AG254" s="208"/>
      <c r="AH254" s="205"/>
      <c r="AI254" s="576"/>
      <c r="AJ254" s="207"/>
      <c r="AK254" s="207"/>
      <c r="AL254" s="208"/>
      <c r="AM254" s="205"/>
      <c r="AN254" s="576"/>
      <c r="AO254" s="207"/>
      <c r="AP254" s="207"/>
      <c r="AQ254" s="208"/>
      <c r="AR254" s="205"/>
      <c r="AS254" s="576"/>
      <c r="AT254" s="207"/>
      <c r="AU254" s="207"/>
      <c r="AV254" s="208"/>
      <c r="AW254" s="205"/>
      <c r="AX254" s="576"/>
    </row>
    <row r="255" spans="2:50" ht="14.25" hidden="1" customHeight="1" outlineLevel="1">
      <c r="B255" s="527"/>
      <c r="C255" s="203">
        <v>9</v>
      </c>
      <c r="D255" s="206"/>
      <c r="E255" s="203"/>
      <c r="F255" s="203"/>
      <c r="G255" s="208"/>
      <c r="H255" s="576"/>
      <c r="I255" s="209"/>
      <c r="J255" s="209"/>
      <c r="K255" s="210"/>
      <c r="L255" s="577"/>
      <c r="M255" s="209"/>
      <c r="N255" s="527"/>
      <c r="O255" s="527"/>
      <c r="P255" s="207"/>
      <c r="Q255" s="207"/>
      <c r="R255" s="208"/>
      <c r="S255" s="205"/>
      <c r="T255" s="576"/>
      <c r="U255" s="207"/>
      <c r="V255" s="207"/>
      <c r="W255" s="208"/>
      <c r="X255" s="205"/>
      <c r="Y255" s="576"/>
      <c r="Z255" s="207"/>
      <c r="AA255" s="207"/>
      <c r="AB255" s="208"/>
      <c r="AC255" s="205"/>
      <c r="AD255" s="576"/>
      <c r="AE255" s="207"/>
      <c r="AF255" s="207"/>
      <c r="AG255" s="208"/>
      <c r="AH255" s="205"/>
      <c r="AI255" s="576"/>
      <c r="AJ255" s="207"/>
      <c r="AK255" s="207"/>
      <c r="AL255" s="208"/>
      <c r="AM255" s="205"/>
      <c r="AN255" s="576"/>
      <c r="AO255" s="207"/>
      <c r="AP255" s="207"/>
      <c r="AQ255" s="208"/>
      <c r="AR255" s="205"/>
      <c r="AS255" s="576"/>
      <c r="AT255" s="207"/>
      <c r="AU255" s="207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3"/>
      <c r="Q256" s="203"/>
      <c r="R256" s="208"/>
      <c r="S256" s="205"/>
      <c r="T256" s="576"/>
      <c r="U256" s="203"/>
      <c r="V256" s="203"/>
      <c r="W256" s="208"/>
      <c r="X256" s="205"/>
      <c r="Y256" s="576"/>
      <c r="Z256" s="203"/>
      <c r="AA256" s="203"/>
      <c r="AB256" s="208"/>
      <c r="AC256" s="205"/>
      <c r="AD256" s="576"/>
      <c r="AE256" s="203"/>
      <c r="AF256" s="203"/>
      <c r="AG256" s="208"/>
      <c r="AH256" s="205"/>
      <c r="AI256" s="576"/>
      <c r="AJ256" s="203"/>
      <c r="AK256" s="203"/>
      <c r="AL256" s="208"/>
      <c r="AM256" s="205"/>
      <c r="AN256" s="576"/>
      <c r="AO256" s="203"/>
      <c r="AP256" s="203"/>
      <c r="AQ256" s="208"/>
      <c r="AR256" s="205"/>
      <c r="AS256" s="576"/>
      <c r="AT256" s="203"/>
      <c r="AU256" s="203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3"/>
      <c r="Q257" s="203"/>
      <c r="R257" s="208"/>
      <c r="S257" s="205"/>
      <c r="T257" s="576"/>
      <c r="U257" s="203"/>
      <c r="V257" s="203"/>
      <c r="W257" s="208"/>
      <c r="X257" s="205"/>
      <c r="Y257" s="576"/>
      <c r="Z257" s="203"/>
      <c r="AA257" s="203"/>
      <c r="AB257" s="208"/>
      <c r="AC257" s="205"/>
      <c r="AD257" s="576"/>
      <c r="AE257" s="203"/>
      <c r="AF257" s="203"/>
      <c r="AG257" s="208"/>
      <c r="AH257" s="205"/>
      <c r="AI257" s="576"/>
      <c r="AJ257" s="203"/>
      <c r="AK257" s="203"/>
      <c r="AL257" s="208"/>
      <c r="AM257" s="205"/>
      <c r="AN257" s="576"/>
      <c r="AO257" s="203"/>
      <c r="AP257" s="203"/>
      <c r="AQ257" s="208"/>
      <c r="AR257" s="205"/>
      <c r="AS257" s="576"/>
      <c r="AT257" s="203"/>
      <c r="AU257" s="203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3"/>
      <c r="Q258" s="203"/>
      <c r="R258" s="208"/>
      <c r="S258" s="205"/>
      <c r="T258" s="576"/>
      <c r="U258" s="203"/>
      <c r="V258" s="203"/>
      <c r="W258" s="208"/>
      <c r="X258" s="205"/>
      <c r="Y258" s="576"/>
      <c r="Z258" s="203"/>
      <c r="AA258" s="203"/>
      <c r="AB258" s="208"/>
      <c r="AC258" s="205"/>
      <c r="AD258" s="576"/>
      <c r="AE258" s="203"/>
      <c r="AF258" s="203"/>
      <c r="AG258" s="208"/>
      <c r="AH258" s="205"/>
      <c r="AI258" s="576"/>
      <c r="AJ258" s="203"/>
      <c r="AK258" s="203"/>
      <c r="AL258" s="208"/>
      <c r="AM258" s="205"/>
      <c r="AN258" s="576"/>
      <c r="AO258" s="203"/>
      <c r="AP258" s="203"/>
      <c r="AQ258" s="208"/>
      <c r="AR258" s="205"/>
      <c r="AS258" s="576"/>
      <c r="AT258" s="203"/>
      <c r="AU258" s="203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3"/>
      <c r="Q259" s="203"/>
      <c r="R259" s="208"/>
      <c r="S259" s="205"/>
      <c r="T259" s="576"/>
      <c r="U259" s="203"/>
      <c r="V259" s="203"/>
      <c r="W259" s="208"/>
      <c r="X259" s="205"/>
      <c r="Y259" s="576"/>
      <c r="Z259" s="203"/>
      <c r="AA259" s="203"/>
      <c r="AB259" s="208"/>
      <c r="AC259" s="205"/>
      <c r="AD259" s="576"/>
      <c r="AE259" s="203"/>
      <c r="AF259" s="203"/>
      <c r="AG259" s="208"/>
      <c r="AH259" s="205"/>
      <c r="AI259" s="576"/>
      <c r="AJ259" s="203"/>
      <c r="AK259" s="203"/>
      <c r="AL259" s="208"/>
      <c r="AM259" s="205"/>
      <c r="AN259" s="576"/>
      <c r="AO259" s="203"/>
      <c r="AP259" s="203"/>
      <c r="AQ259" s="208"/>
      <c r="AR259" s="205"/>
      <c r="AS259" s="576"/>
      <c r="AT259" s="203"/>
      <c r="AU259" s="203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3"/>
      <c r="Q260" s="203"/>
      <c r="R260" s="208"/>
      <c r="S260" s="205"/>
      <c r="T260" s="576"/>
      <c r="U260" s="203"/>
      <c r="V260" s="203"/>
      <c r="W260" s="208"/>
      <c r="X260" s="205"/>
      <c r="Y260" s="576"/>
      <c r="Z260" s="203"/>
      <c r="AA260" s="203"/>
      <c r="AB260" s="208"/>
      <c r="AC260" s="205"/>
      <c r="AD260" s="576"/>
      <c r="AE260" s="203"/>
      <c r="AF260" s="203"/>
      <c r="AG260" s="208"/>
      <c r="AH260" s="205"/>
      <c r="AI260" s="576"/>
      <c r="AJ260" s="203"/>
      <c r="AK260" s="203"/>
      <c r="AL260" s="208"/>
      <c r="AM260" s="205"/>
      <c r="AN260" s="576"/>
      <c r="AO260" s="203"/>
      <c r="AP260" s="203"/>
      <c r="AQ260" s="208"/>
      <c r="AR260" s="205"/>
      <c r="AS260" s="576"/>
      <c r="AT260" s="203"/>
      <c r="AU260" s="203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3"/>
      <c r="Q261" s="207"/>
      <c r="R261" s="208"/>
      <c r="S261" s="205"/>
      <c r="T261" s="576"/>
      <c r="U261" s="203"/>
      <c r="V261" s="203"/>
      <c r="W261" s="208"/>
      <c r="X261" s="205"/>
      <c r="Y261" s="576"/>
      <c r="Z261" s="203"/>
      <c r="AA261" s="203"/>
      <c r="AB261" s="208"/>
      <c r="AC261" s="205"/>
      <c r="AD261" s="576"/>
      <c r="AE261" s="203"/>
      <c r="AF261" s="203"/>
      <c r="AG261" s="208"/>
      <c r="AH261" s="205"/>
      <c r="AI261" s="576"/>
      <c r="AJ261" s="203"/>
      <c r="AK261" s="203"/>
      <c r="AL261" s="208"/>
      <c r="AM261" s="205"/>
      <c r="AN261" s="576"/>
      <c r="AO261" s="203"/>
      <c r="AP261" s="203"/>
      <c r="AQ261" s="208"/>
      <c r="AR261" s="205"/>
      <c r="AS261" s="576"/>
      <c r="AT261" s="203"/>
      <c r="AU261" s="203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7">U262+1</f>
        <v>45960</v>
      </c>
      <c r="AA262" s="637"/>
      <c r="AB262" s="637"/>
      <c r="AC262" s="637"/>
      <c r="AD262" s="637"/>
      <c r="AE262" s="638">
        <f t="shared" ref="AE262" si="328">Z262+1</f>
        <v>45961</v>
      </c>
      <c r="AF262" s="639"/>
      <c r="AG262" s="639"/>
      <c r="AH262" s="639"/>
      <c r="AI262" s="639"/>
      <c r="AJ262" s="640">
        <f t="shared" ref="AJ262" si="329">AE262+1</f>
        <v>45962</v>
      </c>
      <c r="AK262" s="641"/>
      <c r="AL262" s="641"/>
      <c r="AM262" s="641"/>
      <c r="AN262" s="642"/>
      <c r="AO262" s="638">
        <f t="shared" ref="AO262" si="330">AJ262+1</f>
        <v>45963</v>
      </c>
      <c r="AP262" s="639"/>
      <c r="AQ262" s="639"/>
      <c r="AR262" s="639"/>
      <c r="AS262" s="639"/>
      <c r="AT262" s="640">
        <f t="shared" ref="AT262" si="331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32">Z262</f>
        <v>45960</v>
      </c>
      <c r="AA263" s="643"/>
      <c r="AB263" s="643"/>
      <c r="AC263" s="643"/>
      <c r="AD263" s="643"/>
      <c r="AE263" s="644">
        <f t="shared" ref="AE263" si="333">AE262</f>
        <v>45961</v>
      </c>
      <c r="AF263" s="644"/>
      <c r="AG263" s="644"/>
      <c r="AH263" s="644"/>
      <c r="AI263" s="644"/>
      <c r="AJ263" s="645">
        <f t="shared" ref="AJ263" si="334">AJ262</f>
        <v>45962</v>
      </c>
      <c r="AK263" s="646"/>
      <c r="AL263" s="646"/>
      <c r="AM263" s="646"/>
      <c r="AN263" s="647"/>
      <c r="AO263" s="644">
        <f t="shared" ref="AO263" si="335">AO262</f>
        <v>45963</v>
      </c>
      <c r="AP263" s="644"/>
      <c r="AQ263" s="644"/>
      <c r="AR263" s="644"/>
      <c r="AS263" s="644"/>
      <c r="AT263" s="645">
        <f t="shared" ref="AT263" si="336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500</v>
      </c>
      <c r="C267" s="203">
        <v>1</v>
      </c>
      <c r="D267" s="206" t="s">
        <v>420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76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77">
        <f>IFERROR(AVERAGE(K267:K281),"-")</f>
        <v>156.38670707806128</v>
      </c>
      <c r="M267" s="209">
        <f>RANK(K267, K$267:$K$281)</f>
        <v>5</v>
      </c>
      <c r="N267" s="527"/>
      <c r="O267" s="527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76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76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76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76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76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76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76">
        <f>AVERAGE(AV267:AV281)</f>
        <v>156.71267743993781</v>
      </c>
    </row>
    <row r="268" spans="2:50" ht="14.25" hidden="1" customHeight="1" outlineLevel="1">
      <c r="B268" s="527"/>
      <c r="C268" s="203">
        <v>2</v>
      </c>
      <c r="D268" s="206" t="s">
        <v>426</v>
      </c>
      <c r="E268" s="203">
        <v>20</v>
      </c>
      <c r="F268" s="203">
        <v>3600</v>
      </c>
      <c r="G268" s="208">
        <f t="shared" si="337"/>
        <v>180</v>
      </c>
      <c r="H268" s="576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77"/>
      <c r="M268" s="209">
        <f>RANK(K268, K$267:$K$281)</f>
        <v>2</v>
      </c>
      <c r="N268" s="527"/>
      <c r="O268" s="527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76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76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76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76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76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76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76"/>
    </row>
    <row r="269" spans="2:50" ht="14.25" hidden="1" customHeight="1" outlineLevel="1">
      <c r="B269" s="527"/>
      <c r="C269" s="203">
        <v>3</v>
      </c>
      <c r="D269" s="206" t="s">
        <v>425</v>
      </c>
      <c r="E269" s="203">
        <v>21</v>
      </c>
      <c r="F269" s="203">
        <v>3600</v>
      </c>
      <c r="G269" s="208">
        <f t="shared" si="337"/>
        <v>171.42857142857142</v>
      </c>
      <c r="H269" s="576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77"/>
      <c r="M269" s="209">
        <f>RANK(K269, K$267:$K$281)</f>
        <v>3</v>
      </c>
      <c r="N269" s="527"/>
      <c r="O269" s="527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76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76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76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76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76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76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76"/>
    </row>
    <row r="270" spans="2:50" ht="14.25" hidden="1" customHeight="1" outlineLevel="1">
      <c r="B270" s="527"/>
      <c r="C270" s="203">
        <v>4</v>
      </c>
      <c r="D270" s="206" t="s">
        <v>423</v>
      </c>
      <c r="E270" s="203">
        <v>19</v>
      </c>
      <c r="F270" s="203">
        <v>3600</v>
      </c>
      <c r="G270" s="208">
        <f t="shared" si="337"/>
        <v>189.47368421052633</v>
      </c>
      <c r="H270" s="576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77"/>
      <c r="M270" s="209">
        <f>RANK(K270, K$267:$K$281)</f>
        <v>1</v>
      </c>
      <c r="N270" s="527"/>
      <c r="O270" s="527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76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76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76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76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76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76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76"/>
    </row>
    <row r="271" spans="2:50" ht="14.25" hidden="1" customHeight="1" outlineLevel="1">
      <c r="B271" s="527"/>
      <c r="C271" s="203">
        <v>5</v>
      </c>
      <c r="D271" s="206" t="s">
        <v>424</v>
      </c>
      <c r="E271" s="203">
        <v>21</v>
      </c>
      <c r="F271" s="203">
        <v>3600</v>
      </c>
      <c r="G271" s="208">
        <f t="shared" si="337"/>
        <v>171.42857142857142</v>
      </c>
      <c r="H271" s="576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77"/>
      <c r="M271" s="209">
        <f>RANK(K271, K$267:$K$281)</f>
        <v>4</v>
      </c>
      <c r="N271" s="527"/>
      <c r="O271" s="527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76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76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76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76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76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76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76"/>
    </row>
    <row r="272" spans="2:50" ht="14.25" hidden="1" customHeight="1" outlineLevel="1">
      <c r="B272" s="527"/>
      <c r="C272" s="203">
        <v>6</v>
      </c>
      <c r="D272" s="206"/>
      <c r="E272" s="203"/>
      <c r="F272" s="203"/>
      <c r="G272" s="208"/>
      <c r="H272" s="576"/>
      <c r="I272" s="209"/>
      <c r="J272" s="209"/>
      <c r="K272" s="210"/>
      <c r="L272" s="577"/>
      <c r="M272" s="209"/>
      <c r="N272" s="527"/>
      <c r="O272" s="527"/>
      <c r="P272" s="207"/>
      <c r="Q272" s="207"/>
      <c r="R272" s="208"/>
      <c r="S272" s="205"/>
      <c r="T272" s="576"/>
      <c r="U272" s="207"/>
      <c r="V272" s="207"/>
      <c r="W272" s="208"/>
      <c r="X272" s="205"/>
      <c r="Y272" s="576"/>
      <c r="Z272" s="207"/>
      <c r="AA272" s="207"/>
      <c r="AB272" s="208"/>
      <c r="AC272" s="205"/>
      <c r="AD272" s="576"/>
      <c r="AE272" s="207"/>
      <c r="AF272" s="207"/>
      <c r="AG272" s="208"/>
      <c r="AH272" s="205"/>
      <c r="AI272" s="576"/>
      <c r="AJ272" s="207"/>
      <c r="AK272" s="207"/>
      <c r="AL272" s="208"/>
      <c r="AM272" s="205"/>
      <c r="AN272" s="576"/>
      <c r="AO272" s="207"/>
      <c r="AP272" s="207"/>
      <c r="AQ272" s="208"/>
      <c r="AR272" s="205"/>
      <c r="AS272" s="576"/>
      <c r="AT272" s="207"/>
      <c r="AU272" s="207"/>
      <c r="AV272" s="208"/>
      <c r="AW272" s="205"/>
      <c r="AX272" s="576"/>
    </row>
    <row r="273" spans="2:50" ht="14.25" hidden="1" customHeight="1" outlineLevel="1">
      <c r="B273" s="527"/>
      <c r="C273" s="203">
        <v>7</v>
      </c>
      <c r="D273" s="206"/>
      <c r="E273" s="203"/>
      <c r="F273" s="203"/>
      <c r="G273" s="208"/>
      <c r="H273" s="576"/>
      <c r="I273" s="209"/>
      <c r="J273" s="209"/>
      <c r="K273" s="210"/>
      <c r="L273" s="577"/>
      <c r="M273" s="209"/>
      <c r="N273" s="527"/>
      <c r="O273" s="527"/>
      <c r="P273" s="207"/>
      <c r="Q273" s="207"/>
      <c r="R273" s="208"/>
      <c r="S273" s="205"/>
      <c r="T273" s="576"/>
      <c r="U273" s="207"/>
      <c r="V273" s="207"/>
      <c r="W273" s="208"/>
      <c r="X273" s="205"/>
      <c r="Y273" s="576"/>
      <c r="Z273" s="207"/>
      <c r="AA273" s="207"/>
      <c r="AB273" s="208"/>
      <c r="AC273" s="205"/>
      <c r="AD273" s="576"/>
      <c r="AE273" s="207"/>
      <c r="AF273" s="207"/>
      <c r="AG273" s="208"/>
      <c r="AH273" s="205"/>
      <c r="AI273" s="576"/>
      <c r="AJ273" s="207"/>
      <c r="AK273" s="207"/>
      <c r="AL273" s="208"/>
      <c r="AM273" s="205"/>
      <c r="AN273" s="576"/>
      <c r="AO273" s="207"/>
      <c r="AP273" s="207"/>
      <c r="AQ273" s="208"/>
      <c r="AR273" s="205"/>
      <c r="AS273" s="576"/>
      <c r="AT273" s="207"/>
      <c r="AU273" s="207"/>
      <c r="AV273" s="208"/>
      <c r="AW273" s="205"/>
      <c r="AX273" s="576"/>
    </row>
    <row r="274" spans="2:50" ht="14.25" hidden="1" customHeight="1" outlineLevel="1">
      <c r="B274" s="527"/>
      <c r="C274" s="203">
        <v>8</v>
      </c>
      <c r="D274" s="206"/>
      <c r="E274" s="203"/>
      <c r="F274" s="203"/>
      <c r="G274" s="208"/>
      <c r="H274" s="576"/>
      <c r="I274" s="209"/>
      <c r="J274" s="209"/>
      <c r="K274" s="210"/>
      <c r="L274" s="577"/>
      <c r="M274" s="209"/>
      <c r="N274" s="527"/>
      <c r="O274" s="527"/>
      <c r="P274" s="207"/>
      <c r="Q274" s="207"/>
      <c r="R274" s="208"/>
      <c r="S274" s="205"/>
      <c r="T274" s="576"/>
      <c r="U274" s="207"/>
      <c r="V274" s="207"/>
      <c r="W274" s="208"/>
      <c r="X274" s="205"/>
      <c r="Y274" s="576"/>
      <c r="Z274" s="207"/>
      <c r="AA274" s="207"/>
      <c r="AB274" s="208"/>
      <c r="AC274" s="205"/>
      <c r="AD274" s="576"/>
      <c r="AE274" s="207"/>
      <c r="AF274" s="207"/>
      <c r="AG274" s="208"/>
      <c r="AH274" s="205"/>
      <c r="AI274" s="576"/>
      <c r="AJ274" s="207"/>
      <c r="AK274" s="207"/>
      <c r="AL274" s="208"/>
      <c r="AM274" s="205"/>
      <c r="AN274" s="576"/>
      <c r="AO274" s="207"/>
      <c r="AP274" s="207"/>
      <c r="AQ274" s="208"/>
      <c r="AR274" s="205"/>
      <c r="AS274" s="576"/>
      <c r="AT274" s="207"/>
      <c r="AU274" s="207"/>
      <c r="AV274" s="208"/>
      <c r="AW274" s="205"/>
      <c r="AX274" s="576"/>
    </row>
    <row r="275" spans="2:50" ht="14.25" hidden="1" customHeight="1" outlineLevel="1">
      <c r="B275" s="527"/>
      <c r="C275" s="203">
        <v>9</v>
      </c>
      <c r="D275" s="206"/>
      <c r="E275" s="203"/>
      <c r="F275" s="203"/>
      <c r="G275" s="208"/>
      <c r="H275" s="576"/>
      <c r="I275" s="209"/>
      <c r="J275" s="209"/>
      <c r="K275" s="210"/>
      <c r="L275" s="577"/>
      <c r="M275" s="209"/>
      <c r="N275" s="527"/>
      <c r="O275" s="527"/>
      <c r="P275" s="207"/>
      <c r="Q275" s="207"/>
      <c r="R275" s="208"/>
      <c r="S275" s="205"/>
      <c r="T275" s="576"/>
      <c r="U275" s="207"/>
      <c r="V275" s="207"/>
      <c r="W275" s="208"/>
      <c r="X275" s="205"/>
      <c r="Y275" s="576"/>
      <c r="Z275" s="207"/>
      <c r="AA275" s="207"/>
      <c r="AB275" s="208"/>
      <c r="AC275" s="205"/>
      <c r="AD275" s="576"/>
      <c r="AE275" s="207"/>
      <c r="AF275" s="207"/>
      <c r="AG275" s="208"/>
      <c r="AH275" s="205"/>
      <c r="AI275" s="576"/>
      <c r="AJ275" s="207"/>
      <c r="AK275" s="207"/>
      <c r="AL275" s="208"/>
      <c r="AM275" s="205"/>
      <c r="AN275" s="576"/>
      <c r="AO275" s="207"/>
      <c r="AP275" s="207"/>
      <c r="AQ275" s="208"/>
      <c r="AR275" s="205"/>
      <c r="AS275" s="576"/>
      <c r="AT275" s="207"/>
      <c r="AU275" s="207"/>
      <c r="AV275" s="208"/>
      <c r="AW275" s="205"/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7"/>
      <c r="Q276" s="207"/>
      <c r="R276" s="208"/>
      <c r="S276" s="205"/>
      <c r="T276" s="576"/>
      <c r="U276" s="207"/>
      <c r="V276" s="207"/>
      <c r="W276" s="208"/>
      <c r="X276" s="205"/>
      <c r="Y276" s="576"/>
      <c r="Z276" s="207"/>
      <c r="AA276" s="207"/>
      <c r="AB276" s="208"/>
      <c r="AC276" s="205"/>
      <c r="AD276" s="576"/>
      <c r="AE276" s="207"/>
      <c r="AF276" s="207"/>
      <c r="AG276" s="208"/>
      <c r="AH276" s="205"/>
      <c r="AI276" s="576"/>
      <c r="AJ276" s="207"/>
      <c r="AK276" s="207"/>
      <c r="AL276" s="208"/>
      <c r="AM276" s="205"/>
      <c r="AN276" s="576"/>
      <c r="AO276" s="207"/>
      <c r="AP276" s="207"/>
      <c r="AQ276" s="208"/>
      <c r="AR276" s="205"/>
      <c r="AS276" s="576"/>
      <c r="AT276" s="207"/>
      <c r="AU276" s="207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7"/>
      <c r="Q277" s="207"/>
      <c r="R277" s="208"/>
      <c r="S277" s="205"/>
      <c r="T277" s="576"/>
      <c r="U277" s="207"/>
      <c r="V277" s="207"/>
      <c r="W277" s="208"/>
      <c r="X277" s="205"/>
      <c r="Y277" s="576"/>
      <c r="Z277" s="207"/>
      <c r="AA277" s="207"/>
      <c r="AB277" s="208"/>
      <c r="AC277" s="205"/>
      <c r="AD277" s="576"/>
      <c r="AE277" s="207"/>
      <c r="AF277" s="207"/>
      <c r="AG277" s="208"/>
      <c r="AH277" s="205"/>
      <c r="AI277" s="576"/>
      <c r="AJ277" s="207"/>
      <c r="AK277" s="207"/>
      <c r="AL277" s="208"/>
      <c r="AM277" s="205"/>
      <c r="AN277" s="576"/>
      <c r="AO277" s="207"/>
      <c r="AP277" s="207"/>
      <c r="AQ277" s="208"/>
      <c r="AR277" s="205"/>
      <c r="AS277" s="576"/>
      <c r="AT277" s="207"/>
      <c r="AU277" s="207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53">U282+1</f>
        <v>45967</v>
      </c>
      <c r="AA282" s="637"/>
      <c r="AB282" s="637"/>
      <c r="AC282" s="637"/>
      <c r="AD282" s="637"/>
      <c r="AE282" s="638">
        <f t="shared" ref="AE282" si="354">Z282+1</f>
        <v>45968</v>
      </c>
      <c r="AF282" s="639"/>
      <c r="AG282" s="639"/>
      <c r="AH282" s="639"/>
      <c r="AI282" s="639"/>
      <c r="AJ282" s="640">
        <f t="shared" ref="AJ282" si="355">AE282+1</f>
        <v>45969</v>
      </c>
      <c r="AK282" s="641"/>
      <c r="AL282" s="641"/>
      <c r="AM282" s="641"/>
      <c r="AN282" s="642"/>
      <c r="AO282" s="638">
        <f t="shared" ref="AO282" si="356">AJ282+1</f>
        <v>45970</v>
      </c>
      <c r="AP282" s="639"/>
      <c r="AQ282" s="639"/>
      <c r="AR282" s="639"/>
      <c r="AS282" s="639"/>
      <c r="AT282" s="640">
        <f t="shared" ref="AT282" si="357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8">Z282</f>
        <v>45967</v>
      </c>
      <c r="AA283" s="643"/>
      <c r="AB283" s="643"/>
      <c r="AC283" s="643"/>
      <c r="AD283" s="643"/>
      <c r="AE283" s="644">
        <f t="shared" ref="AE283" si="359">AE282</f>
        <v>45968</v>
      </c>
      <c r="AF283" s="644"/>
      <c r="AG283" s="644"/>
      <c r="AH283" s="644"/>
      <c r="AI283" s="644"/>
      <c r="AJ283" s="645">
        <f t="shared" ref="AJ283" si="360">AJ282</f>
        <v>45969</v>
      </c>
      <c r="AK283" s="646"/>
      <c r="AL283" s="646"/>
      <c r="AM283" s="646"/>
      <c r="AN283" s="647"/>
      <c r="AO283" s="644">
        <f t="shared" ref="AO283" si="361">AO282</f>
        <v>45970</v>
      </c>
      <c r="AP283" s="644"/>
      <c r="AQ283" s="644"/>
      <c r="AR283" s="644"/>
      <c r="AS283" s="644"/>
      <c r="AT283" s="645">
        <f t="shared" ref="AT283" si="362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500</v>
      </c>
      <c r="C287" s="203">
        <v>1</v>
      </c>
      <c r="D287" s="206" t="s">
        <v>420</v>
      </c>
      <c r="E287" s="203">
        <v>21</v>
      </c>
      <c r="F287" s="203">
        <v>3600</v>
      </c>
      <c r="G287" s="208">
        <f t="shared" ref="G287:G291" si="363">F287/E287</f>
        <v>171.42857142857142</v>
      </c>
      <c r="H287" s="576">
        <f>AVERAGE(G287:G301)</f>
        <v>176.75187969924815</v>
      </c>
      <c r="I287" s="209">
        <f>AVERAGE(P287,U287,Z287,AE287,AJ287,AO287,AT287)</f>
        <v>21</v>
      </c>
      <c r="J287" s="209">
        <f>AVERAGE(Q287,V287,AA287,AF287,AK287,AP287,AU287)</f>
        <v>3109.6517739336882</v>
      </c>
      <c r="K287" s="210">
        <f>AVERAGE(R287,W287,AB287,AG287,AL287,AQ287,AV287)</f>
        <v>148.07865590160418</v>
      </c>
      <c r="L287" s="577">
        <f>IFERROR(AVERAGE(K287:K301),"-")</f>
        <v>156.77088562594398</v>
      </c>
      <c r="M287" s="209">
        <f>RANK(K287, K$287:$K$301)</f>
        <v>5</v>
      </c>
      <c r="N287" s="527"/>
      <c r="O287" s="527"/>
      <c r="P287" s="207">
        <v>21</v>
      </c>
      <c r="Q287" s="207">
        <v>3107.0033845352791</v>
      </c>
      <c r="R287" s="208">
        <f t="shared" ref="R287:R291" si="364">Q287/P287</f>
        <v>147.95254212072757</v>
      </c>
      <c r="S287" s="205">
        <f>RANK(R287, R$287:R$301)</f>
        <v>5</v>
      </c>
      <c r="T287" s="576">
        <f>AVERAGE(R287:R301)</f>
        <v>156.71186494115943</v>
      </c>
      <c r="U287" s="207">
        <v>21</v>
      </c>
      <c r="V287" s="207">
        <v>3106.849315068494</v>
      </c>
      <c r="W287" s="208">
        <f t="shared" ref="W287:W291" si="365">V287/U287</f>
        <v>147.94520547945208</v>
      </c>
      <c r="X287" s="205">
        <f>RANK(W287, W$287:W$301)</f>
        <v>5</v>
      </c>
      <c r="Y287" s="576">
        <f>AVERAGE(W287:W301)</f>
        <v>156.71281188798451</v>
      </c>
      <c r="Z287" s="207">
        <v>21</v>
      </c>
      <c r="AA287" s="207">
        <v>3106.9321180139104</v>
      </c>
      <c r="AB287" s="208">
        <f t="shared" ref="AB287:AB291" si="366">AA287/Z287</f>
        <v>147.94914847685288</v>
      </c>
      <c r="AC287" s="205">
        <f>RANK(AB287, AB$287:AB$301)</f>
        <v>5</v>
      </c>
      <c r="AD287" s="576">
        <f>AVERAGE(AB287:AB301)</f>
        <v>156.71267725761749</v>
      </c>
      <c r="AE287" s="207">
        <v>21</v>
      </c>
      <c r="AF287" s="207">
        <v>3111.2378779235596</v>
      </c>
      <c r="AG287" s="208">
        <f t="shared" ref="AG287:AG291" si="367">AF287/AE287</f>
        <v>148.15418466302665</v>
      </c>
      <c r="AH287" s="205">
        <f>RANK(AG287, AG$287:AG$301)</f>
        <v>5</v>
      </c>
      <c r="AI287" s="576">
        <f>AVERAGE(AG287:AG301)</f>
        <v>156.79923032262116</v>
      </c>
      <c r="AJ287" s="207">
        <v>21</v>
      </c>
      <c r="AK287" s="207">
        <v>3111.7070654976787</v>
      </c>
      <c r="AL287" s="208">
        <f t="shared" ref="AL287:AL291" si="368">AK287/AJ287</f>
        <v>148.1765269284609</v>
      </c>
      <c r="AM287" s="205">
        <f>RANK(AL287, AL$287:AL$301)</f>
        <v>5</v>
      </c>
      <c r="AN287" s="576">
        <f>AVERAGE(AL287:AL301)</f>
        <v>156.80639978837132</v>
      </c>
      <c r="AO287" s="207">
        <v>21</v>
      </c>
      <c r="AP287" s="207">
        <v>3111.9273627734201</v>
      </c>
      <c r="AQ287" s="208">
        <f t="shared" ref="AQ287:AQ291" si="369">AP287/AO287</f>
        <v>148.18701727492476</v>
      </c>
      <c r="AR287" s="205">
        <f>RANK(AQ287, AQ$287:AQ$301)</f>
        <v>5</v>
      </c>
      <c r="AS287" s="576">
        <f>AVERAGE(AQ287:AQ301)</f>
        <v>156.82600631663203</v>
      </c>
      <c r="AT287" s="207">
        <v>21</v>
      </c>
      <c r="AU287" s="207">
        <v>3111.9052937234746</v>
      </c>
      <c r="AV287" s="208">
        <f t="shared" ref="AV287:AV291" si="370">AU287/AT287</f>
        <v>148.18596636778452</v>
      </c>
      <c r="AW287" s="205">
        <f>RANK(AV287, AV$287:AV$301)</f>
        <v>5</v>
      </c>
      <c r="AX287" s="576">
        <f>AVERAGE(AV287:AV301)</f>
        <v>156.82720886722186</v>
      </c>
    </row>
    <row r="288" spans="2:50" ht="14.25" hidden="1" customHeight="1" outlineLevel="1">
      <c r="B288" s="527"/>
      <c r="C288" s="203">
        <v>2</v>
      </c>
      <c r="D288" s="206" t="s">
        <v>426</v>
      </c>
      <c r="E288" s="203">
        <v>20</v>
      </c>
      <c r="F288" s="203">
        <v>3600</v>
      </c>
      <c r="G288" s="208">
        <f t="shared" si="363"/>
        <v>180</v>
      </c>
      <c r="H288" s="576"/>
      <c r="I288" s="209">
        <f t="shared" ref="I288:K291" si="371">AVERAGE(P288,U288,Z288,AE288,AJ288,AO288,AT288)</f>
        <v>20</v>
      </c>
      <c r="J288" s="209">
        <f t="shared" si="371"/>
        <v>3250.8503241289695</v>
      </c>
      <c r="K288" s="210">
        <f t="shared" si="371"/>
        <v>162.54251620644848</v>
      </c>
      <c r="L288" s="577"/>
      <c r="M288" s="209">
        <f>RANK(K288, K$287:$K$301)</f>
        <v>2</v>
      </c>
      <c r="N288" s="527"/>
      <c r="O288" s="527"/>
      <c r="P288" s="207">
        <v>20</v>
      </c>
      <c r="Q288" s="207">
        <v>3250.1922404753591</v>
      </c>
      <c r="R288" s="208">
        <f t="shared" si="364"/>
        <v>162.50961202376794</v>
      </c>
      <c r="S288" s="205">
        <f t="shared" ref="S288:S291" si="372">RANK(R288, R$287:R$301)</f>
        <v>2</v>
      </c>
      <c r="T288" s="576"/>
      <c r="U288" s="207">
        <v>20</v>
      </c>
      <c r="V288" s="207">
        <v>3250.2170283806345</v>
      </c>
      <c r="W288" s="208">
        <f t="shared" si="365"/>
        <v>162.51085141903172</v>
      </c>
      <c r="X288" s="205">
        <f t="shared" ref="X288:X291" si="373">RANK(W288, W$287:W$301)</f>
        <v>2</v>
      </c>
      <c r="Y288" s="576"/>
      <c r="Z288" s="207">
        <v>20</v>
      </c>
      <c r="AA288" s="207">
        <v>3250.4854368932019</v>
      </c>
      <c r="AB288" s="208">
        <f t="shared" si="366"/>
        <v>162.52427184466009</v>
      </c>
      <c r="AC288" s="205">
        <f t="shared" ref="AC288:AC291" si="374">RANK(AB288, AB$287:AB$301)</f>
        <v>2</v>
      </c>
      <c r="AD288" s="576"/>
      <c r="AE288" s="207">
        <v>20</v>
      </c>
      <c r="AF288" s="207">
        <v>3250.558659217877</v>
      </c>
      <c r="AG288" s="208">
        <f t="shared" si="367"/>
        <v>162.52793296089385</v>
      </c>
      <c r="AH288" s="205">
        <f t="shared" ref="AH288:AH291" si="375">RANK(AG288, AG$287:AG$301)</f>
        <v>2</v>
      </c>
      <c r="AI288" s="576"/>
      <c r="AJ288" s="207">
        <v>20</v>
      </c>
      <c r="AK288" s="207">
        <v>3251.076923076922</v>
      </c>
      <c r="AL288" s="208">
        <f t="shared" si="368"/>
        <v>162.55384615384611</v>
      </c>
      <c r="AM288" s="205">
        <f t="shared" ref="AM288:AM291" si="376">RANK(AL288, AL$287:AL$301)</f>
        <v>2</v>
      </c>
      <c r="AN288" s="576"/>
      <c r="AO288" s="207">
        <v>20</v>
      </c>
      <c r="AP288" s="207">
        <v>3251.7752306402017</v>
      </c>
      <c r="AQ288" s="208">
        <f t="shared" si="369"/>
        <v>162.5887615320101</v>
      </c>
      <c r="AR288" s="205">
        <f t="shared" ref="AR288:AR291" si="377">RANK(AQ288, AQ$287:AQ$301)</f>
        <v>2</v>
      </c>
      <c r="AS288" s="576"/>
      <c r="AT288" s="207">
        <v>20</v>
      </c>
      <c r="AU288" s="207">
        <v>3251.6467502185933</v>
      </c>
      <c r="AV288" s="208">
        <f t="shared" si="370"/>
        <v>162.58233751092968</v>
      </c>
      <c r="AW288" s="205">
        <f t="shared" ref="AW288:AW291" si="378">RANK(AV288, AV$287:AV$301)</f>
        <v>2</v>
      </c>
      <c r="AX288" s="576"/>
    </row>
    <row r="289" spans="2:50" ht="14.25" hidden="1" customHeight="1" outlineLevel="1">
      <c r="B289" s="527"/>
      <c r="C289" s="203">
        <v>3</v>
      </c>
      <c r="D289" s="206" t="s">
        <v>425</v>
      </c>
      <c r="E289" s="203">
        <v>21</v>
      </c>
      <c r="F289" s="203">
        <v>3600</v>
      </c>
      <c r="G289" s="208">
        <f t="shared" si="363"/>
        <v>171.42857142857142</v>
      </c>
      <c r="H289" s="576"/>
      <c r="I289" s="209">
        <f t="shared" si="371"/>
        <v>21</v>
      </c>
      <c r="J289" s="209">
        <f t="shared" si="371"/>
        <v>3251.4228397596153</v>
      </c>
      <c r="K289" s="210">
        <f t="shared" si="371"/>
        <v>154.82965903617216</v>
      </c>
      <c r="L289" s="577"/>
      <c r="M289" s="209">
        <f>RANK(K289, K$287:$K$301)</f>
        <v>3</v>
      </c>
      <c r="N289" s="527"/>
      <c r="O289" s="527"/>
      <c r="P289" s="207">
        <v>21</v>
      </c>
      <c r="Q289" s="207">
        <v>3250.8841985168287</v>
      </c>
      <c r="R289" s="208">
        <f t="shared" si="364"/>
        <v>154.80400945318232</v>
      </c>
      <c r="S289" s="205">
        <f t="shared" si="372"/>
        <v>3</v>
      </c>
      <c r="T289" s="576"/>
      <c r="U289" s="207">
        <v>21</v>
      </c>
      <c r="V289" s="207">
        <v>3251.0052327182611</v>
      </c>
      <c r="W289" s="208">
        <f t="shared" si="365"/>
        <v>154.80977298658385</v>
      </c>
      <c r="X289" s="205">
        <f t="shared" si="373"/>
        <v>3</v>
      </c>
      <c r="Y289" s="576"/>
      <c r="Z289" s="207">
        <v>21</v>
      </c>
      <c r="AA289" s="207">
        <v>3251.3719160710129</v>
      </c>
      <c r="AB289" s="208">
        <f t="shared" si="366"/>
        <v>154.82723409861967</v>
      </c>
      <c r="AC289" s="205">
        <f t="shared" si="374"/>
        <v>3</v>
      </c>
      <c r="AD289" s="576"/>
      <c r="AE289" s="207">
        <v>21</v>
      </c>
      <c r="AF289" s="207">
        <v>3251.2653061224455</v>
      </c>
      <c r="AG289" s="208">
        <f t="shared" si="367"/>
        <v>154.82215743440216</v>
      </c>
      <c r="AH289" s="205">
        <f t="shared" si="375"/>
        <v>3</v>
      </c>
      <c r="AI289" s="576"/>
      <c r="AJ289" s="207">
        <v>21</v>
      </c>
      <c r="AK289" s="207">
        <v>3251.6129032258063</v>
      </c>
      <c r="AL289" s="208">
        <f t="shared" si="368"/>
        <v>154.83870967741936</v>
      </c>
      <c r="AM289" s="205">
        <f t="shared" si="376"/>
        <v>3</v>
      </c>
      <c r="AN289" s="576"/>
      <c r="AO289" s="207">
        <v>21</v>
      </c>
      <c r="AP289" s="207">
        <v>3251.7097581317762</v>
      </c>
      <c r="AQ289" s="208">
        <f t="shared" si="369"/>
        <v>154.84332181579887</v>
      </c>
      <c r="AR289" s="205">
        <f t="shared" si="377"/>
        <v>3</v>
      </c>
      <c r="AS289" s="576"/>
      <c r="AT289" s="207">
        <v>21</v>
      </c>
      <c r="AU289" s="207">
        <v>3252.1105635311742</v>
      </c>
      <c r="AV289" s="208">
        <f t="shared" si="370"/>
        <v>154.86240778719878</v>
      </c>
      <c r="AW289" s="205">
        <f t="shared" si="378"/>
        <v>3</v>
      </c>
      <c r="AX289" s="576"/>
    </row>
    <row r="290" spans="2:50" ht="14.25" hidden="1" customHeight="1" outlineLevel="1">
      <c r="B290" s="527"/>
      <c r="C290" s="203">
        <v>4</v>
      </c>
      <c r="D290" s="206" t="s">
        <v>423</v>
      </c>
      <c r="E290" s="203">
        <v>19</v>
      </c>
      <c r="F290" s="203">
        <v>3600</v>
      </c>
      <c r="G290" s="208">
        <f t="shared" si="363"/>
        <v>189.47368421052633</v>
      </c>
      <c r="H290" s="576"/>
      <c r="I290" s="209">
        <f t="shared" si="371"/>
        <v>19</v>
      </c>
      <c r="J290" s="209">
        <f t="shared" si="371"/>
        <v>3109.4393195537859</v>
      </c>
      <c r="K290" s="210">
        <f t="shared" si="371"/>
        <v>163.65470102914665</v>
      </c>
      <c r="L290" s="577"/>
      <c r="M290" s="209">
        <f>RANK(K290, K$287:$K$301)</f>
        <v>1</v>
      </c>
      <c r="N290" s="527"/>
      <c r="O290" s="527"/>
      <c r="P290" s="207">
        <v>19</v>
      </c>
      <c r="Q290" s="207">
        <v>3107.0063694267496</v>
      </c>
      <c r="R290" s="208">
        <f t="shared" si="364"/>
        <v>163.5266510224605</v>
      </c>
      <c r="S290" s="205">
        <f t="shared" si="372"/>
        <v>1</v>
      </c>
      <c r="T290" s="576"/>
      <c r="U290" s="207">
        <v>19</v>
      </c>
      <c r="V290" s="207">
        <v>3106.869600987251</v>
      </c>
      <c r="W290" s="208">
        <f t="shared" si="365"/>
        <v>163.51945268353953</v>
      </c>
      <c r="X290" s="205">
        <f t="shared" si="373"/>
        <v>1</v>
      </c>
      <c r="Y290" s="576"/>
      <c r="Z290" s="207">
        <v>19</v>
      </c>
      <c r="AA290" s="207">
        <v>3106.5849923430333</v>
      </c>
      <c r="AB290" s="208">
        <f t="shared" si="366"/>
        <v>163.50447328121228</v>
      </c>
      <c r="AC290" s="205">
        <f t="shared" si="374"/>
        <v>1</v>
      </c>
      <c r="AD290" s="576"/>
      <c r="AE290" s="207">
        <v>19</v>
      </c>
      <c r="AF290" s="207">
        <v>3111.1295681063111</v>
      </c>
      <c r="AG290" s="208">
        <f t="shared" si="367"/>
        <v>163.74366147927952</v>
      </c>
      <c r="AH290" s="205">
        <f t="shared" si="375"/>
        <v>1</v>
      </c>
      <c r="AI290" s="576"/>
      <c r="AJ290" s="207">
        <v>19</v>
      </c>
      <c r="AK290" s="207">
        <v>3111.1449220235827</v>
      </c>
      <c r="AL290" s="208">
        <f t="shared" si="368"/>
        <v>163.74446958018856</v>
      </c>
      <c r="AM290" s="205">
        <f t="shared" si="376"/>
        <v>1</v>
      </c>
      <c r="AN290" s="576"/>
      <c r="AO290" s="207">
        <v>19</v>
      </c>
      <c r="AP290" s="207">
        <v>3111.6719242902209</v>
      </c>
      <c r="AQ290" s="208">
        <f t="shared" si="369"/>
        <v>163.77220654159058</v>
      </c>
      <c r="AR290" s="205">
        <f t="shared" si="377"/>
        <v>1</v>
      </c>
      <c r="AS290" s="576"/>
      <c r="AT290" s="207">
        <v>19</v>
      </c>
      <c r="AU290" s="207">
        <v>3111.6678596993534</v>
      </c>
      <c r="AV290" s="208">
        <f t="shared" si="370"/>
        <v>163.77199261575544</v>
      </c>
      <c r="AW290" s="205">
        <f t="shared" si="378"/>
        <v>1</v>
      </c>
      <c r="AX290" s="576"/>
    </row>
    <row r="291" spans="2:50" ht="14.25" hidden="1" customHeight="1" outlineLevel="1">
      <c r="B291" s="527"/>
      <c r="C291" s="203">
        <v>5</v>
      </c>
      <c r="D291" s="206" t="s">
        <v>424</v>
      </c>
      <c r="E291" s="203">
        <v>21</v>
      </c>
      <c r="F291" s="203">
        <v>3600</v>
      </c>
      <c r="G291" s="208">
        <f t="shared" si="363"/>
        <v>171.42857142857142</v>
      </c>
      <c r="H291" s="576"/>
      <c r="I291" s="209">
        <f t="shared" si="371"/>
        <v>21</v>
      </c>
      <c r="J291" s="209">
        <f t="shared" si="371"/>
        <v>3249.7268150833174</v>
      </c>
      <c r="K291" s="210">
        <f t="shared" si="371"/>
        <v>154.74889595634843</v>
      </c>
      <c r="L291" s="577"/>
      <c r="M291" s="209">
        <f>RANK(K291, K$287:$K$301)</f>
        <v>4</v>
      </c>
      <c r="N291" s="527"/>
      <c r="O291" s="527"/>
      <c r="P291" s="207">
        <v>21</v>
      </c>
      <c r="Q291" s="207">
        <v>3250.0967117988339</v>
      </c>
      <c r="R291" s="208">
        <f t="shared" si="364"/>
        <v>154.76651008565875</v>
      </c>
      <c r="S291" s="205">
        <f t="shared" si="372"/>
        <v>4</v>
      </c>
      <c r="T291" s="576"/>
      <c r="U291" s="207">
        <v>21</v>
      </c>
      <c r="V291" s="207">
        <v>3250.354314297625</v>
      </c>
      <c r="W291" s="208">
        <f t="shared" si="365"/>
        <v>154.77877687131547</v>
      </c>
      <c r="X291" s="205">
        <f t="shared" si="373"/>
        <v>4</v>
      </c>
      <c r="Y291" s="576"/>
      <c r="Z291" s="207">
        <v>21</v>
      </c>
      <c r="AA291" s="207">
        <v>3249.9234303215935</v>
      </c>
      <c r="AB291" s="208">
        <f t="shared" si="366"/>
        <v>154.75825858674256</v>
      </c>
      <c r="AC291" s="205">
        <f t="shared" si="374"/>
        <v>4</v>
      </c>
      <c r="AD291" s="576"/>
      <c r="AE291" s="207">
        <v>21</v>
      </c>
      <c r="AF291" s="207">
        <v>3249.7125165855787</v>
      </c>
      <c r="AG291" s="208">
        <f t="shared" si="367"/>
        <v>154.74821507550374</v>
      </c>
      <c r="AH291" s="205">
        <f t="shared" si="375"/>
        <v>4</v>
      </c>
      <c r="AI291" s="576"/>
      <c r="AJ291" s="207">
        <v>21</v>
      </c>
      <c r="AK291" s="207">
        <v>3249.0873786407751</v>
      </c>
      <c r="AL291" s="208">
        <f t="shared" si="368"/>
        <v>154.71844660194168</v>
      </c>
      <c r="AM291" s="205">
        <f t="shared" si="376"/>
        <v>4</v>
      </c>
      <c r="AN291" s="576"/>
      <c r="AO291" s="207">
        <v>21</v>
      </c>
      <c r="AP291" s="207">
        <v>3249.5132127955526</v>
      </c>
      <c r="AQ291" s="208">
        <f t="shared" si="369"/>
        <v>154.73872441883583</v>
      </c>
      <c r="AR291" s="205">
        <f t="shared" si="377"/>
        <v>4</v>
      </c>
      <c r="AS291" s="576"/>
      <c r="AT291" s="207">
        <v>21</v>
      </c>
      <c r="AU291" s="207">
        <v>3249.4001411432605</v>
      </c>
      <c r="AV291" s="208">
        <f t="shared" si="370"/>
        <v>154.73334005444099</v>
      </c>
      <c r="AW291" s="205">
        <f t="shared" si="378"/>
        <v>4</v>
      </c>
      <c r="AX291" s="576"/>
    </row>
    <row r="292" spans="2:50" ht="14.25" hidden="1" customHeight="1" outlineLevel="1">
      <c r="B292" s="527"/>
      <c r="C292" s="203">
        <v>6</v>
      </c>
      <c r="D292" s="206"/>
      <c r="E292" s="203"/>
      <c r="F292" s="203"/>
      <c r="G292" s="208"/>
      <c r="H292" s="576"/>
      <c r="I292" s="209"/>
      <c r="J292" s="209"/>
      <c r="K292" s="210"/>
      <c r="L292" s="577"/>
      <c r="M292" s="209"/>
      <c r="N292" s="527"/>
      <c r="O292" s="527"/>
      <c r="P292" s="207"/>
      <c r="Q292" s="207"/>
      <c r="R292" s="208"/>
      <c r="S292" s="205"/>
      <c r="T292" s="576"/>
      <c r="U292" s="207"/>
      <c r="V292" s="207"/>
      <c r="W292" s="208"/>
      <c r="X292" s="205"/>
      <c r="Y292" s="576"/>
      <c r="Z292" s="207"/>
      <c r="AA292" s="207"/>
      <c r="AB292" s="208"/>
      <c r="AC292" s="205"/>
      <c r="AD292" s="576"/>
      <c r="AE292" s="207"/>
      <c r="AF292" s="207"/>
      <c r="AG292" s="208"/>
      <c r="AH292" s="205"/>
      <c r="AI292" s="576"/>
      <c r="AJ292" s="207"/>
      <c r="AK292" s="207"/>
      <c r="AL292" s="208"/>
      <c r="AM292" s="205"/>
      <c r="AN292" s="576"/>
      <c r="AO292" s="207"/>
      <c r="AP292" s="207"/>
      <c r="AQ292" s="208"/>
      <c r="AR292" s="205"/>
      <c r="AS292" s="576"/>
      <c r="AT292" s="207"/>
      <c r="AU292" s="207"/>
      <c r="AV292" s="208"/>
      <c r="AW292" s="205"/>
      <c r="AX292" s="576"/>
    </row>
    <row r="293" spans="2:50" ht="14.25" hidden="1" customHeight="1" outlineLevel="1">
      <c r="B293" s="527"/>
      <c r="C293" s="203">
        <v>7</v>
      </c>
      <c r="D293" s="206"/>
      <c r="E293" s="203"/>
      <c r="F293" s="203"/>
      <c r="G293" s="208"/>
      <c r="H293" s="576"/>
      <c r="I293" s="209"/>
      <c r="J293" s="209"/>
      <c r="K293" s="210"/>
      <c r="L293" s="577"/>
      <c r="M293" s="209"/>
      <c r="N293" s="527"/>
      <c r="O293" s="527"/>
      <c r="P293" s="207"/>
      <c r="Q293" s="207"/>
      <c r="R293" s="208"/>
      <c r="S293" s="205"/>
      <c r="T293" s="576"/>
      <c r="U293" s="207"/>
      <c r="V293" s="207"/>
      <c r="W293" s="208"/>
      <c r="X293" s="205"/>
      <c r="Y293" s="576"/>
      <c r="Z293" s="207"/>
      <c r="AA293" s="207"/>
      <c r="AB293" s="208"/>
      <c r="AC293" s="205"/>
      <c r="AD293" s="576"/>
      <c r="AE293" s="207"/>
      <c r="AF293" s="207"/>
      <c r="AG293" s="208"/>
      <c r="AH293" s="205"/>
      <c r="AI293" s="576"/>
      <c r="AJ293" s="207"/>
      <c r="AK293" s="207"/>
      <c r="AL293" s="208"/>
      <c r="AM293" s="205"/>
      <c r="AN293" s="576"/>
      <c r="AO293" s="207"/>
      <c r="AP293" s="207"/>
      <c r="AQ293" s="208"/>
      <c r="AR293" s="205"/>
      <c r="AS293" s="576"/>
      <c r="AT293" s="207"/>
      <c r="AU293" s="207"/>
      <c r="AV293" s="208"/>
      <c r="AW293" s="205"/>
      <c r="AX293" s="576"/>
    </row>
    <row r="294" spans="2:50" ht="14.25" hidden="1" customHeight="1" outlineLevel="1">
      <c r="B294" s="527"/>
      <c r="C294" s="203">
        <v>8</v>
      </c>
      <c r="D294" s="206"/>
      <c r="E294" s="203"/>
      <c r="F294" s="203"/>
      <c r="G294" s="208"/>
      <c r="H294" s="576"/>
      <c r="I294" s="209"/>
      <c r="J294" s="209"/>
      <c r="K294" s="210"/>
      <c r="L294" s="577"/>
      <c r="M294" s="209"/>
      <c r="N294" s="527"/>
      <c r="O294" s="527"/>
      <c r="P294" s="207"/>
      <c r="Q294" s="207"/>
      <c r="R294" s="208"/>
      <c r="S294" s="205"/>
      <c r="T294" s="576"/>
      <c r="U294" s="207"/>
      <c r="V294" s="207"/>
      <c r="W294" s="208"/>
      <c r="X294" s="205"/>
      <c r="Y294" s="576"/>
      <c r="Z294" s="207"/>
      <c r="AA294" s="207"/>
      <c r="AB294" s="208"/>
      <c r="AC294" s="205"/>
      <c r="AD294" s="576"/>
      <c r="AE294" s="207"/>
      <c r="AF294" s="207"/>
      <c r="AG294" s="208"/>
      <c r="AH294" s="205"/>
      <c r="AI294" s="576"/>
      <c r="AJ294" s="207"/>
      <c r="AK294" s="207"/>
      <c r="AL294" s="208"/>
      <c r="AM294" s="205"/>
      <c r="AN294" s="576"/>
      <c r="AO294" s="207"/>
      <c r="AP294" s="207"/>
      <c r="AQ294" s="208"/>
      <c r="AR294" s="205"/>
      <c r="AS294" s="576"/>
      <c r="AT294" s="207"/>
      <c r="AU294" s="207"/>
      <c r="AV294" s="208"/>
      <c r="AW294" s="205"/>
      <c r="AX294" s="576"/>
    </row>
    <row r="295" spans="2:50" ht="14.25" hidden="1" customHeight="1" outlineLevel="1">
      <c r="B295" s="527"/>
      <c r="C295" s="203">
        <v>9</v>
      </c>
      <c r="D295" s="206"/>
      <c r="E295" s="203"/>
      <c r="F295" s="203"/>
      <c r="G295" s="208"/>
      <c r="H295" s="576"/>
      <c r="I295" s="209"/>
      <c r="J295" s="209"/>
      <c r="K295" s="210"/>
      <c r="L295" s="577"/>
      <c r="M295" s="209"/>
      <c r="N295" s="527"/>
      <c r="O295" s="527"/>
      <c r="P295" s="203"/>
      <c r="Q295" s="203"/>
      <c r="R295" s="208"/>
      <c r="S295" s="205"/>
      <c r="T295" s="576"/>
      <c r="U295" s="203"/>
      <c r="V295" s="203"/>
      <c r="W295" s="208"/>
      <c r="X295" s="205"/>
      <c r="Y295" s="576"/>
      <c r="Z295" s="203"/>
      <c r="AA295" s="203"/>
      <c r="AB295" s="208"/>
      <c r="AC295" s="205"/>
      <c r="AD295" s="576"/>
      <c r="AE295" s="203"/>
      <c r="AF295" s="203"/>
      <c r="AG295" s="208"/>
      <c r="AH295" s="205"/>
      <c r="AI295" s="576"/>
      <c r="AJ295" s="203"/>
      <c r="AK295" s="203"/>
      <c r="AL295" s="208"/>
      <c r="AM295" s="205"/>
      <c r="AN295" s="576"/>
      <c r="AO295" s="203"/>
      <c r="AP295" s="203"/>
      <c r="AQ295" s="208"/>
      <c r="AR295" s="205"/>
      <c r="AS295" s="576"/>
      <c r="AT295" s="203"/>
      <c r="AU295" s="203"/>
      <c r="AV295" s="208"/>
      <c r="AW295" s="205"/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3"/>
      <c r="Q296" s="203"/>
      <c r="R296" s="208"/>
      <c r="S296" s="205"/>
      <c r="T296" s="576"/>
      <c r="U296" s="203"/>
      <c r="V296" s="203"/>
      <c r="W296" s="208"/>
      <c r="X296" s="205"/>
      <c r="Y296" s="576"/>
      <c r="Z296" s="203"/>
      <c r="AA296" s="203"/>
      <c r="AB296" s="208"/>
      <c r="AC296" s="205"/>
      <c r="AD296" s="576"/>
      <c r="AE296" s="203"/>
      <c r="AF296" s="203"/>
      <c r="AG296" s="208"/>
      <c r="AH296" s="205"/>
      <c r="AI296" s="576"/>
      <c r="AJ296" s="203"/>
      <c r="AK296" s="203"/>
      <c r="AL296" s="208"/>
      <c r="AM296" s="205"/>
      <c r="AN296" s="576"/>
      <c r="AO296" s="203"/>
      <c r="AP296" s="203"/>
      <c r="AQ296" s="208"/>
      <c r="AR296" s="205"/>
      <c r="AS296" s="576"/>
      <c r="AT296" s="203"/>
      <c r="AU296" s="203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3"/>
      <c r="Q297" s="203"/>
      <c r="R297" s="208"/>
      <c r="S297" s="205"/>
      <c r="T297" s="576"/>
      <c r="U297" s="203"/>
      <c r="V297" s="203"/>
      <c r="W297" s="208"/>
      <c r="X297" s="205"/>
      <c r="Y297" s="576"/>
      <c r="Z297" s="203"/>
      <c r="AA297" s="203"/>
      <c r="AB297" s="208"/>
      <c r="AC297" s="205"/>
      <c r="AD297" s="576"/>
      <c r="AE297" s="203"/>
      <c r="AF297" s="203"/>
      <c r="AG297" s="208"/>
      <c r="AH297" s="205"/>
      <c r="AI297" s="576"/>
      <c r="AJ297" s="203"/>
      <c r="AK297" s="203"/>
      <c r="AL297" s="208"/>
      <c r="AM297" s="205"/>
      <c r="AN297" s="576"/>
      <c r="AO297" s="203"/>
      <c r="AP297" s="203"/>
      <c r="AQ297" s="208"/>
      <c r="AR297" s="205"/>
      <c r="AS297" s="576"/>
      <c r="AT297" s="203"/>
      <c r="AU297" s="203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3"/>
      <c r="Q298" s="203"/>
      <c r="R298" s="208"/>
      <c r="S298" s="205"/>
      <c r="T298" s="576"/>
      <c r="U298" s="203"/>
      <c r="V298" s="203"/>
      <c r="W298" s="208"/>
      <c r="X298" s="205"/>
      <c r="Y298" s="576"/>
      <c r="Z298" s="203"/>
      <c r="AA298" s="203"/>
      <c r="AB298" s="208"/>
      <c r="AC298" s="205"/>
      <c r="AD298" s="576"/>
      <c r="AE298" s="203"/>
      <c r="AF298" s="203"/>
      <c r="AG298" s="208"/>
      <c r="AH298" s="205"/>
      <c r="AI298" s="576"/>
      <c r="AJ298" s="203"/>
      <c r="AK298" s="203"/>
      <c r="AL298" s="208"/>
      <c r="AM298" s="205"/>
      <c r="AN298" s="576"/>
      <c r="AO298" s="203"/>
      <c r="AP298" s="203"/>
      <c r="AQ298" s="208"/>
      <c r="AR298" s="205"/>
      <c r="AS298" s="576"/>
      <c r="AT298" s="203"/>
      <c r="AU298" s="203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3"/>
      <c r="Q299" s="203"/>
      <c r="R299" s="208"/>
      <c r="S299" s="205"/>
      <c r="T299" s="576"/>
      <c r="U299" s="203"/>
      <c r="V299" s="203"/>
      <c r="W299" s="208"/>
      <c r="X299" s="205"/>
      <c r="Y299" s="576"/>
      <c r="Z299" s="203"/>
      <c r="AA299" s="203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3"/>
      <c r="W301" s="208"/>
      <c r="X301" s="205"/>
      <c r="Y301" s="576"/>
      <c r="Z301" s="203"/>
      <c r="AA301" s="203"/>
      <c r="AB301" s="208"/>
      <c r="AC301" s="205"/>
      <c r="AD301" s="576"/>
      <c r="AE301" s="203"/>
      <c r="AF301" s="203"/>
      <c r="AG301" s="208"/>
      <c r="AH301" s="205"/>
      <c r="AI301" s="576"/>
      <c r="AJ301" s="203"/>
      <c r="AK301" s="203"/>
      <c r="AL301" s="208"/>
      <c r="AM301" s="205"/>
      <c r="AN301" s="576"/>
      <c r="AO301" s="203"/>
      <c r="AP301" s="203"/>
      <c r="AQ301" s="208"/>
      <c r="AR301" s="205"/>
      <c r="AS301" s="576"/>
      <c r="AT301" s="203"/>
      <c r="AU301" s="203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9">U302+1</f>
        <v>45974</v>
      </c>
      <c r="AA302" s="637"/>
      <c r="AB302" s="637"/>
      <c r="AC302" s="637"/>
      <c r="AD302" s="637"/>
      <c r="AE302" s="638">
        <f t="shared" ref="AE302" si="380">Z302+1</f>
        <v>45975</v>
      </c>
      <c r="AF302" s="639"/>
      <c r="AG302" s="639"/>
      <c r="AH302" s="639"/>
      <c r="AI302" s="639"/>
      <c r="AJ302" s="640">
        <f t="shared" ref="AJ302" si="381">AE302+1</f>
        <v>45976</v>
      </c>
      <c r="AK302" s="641"/>
      <c r="AL302" s="641"/>
      <c r="AM302" s="641"/>
      <c r="AN302" s="642"/>
      <c r="AO302" s="638">
        <f t="shared" ref="AO302" si="382">AJ302+1</f>
        <v>45977</v>
      </c>
      <c r="AP302" s="639"/>
      <c r="AQ302" s="639"/>
      <c r="AR302" s="639"/>
      <c r="AS302" s="639"/>
      <c r="AT302" s="640">
        <f t="shared" ref="AT302" si="383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84">Z302</f>
        <v>45974</v>
      </c>
      <c r="AA303" s="643"/>
      <c r="AB303" s="643"/>
      <c r="AC303" s="643"/>
      <c r="AD303" s="643"/>
      <c r="AE303" s="644">
        <f t="shared" ref="AE303" si="385">AE302</f>
        <v>45975</v>
      </c>
      <c r="AF303" s="644"/>
      <c r="AG303" s="644"/>
      <c r="AH303" s="644"/>
      <c r="AI303" s="644"/>
      <c r="AJ303" s="645">
        <f t="shared" ref="AJ303" si="386">AJ302</f>
        <v>45976</v>
      </c>
      <c r="AK303" s="646"/>
      <c r="AL303" s="646"/>
      <c r="AM303" s="646"/>
      <c r="AN303" s="647"/>
      <c r="AO303" s="644">
        <f t="shared" ref="AO303" si="387">AO302</f>
        <v>45977</v>
      </c>
      <c r="AP303" s="644"/>
      <c r="AQ303" s="644"/>
      <c r="AR303" s="644"/>
      <c r="AS303" s="644"/>
      <c r="AT303" s="645">
        <f t="shared" ref="AT303" si="388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500</v>
      </c>
      <c r="C307" s="203">
        <v>1</v>
      </c>
      <c r="D307" s="206" t="s">
        <v>420</v>
      </c>
      <c r="E307" s="203">
        <v>21</v>
      </c>
      <c r="F307" s="203">
        <v>3600</v>
      </c>
      <c r="G307" s="208">
        <f t="shared" ref="G307:G311" si="389">F307/E307</f>
        <v>171.42857142857142</v>
      </c>
      <c r="H307" s="576">
        <f>AVERAGE(G307:G321)</f>
        <v>176.75187969924815</v>
      </c>
      <c r="I307" s="209">
        <f>AVERAGE(P307,U307,Z307,AE307,AJ307,AO307,AT307)</f>
        <v>21</v>
      </c>
      <c r="J307" s="209">
        <f>AVERAGE(Q307,V307,AA307,AF307,AK307,AP307,AU307)</f>
        <v>3114.1919189156265</v>
      </c>
      <c r="K307" s="210">
        <f>AVERAGE(R307,W307,AB307,AG307,AL307,AQ307,AV307)</f>
        <v>148.29485328169653</v>
      </c>
      <c r="L307" s="577">
        <f>IFERROR(AVERAGE(K307:K321),"-")</f>
        <v>156.88693660648929</v>
      </c>
      <c r="M307" s="209">
        <f>RANK(K307, K$307:$K$321)</f>
        <v>5</v>
      </c>
      <c r="N307" s="527"/>
      <c r="O307" s="527"/>
      <c r="P307" s="207">
        <v>21</v>
      </c>
      <c r="Q307" s="207">
        <v>3111.8359739049374</v>
      </c>
      <c r="R307" s="208">
        <f t="shared" ref="R307:R311" si="390">Q307/P307</f>
        <v>148.18266542404464</v>
      </c>
      <c r="S307" s="205">
        <f>RANK(R307, R$307:R$321)</f>
        <v>5</v>
      </c>
      <c r="T307" s="576">
        <f>AVERAGE(R307:R321)</f>
        <v>156.83369091681567</v>
      </c>
      <c r="U307" s="207">
        <v>21</v>
      </c>
      <c r="V307" s="207">
        <v>3111.7241379310326</v>
      </c>
      <c r="W307" s="208">
        <f t="shared" ref="W307:W311" si="391">V307/U307</f>
        <v>148.17733990147775</v>
      </c>
      <c r="X307" s="205">
        <f>RANK(W307, W$307:W$321)</f>
        <v>5</v>
      </c>
      <c r="Y307" s="576">
        <f>AVERAGE(W307:W321)</f>
        <v>156.83296169102931</v>
      </c>
      <c r="Z307" s="207">
        <v>21</v>
      </c>
      <c r="AA307" s="207">
        <v>3112.5890736342076</v>
      </c>
      <c r="AB307" s="208">
        <f t="shared" ref="AB307:AB311" si="392">AA307/Z307</f>
        <v>148.21852731591466</v>
      </c>
      <c r="AC307" s="205">
        <f>RANK(AB307, AB$307:AB$321)</f>
        <v>5</v>
      </c>
      <c r="AD307" s="576">
        <f>AVERAGE(AB307:AB321)</f>
        <v>156.85617637561413</v>
      </c>
      <c r="AE307" s="207">
        <v>21</v>
      </c>
      <c r="AF307" s="207">
        <v>3112.9493621955899</v>
      </c>
      <c r="AG307" s="208">
        <f t="shared" ref="AG307:AG311" si="393">AF307/AE307</f>
        <v>148.23568391407571</v>
      </c>
      <c r="AH307" s="205">
        <f>RANK(AG307, AG$307:AG$321)</f>
        <v>5</v>
      </c>
      <c r="AI307" s="576">
        <f>AVERAGE(AG307:AG321)</f>
        <v>156.86902597532077</v>
      </c>
      <c r="AJ307" s="207">
        <v>21</v>
      </c>
      <c r="AK307" s="207">
        <v>3113.7072685031553</v>
      </c>
      <c r="AL307" s="208">
        <f t="shared" ref="AL307:AL311" si="394">AK307/AJ307</f>
        <v>148.27177469062644</v>
      </c>
      <c r="AM307" s="205">
        <f>RANK(AL307, AL$307:AL$321)</f>
        <v>5</v>
      </c>
      <c r="AN307" s="576">
        <f>AVERAGE(AL307:AL321)</f>
        <v>156.87901177901426</v>
      </c>
      <c r="AO307" s="207">
        <v>21</v>
      </c>
      <c r="AP307" s="207">
        <v>3114.4329896907225</v>
      </c>
      <c r="AQ307" s="208">
        <f t="shared" ref="AQ307:AQ311" si="395">AP307/AO307</f>
        <v>148.30633284241534</v>
      </c>
      <c r="AR307" s="205">
        <f>RANK(AQ307, AQ$307:AQ$321)</f>
        <v>5</v>
      </c>
      <c r="AS307" s="576">
        <f>AVERAGE(AQ307:AQ321)</f>
        <v>156.89670582660159</v>
      </c>
      <c r="AT307" s="207">
        <v>21</v>
      </c>
      <c r="AU307" s="207">
        <v>3122.1046265497425</v>
      </c>
      <c r="AV307" s="208">
        <f t="shared" ref="AV307:AV311" si="396">AU307/AT307</f>
        <v>148.67164888332107</v>
      </c>
      <c r="AW307" s="205">
        <f>RANK(AV307, AV$307:AV$321)</f>
        <v>5</v>
      </c>
      <c r="AX307" s="576">
        <f>AVERAGE(AV307:AV321)</f>
        <v>157.04098368102933</v>
      </c>
    </row>
    <row r="308" spans="2:50" ht="14.25" hidden="1" customHeight="1" outlineLevel="1">
      <c r="B308" s="527"/>
      <c r="C308" s="203">
        <v>2</v>
      </c>
      <c r="D308" s="206" t="s">
        <v>426</v>
      </c>
      <c r="E308" s="203">
        <v>20</v>
      </c>
      <c r="F308" s="203">
        <v>3600</v>
      </c>
      <c r="G308" s="208">
        <f t="shared" si="389"/>
        <v>180</v>
      </c>
      <c r="H308" s="576"/>
      <c r="I308" s="209">
        <f t="shared" ref="I308:K311" si="397">AVERAGE(P308,U308,Z308,AE308,AJ308,AO308,AT308)</f>
        <v>20</v>
      </c>
      <c r="J308" s="209">
        <f t="shared" si="397"/>
        <v>3251.8211292383653</v>
      </c>
      <c r="K308" s="210">
        <f t="shared" si="397"/>
        <v>162.59105646191827</v>
      </c>
      <c r="L308" s="577"/>
      <c r="M308" s="209">
        <f>RANK(K308, K$307:$K$321)</f>
        <v>2</v>
      </c>
      <c r="N308" s="527"/>
      <c r="O308" s="527"/>
      <c r="P308" s="207">
        <v>20</v>
      </c>
      <c r="Q308" s="207">
        <v>3252.1246458923483</v>
      </c>
      <c r="R308" s="208">
        <f t="shared" si="390"/>
        <v>162.60623229461743</v>
      </c>
      <c r="S308" s="205">
        <f t="shared" ref="S308:S311" si="398">RANK(R308, R$307:R$321)</f>
        <v>2</v>
      </c>
      <c r="T308" s="576"/>
      <c r="U308" s="207">
        <v>20</v>
      </c>
      <c r="V308" s="207">
        <v>3252.1433591004898</v>
      </c>
      <c r="W308" s="208">
        <f t="shared" si="391"/>
        <v>162.60716795502449</v>
      </c>
      <c r="X308" s="205">
        <f t="shared" ref="X308:X311" si="399">RANK(W308, W$307:W$321)</f>
        <v>2</v>
      </c>
      <c r="Y308" s="576"/>
      <c r="Z308" s="207">
        <v>20</v>
      </c>
      <c r="AA308" s="207">
        <v>3251.4609681639772</v>
      </c>
      <c r="AB308" s="208">
        <f t="shared" si="392"/>
        <v>162.57304840819887</v>
      </c>
      <c r="AC308" s="205">
        <f t="shared" ref="AC308:AC311" si="400">RANK(AB308, AB$307:AB$321)</f>
        <v>2</v>
      </c>
      <c r="AD308" s="576"/>
      <c r="AE308" s="207">
        <v>20</v>
      </c>
      <c r="AF308" s="207">
        <v>3251.217137293082</v>
      </c>
      <c r="AG308" s="208">
        <f t="shared" si="393"/>
        <v>162.56085686465411</v>
      </c>
      <c r="AH308" s="205">
        <f t="shared" ref="AH308:AH311" si="401">RANK(AG308, AG$307:AG$321)</f>
        <v>2</v>
      </c>
      <c r="AI308" s="576"/>
      <c r="AJ308" s="207">
        <v>20</v>
      </c>
      <c r="AK308" s="207">
        <v>3251.6129032258127</v>
      </c>
      <c r="AL308" s="208">
        <f t="shared" si="394"/>
        <v>162.58064516129065</v>
      </c>
      <c r="AM308" s="205">
        <f t="shared" ref="AM308:AM311" si="402">RANK(AL308, AL$307:AL$321)</f>
        <v>2</v>
      </c>
      <c r="AN308" s="576"/>
      <c r="AO308" s="207">
        <v>20</v>
      </c>
      <c r="AP308" s="207">
        <v>3252.1602513747071</v>
      </c>
      <c r="AQ308" s="208">
        <f t="shared" si="395"/>
        <v>162.60801256873535</v>
      </c>
      <c r="AR308" s="205">
        <f t="shared" ref="AR308:AR311" si="403">RANK(AQ308, AQ$307:AQ$321)</f>
        <v>2</v>
      </c>
      <c r="AS308" s="576"/>
      <c r="AT308" s="207">
        <v>20</v>
      </c>
      <c r="AU308" s="207">
        <v>3252.0286396181391</v>
      </c>
      <c r="AV308" s="208">
        <f t="shared" si="396"/>
        <v>162.60143198090697</v>
      </c>
      <c r="AW308" s="205">
        <f t="shared" ref="AW308:AW311" si="404">RANK(AV308, AV$307:AV$321)</f>
        <v>2</v>
      </c>
      <c r="AX308" s="576"/>
    </row>
    <row r="309" spans="2:50" ht="14.25" hidden="1" customHeight="1" outlineLevel="1">
      <c r="B309" s="527"/>
      <c r="C309" s="203">
        <v>3</v>
      </c>
      <c r="D309" s="206" t="s">
        <v>425</v>
      </c>
      <c r="E309" s="203">
        <v>21</v>
      </c>
      <c r="F309" s="203">
        <v>3600</v>
      </c>
      <c r="G309" s="208">
        <f t="shared" si="389"/>
        <v>171.42857142857142</v>
      </c>
      <c r="H309" s="576"/>
      <c r="I309" s="209">
        <f t="shared" si="397"/>
        <v>21</v>
      </c>
      <c r="J309" s="209">
        <f t="shared" si="397"/>
        <v>3251.9287562824247</v>
      </c>
      <c r="K309" s="210">
        <f t="shared" si="397"/>
        <v>154.8537502991631</v>
      </c>
      <c r="L309" s="577"/>
      <c r="M309" s="209">
        <f>RANK(K309, K$307:$K$321)</f>
        <v>3</v>
      </c>
      <c r="N309" s="527"/>
      <c r="O309" s="527"/>
      <c r="P309" s="207">
        <v>21</v>
      </c>
      <c r="Q309" s="207">
        <v>3252.5033829499339</v>
      </c>
      <c r="R309" s="208">
        <f t="shared" si="390"/>
        <v>154.88111347380638</v>
      </c>
      <c r="S309" s="205">
        <f t="shared" si="398"/>
        <v>3</v>
      </c>
      <c r="T309" s="576"/>
      <c r="U309" s="207">
        <v>21</v>
      </c>
      <c r="V309" s="207">
        <v>3252.0582971107133</v>
      </c>
      <c r="W309" s="208">
        <f t="shared" si="391"/>
        <v>154.85991891003397</v>
      </c>
      <c r="X309" s="205">
        <f t="shared" si="399"/>
        <v>3</v>
      </c>
      <c r="Y309" s="576"/>
      <c r="Z309" s="207">
        <v>21</v>
      </c>
      <c r="AA309" s="207">
        <v>3251.8248175182475</v>
      </c>
      <c r="AB309" s="208">
        <f t="shared" si="392"/>
        <v>154.84880083420225</v>
      </c>
      <c r="AC309" s="205">
        <f t="shared" si="400"/>
        <v>3</v>
      </c>
      <c r="AD309" s="576"/>
      <c r="AE309" s="207">
        <v>21</v>
      </c>
      <c r="AF309" s="207">
        <v>3251.6708229426458</v>
      </c>
      <c r="AG309" s="208">
        <f t="shared" si="393"/>
        <v>154.84146775917361</v>
      </c>
      <c r="AH309" s="205">
        <f t="shared" si="401"/>
        <v>3</v>
      </c>
      <c r="AI309" s="576"/>
      <c r="AJ309" s="207">
        <v>21</v>
      </c>
      <c r="AK309" s="207">
        <v>3251.5311510031702</v>
      </c>
      <c r="AL309" s="208">
        <f t="shared" si="394"/>
        <v>154.83481671443667</v>
      </c>
      <c r="AM309" s="205">
        <f t="shared" si="402"/>
        <v>4</v>
      </c>
      <c r="AN309" s="576"/>
      <c r="AO309" s="207">
        <v>21</v>
      </c>
      <c r="AP309" s="207">
        <v>3251.8208955223886</v>
      </c>
      <c r="AQ309" s="208">
        <f t="shared" si="395"/>
        <v>154.84861407249468</v>
      </c>
      <c r="AR309" s="205">
        <f t="shared" si="403"/>
        <v>4</v>
      </c>
      <c r="AS309" s="576"/>
      <c r="AT309" s="207">
        <v>21</v>
      </c>
      <c r="AU309" s="207">
        <v>3252.0919269298765</v>
      </c>
      <c r="AV309" s="208">
        <f t="shared" si="396"/>
        <v>154.86152032999411</v>
      </c>
      <c r="AW309" s="205">
        <f t="shared" si="404"/>
        <v>3</v>
      </c>
      <c r="AX309" s="576"/>
    </row>
    <row r="310" spans="2:50" ht="14.25" hidden="1" customHeight="1" outlineLevel="1">
      <c r="B310" s="527"/>
      <c r="C310" s="203">
        <v>4</v>
      </c>
      <c r="D310" s="206" t="s">
        <v>423</v>
      </c>
      <c r="E310" s="203">
        <v>19</v>
      </c>
      <c r="F310" s="203">
        <v>3600</v>
      </c>
      <c r="G310" s="208">
        <f t="shared" si="389"/>
        <v>189.47368421052633</v>
      </c>
      <c r="H310" s="576"/>
      <c r="I310" s="209">
        <f t="shared" si="397"/>
        <v>19</v>
      </c>
      <c r="J310" s="209">
        <f t="shared" si="397"/>
        <v>3113.6766134364184</v>
      </c>
      <c r="K310" s="210">
        <f t="shared" si="397"/>
        <v>163.87771649665362</v>
      </c>
      <c r="L310" s="577"/>
      <c r="M310" s="209">
        <f>RANK(K310, K$307:$K$321)</f>
        <v>1</v>
      </c>
      <c r="N310" s="527"/>
      <c r="O310" s="527"/>
      <c r="P310" s="207">
        <v>19</v>
      </c>
      <c r="Q310" s="207">
        <v>3111.557788944714</v>
      </c>
      <c r="R310" s="208">
        <f t="shared" si="390"/>
        <v>163.76619941814283</v>
      </c>
      <c r="S310" s="205">
        <f t="shared" si="398"/>
        <v>1</v>
      </c>
      <c r="T310" s="576"/>
      <c r="U310" s="207">
        <v>19</v>
      </c>
      <c r="V310" s="207">
        <v>3111.6406966086129</v>
      </c>
      <c r="W310" s="208">
        <f t="shared" si="391"/>
        <v>163.77056297940067</v>
      </c>
      <c r="X310" s="205">
        <f t="shared" si="399"/>
        <v>1</v>
      </c>
      <c r="Y310" s="576"/>
      <c r="Z310" s="207">
        <v>19</v>
      </c>
      <c r="AA310" s="207">
        <v>3112.9175946547953</v>
      </c>
      <c r="AB310" s="208">
        <f t="shared" si="392"/>
        <v>163.83776813972608</v>
      </c>
      <c r="AC310" s="205">
        <f t="shared" si="400"/>
        <v>1</v>
      </c>
      <c r="AD310" s="576"/>
      <c r="AE310" s="207">
        <v>19</v>
      </c>
      <c r="AF310" s="207">
        <v>3113.6363636363672</v>
      </c>
      <c r="AG310" s="208">
        <f t="shared" si="393"/>
        <v>163.8755980861246</v>
      </c>
      <c r="AH310" s="205">
        <f t="shared" si="401"/>
        <v>1</v>
      </c>
      <c r="AI310" s="576"/>
      <c r="AJ310" s="207">
        <v>19</v>
      </c>
      <c r="AK310" s="207">
        <v>3112.8964059196669</v>
      </c>
      <c r="AL310" s="208">
        <f t="shared" si="394"/>
        <v>163.83665294314036</v>
      </c>
      <c r="AM310" s="205">
        <f t="shared" si="402"/>
        <v>1</v>
      </c>
      <c r="AN310" s="576"/>
      <c r="AO310" s="207">
        <v>19</v>
      </c>
      <c r="AP310" s="207">
        <v>3112.962962962968</v>
      </c>
      <c r="AQ310" s="208">
        <f t="shared" si="395"/>
        <v>163.84015594541938</v>
      </c>
      <c r="AR310" s="205">
        <f t="shared" si="403"/>
        <v>1</v>
      </c>
      <c r="AS310" s="576"/>
      <c r="AT310" s="207">
        <v>19</v>
      </c>
      <c r="AU310" s="207">
        <v>3120.1244813278045</v>
      </c>
      <c r="AV310" s="208">
        <f t="shared" si="396"/>
        <v>164.2170779646213</v>
      </c>
      <c r="AW310" s="205">
        <f t="shared" si="404"/>
        <v>1</v>
      </c>
      <c r="AX310" s="576"/>
    </row>
    <row r="311" spans="2:50" ht="14.25" hidden="1" customHeight="1" outlineLevel="1">
      <c r="B311" s="527"/>
      <c r="C311" s="203">
        <v>5</v>
      </c>
      <c r="D311" s="206" t="s">
        <v>424</v>
      </c>
      <c r="E311" s="203">
        <v>21</v>
      </c>
      <c r="F311" s="203">
        <v>3600</v>
      </c>
      <c r="G311" s="208">
        <f t="shared" si="389"/>
        <v>171.42857142857142</v>
      </c>
      <c r="H311" s="576"/>
      <c r="I311" s="209">
        <f t="shared" si="397"/>
        <v>21</v>
      </c>
      <c r="J311" s="209">
        <f t="shared" si="397"/>
        <v>3251.1634363533144</v>
      </c>
      <c r="K311" s="210">
        <f t="shared" si="397"/>
        <v>154.81730649301494</v>
      </c>
      <c r="L311" s="577"/>
      <c r="M311" s="209">
        <f>RANK(K311, K$307:$K$321)</f>
        <v>4</v>
      </c>
      <c r="N311" s="527"/>
      <c r="O311" s="527"/>
      <c r="P311" s="207">
        <v>21</v>
      </c>
      <c r="Q311" s="207">
        <v>3249.3771234428064</v>
      </c>
      <c r="R311" s="208">
        <f t="shared" si="390"/>
        <v>154.73224397346698</v>
      </c>
      <c r="S311" s="205">
        <f t="shared" si="398"/>
        <v>4</v>
      </c>
      <c r="T311" s="576"/>
      <c r="U311" s="207">
        <v>21</v>
      </c>
      <c r="V311" s="207">
        <v>3249.7461928934003</v>
      </c>
      <c r="W311" s="208">
        <f t="shared" si="391"/>
        <v>154.74981870920953</v>
      </c>
      <c r="X311" s="205">
        <f t="shared" si="399"/>
        <v>4</v>
      </c>
      <c r="Y311" s="576"/>
      <c r="Z311" s="207">
        <v>21</v>
      </c>
      <c r="AA311" s="207">
        <v>3250.8574807806049</v>
      </c>
      <c r="AB311" s="208">
        <f t="shared" si="392"/>
        <v>154.8027371800288</v>
      </c>
      <c r="AC311" s="205">
        <f t="shared" si="400"/>
        <v>4</v>
      </c>
      <c r="AD311" s="576"/>
      <c r="AE311" s="207">
        <v>21</v>
      </c>
      <c r="AF311" s="207">
        <v>3251.4619883040918</v>
      </c>
      <c r="AG311" s="208">
        <f t="shared" si="393"/>
        <v>154.83152325257581</v>
      </c>
      <c r="AH311" s="205">
        <f t="shared" si="401"/>
        <v>4</v>
      </c>
      <c r="AI311" s="576"/>
      <c r="AJ311" s="207">
        <v>21</v>
      </c>
      <c r="AK311" s="207">
        <v>3252.2945570971206</v>
      </c>
      <c r="AL311" s="208">
        <f t="shared" si="394"/>
        <v>154.87116938557716</v>
      </c>
      <c r="AM311" s="205">
        <f t="shared" si="402"/>
        <v>3</v>
      </c>
      <c r="AN311" s="576"/>
      <c r="AO311" s="207">
        <v>21</v>
      </c>
      <c r="AP311" s="207">
        <v>3252.4886877828071</v>
      </c>
      <c r="AQ311" s="208">
        <f t="shared" si="395"/>
        <v>154.88041370394319</v>
      </c>
      <c r="AR311" s="205">
        <f t="shared" si="403"/>
        <v>3</v>
      </c>
      <c r="AS311" s="576"/>
      <c r="AT311" s="207">
        <v>21</v>
      </c>
      <c r="AU311" s="207">
        <v>3251.9180241723648</v>
      </c>
      <c r="AV311" s="208">
        <f t="shared" si="396"/>
        <v>154.85323924630308</v>
      </c>
      <c r="AW311" s="205">
        <f t="shared" si="404"/>
        <v>4</v>
      </c>
      <c r="AX311" s="576"/>
    </row>
    <row r="312" spans="2:50" ht="14.25" hidden="1" customHeight="1" outlineLevel="1">
      <c r="B312" s="527"/>
      <c r="C312" s="203">
        <v>6</v>
      </c>
      <c r="D312" s="206"/>
      <c r="E312" s="203"/>
      <c r="F312" s="203"/>
      <c r="G312" s="208"/>
      <c r="H312" s="576"/>
      <c r="I312" s="209"/>
      <c r="J312" s="209"/>
      <c r="K312" s="210"/>
      <c r="L312" s="577"/>
      <c r="M312" s="209"/>
      <c r="N312" s="527"/>
      <c r="O312" s="527"/>
      <c r="P312" s="207"/>
      <c r="Q312" s="207"/>
      <c r="R312" s="208"/>
      <c r="S312" s="205"/>
      <c r="T312" s="576"/>
      <c r="U312" s="207"/>
      <c r="V312" s="207"/>
      <c r="W312" s="208"/>
      <c r="X312" s="205"/>
      <c r="Y312" s="576"/>
      <c r="Z312" s="207"/>
      <c r="AA312" s="207"/>
      <c r="AB312" s="208"/>
      <c r="AC312" s="205"/>
      <c r="AD312" s="576"/>
      <c r="AE312" s="207"/>
      <c r="AF312" s="207"/>
      <c r="AG312" s="208"/>
      <c r="AH312" s="205"/>
      <c r="AI312" s="576"/>
      <c r="AJ312" s="207"/>
      <c r="AK312" s="207"/>
      <c r="AL312" s="208"/>
      <c r="AM312" s="205"/>
      <c r="AN312" s="576"/>
      <c r="AO312" s="207"/>
      <c r="AP312" s="207"/>
      <c r="AQ312" s="208"/>
      <c r="AR312" s="205"/>
      <c r="AS312" s="576"/>
      <c r="AT312" s="207"/>
      <c r="AU312" s="207"/>
      <c r="AV312" s="208"/>
      <c r="AW312" s="205"/>
      <c r="AX312" s="576"/>
    </row>
    <row r="313" spans="2:50" ht="14.25" hidden="1" customHeight="1" outlineLevel="1">
      <c r="B313" s="527"/>
      <c r="C313" s="203">
        <v>7</v>
      </c>
      <c r="D313" s="206"/>
      <c r="E313" s="203"/>
      <c r="F313" s="203"/>
      <c r="G313" s="208"/>
      <c r="H313" s="576"/>
      <c r="I313" s="209"/>
      <c r="J313" s="209"/>
      <c r="K313" s="210"/>
      <c r="L313" s="577"/>
      <c r="M313" s="209"/>
      <c r="N313" s="527"/>
      <c r="O313" s="527"/>
      <c r="P313" s="207"/>
      <c r="Q313" s="207"/>
      <c r="R313" s="208"/>
      <c r="S313" s="205"/>
      <c r="T313" s="576"/>
      <c r="U313" s="207"/>
      <c r="V313" s="207"/>
      <c r="W313" s="208"/>
      <c r="X313" s="205"/>
      <c r="Y313" s="576"/>
      <c r="Z313" s="207"/>
      <c r="AA313" s="207"/>
      <c r="AB313" s="208"/>
      <c r="AC313" s="205"/>
      <c r="AD313" s="576"/>
      <c r="AE313" s="207"/>
      <c r="AF313" s="207"/>
      <c r="AG313" s="208"/>
      <c r="AH313" s="205"/>
      <c r="AI313" s="576"/>
      <c r="AJ313" s="207"/>
      <c r="AK313" s="207"/>
      <c r="AL313" s="208"/>
      <c r="AM313" s="205"/>
      <c r="AN313" s="576"/>
      <c r="AO313" s="207"/>
      <c r="AP313" s="207"/>
      <c r="AQ313" s="208"/>
      <c r="AR313" s="205"/>
      <c r="AS313" s="576"/>
      <c r="AT313" s="207"/>
      <c r="AU313" s="207"/>
      <c r="AV313" s="208"/>
      <c r="AW313" s="205"/>
      <c r="AX313" s="576"/>
    </row>
    <row r="314" spans="2:50" ht="14.25" hidden="1" customHeight="1" outlineLevel="1">
      <c r="B314" s="527"/>
      <c r="C314" s="203">
        <v>8</v>
      </c>
      <c r="D314" s="206"/>
      <c r="E314" s="203"/>
      <c r="F314" s="203"/>
      <c r="G314" s="208"/>
      <c r="H314" s="576"/>
      <c r="I314" s="209"/>
      <c r="J314" s="209"/>
      <c r="K314" s="210"/>
      <c r="L314" s="577"/>
      <c r="M314" s="209"/>
      <c r="N314" s="527"/>
      <c r="O314" s="527"/>
      <c r="P314" s="207"/>
      <c r="Q314" s="207"/>
      <c r="R314" s="208"/>
      <c r="S314" s="205"/>
      <c r="T314" s="576"/>
      <c r="U314" s="207"/>
      <c r="V314" s="207"/>
      <c r="W314" s="208"/>
      <c r="X314" s="205"/>
      <c r="Y314" s="576"/>
      <c r="Z314" s="207"/>
      <c r="AA314" s="207"/>
      <c r="AB314" s="208"/>
      <c r="AC314" s="205"/>
      <c r="AD314" s="576"/>
      <c r="AE314" s="207"/>
      <c r="AF314" s="207"/>
      <c r="AG314" s="208"/>
      <c r="AH314" s="205"/>
      <c r="AI314" s="576"/>
      <c r="AJ314" s="207"/>
      <c r="AK314" s="207"/>
      <c r="AL314" s="208"/>
      <c r="AM314" s="205"/>
      <c r="AN314" s="576"/>
      <c r="AO314" s="207"/>
      <c r="AP314" s="207"/>
      <c r="AQ314" s="208"/>
      <c r="AR314" s="205"/>
      <c r="AS314" s="576"/>
      <c r="AT314" s="207"/>
      <c r="AU314" s="207"/>
      <c r="AV314" s="208"/>
      <c r="AW314" s="205"/>
      <c r="AX314" s="576"/>
    </row>
    <row r="315" spans="2:50" ht="14.25" hidden="1" customHeight="1" outlineLevel="1">
      <c r="B315" s="527"/>
      <c r="C315" s="203">
        <v>9</v>
      </c>
      <c r="D315" s="206"/>
      <c r="E315" s="203"/>
      <c r="F315" s="203"/>
      <c r="G315" s="208"/>
      <c r="H315" s="576"/>
      <c r="I315" s="209"/>
      <c r="J315" s="209"/>
      <c r="K315" s="210"/>
      <c r="L315" s="577"/>
      <c r="M315" s="209"/>
      <c r="N315" s="527"/>
      <c r="O315" s="527"/>
      <c r="P315" s="203"/>
      <c r="Q315" s="203"/>
      <c r="R315" s="208"/>
      <c r="S315" s="205"/>
      <c r="T315" s="576"/>
      <c r="U315" s="203"/>
      <c r="V315" s="203"/>
      <c r="W315" s="208"/>
      <c r="X315" s="205"/>
      <c r="Y315" s="576"/>
      <c r="Z315" s="203"/>
      <c r="AA315" s="203"/>
      <c r="AB315" s="208"/>
      <c r="AC315" s="205"/>
      <c r="AD315" s="576"/>
      <c r="AE315" s="203"/>
      <c r="AF315" s="203"/>
      <c r="AG315" s="208"/>
      <c r="AH315" s="205"/>
      <c r="AI315" s="576"/>
      <c r="AJ315" s="203"/>
      <c r="AK315" s="203"/>
      <c r="AL315" s="208"/>
      <c r="AM315" s="205"/>
      <c r="AN315" s="576"/>
      <c r="AO315" s="203"/>
      <c r="AP315" s="203"/>
      <c r="AQ315" s="208"/>
      <c r="AR315" s="205"/>
      <c r="AS315" s="576"/>
      <c r="AT315" s="203"/>
      <c r="AU315" s="203"/>
      <c r="AV315" s="208"/>
      <c r="AW315" s="205"/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3"/>
      <c r="Q316" s="203"/>
      <c r="R316" s="208"/>
      <c r="S316" s="205"/>
      <c r="T316" s="576"/>
      <c r="U316" s="203"/>
      <c r="V316" s="203"/>
      <c r="W316" s="208"/>
      <c r="X316" s="205"/>
      <c r="Y316" s="576"/>
      <c r="Z316" s="203"/>
      <c r="AA316" s="203"/>
      <c r="AB316" s="208"/>
      <c r="AC316" s="205"/>
      <c r="AD316" s="576"/>
      <c r="AE316" s="203"/>
      <c r="AF316" s="203"/>
      <c r="AG316" s="208"/>
      <c r="AH316" s="205"/>
      <c r="AI316" s="576"/>
      <c r="AJ316" s="203"/>
      <c r="AK316" s="203"/>
      <c r="AL316" s="208"/>
      <c r="AM316" s="205"/>
      <c r="AN316" s="576"/>
      <c r="AO316" s="203"/>
      <c r="AP316" s="203"/>
      <c r="AQ316" s="208"/>
      <c r="AR316" s="205"/>
      <c r="AS316" s="576"/>
      <c r="AT316" s="203"/>
      <c r="AU316" s="203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3"/>
      <c r="Q317" s="203"/>
      <c r="R317" s="208"/>
      <c r="S317" s="205"/>
      <c r="T317" s="576"/>
      <c r="U317" s="203"/>
      <c r="V317" s="203"/>
      <c r="W317" s="208"/>
      <c r="X317" s="205"/>
      <c r="Y317" s="576"/>
      <c r="Z317" s="203"/>
      <c r="AA317" s="203"/>
      <c r="AB317" s="208"/>
      <c r="AC317" s="205"/>
      <c r="AD317" s="576"/>
      <c r="AE317" s="203"/>
      <c r="AF317" s="203"/>
      <c r="AG317" s="208"/>
      <c r="AH317" s="205"/>
      <c r="AI317" s="576"/>
      <c r="AJ317" s="203"/>
      <c r="AK317" s="203"/>
      <c r="AL317" s="208"/>
      <c r="AM317" s="205"/>
      <c r="AN317" s="576"/>
      <c r="AO317" s="203"/>
      <c r="AP317" s="203"/>
      <c r="AQ317" s="208"/>
      <c r="AR317" s="205"/>
      <c r="AS317" s="576"/>
      <c r="AT317" s="203"/>
      <c r="AU317" s="203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405">U322+1</f>
        <v>45981</v>
      </c>
      <c r="AA322" s="637"/>
      <c r="AB322" s="637"/>
      <c r="AC322" s="637"/>
      <c r="AD322" s="637"/>
      <c r="AE322" s="638">
        <f t="shared" ref="AE322" si="406">Z322+1</f>
        <v>45982</v>
      </c>
      <c r="AF322" s="639"/>
      <c r="AG322" s="639"/>
      <c r="AH322" s="639"/>
      <c r="AI322" s="639"/>
      <c r="AJ322" s="640">
        <f t="shared" ref="AJ322" si="407">AE322+1</f>
        <v>45983</v>
      </c>
      <c r="AK322" s="641"/>
      <c r="AL322" s="641"/>
      <c r="AM322" s="641"/>
      <c r="AN322" s="642"/>
      <c r="AO322" s="638">
        <f t="shared" ref="AO322" si="408">AJ322+1</f>
        <v>45984</v>
      </c>
      <c r="AP322" s="639"/>
      <c r="AQ322" s="639"/>
      <c r="AR322" s="639"/>
      <c r="AS322" s="639"/>
      <c r="AT322" s="640">
        <f t="shared" ref="AT322" si="409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10">Z322</f>
        <v>45981</v>
      </c>
      <c r="AA323" s="643"/>
      <c r="AB323" s="643"/>
      <c r="AC323" s="643"/>
      <c r="AD323" s="643"/>
      <c r="AE323" s="644">
        <f t="shared" ref="AE323" si="411">AE322</f>
        <v>45982</v>
      </c>
      <c r="AF323" s="644"/>
      <c r="AG323" s="644"/>
      <c r="AH323" s="644"/>
      <c r="AI323" s="644"/>
      <c r="AJ323" s="645">
        <f t="shared" ref="AJ323" si="412">AJ322</f>
        <v>45983</v>
      </c>
      <c r="AK323" s="646"/>
      <c r="AL323" s="646"/>
      <c r="AM323" s="646"/>
      <c r="AN323" s="647"/>
      <c r="AO323" s="644">
        <f t="shared" ref="AO323" si="413">AO322</f>
        <v>45984</v>
      </c>
      <c r="AP323" s="644"/>
      <c r="AQ323" s="644"/>
      <c r="AR323" s="644"/>
      <c r="AS323" s="644"/>
      <c r="AT323" s="645">
        <f t="shared" ref="AT323" si="414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500</v>
      </c>
      <c r="C327" s="203">
        <v>1</v>
      </c>
      <c r="D327" s="206" t="s">
        <v>420</v>
      </c>
      <c r="E327" s="203">
        <v>21</v>
      </c>
      <c r="F327" s="203">
        <v>3600</v>
      </c>
      <c r="G327" s="208">
        <f t="shared" ref="G327:G332" si="415">F327/E327</f>
        <v>171.42857142857142</v>
      </c>
      <c r="H327" s="576">
        <f>AVERAGE(G327:G341)</f>
        <v>162.29323308270679</v>
      </c>
      <c r="I327" s="209">
        <f>AVERAGE(P327,U327,Z327,AE327,AJ327,AO327,AT327)</f>
        <v>21</v>
      </c>
      <c r="J327" s="209">
        <f>AVERAGE(Q327,V327,AA327,AF327,AK327,AP327,AU327)</f>
        <v>3169.2958708808715</v>
      </c>
      <c r="K327" s="210">
        <f>AVERAGE(R327,W327,AB327,AG327,AL327,AQ327,AV327)</f>
        <v>150.91885099432719</v>
      </c>
      <c r="L327" s="577">
        <f>IFERROR(AVERAGE(K327:K341),"-")</f>
        <v>144.62281845707261</v>
      </c>
      <c r="M327" s="209">
        <f>RANK(K327, K$327:$K$341)</f>
        <v>5</v>
      </c>
      <c r="N327" s="527"/>
      <c r="O327" s="527"/>
      <c r="P327" s="207">
        <v>21</v>
      </c>
      <c r="Q327" s="207">
        <v>3168.763250883389</v>
      </c>
      <c r="R327" s="208">
        <f t="shared" ref="R327:R332" si="416">Q327/P327</f>
        <v>150.89348813730425</v>
      </c>
      <c r="S327" s="205">
        <f>RANK(R327, R$327:R$341)</f>
        <v>5</v>
      </c>
      <c r="T327" s="576">
        <f>AVERAGE(R327:R341)</f>
        <v>143.95713344577257</v>
      </c>
      <c r="U327" s="207">
        <v>21</v>
      </c>
      <c r="V327" s="207">
        <v>3168.969181721573</v>
      </c>
      <c r="W327" s="208">
        <f t="shared" ref="W327:W332" si="417">V327/U327</f>
        <v>150.90329436769395</v>
      </c>
      <c r="X327" s="205">
        <f>RANK(W327, W$327:W$341)</f>
        <v>5</v>
      </c>
      <c r="Y327" s="576">
        <f>AVERAGE(W327:W341)</f>
        <v>144.25943039221573</v>
      </c>
      <c r="Z327" s="207">
        <v>21</v>
      </c>
      <c r="AA327" s="207">
        <v>3169.3779904306211</v>
      </c>
      <c r="AB327" s="208">
        <f t="shared" ref="AB327:AB332" si="418">AA327/Z327</f>
        <v>150.9227614490772</v>
      </c>
      <c r="AC327" s="205">
        <f>RANK(AB327, AB$327:AB$341)</f>
        <v>5</v>
      </c>
      <c r="AD327" s="576">
        <f>AVERAGE(AB327:AB341)</f>
        <v>144.54576430926019</v>
      </c>
      <c r="AE327" s="207">
        <v>21</v>
      </c>
      <c r="AF327" s="207">
        <v>3169.1711851278087</v>
      </c>
      <c r="AG327" s="208">
        <f t="shared" ref="AG327:AG332" si="419">AF327/AE327</f>
        <v>150.9129135775147</v>
      </c>
      <c r="AH327" s="205">
        <f>RANK(AG327, AG$327:AG$341)</f>
        <v>5</v>
      </c>
      <c r="AI327" s="576">
        <f>AVERAGE(AG327:AG341)</f>
        <v>144.65836133811933</v>
      </c>
      <c r="AJ327" s="207">
        <v>21</v>
      </c>
      <c r="AK327" s="207">
        <v>3169.5652173913063</v>
      </c>
      <c r="AL327" s="208">
        <f t="shared" ref="AL327:AL332" si="420">AK327/AJ327</f>
        <v>150.93167701863362</v>
      </c>
      <c r="AM327" s="205">
        <f>RANK(AL327, AL$327:AL$341)</f>
        <v>5</v>
      </c>
      <c r="AN327" s="576">
        <f>AVERAGE(AL327:AL341)</f>
        <v>144.90961224441517</v>
      </c>
      <c r="AO327" s="207">
        <v>21</v>
      </c>
      <c r="AP327" s="207">
        <v>3169.4681730504271</v>
      </c>
      <c r="AQ327" s="208">
        <f t="shared" ref="AQ327:AQ332" si="421">AP327/AO327</f>
        <v>150.92705585954414</v>
      </c>
      <c r="AR327" s="205">
        <f>RANK(AQ327, AQ$327:AQ$341)</f>
        <v>5</v>
      </c>
      <c r="AS327" s="576">
        <f>AVERAGE(AQ327:AQ341)</f>
        <v>145.00936132419412</v>
      </c>
      <c r="AT327" s="207">
        <v>21</v>
      </c>
      <c r="AU327" s="207">
        <v>3169.7560975609749</v>
      </c>
      <c r="AV327" s="208">
        <f t="shared" ref="AV327:AV332" si="422">AU327/AT327</f>
        <v>150.94076655052262</v>
      </c>
      <c r="AW327" s="205">
        <f>RANK(AV327, AV$327:AV$341)</f>
        <v>5</v>
      </c>
      <c r="AX327" s="576">
        <f>AVERAGE(AV327:AV341)</f>
        <v>145.02006614553122</v>
      </c>
    </row>
    <row r="328" spans="2:50" ht="14.25" hidden="1" customHeight="1" outlineLevel="1">
      <c r="B328" s="527"/>
      <c r="C328" s="203">
        <v>2</v>
      </c>
      <c r="D328" s="206" t="s">
        <v>426</v>
      </c>
      <c r="E328" s="203">
        <v>20</v>
      </c>
      <c r="F328" s="203">
        <v>3600</v>
      </c>
      <c r="G328" s="208">
        <f t="shared" si="415"/>
        <v>180</v>
      </c>
      <c r="H328" s="576"/>
      <c r="I328" s="209">
        <f t="shared" ref="I328:K332" si="423">AVERAGE(P328,U328,Z328,AE328,AJ328,AO328,AT328)</f>
        <v>20</v>
      </c>
      <c r="J328" s="209">
        <f t="shared" si="423"/>
        <v>3253.5926341967706</v>
      </c>
      <c r="K328" s="210">
        <f t="shared" si="423"/>
        <v>162.67963170983853</v>
      </c>
      <c r="L328" s="577"/>
      <c r="M328" s="209">
        <f>RANK(K328, K$327:$K$341)</f>
        <v>2</v>
      </c>
      <c r="N328" s="527"/>
      <c r="O328" s="527"/>
      <c r="P328" s="207">
        <v>20</v>
      </c>
      <c r="Q328" s="207">
        <v>3251.9835841313311</v>
      </c>
      <c r="R328" s="208">
        <f t="shared" si="416"/>
        <v>162.59917920656656</v>
      </c>
      <c r="S328" s="205">
        <f t="shared" ref="S328:S332" si="424">RANK(R328, R$327:R$341)</f>
        <v>2</v>
      </c>
      <c r="T328" s="576"/>
      <c r="U328" s="207">
        <v>20</v>
      </c>
      <c r="V328" s="207">
        <v>3253.5783365570542</v>
      </c>
      <c r="W328" s="208">
        <f t="shared" si="417"/>
        <v>162.6789168278527</v>
      </c>
      <c r="X328" s="205">
        <f t="shared" ref="X328:X332" si="425">RANK(W328, W$327:W$341)</f>
        <v>2</v>
      </c>
      <c r="Y328" s="576"/>
      <c r="Z328" s="207">
        <v>20</v>
      </c>
      <c r="AA328" s="207">
        <v>3252.9922338967563</v>
      </c>
      <c r="AB328" s="208">
        <f t="shared" si="418"/>
        <v>162.6496116948378</v>
      </c>
      <c r="AC328" s="205">
        <f t="shared" ref="AC328:AC332" si="426">RANK(AB328, AB$327:AB$341)</f>
        <v>2</v>
      </c>
      <c r="AD328" s="576"/>
      <c r="AE328" s="207">
        <v>20</v>
      </c>
      <c r="AF328" s="207">
        <v>3252.9191215854298</v>
      </c>
      <c r="AG328" s="208">
        <f t="shared" si="419"/>
        <v>162.64595607927149</v>
      </c>
      <c r="AH328" s="205">
        <f t="shared" ref="AH328:AH332" si="427">RANK(AG328, AG$327:AG$341)</f>
        <v>2</v>
      </c>
      <c r="AI328" s="576"/>
      <c r="AJ328" s="207">
        <v>20</v>
      </c>
      <c r="AK328" s="207">
        <v>3253.8461538461529</v>
      </c>
      <c r="AL328" s="208">
        <f t="shared" si="420"/>
        <v>162.69230769230765</v>
      </c>
      <c r="AM328" s="205">
        <f t="shared" ref="AM328:AM332" si="428">RANK(AL328, AL$327:AL$341)</f>
        <v>2</v>
      </c>
      <c r="AN328" s="576"/>
      <c r="AO328" s="207">
        <v>20</v>
      </c>
      <c r="AP328" s="207">
        <v>3254.5774647887365</v>
      </c>
      <c r="AQ328" s="208">
        <f t="shared" si="421"/>
        <v>162.72887323943684</v>
      </c>
      <c r="AR328" s="205">
        <f t="shared" ref="AR328:AR332" si="429">RANK(AQ328, AQ$327:AQ$341)</f>
        <v>2</v>
      </c>
      <c r="AS328" s="576"/>
      <c r="AT328" s="207">
        <v>20</v>
      </c>
      <c r="AU328" s="207">
        <v>3255.2515445719318</v>
      </c>
      <c r="AV328" s="208">
        <f t="shared" si="422"/>
        <v>162.7625772285966</v>
      </c>
      <c r="AW328" s="205">
        <f t="shared" ref="AW328:AW332" si="430">RANK(AV328, AV$327:AV$341)</f>
        <v>2</v>
      </c>
      <c r="AX328" s="576"/>
    </row>
    <row r="329" spans="2:50" ht="14.25" hidden="1" customHeight="1" outlineLevel="1">
      <c r="B329" s="527"/>
      <c r="C329" s="203">
        <v>3</v>
      </c>
      <c r="D329" s="206" t="s">
        <v>425</v>
      </c>
      <c r="E329" s="203">
        <v>21</v>
      </c>
      <c r="F329" s="203">
        <v>3600</v>
      </c>
      <c r="G329" s="208">
        <f t="shared" si="415"/>
        <v>171.42857142857142</v>
      </c>
      <c r="H329" s="576"/>
      <c r="I329" s="209">
        <f t="shared" si="423"/>
        <v>21</v>
      </c>
      <c r="J329" s="209">
        <f t="shared" si="423"/>
        <v>3253.5253899122486</v>
      </c>
      <c r="K329" s="210">
        <f t="shared" si="423"/>
        <v>154.92978047201183</v>
      </c>
      <c r="L329" s="577"/>
      <c r="M329" s="209">
        <f>RANK(K329, K$327:$K$341)</f>
        <v>4</v>
      </c>
      <c r="N329" s="527"/>
      <c r="O329" s="527"/>
      <c r="P329" s="207">
        <v>21</v>
      </c>
      <c r="Q329" s="207">
        <v>3252.5373134328343</v>
      </c>
      <c r="R329" s="208">
        <f t="shared" si="416"/>
        <v>154.88272921108734</v>
      </c>
      <c r="S329" s="205">
        <f t="shared" si="424"/>
        <v>3</v>
      </c>
      <c r="T329" s="576"/>
      <c r="U329" s="207">
        <v>21</v>
      </c>
      <c r="V329" s="207">
        <v>3253.0744336569596</v>
      </c>
      <c r="W329" s="208">
        <f t="shared" si="417"/>
        <v>154.90830636461712</v>
      </c>
      <c r="X329" s="205">
        <f t="shared" si="425"/>
        <v>4</v>
      </c>
      <c r="Y329" s="576"/>
      <c r="Z329" s="207">
        <v>21</v>
      </c>
      <c r="AA329" s="207">
        <v>3253.6675267231803</v>
      </c>
      <c r="AB329" s="208">
        <f t="shared" si="418"/>
        <v>154.93654889158</v>
      </c>
      <c r="AC329" s="205">
        <f t="shared" si="426"/>
        <v>4</v>
      </c>
      <c r="AD329" s="576"/>
      <c r="AE329" s="207">
        <v>21</v>
      </c>
      <c r="AF329" s="207">
        <v>3253.3783783783747</v>
      </c>
      <c r="AG329" s="208">
        <f t="shared" si="419"/>
        <v>154.92277992277974</v>
      </c>
      <c r="AH329" s="205">
        <f t="shared" si="427"/>
        <v>4</v>
      </c>
      <c r="AI329" s="576"/>
      <c r="AJ329" s="207">
        <v>21</v>
      </c>
      <c r="AK329" s="207">
        <v>3253.5338345864639</v>
      </c>
      <c r="AL329" s="208">
        <f t="shared" si="420"/>
        <v>154.93018259935542</v>
      </c>
      <c r="AM329" s="205">
        <f t="shared" si="428"/>
        <v>4</v>
      </c>
      <c r="AN329" s="576"/>
      <c r="AO329" s="207">
        <v>21</v>
      </c>
      <c r="AP329" s="207">
        <v>3253.869346733667</v>
      </c>
      <c r="AQ329" s="208">
        <f t="shared" si="421"/>
        <v>154.94615936826986</v>
      </c>
      <c r="AR329" s="205">
        <f t="shared" si="429"/>
        <v>4</v>
      </c>
      <c r="AS329" s="576"/>
      <c r="AT329" s="207">
        <v>21</v>
      </c>
      <c r="AU329" s="207">
        <v>3254.616895874261</v>
      </c>
      <c r="AV329" s="208">
        <f t="shared" si="422"/>
        <v>154.98175694639338</v>
      </c>
      <c r="AW329" s="205">
        <f t="shared" si="430"/>
        <v>4</v>
      </c>
      <c r="AX329" s="576"/>
    </row>
    <row r="330" spans="2:50" ht="14.25" hidden="1" customHeight="1" outlineLevel="1">
      <c r="B330" s="527"/>
      <c r="C330" s="203">
        <v>4</v>
      </c>
      <c r="D330" s="206" t="s">
        <v>423</v>
      </c>
      <c r="E330" s="203">
        <v>19</v>
      </c>
      <c r="F330" s="203">
        <v>3600</v>
      </c>
      <c r="G330" s="208">
        <f t="shared" si="415"/>
        <v>189.47368421052633</v>
      </c>
      <c r="H330" s="576"/>
      <c r="I330" s="209">
        <f t="shared" si="423"/>
        <v>19</v>
      </c>
      <c r="J330" s="209">
        <f t="shared" si="423"/>
        <v>3168.7118264714868</v>
      </c>
      <c r="K330" s="210">
        <f t="shared" si="423"/>
        <v>166.77430665639403</v>
      </c>
      <c r="L330" s="577"/>
      <c r="M330" s="209">
        <f>RANK(K330, K$327:$K$341)</f>
        <v>1</v>
      </c>
      <c r="N330" s="527"/>
      <c r="O330" s="527"/>
      <c r="P330" s="207">
        <v>19</v>
      </c>
      <c r="Q330" s="207">
        <v>3167.1428571428596</v>
      </c>
      <c r="R330" s="208">
        <f t="shared" si="416"/>
        <v>166.69172932330841</v>
      </c>
      <c r="S330" s="205">
        <f t="shared" si="424"/>
        <v>1</v>
      </c>
      <c r="T330" s="576"/>
      <c r="U330" s="207">
        <v>19</v>
      </c>
      <c r="V330" s="207">
        <v>3169.1301504251096</v>
      </c>
      <c r="W330" s="208">
        <f t="shared" si="417"/>
        <v>166.79632370658473</v>
      </c>
      <c r="X330" s="205">
        <f t="shared" si="425"/>
        <v>1</v>
      </c>
      <c r="Y330" s="576"/>
      <c r="Z330" s="207">
        <v>19</v>
      </c>
      <c r="AA330" s="207">
        <v>3169.6793002915401</v>
      </c>
      <c r="AB330" s="208">
        <f t="shared" si="418"/>
        <v>166.82522633113368</v>
      </c>
      <c r="AC330" s="205">
        <f t="shared" si="426"/>
        <v>1</v>
      </c>
      <c r="AD330" s="576"/>
      <c r="AE330" s="207">
        <v>19</v>
      </c>
      <c r="AF330" s="207">
        <v>3168.7885010266978</v>
      </c>
      <c r="AG330" s="208">
        <f t="shared" si="419"/>
        <v>166.77834215929988</v>
      </c>
      <c r="AH330" s="205">
        <f t="shared" si="427"/>
        <v>1</v>
      </c>
      <c r="AI330" s="576"/>
      <c r="AJ330" s="207">
        <v>19</v>
      </c>
      <c r="AK330" s="207">
        <v>3168.8084840923216</v>
      </c>
      <c r="AL330" s="208">
        <f t="shared" si="420"/>
        <v>166.77939389959587</v>
      </c>
      <c r="AM330" s="205">
        <f t="shared" si="428"/>
        <v>1</v>
      </c>
      <c r="AN330" s="576"/>
      <c r="AO330" s="207">
        <v>19</v>
      </c>
      <c r="AP330" s="207">
        <v>3169.3457943925205</v>
      </c>
      <c r="AQ330" s="208">
        <f t="shared" si="421"/>
        <v>166.80767338908004</v>
      </c>
      <c r="AR330" s="205">
        <f t="shared" si="429"/>
        <v>1</v>
      </c>
      <c r="AS330" s="576"/>
      <c r="AT330" s="207">
        <v>19</v>
      </c>
      <c r="AU330" s="207">
        <v>3168.0876979293562</v>
      </c>
      <c r="AV330" s="208">
        <f t="shared" si="422"/>
        <v>166.74145778575559</v>
      </c>
      <c r="AW330" s="205">
        <f t="shared" si="430"/>
        <v>1</v>
      </c>
      <c r="AX330" s="576"/>
    </row>
    <row r="331" spans="2:50" ht="14.25" hidden="1" customHeight="1" outlineLevel="1">
      <c r="B331" s="527"/>
      <c r="C331" s="203">
        <v>5</v>
      </c>
      <c r="D331" s="206" t="s">
        <v>424</v>
      </c>
      <c r="E331" s="203">
        <v>21</v>
      </c>
      <c r="F331" s="203">
        <v>3600</v>
      </c>
      <c r="G331" s="208">
        <f t="shared" si="415"/>
        <v>171.42857142857142</v>
      </c>
      <c r="H331" s="576"/>
      <c r="I331" s="209">
        <f t="shared" si="423"/>
        <v>21</v>
      </c>
      <c r="J331" s="209">
        <f t="shared" si="423"/>
        <v>3254.2373760106461</v>
      </c>
      <c r="K331" s="210">
        <f t="shared" si="423"/>
        <v>154.96368457193554</v>
      </c>
      <c r="L331" s="577"/>
      <c r="M331" s="209">
        <f>RANK(K331, K$327:$K$341)</f>
        <v>3</v>
      </c>
      <c r="N331" s="527"/>
      <c r="O331" s="527"/>
      <c r="P331" s="207">
        <v>21</v>
      </c>
      <c r="Q331" s="207">
        <v>3252.3227383863114</v>
      </c>
      <c r="R331" s="208">
        <f t="shared" si="416"/>
        <v>154.87251135172912</v>
      </c>
      <c r="S331" s="205">
        <f>RANK(R331, R$327:R$341)</f>
        <v>4</v>
      </c>
      <c r="T331" s="576"/>
      <c r="U331" s="207">
        <v>21</v>
      </c>
      <c r="V331" s="207">
        <v>3254.4588155207671</v>
      </c>
      <c r="W331" s="208">
        <f t="shared" si="417"/>
        <v>154.97422931051273</v>
      </c>
      <c r="X331" s="205">
        <f>RANK(W331, W$327:W$341)</f>
        <v>3</v>
      </c>
      <c r="Y331" s="576"/>
      <c r="Z331" s="207">
        <v>21</v>
      </c>
      <c r="AA331" s="207">
        <v>3254.9112426035467</v>
      </c>
      <c r="AB331" s="208">
        <f t="shared" si="418"/>
        <v>154.99577345731174</v>
      </c>
      <c r="AC331" s="205">
        <f>RANK(AB331, AB$327:AB$341)</f>
        <v>3</v>
      </c>
      <c r="AD331" s="576"/>
      <c r="AE331" s="207">
        <v>21</v>
      </c>
      <c r="AF331" s="207">
        <v>3254.2504866969512</v>
      </c>
      <c r="AG331" s="208">
        <f t="shared" si="419"/>
        <v>154.96430889033101</v>
      </c>
      <c r="AH331" s="205">
        <f>RANK(AG331, AG$327:AG$341)</f>
        <v>3</v>
      </c>
      <c r="AI331" s="576"/>
      <c r="AJ331" s="207">
        <v>21</v>
      </c>
      <c r="AK331" s="207">
        <v>3254.0201005025174</v>
      </c>
      <c r="AL331" s="208">
        <f t="shared" si="420"/>
        <v>154.95333811916748</v>
      </c>
      <c r="AM331" s="205">
        <f>RANK(AL331, AL$327:AL$341)</f>
        <v>3</v>
      </c>
      <c r="AN331" s="576"/>
      <c r="AO331" s="207">
        <v>21</v>
      </c>
      <c r="AP331" s="207">
        <v>3254.4691061787644</v>
      </c>
      <c r="AQ331" s="208">
        <f t="shared" si="421"/>
        <v>154.97471934184591</v>
      </c>
      <c r="AR331" s="205">
        <f>RANK(AQ331, AQ$327:AQ$341)</f>
        <v>3</v>
      </c>
      <c r="AS331" s="576"/>
      <c r="AT331" s="207">
        <v>21</v>
      </c>
      <c r="AU331" s="207">
        <v>3255.2291421856653</v>
      </c>
      <c r="AV331" s="208">
        <f t="shared" si="422"/>
        <v>155.01091153265074</v>
      </c>
      <c r="AW331" s="205">
        <f>RANK(AV331, AV$327:AV$341)</f>
        <v>3</v>
      </c>
      <c r="AX331" s="576"/>
    </row>
    <row r="332" spans="2:50" ht="14.25" hidden="1" customHeight="1" outlineLevel="1">
      <c r="B332" s="527"/>
      <c r="C332" s="203">
        <v>6</v>
      </c>
      <c r="D332" s="206" t="s">
        <v>763</v>
      </c>
      <c r="E332" s="203">
        <v>20</v>
      </c>
      <c r="F332" s="203">
        <v>1800</v>
      </c>
      <c r="G332" s="208">
        <f t="shared" si="415"/>
        <v>90</v>
      </c>
      <c r="H332" s="576"/>
      <c r="I332" s="209">
        <f t="shared" si="423"/>
        <v>20</v>
      </c>
      <c r="J332" s="209">
        <f t="shared" si="423"/>
        <v>1549.4131267585706</v>
      </c>
      <c r="K332" s="210">
        <f t="shared" si="423"/>
        <v>77.470656337928531</v>
      </c>
      <c r="L332" s="577"/>
      <c r="M332" s="209">
        <f>RANK(K332, K$327:$K$341)</f>
        <v>6</v>
      </c>
      <c r="N332" s="527"/>
      <c r="O332" s="527"/>
      <c r="P332" s="207">
        <v>20</v>
      </c>
      <c r="Q332" s="207">
        <v>1476.0632688927942</v>
      </c>
      <c r="R332" s="208">
        <f t="shared" si="416"/>
        <v>73.803163444639708</v>
      </c>
      <c r="S332" s="205">
        <f t="shared" si="424"/>
        <v>6</v>
      </c>
      <c r="T332" s="576"/>
      <c r="U332" s="207">
        <v>20</v>
      </c>
      <c r="V332" s="207">
        <v>1505.9102355206621</v>
      </c>
      <c r="W332" s="208">
        <f t="shared" si="417"/>
        <v>75.295511776033109</v>
      </c>
      <c r="X332" s="205">
        <f t="shared" si="425"/>
        <v>6</v>
      </c>
      <c r="Y332" s="576"/>
      <c r="Z332" s="207">
        <v>20</v>
      </c>
      <c r="AA332" s="207">
        <v>1538.8932806324117</v>
      </c>
      <c r="AB332" s="208">
        <f t="shared" si="418"/>
        <v>76.94466403162059</v>
      </c>
      <c r="AC332" s="205">
        <f t="shared" si="426"/>
        <v>6</v>
      </c>
      <c r="AD332" s="576"/>
      <c r="AE332" s="207">
        <v>20</v>
      </c>
      <c r="AF332" s="207">
        <v>1554.5173479903808</v>
      </c>
      <c r="AG332" s="208">
        <f t="shared" si="419"/>
        <v>77.725867399519046</v>
      </c>
      <c r="AH332" s="205">
        <f t="shared" si="427"/>
        <v>6</v>
      </c>
      <c r="AI332" s="576"/>
      <c r="AJ332" s="207">
        <v>20</v>
      </c>
      <c r="AK332" s="207">
        <v>1583.4154827486204</v>
      </c>
      <c r="AL332" s="208">
        <f t="shared" si="420"/>
        <v>79.170774137431025</v>
      </c>
      <c r="AM332" s="205">
        <f t="shared" si="428"/>
        <v>6</v>
      </c>
      <c r="AN332" s="576"/>
      <c r="AO332" s="207">
        <v>20</v>
      </c>
      <c r="AP332" s="207">
        <v>1593.4337349397592</v>
      </c>
      <c r="AQ332" s="208">
        <f t="shared" si="421"/>
        <v>79.671686746987959</v>
      </c>
      <c r="AR332" s="205">
        <f t="shared" si="429"/>
        <v>6</v>
      </c>
      <c r="AS332" s="576"/>
      <c r="AT332" s="207">
        <v>20</v>
      </c>
      <c r="AU332" s="207">
        <v>1593.6585365853653</v>
      </c>
      <c r="AV332" s="208">
        <f t="shared" si="422"/>
        <v>79.682926829268268</v>
      </c>
      <c r="AW332" s="205">
        <f t="shared" si="430"/>
        <v>6</v>
      </c>
      <c r="AX332" s="576"/>
    </row>
    <row r="333" spans="2:50" ht="14.25" hidden="1" customHeight="1" outlineLevel="1">
      <c r="B333" s="527"/>
      <c r="C333" s="203">
        <v>7</v>
      </c>
      <c r="D333" s="206"/>
      <c r="E333" s="203"/>
      <c r="F333" s="203"/>
      <c r="G333" s="208"/>
      <c r="H333" s="576"/>
      <c r="I333" s="209"/>
      <c r="J333" s="209"/>
      <c r="K333" s="210"/>
      <c r="L333" s="577"/>
      <c r="M333" s="209"/>
      <c r="N333" s="527"/>
      <c r="O333" s="527"/>
      <c r="P333" s="207"/>
      <c r="Q333" s="207"/>
      <c r="R333" s="208"/>
      <c r="S333" s="205"/>
      <c r="T333" s="576"/>
      <c r="U333" s="207"/>
      <c r="V333" s="207"/>
      <c r="W333" s="208"/>
      <c r="X333" s="205"/>
      <c r="Y333" s="576"/>
      <c r="Z333" s="207"/>
      <c r="AA333" s="207"/>
      <c r="AB333" s="208"/>
      <c r="AC333" s="205"/>
      <c r="AD333" s="576"/>
      <c r="AE333" s="207"/>
      <c r="AF333" s="207"/>
      <c r="AG333" s="208"/>
      <c r="AH333" s="205"/>
      <c r="AI333" s="576"/>
      <c r="AJ333" s="207"/>
      <c r="AK333" s="207"/>
      <c r="AL333" s="208"/>
      <c r="AM333" s="205"/>
      <c r="AN333" s="576"/>
      <c r="AO333" s="207"/>
      <c r="AP333" s="207"/>
      <c r="AQ333" s="208"/>
      <c r="AR333" s="205"/>
      <c r="AS333" s="576"/>
      <c r="AT333" s="207"/>
      <c r="AU333" s="207"/>
      <c r="AV333" s="208"/>
      <c r="AW333" s="205"/>
      <c r="AX333" s="576"/>
    </row>
    <row r="334" spans="2:50" ht="14.25" hidden="1" customHeight="1" outlineLevel="1">
      <c r="B334" s="527"/>
      <c r="C334" s="203">
        <v>8</v>
      </c>
      <c r="D334" s="206"/>
      <c r="E334" s="203"/>
      <c r="F334" s="203"/>
      <c r="G334" s="208"/>
      <c r="H334" s="576"/>
      <c r="I334" s="209"/>
      <c r="J334" s="209"/>
      <c r="K334" s="210"/>
      <c r="L334" s="577"/>
      <c r="M334" s="209"/>
      <c r="N334" s="527"/>
      <c r="O334" s="527"/>
      <c r="P334" s="207"/>
      <c r="Q334" s="207"/>
      <c r="R334" s="208"/>
      <c r="S334" s="205"/>
      <c r="T334" s="576"/>
      <c r="U334" s="207"/>
      <c r="V334" s="207"/>
      <c r="W334" s="208"/>
      <c r="X334" s="205"/>
      <c r="Y334" s="576"/>
      <c r="Z334" s="207"/>
      <c r="AA334" s="207"/>
      <c r="AB334" s="208"/>
      <c r="AC334" s="205"/>
      <c r="AD334" s="576"/>
      <c r="AE334" s="207"/>
      <c r="AF334" s="207"/>
      <c r="AG334" s="208"/>
      <c r="AH334" s="205"/>
      <c r="AI334" s="576"/>
      <c r="AJ334" s="207"/>
      <c r="AK334" s="207"/>
      <c r="AL334" s="208"/>
      <c r="AM334" s="205"/>
      <c r="AN334" s="576"/>
      <c r="AO334" s="207"/>
      <c r="AP334" s="207"/>
      <c r="AQ334" s="208"/>
      <c r="AR334" s="205"/>
      <c r="AS334" s="576"/>
      <c r="AT334" s="207"/>
      <c r="AU334" s="207"/>
      <c r="AV334" s="208"/>
      <c r="AW334" s="205"/>
      <c r="AX334" s="576"/>
    </row>
    <row r="335" spans="2:50" ht="14.25" hidden="1" customHeight="1" outlineLevel="1">
      <c r="B335" s="527"/>
      <c r="C335" s="203">
        <v>9</v>
      </c>
      <c r="D335" s="206"/>
      <c r="E335" s="203"/>
      <c r="F335" s="203"/>
      <c r="G335" s="208"/>
      <c r="H335" s="576"/>
      <c r="I335" s="209"/>
      <c r="J335" s="209"/>
      <c r="K335" s="210"/>
      <c r="L335" s="577"/>
      <c r="M335" s="209"/>
      <c r="N335" s="527"/>
      <c r="O335" s="527"/>
      <c r="P335" s="207"/>
      <c r="Q335" s="207"/>
      <c r="R335" s="208"/>
      <c r="S335" s="205"/>
      <c r="T335" s="576"/>
      <c r="U335" s="207"/>
      <c r="V335" s="207"/>
      <c r="W335" s="208"/>
      <c r="X335" s="205"/>
      <c r="Y335" s="576"/>
      <c r="Z335" s="207"/>
      <c r="AA335" s="207"/>
      <c r="AB335" s="208"/>
      <c r="AC335" s="205"/>
      <c r="AD335" s="576"/>
      <c r="AE335" s="207"/>
      <c r="AF335" s="207"/>
      <c r="AG335" s="208"/>
      <c r="AH335" s="205"/>
      <c r="AI335" s="576"/>
      <c r="AJ335" s="207"/>
      <c r="AK335" s="207"/>
      <c r="AL335" s="208"/>
      <c r="AM335" s="205"/>
      <c r="AN335" s="576"/>
      <c r="AO335" s="207"/>
      <c r="AP335" s="207"/>
      <c r="AQ335" s="208"/>
      <c r="AR335" s="205"/>
      <c r="AS335" s="576"/>
      <c r="AT335" s="207"/>
      <c r="AU335" s="207"/>
      <c r="AV335" s="208"/>
      <c r="AW335" s="205"/>
      <c r="AX335" s="576"/>
    </row>
    <row r="336" spans="2:50" ht="14.25" hidden="1" customHeight="1" outlineLevel="1">
      <c r="B336" s="527"/>
      <c r="C336" s="203">
        <v>10</v>
      </c>
      <c r="D336" s="206"/>
      <c r="E336" s="203"/>
      <c r="F336" s="203"/>
      <c r="G336" s="208"/>
      <c r="H336" s="576"/>
      <c r="I336" s="209"/>
      <c r="J336" s="209"/>
      <c r="K336" s="210"/>
      <c r="L336" s="577"/>
      <c r="M336" s="209"/>
      <c r="N336" s="527"/>
      <c r="O336" s="527"/>
      <c r="P336" s="203"/>
      <c r="Q336" s="203"/>
      <c r="R336" s="208"/>
      <c r="S336" s="205"/>
      <c r="T336" s="576"/>
      <c r="U336" s="203"/>
      <c r="V336" s="203"/>
      <c r="W336" s="208"/>
      <c r="X336" s="205"/>
      <c r="Y336" s="576"/>
      <c r="Z336" s="203"/>
      <c r="AA336" s="203"/>
      <c r="AB336" s="208"/>
      <c r="AC336" s="205"/>
      <c r="AD336" s="576"/>
      <c r="AE336" s="203"/>
      <c r="AF336" s="203"/>
      <c r="AG336" s="208"/>
      <c r="AH336" s="205"/>
      <c r="AI336" s="576"/>
      <c r="AJ336" s="203"/>
      <c r="AK336" s="203"/>
      <c r="AL336" s="208"/>
      <c r="AM336" s="205"/>
      <c r="AN336" s="576"/>
      <c r="AO336" s="203"/>
      <c r="AP336" s="203"/>
      <c r="AQ336" s="208"/>
      <c r="AR336" s="205"/>
      <c r="AS336" s="576"/>
      <c r="AT336" s="203"/>
      <c r="AU336" s="203"/>
      <c r="AV336" s="208"/>
      <c r="AW336" s="205"/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3"/>
      <c r="Q337" s="203"/>
      <c r="R337" s="208"/>
      <c r="S337" s="205"/>
      <c r="T337" s="576"/>
      <c r="U337" s="203"/>
      <c r="V337" s="203"/>
      <c r="W337" s="208"/>
      <c r="X337" s="205"/>
      <c r="Y337" s="576"/>
      <c r="Z337" s="203"/>
      <c r="AA337" s="203"/>
      <c r="AB337" s="208"/>
      <c r="AC337" s="205"/>
      <c r="AD337" s="576"/>
      <c r="AE337" s="203"/>
      <c r="AF337" s="203"/>
      <c r="AG337" s="208"/>
      <c r="AH337" s="205"/>
      <c r="AI337" s="576"/>
      <c r="AJ337" s="203"/>
      <c r="AK337" s="203"/>
      <c r="AL337" s="208"/>
      <c r="AM337" s="205"/>
      <c r="AN337" s="576"/>
      <c r="AO337" s="203"/>
      <c r="AP337" s="203"/>
      <c r="AQ337" s="208"/>
      <c r="AR337" s="205"/>
      <c r="AS337" s="576"/>
      <c r="AT337" s="203"/>
      <c r="AU337" s="203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3"/>
      <c r="Q338" s="203"/>
      <c r="R338" s="208"/>
      <c r="S338" s="205"/>
      <c r="T338" s="576"/>
      <c r="U338" s="203"/>
      <c r="V338" s="203"/>
      <c r="W338" s="208"/>
      <c r="X338" s="205"/>
      <c r="Y338" s="576"/>
      <c r="Z338" s="203"/>
      <c r="AA338" s="203"/>
      <c r="AB338" s="208"/>
      <c r="AC338" s="205"/>
      <c r="AD338" s="576"/>
      <c r="AE338" s="203"/>
      <c r="AF338" s="203"/>
      <c r="AG338" s="208"/>
      <c r="AH338" s="205"/>
      <c r="AI338" s="576"/>
      <c r="AJ338" s="203"/>
      <c r="AK338" s="203"/>
      <c r="AL338" s="208"/>
      <c r="AM338" s="205"/>
      <c r="AN338" s="576"/>
      <c r="AO338" s="203"/>
      <c r="AP338" s="203"/>
      <c r="AQ338" s="208"/>
      <c r="AR338" s="205"/>
      <c r="AS338" s="576"/>
      <c r="AT338" s="203"/>
      <c r="AU338" s="203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31">U342+1</f>
        <v>45988</v>
      </c>
      <c r="AA342" s="637"/>
      <c r="AB342" s="637"/>
      <c r="AC342" s="637"/>
      <c r="AD342" s="637"/>
      <c r="AE342" s="638">
        <f t="shared" ref="AE342" si="432">Z342+1</f>
        <v>45989</v>
      </c>
      <c r="AF342" s="639"/>
      <c r="AG342" s="639"/>
      <c r="AH342" s="639"/>
      <c r="AI342" s="639"/>
      <c r="AJ342" s="640">
        <f t="shared" ref="AJ342" si="433">AE342+1</f>
        <v>45990</v>
      </c>
      <c r="AK342" s="641"/>
      <c r="AL342" s="641"/>
      <c r="AM342" s="641"/>
      <c r="AN342" s="642"/>
      <c r="AO342" s="638">
        <f t="shared" ref="AO342" si="434">AJ342+1</f>
        <v>45991</v>
      </c>
      <c r="AP342" s="639"/>
      <c r="AQ342" s="639"/>
      <c r="AR342" s="639"/>
      <c r="AS342" s="639"/>
      <c r="AT342" s="640">
        <f t="shared" ref="AT342" si="435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6">Z342</f>
        <v>45988</v>
      </c>
      <c r="AA343" s="643"/>
      <c r="AB343" s="643"/>
      <c r="AC343" s="643"/>
      <c r="AD343" s="643"/>
      <c r="AE343" s="644">
        <f t="shared" ref="AE343" si="437">AE342</f>
        <v>45989</v>
      </c>
      <c r="AF343" s="644"/>
      <c r="AG343" s="644"/>
      <c r="AH343" s="644"/>
      <c r="AI343" s="644"/>
      <c r="AJ343" s="645">
        <f t="shared" ref="AJ343" si="438">AJ342</f>
        <v>45990</v>
      </c>
      <c r="AK343" s="646"/>
      <c r="AL343" s="646"/>
      <c r="AM343" s="646"/>
      <c r="AN343" s="647"/>
      <c r="AO343" s="644">
        <f t="shared" ref="AO343" si="439">AO342</f>
        <v>45991</v>
      </c>
      <c r="AP343" s="644"/>
      <c r="AQ343" s="644"/>
      <c r="AR343" s="644"/>
      <c r="AS343" s="644"/>
      <c r="AT343" s="645">
        <f t="shared" ref="AT343" si="440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500</v>
      </c>
      <c r="C347" s="203">
        <v>1</v>
      </c>
      <c r="D347" s="206" t="s">
        <v>420</v>
      </c>
      <c r="E347" s="203">
        <v>21</v>
      </c>
      <c r="F347" s="203">
        <v>3600</v>
      </c>
      <c r="G347" s="208">
        <f t="shared" ref="G347:G355" si="441">F347/E347</f>
        <v>171.42857142857142</v>
      </c>
      <c r="H347" s="576">
        <f>AVERAGE(G347:G361)</f>
        <v>152.65025308368962</v>
      </c>
      <c r="I347" s="209">
        <f>AVERAGE(P347,U347,Z347,AE347,AJ347,AO347,AT347)</f>
        <v>21</v>
      </c>
      <c r="J347" s="209">
        <f>AVERAGE(Q347,V347,AA347,AF347,AK347,AP347,AU347)</f>
        <v>3169.1557482075018</v>
      </c>
      <c r="K347" s="210">
        <f>AVERAGE(R347,W347,AB347,AG347,AL347,AQ347,AV347)</f>
        <v>150.9121784860715</v>
      </c>
      <c r="L347" s="577">
        <f>IFERROR(AVERAGE(K347:K361),"-")</f>
        <v>134.93088801858414</v>
      </c>
      <c r="M347" s="209">
        <f>RANK(K347, K$347:$K$361)</f>
        <v>6</v>
      </c>
      <c r="N347" s="527"/>
      <c r="O347" s="527"/>
      <c r="P347" s="207">
        <v>21</v>
      </c>
      <c r="Q347" s="207">
        <v>3169.2838654012066</v>
      </c>
      <c r="R347" s="208">
        <f t="shared" ref="R347:R355" si="442">Q347/P347</f>
        <v>150.91827930481935</v>
      </c>
      <c r="S347" s="205">
        <f>RANK(R347, R$347:R$361)</f>
        <v>6</v>
      </c>
      <c r="T347" s="576">
        <f>AVERAGE(R347:R361)</f>
        <v>133.06909795538772</v>
      </c>
      <c r="U347" s="207">
        <v>21</v>
      </c>
      <c r="V347" s="207">
        <v>3169.1661667666467</v>
      </c>
      <c r="W347" s="208">
        <f t="shared" ref="W347:W355" si="443">V347/U347</f>
        <v>150.91267460793557</v>
      </c>
      <c r="X347" s="205">
        <f>RANK(W347, W$347:W$361)</f>
        <v>6</v>
      </c>
      <c r="Y347" s="576">
        <f>AVERAGE(W347:W361)</f>
        <v>133.84413658810303</v>
      </c>
      <c r="Z347" s="207">
        <v>21</v>
      </c>
      <c r="AA347" s="207">
        <v>3168.6274509803907</v>
      </c>
      <c r="AB347" s="208">
        <f t="shared" ref="AB347:AB355" si="444">AA347/Z347</f>
        <v>150.88702147525669</v>
      </c>
      <c r="AC347" s="205">
        <f>RANK(AB347, AB$347:AB$361)</f>
        <v>6</v>
      </c>
      <c r="AD347" s="576">
        <f>AVERAGE(AB347:AB361)</f>
        <v>134.53685632210198</v>
      </c>
      <c r="AE347" s="207">
        <v>21</v>
      </c>
      <c r="AF347" s="207">
        <v>3169.295923769188</v>
      </c>
      <c r="AG347" s="208">
        <f t="shared" ref="AG347:AG355" si="445">AF347/AE347</f>
        <v>150.91885351281849</v>
      </c>
      <c r="AH347" s="205">
        <f>RANK(AG347, AG$347:AG$361)</f>
        <v>5</v>
      </c>
      <c r="AI347" s="576">
        <f>AVERAGE(AG347:AG361)</f>
        <v>132.83051861673147</v>
      </c>
      <c r="AJ347" s="207">
        <v>21</v>
      </c>
      <c r="AK347" s="207">
        <v>3168.7895402783593</v>
      </c>
      <c r="AL347" s="208">
        <f t="shared" ref="AL347:AL355" si="446">AK347/AJ347</f>
        <v>150.89474001325522</v>
      </c>
      <c r="AM347" s="205">
        <f>RANK(AL347, AL$347:AL$361)</f>
        <v>5</v>
      </c>
      <c r="AN347" s="576">
        <f>AVERAGE(AL347:AL361)</f>
        <v>133.53320708084826</v>
      </c>
      <c r="AO347" s="207">
        <v>21</v>
      </c>
      <c r="AP347" s="207">
        <v>3169.279593779755</v>
      </c>
      <c r="AQ347" s="208">
        <f t="shared" ref="AQ347:AQ355" si="447">AP347/AO347</f>
        <v>150.91807589427404</v>
      </c>
      <c r="AR347" s="205">
        <f>RANK(AQ347, AQ$347:AQ$361)</f>
        <v>5</v>
      </c>
      <c r="AS347" s="576">
        <f>AVERAGE(AQ347:AQ361)</f>
        <v>133.53613162413026</v>
      </c>
      <c r="AT347" s="207">
        <v>21</v>
      </c>
      <c r="AU347" s="207">
        <v>3169.6476964769631</v>
      </c>
      <c r="AV347" s="208">
        <f t="shared" ref="AV347:AV355" si="448">AU347/AT347</f>
        <v>150.9356045941411</v>
      </c>
      <c r="AW347" s="205">
        <f>RANK(AV347, AV$347:AV$361)</f>
        <v>5</v>
      </c>
      <c r="AX347" s="576">
        <f>AVERAGE(AV347:AV361)</f>
        <v>133.54599157635849</v>
      </c>
    </row>
    <row r="348" spans="2:50" ht="14.25" customHeight="1">
      <c r="B348" s="527"/>
      <c r="C348" s="203">
        <v>2</v>
      </c>
      <c r="D348" s="206" t="s">
        <v>426</v>
      </c>
      <c r="E348" s="203">
        <v>20</v>
      </c>
      <c r="F348" s="203">
        <v>3600</v>
      </c>
      <c r="G348" s="208">
        <f t="shared" si="441"/>
        <v>180</v>
      </c>
      <c r="H348" s="576"/>
      <c r="I348" s="209">
        <f t="shared" ref="I348:K355" si="449">AVERAGE(P348,U348,Z348,AE348,AJ348,AO348,AT348)</f>
        <v>20</v>
      </c>
      <c r="J348" s="209">
        <f t="shared" si="449"/>
        <v>3254.4088944661198</v>
      </c>
      <c r="K348" s="210">
        <f t="shared" si="449"/>
        <v>162.72044472330597</v>
      </c>
      <c r="L348" s="577"/>
      <c r="M348" s="209">
        <f>RANK(K348, K$347:$K$361)</f>
        <v>3</v>
      </c>
      <c r="N348" s="527"/>
      <c r="O348" s="527"/>
      <c r="P348" s="207">
        <v>20</v>
      </c>
      <c r="Q348" s="207">
        <v>3254.9618320610666</v>
      </c>
      <c r="R348" s="208">
        <f t="shared" si="442"/>
        <v>162.74809160305333</v>
      </c>
      <c r="S348" s="205">
        <f t="shared" ref="S348:S355" si="450">RANK(R348, R$347:R$361)</f>
        <v>2</v>
      </c>
      <c r="T348" s="576"/>
      <c r="U348" s="207">
        <v>20</v>
      </c>
      <c r="V348" s="207">
        <v>3254.6062052505954</v>
      </c>
      <c r="W348" s="208">
        <f t="shared" si="443"/>
        <v>162.73031026252977</v>
      </c>
      <c r="X348" s="205">
        <f t="shared" ref="X348:X355" si="451">RANK(W348, W$347:W$361)</f>
        <v>2</v>
      </c>
      <c r="Y348" s="576"/>
      <c r="Z348" s="207">
        <v>20</v>
      </c>
      <c r="AA348" s="207">
        <v>3254.5105566218763</v>
      </c>
      <c r="AB348" s="208">
        <f t="shared" si="444"/>
        <v>162.72552783109381</v>
      </c>
      <c r="AC348" s="205">
        <f t="shared" ref="AC348:AC355" si="452">RANK(AB348, AB$347:AB$361)</f>
        <v>3</v>
      </c>
      <c r="AD348" s="576"/>
      <c r="AE348" s="207">
        <v>20</v>
      </c>
      <c r="AF348" s="207">
        <v>3254.2893725992362</v>
      </c>
      <c r="AG348" s="208">
        <f t="shared" si="445"/>
        <v>162.7144686299618</v>
      </c>
      <c r="AH348" s="205">
        <f t="shared" ref="AH348:AH355" si="453">RANK(AG348, AG$347:AG$361)</f>
        <v>3</v>
      </c>
      <c r="AI348" s="576"/>
      <c r="AJ348" s="207">
        <v>20</v>
      </c>
      <c r="AK348" s="207">
        <v>3254.2593597395603</v>
      </c>
      <c r="AL348" s="208">
        <f t="shared" si="446"/>
        <v>162.71296798697801</v>
      </c>
      <c r="AM348" s="205">
        <f t="shared" ref="AM348:AM355" si="454">RANK(AL348, AL$347:AL$361)</f>
        <v>3</v>
      </c>
      <c r="AN348" s="576"/>
      <c r="AO348" s="207">
        <v>20</v>
      </c>
      <c r="AP348" s="207">
        <v>3253.7457709038176</v>
      </c>
      <c r="AQ348" s="208">
        <f t="shared" si="447"/>
        <v>162.68728854519088</v>
      </c>
      <c r="AR348" s="205">
        <f t="shared" ref="AR348:AR355" si="455">RANK(AQ348, AQ$347:AQ$361)</f>
        <v>3</v>
      </c>
      <c r="AS348" s="576"/>
      <c r="AT348" s="207">
        <v>20</v>
      </c>
      <c r="AU348" s="207">
        <v>3254.4891640866845</v>
      </c>
      <c r="AV348" s="208">
        <f t="shared" si="448"/>
        <v>162.72445820433421</v>
      </c>
      <c r="AW348" s="205">
        <f t="shared" ref="AW348:AW355" si="456">RANK(AV348, AV$347:AV$361)</f>
        <v>3</v>
      </c>
      <c r="AX348" s="576"/>
    </row>
    <row r="349" spans="2:50" ht="14.25" customHeight="1">
      <c r="B349" s="527"/>
      <c r="C349" s="203">
        <v>3</v>
      </c>
      <c r="D349" s="206" t="s">
        <v>425</v>
      </c>
      <c r="E349" s="203">
        <v>21</v>
      </c>
      <c r="F349" s="203">
        <v>3600</v>
      </c>
      <c r="G349" s="208">
        <f t="shared" si="441"/>
        <v>171.42857142857142</v>
      </c>
      <c r="H349" s="576"/>
      <c r="I349" s="209">
        <f t="shared" si="449"/>
        <v>21</v>
      </c>
      <c r="J349" s="209">
        <f t="shared" si="449"/>
        <v>3255.1487938353775</v>
      </c>
      <c r="K349" s="210">
        <f t="shared" si="449"/>
        <v>155.00708542073224</v>
      </c>
      <c r="L349" s="577"/>
      <c r="M349" s="209">
        <f>RANK(K349, K$347:$K$361)</f>
        <v>4</v>
      </c>
      <c r="N349" s="527"/>
      <c r="O349" s="527"/>
      <c r="P349" s="207">
        <v>21</v>
      </c>
      <c r="Q349" s="207">
        <v>3254.5571245186152</v>
      </c>
      <c r="R349" s="208">
        <f t="shared" si="442"/>
        <v>154.97891069136261</v>
      </c>
      <c r="S349" s="205">
        <f t="shared" si="450"/>
        <v>5</v>
      </c>
      <c r="T349" s="576"/>
      <c r="U349" s="207">
        <v>21</v>
      </c>
      <c r="V349" s="207">
        <v>3254.8991864166965</v>
      </c>
      <c r="W349" s="208">
        <f t="shared" si="443"/>
        <v>154.99519935317602</v>
      </c>
      <c r="X349" s="205">
        <f t="shared" si="451"/>
        <v>5</v>
      </c>
      <c r="Y349" s="576"/>
      <c r="Z349" s="207">
        <v>21</v>
      </c>
      <c r="AA349" s="207">
        <v>3255.0148957298911</v>
      </c>
      <c r="AB349" s="208">
        <f t="shared" si="444"/>
        <v>155.000709320471</v>
      </c>
      <c r="AC349" s="205">
        <f t="shared" si="452"/>
        <v>4</v>
      </c>
      <c r="AD349" s="576"/>
      <c r="AE349" s="207">
        <v>21</v>
      </c>
      <c r="AF349" s="207">
        <v>3255.7135850907298</v>
      </c>
      <c r="AG349" s="208">
        <f t="shared" si="445"/>
        <v>155.03398024241571</v>
      </c>
      <c r="AH349" s="205">
        <f t="shared" si="453"/>
        <v>4</v>
      </c>
      <c r="AI349" s="576"/>
      <c r="AJ349" s="207">
        <v>21</v>
      </c>
      <c r="AK349" s="207">
        <v>3255.2708945821132</v>
      </c>
      <c r="AL349" s="208">
        <f t="shared" si="446"/>
        <v>155.0128997420054</v>
      </c>
      <c r="AM349" s="205">
        <f t="shared" si="454"/>
        <v>4</v>
      </c>
      <c r="AN349" s="576"/>
      <c r="AO349" s="207">
        <v>21</v>
      </c>
      <c r="AP349" s="207">
        <v>3255.4539057002116</v>
      </c>
      <c r="AQ349" s="208">
        <f t="shared" si="447"/>
        <v>155.02161455715293</v>
      </c>
      <c r="AR349" s="205">
        <f t="shared" si="455"/>
        <v>4</v>
      </c>
      <c r="AS349" s="576"/>
      <c r="AT349" s="207">
        <v>21</v>
      </c>
      <c r="AU349" s="207">
        <v>3255.1319648093836</v>
      </c>
      <c r="AV349" s="208">
        <f t="shared" si="448"/>
        <v>155.00628403854208</v>
      </c>
      <c r="AW349" s="205">
        <f t="shared" si="456"/>
        <v>4</v>
      </c>
      <c r="AX349" s="576"/>
    </row>
    <row r="350" spans="2:50" ht="14.25" customHeight="1">
      <c r="B350" s="527"/>
      <c r="C350" s="203">
        <v>4</v>
      </c>
      <c r="D350" s="206" t="s">
        <v>423</v>
      </c>
      <c r="E350" s="203">
        <v>19</v>
      </c>
      <c r="F350" s="203">
        <v>3600</v>
      </c>
      <c r="G350" s="208">
        <f t="shared" si="441"/>
        <v>189.47368421052633</v>
      </c>
      <c r="H350" s="576"/>
      <c r="I350" s="209">
        <f t="shared" si="449"/>
        <v>19</v>
      </c>
      <c r="J350" s="209">
        <f t="shared" si="449"/>
        <v>3168.4912451404275</v>
      </c>
      <c r="K350" s="210">
        <f t="shared" si="449"/>
        <v>166.76269711265402</v>
      </c>
      <c r="L350" s="577"/>
      <c r="M350" s="209">
        <f>RANK(K350, K$347:$K$361)</f>
        <v>1</v>
      </c>
      <c r="N350" s="527"/>
      <c r="O350" s="527"/>
      <c r="P350" s="207">
        <v>19</v>
      </c>
      <c r="Q350" s="207">
        <v>3169.0140845070464</v>
      </c>
      <c r="R350" s="208">
        <f t="shared" si="442"/>
        <v>166.79021497405506</v>
      </c>
      <c r="S350" s="205">
        <f>RANK(R350, R$347:R$361)</f>
        <v>1</v>
      </c>
      <c r="T350" s="576"/>
      <c r="U350" s="207">
        <v>19</v>
      </c>
      <c r="V350" s="207">
        <v>3168.8481675392659</v>
      </c>
      <c r="W350" s="208">
        <f t="shared" si="443"/>
        <v>166.78148250206664</v>
      </c>
      <c r="X350" s="205">
        <f>RANK(W350, W$347:W$361)</f>
        <v>1</v>
      </c>
      <c r="Y350" s="576"/>
      <c r="Z350" s="207">
        <v>19</v>
      </c>
      <c r="AA350" s="207">
        <v>3168.8022284122476</v>
      </c>
      <c r="AB350" s="208">
        <f t="shared" si="444"/>
        <v>166.77906465327618</v>
      </c>
      <c r="AC350" s="205">
        <f>RANK(AB350, AB$347:AB$361)</f>
        <v>1</v>
      </c>
      <c r="AD350" s="576"/>
      <c r="AE350" s="207">
        <v>19</v>
      </c>
      <c r="AF350" s="207">
        <v>3168.2719546742137</v>
      </c>
      <c r="AG350" s="208">
        <f t="shared" si="445"/>
        <v>166.75115550916914</v>
      </c>
      <c r="AH350" s="205">
        <f>RANK(AG350, AG$347:AG$361)</f>
        <v>1</v>
      </c>
      <c r="AI350" s="576"/>
      <c r="AJ350" s="207">
        <v>19</v>
      </c>
      <c r="AK350" s="207">
        <v>3167.8919729932395</v>
      </c>
      <c r="AL350" s="208">
        <f t="shared" si="446"/>
        <v>166.73115647332838</v>
      </c>
      <c r="AM350" s="205">
        <f>RANK(AL350, AL$347:AL$361)</f>
        <v>2</v>
      </c>
      <c r="AN350" s="576"/>
      <c r="AO350" s="207">
        <v>19</v>
      </c>
      <c r="AP350" s="207">
        <v>3168.5198555956649</v>
      </c>
      <c r="AQ350" s="208">
        <f t="shared" si="447"/>
        <v>166.76420292608762</v>
      </c>
      <c r="AR350" s="205">
        <f>RANK(AQ350, AQ$347:AQ$361)</f>
        <v>1</v>
      </c>
      <c r="AS350" s="576"/>
      <c r="AT350" s="207">
        <v>19</v>
      </c>
      <c r="AU350" s="207">
        <v>3168.0904522613109</v>
      </c>
      <c r="AV350" s="208">
        <f t="shared" si="448"/>
        <v>166.74160275059532</v>
      </c>
      <c r="AW350" s="205">
        <f>RANK(AV350, AV$347:AV$361)</f>
        <v>2</v>
      </c>
      <c r="AX350" s="576"/>
    </row>
    <row r="351" spans="2:50" ht="14.25" customHeight="1">
      <c r="B351" s="527"/>
      <c r="C351" s="203">
        <v>5</v>
      </c>
      <c r="D351" s="206" t="s">
        <v>424</v>
      </c>
      <c r="E351" s="203">
        <v>21</v>
      </c>
      <c r="F351" s="203">
        <v>3600</v>
      </c>
      <c r="G351" s="208">
        <f t="shared" si="441"/>
        <v>171.42857142857142</v>
      </c>
      <c r="H351" s="576"/>
      <c r="I351" s="209">
        <f t="shared" si="449"/>
        <v>21</v>
      </c>
      <c r="J351" s="209">
        <f t="shared" si="449"/>
        <v>3255.1487650285758</v>
      </c>
      <c r="K351" s="210">
        <f t="shared" si="449"/>
        <v>155.00708404897981</v>
      </c>
      <c r="L351" s="577"/>
      <c r="M351" s="209">
        <f>RANK(K351, K$347:$K$361)</f>
        <v>5</v>
      </c>
      <c r="N351" s="527"/>
      <c r="O351" s="527"/>
      <c r="P351" s="207">
        <v>21</v>
      </c>
      <c r="Q351" s="207">
        <v>3256.0096153846162</v>
      </c>
      <c r="R351" s="208">
        <f t="shared" si="442"/>
        <v>155.04807692307696</v>
      </c>
      <c r="S351" s="205">
        <f t="shared" si="450"/>
        <v>4</v>
      </c>
      <c r="T351" s="576"/>
      <c r="U351" s="207">
        <v>21</v>
      </c>
      <c r="V351" s="207">
        <v>3255.652173913043</v>
      </c>
      <c r="W351" s="208">
        <f t="shared" si="443"/>
        <v>155.03105590062108</v>
      </c>
      <c r="X351" s="205">
        <f t="shared" si="451"/>
        <v>4</v>
      </c>
      <c r="Y351" s="576"/>
      <c r="Z351" s="207">
        <v>21</v>
      </c>
      <c r="AA351" s="207">
        <v>3253.7845057880686</v>
      </c>
      <c r="AB351" s="208">
        <f t="shared" si="444"/>
        <v>154.94211932324137</v>
      </c>
      <c r="AC351" s="205">
        <f t="shared" si="452"/>
        <v>5</v>
      </c>
      <c r="AD351" s="576"/>
      <c r="AE351" s="207"/>
      <c r="AF351" s="207"/>
      <c r="AG351" s="208"/>
      <c r="AH351" s="205"/>
      <c r="AI351" s="576"/>
      <c r="AJ351" s="207"/>
      <c r="AK351" s="207"/>
      <c r="AL351" s="208"/>
      <c r="AM351" s="205"/>
      <c r="AN351" s="576"/>
      <c r="AO351" s="207"/>
      <c r="AP351" s="207"/>
      <c r="AQ351" s="208"/>
      <c r="AR351" s="205"/>
      <c r="AS351" s="576"/>
      <c r="AT351" s="207"/>
      <c r="AU351" s="207"/>
      <c r="AV351" s="208"/>
      <c r="AW351" s="205"/>
      <c r="AX351" s="576"/>
    </row>
    <row r="352" spans="2:50" ht="14.25" customHeight="1">
      <c r="B352" s="527"/>
      <c r="C352" s="203">
        <v>6</v>
      </c>
      <c r="D352" s="206" t="s">
        <v>763</v>
      </c>
      <c r="E352" s="203">
        <v>19</v>
      </c>
      <c r="F352" s="203">
        <v>1800</v>
      </c>
      <c r="G352" s="208">
        <f t="shared" si="441"/>
        <v>94.736842105263165</v>
      </c>
      <c r="H352" s="576"/>
      <c r="I352" s="209">
        <f t="shared" si="449"/>
        <v>19</v>
      </c>
      <c r="J352" s="209">
        <f t="shared" si="449"/>
        <v>1594.0066464882493</v>
      </c>
      <c r="K352" s="210">
        <f t="shared" si="449"/>
        <v>83.895086657276266</v>
      </c>
      <c r="L352" s="577"/>
      <c r="M352" s="209">
        <f>RANK(K352, K$347:$K$361)</f>
        <v>9</v>
      </c>
      <c r="N352" s="527"/>
      <c r="O352" s="527"/>
      <c r="P352" s="207">
        <v>19</v>
      </c>
      <c r="Q352" s="207">
        <v>1593.857539315449</v>
      </c>
      <c r="R352" s="208">
        <f t="shared" si="442"/>
        <v>83.887238911339423</v>
      </c>
      <c r="S352" s="205">
        <f t="shared" si="450"/>
        <v>8</v>
      </c>
      <c r="T352" s="576"/>
      <c r="U352" s="207">
        <v>19</v>
      </c>
      <c r="V352" s="207">
        <v>1593.9564660691424</v>
      </c>
      <c r="W352" s="208">
        <f t="shared" si="443"/>
        <v>83.892445582586447</v>
      </c>
      <c r="X352" s="205">
        <f t="shared" si="451"/>
        <v>8</v>
      </c>
      <c r="Y352" s="576"/>
      <c r="Z352" s="207">
        <v>19</v>
      </c>
      <c r="AA352" s="207">
        <v>1593.941159335855</v>
      </c>
      <c r="AB352" s="208">
        <f t="shared" si="444"/>
        <v>83.891639965045002</v>
      </c>
      <c r="AC352" s="205">
        <f t="shared" si="452"/>
        <v>9</v>
      </c>
      <c r="AD352" s="576"/>
      <c r="AE352" s="207">
        <v>19</v>
      </c>
      <c r="AF352" s="207">
        <v>1593.8461538461547</v>
      </c>
      <c r="AG352" s="208">
        <f t="shared" si="445"/>
        <v>83.886639676113404</v>
      </c>
      <c r="AH352" s="205">
        <f t="shared" si="453"/>
        <v>8</v>
      </c>
      <c r="AI352" s="576"/>
      <c r="AJ352" s="207">
        <v>19</v>
      </c>
      <c r="AK352" s="207">
        <v>1594.0482298614668</v>
      </c>
      <c r="AL352" s="208">
        <f t="shared" si="446"/>
        <v>83.897275255866674</v>
      </c>
      <c r="AM352" s="205">
        <f t="shared" si="454"/>
        <v>8</v>
      </c>
      <c r="AN352" s="576"/>
      <c r="AO352" s="207">
        <v>19</v>
      </c>
      <c r="AP352" s="207">
        <v>1594.0868774164203</v>
      </c>
      <c r="AQ352" s="208">
        <f t="shared" si="447"/>
        <v>83.899309337706327</v>
      </c>
      <c r="AR352" s="205">
        <f t="shared" si="455"/>
        <v>8</v>
      </c>
      <c r="AS352" s="576"/>
      <c r="AT352" s="207">
        <v>19</v>
      </c>
      <c r="AU352" s="207">
        <v>1594.3100995732566</v>
      </c>
      <c r="AV352" s="208">
        <f t="shared" si="448"/>
        <v>83.911057872276658</v>
      </c>
      <c r="AW352" s="205">
        <f t="shared" si="456"/>
        <v>8</v>
      </c>
      <c r="AX352" s="576"/>
    </row>
    <row r="353" spans="2:50" ht="14.25" customHeight="1">
      <c r="B353" s="527"/>
      <c r="C353" s="203">
        <v>7</v>
      </c>
      <c r="D353" s="206" t="s">
        <v>781</v>
      </c>
      <c r="E353" s="203">
        <v>18</v>
      </c>
      <c r="F353" s="203">
        <v>1800</v>
      </c>
      <c r="G353" s="208">
        <f t="shared" si="441"/>
        <v>100</v>
      </c>
      <c r="H353" s="576"/>
      <c r="I353" s="209">
        <f t="shared" si="449"/>
        <v>18</v>
      </c>
      <c r="J353" s="209">
        <f t="shared" si="449"/>
        <v>1544.8249524840696</v>
      </c>
      <c r="K353" s="210">
        <f t="shared" si="449"/>
        <v>85.823608471337181</v>
      </c>
      <c r="L353" s="577"/>
      <c r="M353" s="209">
        <f>RANK(K353, K$347:$K$361)</f>
        <v>8</v>
      </c>
      <c r="N353" s="527"/>
      <c r="O353" s="527"/>
      <c r="P353" s="207">
        <v>18</v>
      </c>
      <c r="Q353" s="207">
        <v>1468.1335356600907</v>
      </c>
      <c r="R353" s="208">
        <f t="shared" si="442"/>
        <v>81.562974203338371</v>
      </c>
      <c r="S353" s="205">
        <f t="shared" si="450"/>
        <v>9</v>
      </c>
      <c r="T353" s="576"/>
      <c r="U353" s="207">
        <v>18</v>
      </c>
      <c r="V353" s="207">
        <v>1495.879120879121</v>
      </c>
      <c r="W353" s="208">
        <f t="shared" si="443"/>
        <v>83.10439560439562</v>
      </c>
      <c r="X353" s="205">
        <f t="shared" si="451"/>
        <v>9</v>
      </c>
      <c r="Y353" s="576"/>
      <c r="Z353" s="207">
        <v>18</v>
      </c>
      <c r="AA353" s="207">
        <v>1518.5475035216768</v>
      </c>
      <c r="AB353" s="208">
        <f t="shared" si="444"/>
        <v>84.36375019564872</v>
      </c>
      <c r="AC353" s="205">
        <f t="shared" si="452"/>
        <v>8</v>
      </c>
      <c r="AD353" s="576"/>
      <c r="AE353" s="207">
        <v>18</v>
      </c>
      <c r="AF353" s="207">
        <v>1551.1304347826101</v>
      </c>
      <c r="AG353" s="208">
        <f t="shared" si="445"/>
        <v>86.173913043478336</v>
      </c>
      <c r="AH353" s="205">
        <f t="shared" si="453"/>
        <v>7</v>
      </c>
      <c r="AI353" s="576"/>
      <c r="AJ353" s="207">
        <v>18</v>
      </c>
      <c r="AK353" s="207">
        <v>1593.3926302414266</v>
      </c>
      <c r="AL353" s="208">
        <f t="shared" si="446"/>
        <v>88.521812791190371</v>
      </c>
      <c r="AM353" s="205">
        <f t="shared" si="454"/>
        <v>7</v>
      </c>
      <c r="AN353" s="576"/>
      <c r="AO353" s="207">
        <v>18</v>
      </c>
      <c r="AP353" s="207">
        <v>1593.2988120621387</v>
      </c>
      <c r="AQ353" s="208">
        <f t="shared" si="447"/>
        <v>88.516600670118819</v>
      </c>
      <c r="AR353" s="205">
        <f t="shared" si="455"/>
        <v>7</v>
      </c>
      <c r="AS353" s="576"/>
      <c r="AT353" s="207">
        <v>18</v>
      </c>
      <c r="AU353" s="207">
        <v>1593.3926302414216</v>
      </c>
      <c r="AV353" s="208">
        <f t="shared" si="448"/>
        <v>88.521812791190087</v>
      </c>
      <c r="AW353" s="205">
        <f t="shared" si="456"/>
        <v>7</v>
      </c>
      <c r="AX353" s="576"/>
    </row>
    <row r="354" spans="2:50" ht="14.25" customHeight="1">
      <c r="B354" s="527"/>
      <c r="C354" s="203">
        <v>8</v>
      </c>
      <c r="D354" s="206" t="s">
        <v>782</v>
      </c>
      <c r="E354" s="203">
        <v>17</v>
      </c>
      <c r="F354" s="203">
        <v>1800</v>
      </c>
      <c r="G354" s="208">
        <f t="shared" si="441"/>
        <v>105.88235294117646</v>
      </c>
      <c r="H354" s="576"/>
      <c r="I354" s="209">
        <f t="shared" si="449"/>
        <v>17</v>
      </c>
      <c r="J354" s="209">
        <f t="shared" si="449"/>
        <v>1544.6231304217217</v>
      </c>
      <c r="K354" s="210">
        <f t="shared" si="449"/>
        <v>90.86018414245423</v>
      </c>
      <c r="L354" s="577"/>
      <c r="M354" s="209">
        <f>RANK(K354, K$347:$K$361)</f>
        <v>7</v>
      </c>
      <c r="N354" s="527"/>
      <c r="O354" s="527"/>
      <c r="P354" s="207">
        <v>17</v>
      </c>
      <c r="Q354" s="207">
        <v>1468.3907748121264</v>
      </c>
      <c r="R354" s="208">
        <f t="shared" si="442"/>
        <v>86.375927930125087</v>
      </c>
      <c r="S354" s="205">
        <f t="shared" si="450"/>
        <v>7</v>
      </c>
      <c r="T354" s="576"/>
      <c r="U354" s="207">
        <v>17</v>
      </c>
      <c r="V354" s="207">
        <v>1495.5371900826451</v>
      </c>
      <c r="W354" s="208">
        <f t="shared" si="443"/>
        <v>87.972775887214425</v>
      </c>
      <c r="X354" s="205">
        <f t="shared" si="451"/>
        <v>7</v>
      </c>
      <c r="Y354" s="576"/>
      <c r="Z354" s="207">
        <v>17</v>
      </c>
      <c r="AA354" s="207">
        <v>1517.2222222222222</v>
      </c>
      <c r="AB354" s="208">
        <f t="shared" si="444"/>
        <v>89.248366013071887</v>
      </c>
      <c r="AC354" s="205">
        <f t="shared" si="452"/>
        <v>7</v>
      </c>
      <c r="AD354" s="576"/>
      <c r="AE354" s="207">
        <v>17</v>
      </c>
      <c r="AF354" s="207">
        <v>1550.3719447396359</v>
      </c>
      <c r="AG354" s="208">
        <f t="shared" si="445"/>
        <v>91.198349690566815</v>
      </c>
      <c r="AH354" s="205">
        <f t="shared" si="453"/>
        <v>6</v>
      </c>
      <c r="AI354" s="576"/>
      <c r="AJ354" s="207">
        <v>17</v>
      </c>
      <c r="AK354" s="207">
        <v>1593.6476426799034</v>
      </c>
      <c r="AL354" s="208">
        <f t="shared" si="446"/>
        <v>93.743978981170784</v>
      </c>
      <c r="AM354" s="205">
        <f t="shared" si="454"/>
        <v>6</v>
      </c>
      <c r="AN354" s="576"/>
      <c r="AO354" s="207">
        <v>17</v>
      </c>
      <c r="AP354" s="207">
        <v>1593.5653315824034</v>
      </c>
      <c r="AQ354" s="208">
        <f t="shared" si="447"/>
        <v>93.739137151906078</v>
      </c>
      <c r="AR354" s="205">
        <f t="shared" si="455"/>
        <v>6</v>
      </c>
      <c r="AS354" s="576"/>
      <c r="AT354" s="207">
        <v>17</v>
      </c>
      <c r="AU354" s="207">
        <v>1593.6268068331149</v>
      </c>
      <c r="AV354" s="208">
        <f t="shared" si="448"/>
        <v>93.742753343124406</v>
      </c>
      <c r="AW354" s="205">
        <f t="shared" si="456"/>
        <v>6</v>
      </c>
      <c r="AX354" s="576"/>
    </row>
    <row r="355" spans="2:50" ht="14.25" customHeight="1">
      <c r="B355" s="527"/>
      <c r="C355" s="203">
        <v>9</v>
      </c>
      <c r="D355" s="206" t="s">
        <v>783</v>
      </c>
      <c r="E355" s="203">
        <v>19</v>
      </c>
      <c r="F355" s="203">
        <v>3600</v>
      </c>
      <c r="G355" s="208">
        <f t="shared" si="441"/>
        <v>189.47368421052633</v>
      </c>
      <c r="H355" s="576"/>
      <c r="I355" s="209">
        <f t="shared" si="449"/>
        <v>19</v>
      </c>
      <c r="J355" s="209">
        <f t="shared" si="449"/>
        <v>3104.4028389844775</v>
      </c>
      <c r="K355" s="210">
        <f t="shared" si="449"/>
        <v>163.38962310444617</v>
      </c>
      <c r="L355" s="577"/>
      <c r="M355" s="209">
        <f>RANK(K355, K$347:$K$361)</f>
        <v>2</v>
      </c>
      <c r="N355" s="527"/>
      <c r="O355" s="527"/>
      <c r="P355" s="207">
        <v>19</v>
      </c>
      <c r="Q355" s="207">
        <v>2950.9311740890662</v>
      </c>
      <c r="R355" s="208">
        <f t="shared" si="442"/>
        <v>155.31216705731927</v>
      </c>
      <c r="S355" s="205">
        <f t="shared" si="450"/>
        <v>3</v>
      </c>
      <c r="T355" s="576"/>
      <c r="U355" s="207">
        <v>19</v>
      </c>
      <c r="V355" s="207">
        <v>3024.3609022556393</v>
      </c>
      <c r="W355" s="208">
        <f t="shared" si="443"/>
        <v>159.17688959240206</v>
      </c>
      <c r="X355" s="205">
        <f t="shared" si="451"/>
        <v>3</v>
      </c>
      <c r="Y355" s="576"/>
      <c r="Z355" s="207">
        <v>19</v>
      </c>
      <c r="AA355" s="207">
        <v>3096.8766543144502</v>
      </c>
      <c r="AB355" s="208">
        <f t="shared" si="444"/>
        <v>162.99350812181316</v>
      </c>
      <c r="AC355" s="205">
        <f t="shared" si="452"/>
        <v>2</v>
      </c>
      <c r="AD355" s="576"/>
      <c r="AE355" s="207">
        <v>19</v>
      </c>
      <c r="AF355" s="207">
        <v>3153.3689839572335</v>
      </c>
      <c r="AG355" s="208">
        <f t="shared" si="445"/>
        <v>165.96678862932808</v>
      </c>
      <c r="AH355" s="205">
        <f t="shared" si="453"/>
        <v>2</v>
      </c>
      <c r="AI355" s="576"/>
      <c r="AJ355" s="207">
        <v>19</v>
      </c>
      <c r="AK355" s="207">
        <v>3168.2656826568309</v>
      </c>
      <c r="AL355" s="208">
        <f t="shared" si="446"/>
        <v>166.7508254029911</v>
      </c>
      <c r="AM355" s="205">
        <f t="shared" si="454"/>
        <v>1</v>
      </c>
      <c r="AN355" s="576"/>
      <c r="AO355" s="207">
        <v>19</v>
      </c>
      <c r="AP355" s="207">
        <v>3168.1136543015036</v>
      </c>
      <c r="AQ355" s="208">
        <f t="shared" si="447"/>
        <v>166.74282391060547</v>
      </c>
      <c r="AR355" s="205">
        <f t="shared" si="455"/>
        <v>2</v>
      </c>
      <c r="AS355" s="576"/>
      <c r="AT355" s="207">
        <v>19</v>
      </c>
      <c r="AU355" s="207">
        <v>3168.9028213166175</v>
      </c>
      <c r="AV355" s="208">
        <f t="shared" si="448"/>
        <v>166.78435901666407</v>
      </c>
      <c r="AW355" s="205">
        <f t="shared" si="456"/>
        <v>1</v>
      </c>
      <c r="AX355" s="576"/>
    </row>
    <row r="356" spans="2:50" ht="14.25" customHeight="1">
      <c r="B356" s="527"/>
      <c r="C356" s="203">
        <v>10</v>
      </c>
      <c r="D356" s="206"/>
      <c r="E356" s="203"/>
      <c r="F356" s="203"/>
      <c r="G356" s="208"/>
      <c r="H356" s="576"/>
      <c r="I356" s="209"/>
      <c r="J356" s="209"/>
      <c r="K356" s="210"/>
      <c r="L356" s="577"/>
      <c r="M356" s="209"/>
      <c r="N356" s="527"/>
      <c r="O356" s="527"/>
      <c r="P356" s="207"/>
      <c r="Q356" s="207"/>
      <c r="R356" s="208"/>
      <c r="S356" s="205"/>
      <c r="T356" s="576"/>
      <c r="U356" s="207"/>
      <c r="V356" s="207"/>
      <c r="W356" s="208"/>
      <c r="X356" s="205"/>
      <c r="Y356" s="576"/>
      <c r="Z356" s="207"/>
      <c r="AA356" s="207"/>
      <c r="AB356" s="208"/>
      <c r="AC356" s="205"/>
      <c r="AD356" s="576"/>
      <c r="AE356" s="207"/>
      <c r="AF356" s="207"/>
      <c r="AG356" s="208"/>
      <c r="AH356" s="205"/>
      <c r="AI356" s="576"/>
      <c r="AJ356" s="207"/>
      <c r="AK356" s="207"/>
      <c r="AL356" s="208"/>
      <c r="AM356" s="205"/>
      <c r="AN356" s="576"/>
      <c r="AO356" s="207"/>
      <c r="AP356" s="207"/>
      <c r="AQ356" s="208"/>
      <c r="AR356" s="205"/>
      <c r="AS356" s="576"/>
      <c r="AT356" s="207"/>
      <c r="AU356" s="207"/>
      <c r="AV356" s="208"/>
      <c r="AW356" s="205"/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7"/>
      <c r="Q357" s="207"/>
      <c r="R357" s="208"/>
      <c r="S357" s="205"/>
      <c r="T357" s="576"/>
      <c r="U357" s="207"/>
      <c r="V357" s="207"/>
      <c r="W357" s="208"/>
      <c r="X357" s="205"/>
      <c r="Y357" s="576"/>
      <c r="Z357" s="207"/>
      <c r="AA357" s="207"/>
      <c r="AB357" s="208"/>
      <c r="AC357" s="205"/>
      <c r="AD357" s="576"/>
      <c r="AE357" s="207"/>
      <c r="AF357" s="207"/>
      <c r="AG357" s="208"/>
      <c r="AH357" s="205"/>
      <c r="AI357" s="576"/>
      <c r="AJ357" s="207"/>
      <c r="AK357" s="207"/>
      <c r="AL357" s="208"/>
      <c r="AM357" s="205"/>
      <c r="AN357" s="576"/>
      <c r="AO357" s="207"/>
      <c r="AP357" s="207"/>
      <c r="AQ357" s="208"/>
      <c r="AR357" s="205"/>
      <c r="AS357" s="576"/>
      <c r="AT357" s="207"/>
      <c r="AU357" s="207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3"/>
      <c r="Q358" s="203"/>
      <c r="R358" s="208"/>
      <c r="S358" s="205"/>
      <c r="T358" s="576"/>
      <c r="U358" s="203"/>
      <c r="V358" s="203"/>
      <c r="W358" s="208"/>
      <c r="X358" s="205"/>
      <c r="Y358" s="576"/>
      <c r="Z358" s="203"/>
      <c r="AA358" s="203"/>
      <c r="AB358" s="208"/>
      <c r="AC358" s="205"/>
      <c r="AD358" s="576"/>
      <c r="AE358" s="203"/>
      <c r="AF358" s="203"/>
      <c r="AG358" s="208"/>
      <c r="AH358" s="205"/>
      <c r="AI358" s="576"/>
      <c r="AJ358" s="203"/>
      <c r="AK358" s="203"/>
      <c r="AL358" s="208"/>
      <c r="AM358" s="205"/>
      <c r="AN358" s="576"/>
      <c r="AO358" s="203"/>
      <c r="AP358" s="203"/>
      <c r="AQ358" s="208"/>
      <c r="AR358" s="205"/>
      <c r="AS358" s="576"/>
      <c r="AT358" s="203"/>
      <c r="AU358" s="203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7">U362+1</f>
        <v>45995</v>
      </c>
      <c r="AA362" s="637"/>
      <c r="AB362" s="637"/>
      <c r="AC362" s="637"/>
      <c r="AD362" s="637"/>
      <c r="AE362" s="638">
        <f t="shared" ref="AE362" si="458">Z362+1</f>
        <v>45996</v>
      </c>
      <c r="AF362" s="639"/>
      <c r="AG362" s="639"/>
      <c r="AH362" s="639"/>
      <c r="AI362" s="639"/>
      <c r="AJ362" s="640">
        <f t="shared" ref="AJ362" si="459">AE362+1</f>
        <v>45997</v>
      </c>
      <c r="AK362" s="641"/>
      <c r="AL362" s="641"/>
      <c r="AM362" s="641"/>
      <c r="AN362" s="642"/>
      <c r="AO362" s="638">
        <f t="shared" ref="AO362" si="460">AJ362+1</f>
        <v>45998</v>
      </c>
      <c r="AP362" s="639"/>
      <c r="AQ362" s="639"/>
      <c r="AR362" s="639"/>
      <c r="AS362" s="639"/>
      <c r="AT362" s="640">
        <f t="shared" ref="AT362" si="461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62">Z362</f>
        <v>45995</v>
      </c>
      <c r="AA363" s="643"/>
      <c r="AB363" s="643"/>
      <c r="AC363" s="643"/>
      <c r="AD363" s="643"/>
      <c r="AE363" s="644">
        <f t="shared" ref="AE363" si="463">AE362</f>
        <v>45996</v>
      </c>
      <c r="AF363" s="644"/>
      <c r="AG363" s="644"/>
      <c r="AH363" s="644"/>
      <c r="AI363" s="644"/>
      <c r="AJ363" s="645">
        <f t="shared" ref="AJ363" si="464">AJ362</f>
        <v>45997</v>
      </c>
      <c r="AK363" s="646"/>
      <c r="AL363" s="646"/>
      <c r="AM363" s="646"/>
      <c r="AN363" s="647"/>
      <c r="AO363" s="644">
        <f t="shared" ref="AO363" si="465">AO362</f>
        <v>45998</v>
      </c>
      <c r="AP363" s="644"/>
      <c r="AQ363" s="644"/>
      <c r="AR363" s="644"/>
      <c r="AS363" s="644"/>
      <c r="AT363" s="645">
        <f t="shared" ref="AT363" si="466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500</v>
      </c>
      <c r="C367" s="203">
        <v>1</v>
      </c>
      <c r="D367" s="206" t="s">
        <v>420</v>
      </c>
      <c r="E367" s="203">
        <v>21</v>
      </c>
      <c r="F367" s="203">
        <v>3600</v>
      </c>
      <c r="G367" s="208">
        <f t="shared" ref="G367:G374" si="467">F367/E367</f>
        <v>171.42857142857142</v>
      </c>
      <c r="H367" s="576">
        <f>AVERAGE(G367:G381)</f>
        <v>150.30296329057938</v>
      </c>
      <c r="I367" s="209">
        <f>AVERAGE(P367,U367,Z367,AE367,AJ367,AO367,AT367)</f>
        <v>21</v>
      </c>
      <c r="J367" s="209">
        <f>AVERAGE(Q367,V367,AA367,AF367,AK367,AP367,AU367)</f>
        <v>3169.2234147438317</v>
      </c>
      <c r="K367" s="210">
        <f>AVERAGE(R367,W367,AB367,AG367,AL367,AQ367,AV367)</f>
        <v>150.91540070208723</v>
      </c>
      <c r="L367" s="577">
        <f>IFERROR(AVERAGE(K367:K381),"-")</f>
        <v>133.56296771468709</v>
      </c>
      <c r="M367" s="209">
        <f>RANK(K367, K$367:$K$381)</f>
        <v>5</v>
      </c>
      <c r="N367" s="527"/>
      <c r="O367" s="527"/>
      <c r="P367" s="207">
        <v>21</v>
      </c>
      <c r="Q367" s="207">
        <v>3169.474727452925</v>
      </c>
      <c r="R367" s="208">
        <f t="shared" ref="R367:R374" si="468">Q367/P367</f>
        <v>150.9273679739488</v>
      </c>
      <c r="S367" s="205">
        <f>RANK(R367, R$367:R$381)</f>
        <v>5</v>
      </c>
      <c r="T367" s="576">
        <f>AVERAGE(R367:R381)</f>
        <v>133.54301419098869</v>
      </c>
      <c r="U367" s="207">
        <v>21</v>
      </c>
      <c r="V367" s="207">
        <v>3168.8695068768875</v>
      </c>
      <c r="W367" s="208">
        <f t="shared" ref="W367:W374" si="469">V367/U367</f>
        <v>150.89854794651845</v>
      </c>
      <c r="X367" s="205">
        <f>RANK(W367, W$367:W$381)</f>
        <v>5</v>
      </c>
      <c r="Y367" s="576">
        <f>AVERAGE(W367:W381)</f>
        <v>133.53420324685101</v>
      </c>
      <c r="Z367" s="207">
        <v>21</v>
      </c>
      <c r="AA367" s="207">
        <v>3169.6947407134976</v>
      </c>
      <c r="AB367" s="208">
        <f t="shared" ref="AB367:AB374" si="470">AA367/Z367</f>
        <v>150.93784479588084</v>
      </c>
      <c r="AC367" s="205">
        <f>RANK(AB367, AB$367:AB$381)</f>
        <v>5</v>
      </c>
      <c r="AD367" s="576">
        <f>AVERAGE(AB367:AB381)</f>
        <v>133.57021069345211</v>
      </c>
      <c r="AE367" s="207">
        <v>21</v>
      </c>
      <c r="AF367" s="207">
        <v>3169.2967409948583</v>
      </c>
      <c r="AG367" s="208">
        <f t="shared" ref="AG367:AG374" si="471">AF367/AE367</f>
        <v>150.91889242832659</v>
      </c>
      <c r="AH367" s="205">
        <f>RANK(AG367, AG$367:AG$381)</f>
        <v>5</v>
      </c>
      <c r="AI367" s="576">
        <f>AVERAGE(AG367:AG381)</f>
        <v>133.57848742010697</v>
      </c>
      <c r="AJ367" s="207">
        <v>21</v>
      </c>
      <c r="AK367" s="207">
        <v>3168.8531527719019</v>
      </c>
      <c r="AL367" s="208">
        <f t="shared" ref="AL367:AL374" si="472">AK367/AJ367</f>
        <v>150.89776917961439</v>
      </c>
      <c r="AM367" s="205">
        <f>RANK(AL367, AL$367:AL$381)</f>
        <v>4</v>
      </c>
      <c r="AN367" s="576">
        <f>AVERAGE(AL367:AL381)</f>
        <v>128.82791123929459</v>
      </c>
      <c r="AO367" s="207">
        <v>21</v>
      </c>
      <c r="AP367" s="207">
        <v>3169.4773966014759</v>
      </c>
      <c r="AQ367" s="208">
        <f t="shared" ref="AQ367:AQ374" si="473">AP367/AO367</f>
        <v>150.92749507626075</v>
      </c>
      <c r="AR367" s="205">
        <f>RANK(AQ367, AQ$367:AQ$381)</f>
        <v>4</v>
      </c>
      <c r="AS367" s="576">
        <f>AVERAGE(AQ367:AQ381)</f>
        <v>128.83606400628065</v>
      </c>
      <c r="AT367" s="207">
        <v>21</v>
      </c>
      <c r="AU367" s="207">
        <v>3168.8976377952763</v>
      </c>
      <c r="AV367" s="208">
        <f t="shared" ref="AV367:AV374" si="474">AU367/AT367</f>
        <v>150.89988751406077</v>
      </c>
      <c r="AW367" s="205">
        <f>RANK(AV367, AV$367:AV$381)</f>
        <v>4</v>
      </c>
      <c r="AX367" s="576">
        <f>AVERAGE(AV367:AV381)</f>
        <v>128.84731375882805</v>
      </c>
    </row>
    <row r="368" spans="2:50" ht="14.25" customHeight="1">
      <c r="B368" s="527"/>
      <c r="C368" s="203">
        <v>2</v>
      </c>
      <c r="D368" s="206" t="s">
        <v>426</v>
      </c>
      <c r="E368" s="203">
        <v>20</v>
      </c>
      <c r="F368" s="203">
        <v>3600</v>
      </c>
      <c r="G368" s="208">
        <f t="shared" si="467"/>
        <v>180</v>
      </c>
      <c r="H368" s="576"/>
      <c r="I368" s="209">
        <f t="shared" ref="I368:K374" si="475">AVERAGE(P368,U368,Z368,AE368,AJ368,AO368,AT368)</f>
        <v>20</v>
      </c>
      <c r="J368" s="209">
        <f t="shared" si="475"/>
        <v>3254.524323420279</v>
      </c>
      <c r="K368" s="210">
        <f t="shared" si="475"/>
        <v>162.72621617101396</v>
      </c>
      <c r="L368" s="577"/>
      <c r="M368" s="209">
        <f>RANK(K368, K$367:$K$381)</f>
        <v>3</v>
      </c>
      <c r="N368" s="527"/>
      <c r="O368" s="527"/>
      <c r="P368" s="207">
        <v>20</v>
      </c>
      <c r="Q368" s="207">
        <v>3254.2471042471061</v>
      </c>
      <c r="R368" s="208">
        <f t="shared" si="468"/>
        <v>162.71235521235531</v>
      </c>
      <c r="S368" s="205">
        <f t="shared" ref="S368:S374" si="476">RANK(R368, R$367:R$381)</f>
        <v>3</v>
      </c>
      <c r="T368" s="576"/>
      <c r="U368" s="207">
        <v>20</v>
      </c>
      <c r="V368" s="207">
        <v>3254.3999999999996</v>
      </c>
      <c r="W368" s="208">
        <f t="shared" si="469"/>
        <v>162.71999999999997</v>
      </c>
      <c r="X368" s="205">
        <f t="shared" ref="X368:X374" si="477">RANK(W368, W$367:W$381)</f>
        <v>3</v>
      </c>
      <c r="Y368" s="576"/>
      <c r="Z368" s="207">
        <v>20</v>
      </c>
      <c r="AA368" s="207">
        <v>3254.5920985120561</v>
      </c>
      <c r="AB368" s="208">
        <f t="shared" si="470"/>
        <v>162.72960492560281</v>
      </c>
      <c r="AC368" s="205">
        <f t="shared" ref="AC368:AC374" si="478">RANK(AB368, AB$367:AB$381)</f>
        <v>3</v>
      </c>
      <c r="AD368" s="576"/>
      <c r="AE368" s="207">
        <v>20</v>
      </c>
      <c r="AF368" s="207">
        <v>3254.1484716157247</v>
      </c>
      <c r="AG368" s="208">
        <f t="shared" si="471"/>
        <v>162.70742358078624</v>
      </c>
      <c r="AH368" s="205">
        <f t="shared" ref="AH368:AH374" si="479">RANK(AG368, AG$367:AG$381)</f>
        <v>3</v>
      </c>
      <c r="AI368" s="576"/>
      <c r="AJ368" s="207">
        <v>20</v>
      </c>
      <c r="AK368" s="207">
        <v>3254.9112426035467</v>
      </c>
      <c r="AL368" s="208">
        <f t="shared" si="472"/>
        <v>162.74556213017735</v>
      </c>
      <c r="AM368" s="205">
        <f t="shared" ref="AM368:AM374" si="480">RANK(AL368, AL$367:AL$381)</f>
        <v>2</v>
      </c>
      <c r="AN368" s="576"/>
      <c r="AO368" s="207">
        <v>20</v>
      </c>
      <c r="AP368" s="207">
        <v>3254.667354306343</v>
      </c>
      <c r="AQ368" s="208">
        <f t="shared" si="473"/>
        <v>162.73336771531714</v>
      </c>
      <c r="AR368" s="205">
        <f t="shared" ref="AR368:AR374" si="481">RANK(AQ368, AQ$367:AQ$381)</f>
        <v>2</v>
      </c>
      <c r="AS368" s="576"/>
      <c r="AT368" s="207">
        <v>20</v>
      </c>
      <c r="AU368" s="207">
        <v>3254.7039926571797</v>
      </c>
      <c r="AV368" s="208">
        <f t="shared" si="474"/>
        <v>162.73519963285898</v>
      </c>
      <c r="AW368" s="205">
        <f t="shared" ref="AW368:AW372" si="482">RANK(AV368, AV$367:AV$381)</f>
        <v>2</v>
      </c>
      <c r="AX368" s="576"/>
    </row>
    <row r="369" spans="2:50" ht="14.25" customHeight="1">
      <c r="B369" s="527"/>
      <c r="C369" s="203">
        <v>3</v>
      </c>
      <c r="D369" s="206" t="s">
        <v>425</v>
      </c>
      <c r="E369" s="203">
        <v>21</v>
      </c>
      <c r="F369" s="203">
        <v>3600</v>
      </c>
      <c r="G369" s="208">
        <f t="shared" si="467"/>
        <v>171.42857142857142</v>
      </c>
      <c r="H369" s="576"/>
      <c r="I369" s="209">
        <f t="shared" si="475"/>
        <v>21</v>
      </c>
      <c r="J369" s="209">
        <f t="shared" si="475"/>
        <v>3254.0091087782284</v>
      </c>
      <c r="K369" s="210">
        <f t="shared" si="475"/>
        <v>154.95281470372515</v>
      </c>
      <c r="L369" s="577"/>
      <c r="M369" s="209">
        <f>RANK(K369, K$367:$K$381)</f>
        <v>4</v>
      </c>
      <c r="N369" s="527"/>
      <c r="O369" s="527"/>
      <c r="P369" s="207">
        <v>21</v>
      </c>
      <c r="Q369" s="207">
        <v>3254.6173194394541</v>
      </c>
      <c r="R369" s="208">
        <f t="shared" si="468"/>
        <v>154.98177711616449</v>
      </c>
      <c r="S369" s="205">
        <f t="shared" si="476"/>
        <v>4</v>
      </c>
      <c r="T369" s="576"/>
      <c r="U369" s="207">
        <v>21</v>
      </c>
      <c r="V369" s="207">
        <v>3254.3478260869565</v>
      </c>
      <c r="W369" s="208">
        <f t="shared" si="469"/>
        <v>154.96894409937889</v>
      </c>
      <c r="X369" s="205">
        <f t="shared" si="477"/>
        <v>4</v>
      </c>
      <c r="Y369" s="576"/>
      <c r="Z369" s="207">
        <v>21</v>
      </c>
      <c r="AA369" s="207">
        <v>3254.0130899069941</v>
      </c>
      <c r="AB369" s="208">
        <f t="shared" si="470"/>
        <v>154.95300428128544</v>
      </c>
      <c r="AC369" s="205">
        <f t="shared" si="478"/>
        <v>4</v>
      </c>
      <c r="AD369" s="576"/>
      <c r="AE369" s="207">
        <v>21</v>
      </c>
      <c r="AF369" s="207">
        <v>3253.6817102137752</v>
      </c>
      <c r="AG369" s="208">
        <f t="shared" si="471"/>
        <v>154.93722429589405</v>
      </c>
      <c r="AH369" s="205">
        <f t="shared" si="479"/>
        <v>4</v>
      </c>
      <c r="AI369" s="576"/>
      <c r="AJ369" s="207">
        <v>21</v>
      </c>
      <c r="AK369" s="207">
        <v>3253.6128790715125</v>
      </c>
      <c r="AL369" s="208">
        <f t="shared" si="472"/>
        <v>154.93394662245296</v>
      </c>
      <c r="AM369" s="205">
        <f t="shared" si="480"/>
        <v>3</v>
      </c>
      <c r="AN369" s="576"/>
      <c r="AO369" s="207">
        <v>21</v>
      </c>
      <c r="AP369" s="207">
        <v>3254.0315382326671</v>
      </c>
      <c r="AQ369" s="208">
        <f t="shared" si="473"/>
        <v>154.95388277298414</v>
      </c>
      <c r="AR369" s="205">
        <f t="shared" si="481"/>
        <v>3</v>
      </c>
      <c r="AS369" s="576"/>
      <c r="AT369" s="207">
        <v>21</v>
      </c>
      <c r="AU369" s="207">
        <v>3253.7593984962405</v>
      </c>
      <c r="AV369" s="208">
        <f t="shared" si="474"/>
        <v>154.94092373791622</v>
      </c>
      <c r="AW369" s="205">
        <f t="shared" si="482"/>
        <v>3</v>
      </c>
      <c r="AX369" s="576"/>
    </row>
    <row r="370" spans="2:50" ht="14.25" customHeight="1">
      <c r="B370" s="527"/>
      <c r="C370" s="203">
        <v>4</v>
      </c>
      <c r="D370" s="206" t="s">
        <v>423</v>
      </c>
      <c r="E370" s="203">
        <v>19</v>
      </c>
      <c r="F370" s="203">
        <v>3600</v>
      </c>
      <c r="G370" s="208">
        <f t="shared" si="467"/>
        <v>189.47368421052633</v>
      </c>
      <c r="H370" s="576"/>
      <c r="I370" s="209">
        <f t="shared" si="475"/>
        <v>19</v>
      </c>
      <c r="J370" s="209">
        <f t="shared" si="475"/>
        <v>3167.5523490096057</v>
      </c>
      <c r="K370" s="210">
        <f t="shared" si="475"/>
        <v>166.71328152682133</v>
      </c>
      <c r="L370" s="577"/>
      <c r="M370" s="209">
        <f>RANK(K370, K$367:$K$381)</f>
        <v>2</v>
      </c>
      <c r="N370" s="527"/>
      <c r="O370" s="527"/>
      <c r="P370" s="207">
        <v>19</v>
      </c>
      <c r="Q370" s="207">
        <v>3167.8977272727252</v>
      </c>
      <c r="R370" s="208">
        <f t="shared" si="468"/>
        <v>166.73145933014342</v>
      </c>
      <c r="S370" s="205">
        <f t="shared" si="476"/>
        <v>2</v>
      </c>
      <c r="T370" s="576"/>
      <c r="U370" s="207">
        <v>19</v>
      </c>
      <c r="V370" s="207">
        <v>3167.7966101694901</v>
      </c>
      <c r="W370" s="208">
        <f t="shared" si="469"/>
        <v>166.72613737734159</v>
      </c>
      <c r="X370" s="205">
        <f t="shared" si="477"/>
        <v>2</v>
      </c>
      <c r="Y370" s="576"/>
      <c r="Z370" s="207">
        <v>19</v>
      </c>
      <c r="AA370" s="207">
        <v>3166.9172932330789</v>
      </c>
      <c r="AB370" s="208">
        <f t="shared" si="470"/>
        <v>166.67985753858309</v>
      </c>
      <c r="AC370" s="205">
        <f t="shared" si="478"/>
        <v>2</v>
      </c>
      <c r="AD370" s="576"/>
      <c r="AE370" s="207">
        <v>19</v>
      </c>
      <c r="AF370" s="207">
        <v>3167.5977653631289</v>
      </c>
      <c r="AG370" s="208">
        <f t="shared" si="471"/>
        <v>166.71567186121732</v>
      </c>
      <c r="AH370" s="205">
        <f t="shared" si="479"/>
        <v>2</v>
      </c>
      <c r="AI370" s="576"/>
      <c r="AJ370" s="207"/>
      <c r="AK370" s="207"/>
      <c r="AL370" s="208"/>
      <c r="AM370" s="205"/>
      <c r="AN370" s="576"/>
      <c r="AO370" s="207"/>
      <c r="AP370" s="207"/>
      <c r="AQ370" s="208"/>
      <c r="AR370" s="205"/>
      <c r="AS370" s="576"/>
      <c r="AT370" s="207"/>
      <c r="AU370" s="207"/>
      <c r="AV370" s="208"/>
      <c r="AW370" s="205"/>
      <c r="AX370" s="576"/>
    </row>
    <row r="371" spans="2:50" ht="14.25" customHeight="1">
      <c r="B371" s="527"/>
      <c r="C371" s="203">
        <v>5</v>
      </c>
      <c r="D371" s="206" t="s">
        <v>763</v>
      </c>
      <c r="E371" s="203">
        <v>19</v>
      </c>
      <c r="F371" s="203">
        <v>1800</v>
      </c>
      <c r="G371" s="208">
        <f t="shared" si="467"/>
        <v>94.736842105263165</v>
      </c>
      <c r="H371" s="576"/>
      <c r="I371" s="209">
        <f t="shared" si="475"/>
        <v>19</v>
      </c>
      <c r="J371" s="209">
        <f t="shared" si="475"/>
        <v>1595.8736325328573</v>
      </c>
      <c r="K371" s="210">
        <f t="shared" si="475"/>
        <v>83.993349080676694</v>
      </c>
      <c r="L371" s="577"/>
      <c r="M371" s="209">
        <f>RANK(K371, K$367:$K$381)</f>
        <v>8</v>
      </c>
      <c r="N371" s="527"/>
      <c r="O371" s="527"/>
      <c r="P371" s="207">
        <v>19</v>
      </c>
      <c r="Q371" s="207">
        <v>1594.5245661207528</v>
      </c>
      <c r="R371" s="208">
        <f t="shared" si="468"/>
        <v>83.922345585302779</v>
      </c>
      <c r="S371" s="205">
        <f t="shared" si="476"/>
        <v>8</v>
      </c>
      <c r="T371" s="576"/>
      <c r="U371" s="207">
        <v>19</v>
      </c>
      <c r="V371" s="207">
        <v>1594.4865609924193</v>
      </c>
      <c r="W371" s="208">
        <f t="shared" si="469"/>
        <v>83.920345315390492</v>
      </c>
      <c r="X371" s="205">
        <f t="shared" si="477"/>
        <v>8</v>
      </c>
      <c r="Y371" s="576"/>
      <c r="Z371" s="207">
        <v>19</v>
      </c>
      <c r="AA371" s="207">
        <v>1596.5325936199713</v>
      </c>
      <c r="AB371" s="208">
        <f t="shared" si="470"/>
        <v>84.028031243156377</v>
      </c>
      <c r="AC371" s="205">
        <f t="shared" si="478"/>
        <v>8</v>
      </c>
      <c r="AD371" s="576"/>
      <c r="AE371" s="207">
        <v>19</v>
      </c>
      <c r="AF371" s="207">
        <v>1596.4968152866236</v>
      </c>
      <c r="AG371" s="208">
        <f t="shared" si="471"/>
        <v>84.026148172980186</v>
      </c>
      <c r="AH371" s="205">
        <f t="shared" si="479"/>
        <v>8</v>
      </c>
      <c r="AI371" s="576"/>
      <c r="AJ371" s="207">
        <v>19</v>
      </c>
      <c r="AK371" s="207">
        <v>1596.2660443407242</v>
      </c>
      <c r="AL371" s="208">
        <f t="shared" si="472"/>
        <v>84.014002333722331</v>
      </c>
      <c r="AM371" s="205">
        <f t="shared" si="480"/>
        <v>7</v>
      </c>
      <c r="AN371" s="576"/>
      <c r="AO371" s="207">
        <v>19</v>
      </c>
      <c r="AP371" s="207">
        <v>1596.2581852198327</v>
      </c>
      <c r="AQ371" s="208">
        <f t="shared" si="473"/>
        <v>84.013588695780669</v>
      </c>
      <c r="AR371" s="205">
        <f t="shared" si="481"/>
        <v>7</v>
      </c>
      <c r="AS371" s="576"/>
      <c r="AT371" s="207">
        <v>19</v>
      </c>
      <c r="AU371" s="207">
        <v>1596.5506621496761</v>
      </c>
      <c r="AV371" s="208">
        <f t="shared" si="474"/>
        <v>84.02898221840401</v>
      </c>
      <c r="AW371" s="205">
        <f t="shared" si="482"/>
        <v>7</v>
      </c>
      <c r="AX371" s="576"/>
    </row>
    <row r="372" spans="2:50" ht="14.25" customHeight="1">
      <c r="B372" s="527"/>
      <c r="C372" s="203">
        <v>6</v>
      </c>
      <c r="D372" s="206" t="s">
        <v>781</v>
      </c>
      <c r="E372" s="203">
        <v>18</v>
      </c>
      <c r="F372" s="203">
        <v>1800</v>
      </c>
      <c r="G372" s="208">
        <f t="shared" si="467"/>
        <v>100</v>
      </c>
      <c r="H372" s="576"/>
      <c r="I372" s="209">
        <f t="shared" si="475"/>
        <v>18</v>
      </c>
      <c r="J372" s="209">
        <f t="shared" si="475"/>
        <v>1594.9618742571549</v>
      </c>
      <c r="K372" s="210">
        <f t="shared" si="475"/>
        <v>88.608993014286384</v>
      </c>
      <c r="L372" s="577"/>
      <c r="M372" s="209">
        <f>RANK(K372, K$367:$K$381)</f>
        <v>7</v>
      </c>
      <c r="N372" s="527"/>
      <c r="O372" s="527"/>
      <c r="P372" s="207">
        <v>18</v>
      </c>
      <c r="Q372" s="207">
        <v>1593.4426229508192</v>
      </c>
      <c r="R372" s="208">
        <f t="shared" si="468"/>
        <v>88.524590163934405</v>
      </c>
      <c r="S372" s="205">
        <f t="shared" si="476"/>
        <v>7</v>
      </c>
      <c r="T372" s="576"/>
      <c r="U372" s="207">
        <v>18</v>
      </c>
      <c r="V372" s="207">
        <v>1593.3993399339909</v>
      </c>
      <c r="W372" s="208">
        <f t="shared" si="469"/>
        <v>88.522185551888384</v>
      </c>
      <c r="X372" s="205">
        <f t="shared" si="477"/>
        <v>7</v>
      </c>
      <c r="Y372" s="576"/>
      <c r="Z372" s="207">
        <v>18</v>
      </c>
      <c r="AA372" s="207">
        <v>1595.4690265486706</v>
      </c>
      <c r="AB372" s="208">
        <f t="shared" si="470"/>
        <v>88.637168141592809</v>
      </c>
      <c r="AC372" s="205">
        <f t="shared" si="478"/>
        <v>7</v>
      </c>
      <c r="AD372" s="576"/>
      <c r="AE372" s="207">
        <v>18</v>
      </c>
      <c r="AF372" s="207">
        <v>1595.3648606326353</v>
      </c>
      <c r="AG372" s="208">
        <f t="shared" si="471"/>
        <v>88.631381146257525</v>
      </c>
      <c r="AH372" s="205">
        <f t="shared" si="479"/>
        <v>7</v>
      </c>
      <c r="AI372" s="576"/>
      <c r="AJ372" s="207">
        <v>18</v>
      </c>
      <c r="AK372" s="207">
        <v>1595.440831377806</v>
      </c>
      <c r="AL372" s="208">
        <f t="shared" si="472"/>
        <v>88.635601743211453</v>
      </c>
      <c r="AM372" s="205">
        <f>RANK(AL372, AL$367:AL$381)</f>
        <v>6</v>
      </c>
      <c r="AN372" s="576"/>
      <c r="AO372" s="207">
        <v>18</v>
      </c>
      <c r="AP372" s="207">
        <v>1595.616438356162</v>
      </c>
      <c r="AQ372" s="208">
        <f t="shared" si="473"/>
        <v>88.645357686453451</v>
      </c>
      <c r="AR372" s="205">
        <f t="shared" si="481"/>
        <v>6</v>
      </c>
      <c r="AS372" s="576"/>
      <c r="AT372" s="207">
        <v>18</v>
      </c>
      <c r="AU372" s="207">
        <v>1596</v>
      </c>
      <c r="AV372" s="208">
        <f t="shared" si="474"/>
        <v>88.666666666666671</v>
      </c>
      <c r="AW372" s="205">
        <f t="shared" si="482"/>
        <v>6</v>
      </c>
      <c r="AX372" s="576"/>
    </row>
    <row r="373" spans="2:50" ht="14.25" customHeight="1">
      <c r="B373" s="527"/>
      <c r="C373" s="203">
        <v>7</v>
      </c>
      <c r="D373" s="206" t="s">
        <v>782</v>
      </c>
      <c r="E373" s="203">
        <v>17</v>
      </c>
      <c r="F373" s="203">
        <v>1800</v>
      </c>
      <c r="G373" s="208">
        <f t="shared" si="467"/>
        <v>105.88235294117646</v>
      </c>
      <c r="H373" s="576"/>
      <c r="I373" s="209">
        <f t="shared" si="475"/>
        <v>17</v>
      </c>
      <c r="J373" s="209">
        <f t="shared" si="475"/>
        <v>1595.2607304668898</v>
      </c>
      <c r="K373" s="210">
        <f t="shared" si="475"/>
        <v>93.83886649805234</v>
      </c>
      <c r="L373" s="577"/>
      <c r="M373" s="209">
        <f>RANK(K373, K$367:$K$381)</f>
        <v>6</v>
      </c>
      <c r="N373" s="527"/>
      <c r="O373" s="527"/>
      <c r="P373" s="207">
        <v>17</v>
      </c>
      <c r="Q373" s="207">
        <v>1593.8683498647429</v>
      </c>
      <c r="R373" s="208">
        <f t="shared" si="468"/>
        <v>93.756961756749575</v>
      </c>
      <c r="S373" s="205">
        <f>RANK(R373, R$367:R$381)</f>
        <v>6</v>
      </c>
      <c r="T373" s="576"/>
      <c r="U373" s="207">
        <v>17</v>
      </c>
      <c r="V373" s="207">
        <v>1593.9273270283716</v>
      </c>
      <c r="W373" s="208">
        <f t="shared" si="469"/>
        <v>93.76043100166892</v>
      </c>
      <c r="X373" s="205">
        <f>RANK(W373, W$367:W$381)</f>
        <v>6</v>
      </c>
      <c r="Y373" s="576"/>
      <c r="Z373" s="207">
        <v>17</v>
      </c>
      <c r="AA373" s="207">
        <v>1595.7090753057273</v>
      </c>
      <c r="AB373" s="208">
        <f t="shared" si="470"/>
        <v>93.86523972386631</v>
      </c>
      <c r="AC373" s="205">
        <f>RANK(AB373, AB$367:AB$381)</f>
        <v>6</v>
      </c>
      <c r="AD373" s="576"/>
      <c r="AE373" s="207">
        <v>17</v>
      </c>
      <c r="AF373" s="207">
        <v>1595.8689175769607</v>
      </c>
      <c r="AG373" s="208">
        <f t="shared" si="471"/>
        <v>93.874642210409448</v>
      </c>
      <c r="AH373" s="205">
        <f>RANK(AG373, AG$367:AG$381)</f>
        <v>6</v>
      </c>
      <c r="AI373" s="576"/>
      <c r="AJ373" s="207">
        <v>17</v>
      </c>
      <c r="AK373" s="207">
        <v>1595.8115183246057</v>
      </c>
      <c r="AL373" s="208">
        <f t="shared" si="472"/>
        <v>93.871265783800339</v>
      </c>
      <c r="AM373" s="205">
        <f>RANK(AL373, AL$367:AL$381)</f>
        <v>5</v>
      </c>
      <c r="AN373" s="576"/>
      <c r="AO373" s="207">
        <v>17</v>
      </c>
      <c r="AP373" s="207">
        <v>1595.7424892703857</v>
      </c>
      <c r="AQ373" s="208">
        <f t="shared" si="473"/>
        <v>93.867205251199152</v>
      </c>
      <c r="AR373" s="205">
        <f>RANK(AQ373, AQ$367:AQ$381)</f>
        <v>5</v>
      </c>
      <c r="AS373" s="576"/>
      <c r="AT373" s="207">
        <v>17</v>
      </c>
      <c r="AU373" s="207">
        <v>1595.8974358974351</v>
      </c>
      <c r="AV373" s="208">
        <f t="shared" si="474"/>
        <v>93.876319758672651</v>
      </c>
      <c r="AW373" s="205">
        <f>RANK(AV373, AV$367:AV$381)</f>
        <v>5</v>
      </c>
      <c r="AX373" s="576"/>
    </row>
    <row r="374" spans="2:50" ht="14.25" customHeight="1">
      <c r="B374" s="527"/>
      <c r="C374" s="203">
        <v>8</v>
      </c>
      <c r="D374" s="206" t="s">
        <v>783</v>
      </c>
      <c r="E374" s="203">
        <v>19</v>
      </c>
      <c r="F374" s="203">
        <v>3600</v>
      </c>
      <c r="G374" s="208">
        <f t="shared" si="467"/>
        <v>189.47368421052633</v>
      </c>
      <c r="H374" s="576"/>
      <c r="I374" s="209">
        <f t="shared" si="475"/>
        <v>19</v>
      </c>
      <c r="J374" s="209">
        <f t="shared" si="475"/>
        <v>3168.3415803958378</v>
      </c>
      <c r="K374" s="210">
        <f t="shared" si="475"/>
        <v>166.75482002083359</v>
      </c>
      <c r="L374" s="577"/>
      <c r="M374" s="209">
        <f>RANK(K374, K$367:$K$381)</f>
        <v>1</v>
      </c>
      <c r="N374" s="527"/>
      <c r="O374" s="527"/>
      <c r="P374" s="207">
        <v>19</v>
      </c>
      <c r="Q374" s="207">
        <v>3168.9578713969063</v>
      </c>
      <c r="R374" s="208">
        <f t="shared" si="468"/>
        <v>166.78725638931087</v>
      </c>
      <c r="S374" s="205">
        <f t="shared" si="476"/>
        <v>1</v>
      </c>
      <c r="T374" s="576"/>
      <c r="U374" s="207">
        <v>19</v>
      </c>
      <c r="V374" s="207">
        <v>3168.3836589698044</v>
      </c>
      <c r="W374" s="208">
        <f t="shared" si="469"/>
        <v>166.75703468262128</v>
      </c>
      <c r="X374" s="205">
        <f t="shared" si="477"/>
        <v>1</v>
      </c>
      <c r="Y374" s="576"/>
      <c r="Z374" s="207">
        <v>19</v>
      </c>
      <c r="AA374" s="207">
        <v>3167.8877630553334</v>
      </c>
      <c r="AB374" s="208">
        <f t="shared" si="470"/>
        <v>166.73093489764912</v>
      </c>
      <c r="AC374" s="205">
        <f t="shared" si="478"/>
        <v>1</v>
      </c>
      <c r="AD374" s="576"/>
      <c r="AE374" s="207">
        <v>19</v>
      </c>
      <c r="AF374" s="207">
        <v>3169.5137976347019</v>
      </c>
      <c r="AG374" s="208">
        <f t="shared" si="471"/>
        <v>166.81651566498431</v>
      </c>
      <c r="AH374" s="205">
        <f t="shared" si="479"/>
        <v>1</v>
      </c>
      <c r="AI374" s="576"/>
      <c r="AJ374" s="207">
        <v>19</v>
      </c>
      <c r="AK374" s="207">
        <v>3167.2473867595809</v>
      </c>
      <c r="AL374" s="208">
        <f t="shared" si="472"/>
        <v>166.6972308820832</v>
      </c>
      <c r="AM374" s="205">
        <f t="shared" si="480"/>
        <v>1</v>
      </c>
      <c r="AN374" s="576"/>
      <c r="AO374" s="207">
        <v>19</v>
      </c>
      <c r="AP374" s="207">
        <v>3167.5194660734155</v>
      </c>
      <c r="AQ374" s="208">
        <f t="shared" si="473"/>
        <v>166.71155084596924</v>
      </c>
      <c r="AR374" s="205">
        <f t="shared" si="481"/>
        <v>1</v>
      </c>
      <c r="AS374" s="576"/>
      <c r="AT374" s="207">
        <v>19</v>
      </c>
      <c r="AU374" s="207">
        <v>3168.8811188811242</v>
      </c>
      <c r="AV374" s="208">
        <f t="shared" si="474"/>
        <v>166.78321678321706</v>
      </c>
      <c r="AW374" s="205">
        <f>RANK(AV374, AV$367:AV$381)</f>
        <v>1</v>
      </c>
      <c r="AX374" s="576"/>
    </row>
    <row r="375" spans="2:50" ht="14.25" customHeight="1">
      <c r="B375" s="527"/>
      <c r="C375" s="203">
        <v>9</v>
      </c>
      <c r="D375" s="206"/>
      <c r="E375" s="203"/>
      <c r="F375" s="203"/>
      <c r="G375" s="208"/>
      <c r="H375" s="576"/>
      <c r="I375" s="209"/>
      <c r="J375" s="209"/>
      <c r="K375" s="210"/>
      <c r="L375" s="577"/>
      <c r="M375" s="209"/>
      <c r="N375" s="527"/>
      <c r="O375" s="527"/>
      <c r="P375" s="207"/>
      <c r="Q375" s="207"/>
      <c r="R375" s="208"/>
      <c r="S375" s="205"/>
      <c r="T375" s="576"/>
      <c r="U375" s="207"/>
      <c r="V375" s="207"/>
      <c r="W375" s="208"/>
      <c r="X375" s="205"/>
      <c r="Y375" s="576"/>
      <c r="Z375" s="207"/>
      <c r="AA375" s="207"/>
      <c r="AB375" s="208"/>
      <c r="AC375" s="205"/>
      <c r="AD375" s="576"/>
      <c r="AE375" s="207"/>
      <c r="AF375" s="207"/>
      <c r="AG375" s="208"/>
      <c r="AH375" s="205"/>
      <c r="AI375" s="576"/>
      <c r="AJ375" s="207"/>
      <c r="AK375" s="207"/>
      <c r="AL375" s="208"/>
      <c r="AM375" s="205"/>
      <c r="AN375" s="576"/>
      <c r="AO375" s="207"/>
      <c r="AP375" s="207"/>
      <c r="AQ375" s="208"/>
      <c r="AR375" s="205"/>
      <c r="AS375" s="576"/>
      <c r="AT375" s="207"/>
      <c r="AU375" s="207"/>
      <c r="AV375" s="208"/>
      <c r="AW375" s="205"/>
      <c r="AX375" s="576"/>
    </row>
    <row r="376" spans="2:50" ht="14.25" customHeight="1">
      <c r="B376" s="527"/>
      <c r="C376" s="203">
        <v>10</v>
      </c>
      <c r="D376" s="206"/>
      <c r="E376" s="203"/>
      <c r="F376" s="203"/>
      <c r="G376" s="208"/>
      <c r="H376" s="576"/>
      <c r="I376" s="209"/>
      <c r="J376" s="209"/>
      <c r="K376" s="210"/>
      <c r="L376" s="577"/>
      <c r="M376" s="209"/>
      <c r="N376" s="527"/>
      <c r="O376" s="527"/>
      <c r="P376" s="207"/>
      <c r="Q376" s="207"/>
      <c r="R376" s="208"/>
      <c r="S376" s="205"/>
      <c r="T376" s="576"/>
      <c r="U376" s="207"/>
      <c r="V376" s="207"/>
      <c r="W376" s="208"/>
      <c r="X376" s="205"/>
      <c r="Y376" s="576"/>
      <c r="Z376" s="207"/>
      <c r="AA376" s="207"/>
      <c r="AB376" s="208"/>
      <c r="AC376" s="205"/>
      <c r="AD376" s="576"/>
      <c r="AE376" s="207"/>
      <c r="AF376" s="207"/>
      <c r="AG376" s="208"/>
      <c r="AH376" s="205"/>
      <c r="AI376" s="576"/>
      <c r="AJ376" s="207"/>
      <c r="AK376" s="207"/>
      <c r="AL376" s="208"/>
      <c r="AM376" s="205"/>
      <c r="AN376" s="576"/>
      <c r="AO376" s="207"/>
      <c r="AP376" s="207"/>
      <c r="AQ376" s="208"/>
      <c r="AR376" s="205"/>
      <c r="AS376" s="576"/>
      <c r="AT376" s="207"/>
      <c r="AU376" s="207"/>
      <c r="AV376" s="208"/>
      <c r="AW376" s="205"/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7"/>
      <c r="Q377" s="207"/>
      <c r="R377" s="208"/>
      <c r="S377" s="205"/>
      <c r="T377" s="576"/>
      <c r="U377" s="207"/>
      <c r="V377" s="207"/>
      <c r="W377" s="208"/>
      <c r="X377" s="205"/>
      <c r="Y377" s="576"/>
      <c r="Z377" s="207"/>
      <c r="AA377" s="207"/>
      <c r="AB377" s="208"/>
      <c r="AC377" s="205"/>
      <c r="AD377" s="576"/>
      <c r="AE377" s="207"/>
      <c r="AF377" s="207"/>
      <c r="AG377" s="208"/>
      <c r="AH377" s="205"/>
      <c r="AI377" s="576"/>
      <c r="AJ377" s="207"/>
      <c r="AK377" s="207"/>
      <c r="AL377" s="208"/>
      <c r="AM377" s="205"/>
      <c r="AN377" s="576"/>
      <c r="AO377" s="207"/>
      <c r="AP377" s="207"/>
      <c r="AQ377" s="208"/>
      <c r="AR377" s="205"/>
      <c r="AS377" s="576"/>
      <c r="AT377" s="207"/>
      <c r="AU377" s="207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3"/>
      <c r="Q378" s="203"/>
      <c r="R378" s="208"/>
      <c r="S378" s="205"/>
      <c r="T378" s="576"/>
      <c r="U378" s="203"/>
      <c r="V378" s="203"/>
      <c r="W378" s="208"/>
      <c r="X378" s="205"/>
      <c r="Y378" s="576"/>
      <c r="Z378" s="203"/>
      <c r="AA378" s="203"/>
      <c r="AB378" s="208"/>
      <c r="AC378" s="205"/>
      <c r="AD378" s="576"/>
      <c r="AE378" s="203"/>
      <c r="AF378" s="203"/>
      <c r="AG378" s="208"/>
      <c r="AH378" s="205"/>
      <c r="AI378" s="576"/>
      <c r="AJ378" s="203"/>
      <c r="AK378" s="203"/>
      <c r="AL378" s="208"/>
      <c r="AM378" s="205"/>
      <c r="AN378" s="576"/>
      <c r="AO378" s="203"/>
      <c r="AP378" s="203"/>
      <c r="AQ378" s="208"/>
      <c r="AR378" s="205"/>
      <c r="AS378" s="576"/>
      <c r="AT378" s="203"/>
      <c r="AU378" s="203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83">U382+1</f>
        <v>46002</v>
      </c>
      <c r="AA382" s="637"/>
      <c r="AB382" s="637"/>
      <c r="AC382" s="637"/>
      <c r="AD382" s="637"/>
      <c r="AE382" s="638">
        <f t="shared" ref="AE382" si="484">Z382+1</f>
        <v>46003</v>
      </c>
      <c r="AF382" s="639"/>
      <c r="AG382" s="639"/>
      <c r="AH382" s="639"/>
      <c r="AI382" s="639"/>
      <c r="AJ382" s="640">
        <f t="shared" ref="AJ382" si="485">AE382+1</f>
        <v>46004</v>
      </c>
      <c r="AK382" s="641"/>
      <c r="AL382" s="641"/>
      <c r="AM382" s="641"/>
      <c r="AN382" s="642"/>
      <c r="AO382" s="638">
        <f t="shared" ref="AO382" si="486">AJ382+1</f>
        <v>46005</v>
      </c>
      <c r="AP382" s="639"/>
      <c r="AQ382" s="639"/>
      <c r="AR382" s="639"/>
      <c r="AS382" s="639"/>
      <c r="AT382" s="640">
        <f t="shared" ref="AT382" si="487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8">Z382</f>
        <v>46002</v>
      </c>
      <c r="AA383" s="643"/>
      <c r="AB383" s="643"/>
      <c r="AC383" s="643"/>
      <c r="AD383" s="643"/>
      <c r="AE383" s="644">
        <f t="shared" ref="AE383" si="489">AE382</f>
        <v>46003</v>
      </c>
      <c r="AF383" s="644"/>
      <c r="AG383" s="644"/>
      <c r="AH383" s="644"/>
      <c r="AI383" s="644"/>
      <c r="AJ383" s="645">
        <f t="shared" ref="AJ383" si="490">AJ382</f>
        <v>46004</v>
      </c>
      <c r="AK383" s="646"/>
      <c r="AL383" s="646"/>
      <c r="AM383" s="646"/>
      <c r="AN383" s="647"/>
      <c r="AO383" s="644">
        <f t="shared" ref="AO383" si="491">AO382</f>
        <v>46005</v>
      </c>
      <c r="AP383" s="644"/>
      <c r="AQ383" s="644"/>
      <c r="AR383" s="644"/>
      <c r="AS383" s="644"/>
      <c r="AT383" s="645">
        <f t="shared" ref="AT383" si="492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500</v>
      </c>
      <c r="C387" s="203">
        <v>1</v>
      </c>
      <c r="D387" s="206" t="s">
        <v>420</v>
      </c>
      <c r="E387" s="203">
        <v>21</v>
      </c>
      <c r="F387" s="203">
        <v>3600</v>
      </c>
      <c r="G387" s="208">
        <f t="shared" ref="G387:G393" si="493">F387/E387</f>
        <v>171.42857142857142</v>
      </c>
      <c r="H387" s="576">
        <f>AVERAGE(G387:G401)</f>
        <v>144.70714601630127</v>
      </c>
      <c r="I387" s="209">
        <f>AVERAGE(P387,U387,Z387,AE387,AJ387,AO387,AT387)</f>
        <v>21</v>
      </c>
      <c r="J387" s="209">
        <f>AVERAGE(Q387,V387,AA387,AF387,AK387,AP387,AU387)</f>
        <v>3169.499859484747</v>
      </c>
      <c r="K387" s="210">
        <f>AVERAGE(R387,W387,AB387,AG387,AL387,AQ387,AV387)</f>
        <v>150.9285647373689</v>
      </c>
      <c r="L387" s="577">
        <f>IFERROR(AVERAGE(K387:K401),"-")</f>
        <v>128.85820929955838</v>
      </c>
      <c r="M387" s="209">
        <f>RANK(K387, K$387:$K$401)</f>
        <v>4</v>
      </c>
      <c r="N387" s="527"/>
      <c r="O387" s="527"/>
      <c r="P387" s="207">
        <v>21</v>
      </c>
      <c r="Q387" s="207">
        <v>3169.2307692307704</v>
      </c>
      <c r="R387" s="208">
        <f t="shared" ref="R387:R393" si="494">Q387/P387</f>
        <v>150.91575091575098</v>
      </c>
      <c r="S387" s="205">
        <f>RANK(R387, R$387:R$401)</f>
        <v>4</v>
      </c>
      <c r="T387" s="576">
        <f>AVERAGE(R387:R401)</f>
        <v>128.84948684480116</v>
      </c>
      <c r="U387" s="207">
        <v>21</v>
      </c>
      <c r="V387" s="207">
        <v>3169.7211155378468</v>
      </c>
      <c r="W387" s="208">
        <f t="shared" ref="W387:W393" si="495">V387/U387</f>
        <v>150.93910073989747</v>
      </c>
      <c r="X387" s="205">
        <f>RANK(W387, W$387:W$401)</f>
        <v>4</v>
      </c>
      <c r="Y387" s="576">
        <f>AVERAGE(W387:W401)</f>
        <v>128.84941094391138</v>
      </c>
      <c r="Z387" s="207">
        <v>21</v>
      </c>
      <c r="AA387" s="207">
        <v>3169.5476936856239</v>
      </c>
      <c r="AB387" s="208">
        <f t="shared" ref="AB387:AB393" si="496">AA387/Z387</f>
        <v>150.93084255645829</v>
      </c>
      <c r="AC387" s="205">
        <f>RANK(AB387, AB$387:AB$401)</f>
        <v>4</v>
      </c>
      <c r="AD387" s="576">
        <f>AVERAGE(AB387:AB401)</f>
        <v>128.83903257776998</v>
      </c>
      <c r="AE387" s="207"/>
      <c r="AF387" s="207"/>
      <c r="AG387" s="208"/>
      <c r="AH387" s="205"/>
      <c r="AI387" s="576">
        <f>AVERAGE(AG387:AG401)</f>
        <v>108.32883413960064</v>
      </c>
      <c r="AJ387" s="207"/>
      <c r="AK387" s="207"/>
      <c r="AL387" s="208"/>
      <c r="AM387" s="205"/>
      <c r="AN387" s="576">
        <f>AVERAGE(AL387:AL401)</f>
        <v>113.18374698262301</v>
      </c>
      <c r="AO387" s="207"/>
      <c r="AP387" s="207"/>
      <c r="AQ387" s="208"/>
      <c r="AR387" s="205"/>
      <c r="AS387" s="576">
        <f>AVERAGE(AQ387:AQ401)</f>
        <v>113.20556304715261</v>
      </c>
      <c r="AT387" s="207"/>
      <c r="AU387" s="207"/>
      <c r="AV387" s="208"/>
      <c r="AW387" s="205"/>
      <c r="AX387" s="576">
        <f>AVERAGE(AV387:AV401)</f>
        <v>113.18814671977539</v>
      </c>
    </row>
    <row r="388" spans="2:50" ht="14.25" customHeight="1">
      <c r="B388" s="527"/>
      <c r="C388" s="203">
        <v>2</v>
      </c>
      <c r="D388" s="206" t="s">
        <v>426</v>
      </c>
      <c r="E388" s="203">
        <v>20</v>
      </c>
      <c r="F388" s="203">
        <v>3600</v>
      </c>
      <c r="G388" s="208">
        <f t="shared" si="493"/>
        <v>180</v>
      </c>
      <c r="H388" s="576"/>
      <c r="I388" s="209">
        <f t="shared" ref="I388:K393" si="497">AVERAGE(P388,U388,Z388,AE388,AJ388,AO388,AT388)</f>
        <v>20</v>
      </c>
      <c r="J388" s="209">
        <f t="shared" si="497"/>
        <v>3255.428193210942</v>
      </c>
      <c r="K388" s="210">
        <f t="shared" si="497"/>
        <v>162.77140966054711</v>
      </c>
      <c r="L388" s="577"/>
      <c r="M388" s="209">
        <f>RANK(K388, K$387:$K$401)</f>
        <v>2</v>
      </c>
      <c r="N388" s="527"/>
      <c r="O388" s="527"/>
      <c r="P388" s="207">
        <v>20</v>
      </c>
      <c r="Q388" s="207">
        <v>3255.0071873502657</v>
      </c>
      <c r="R388" s="208">
        <f t="shared" si="494"/>
        <v>162.75035936751328</v>
      </c>
      <c r="S388" s="205">
        <f t="shared" ref="S388:S393" si="498">RANK(R388, R$387:R$401)</f>
        <v>2</v>
      </c>
      <c r="T388" s="576"/>
      <c r="U388" s="207">
        <v>20</v>
      </c>
      <c r="V388" s="207">
        <v>3255.7015239096218</v>
      </c>
      <c r="W388" s="208">
        <f t="shared" si="495"/>
        <v>162.78507619548108</v>
      </c>
      <c r="X388" s="205">
        <f t="shared" ref="X388:X393" si="499">RANK(W388, W$387:W$401)</f>
        <v>2</v>
      </c>
      <c r="Y388" s="576"/>
      <c r="Z388" s="207">
        <v>20</v>
      </c>
      <c r="AA388" s="207">
        <v>3255.5758683729391</v>
      </c>
      <c r="AB388" s="208">
        <f t="shared" si="496"/>
        <v>162.77879341864696</v>
      </c>
      <c r="AC388" s="205">
        <f t="shared" ref="AC388:AC393" si="500">RANK(AB388, AB$387:AB$401)</f>
        <v>2</v>
      </c>
      <c r="AD388" s="576"/>
      <c r="AE388" s="207"/>
      <c r="AF388" s="207"/>
      <c r="AG388" s="208"/>
      <c r="AH388" s="205"/>
      <c r="AI388" s="576"/>
      <c r="AJ388" s="207"/>
      <c r="AK388" s="207"/>
      <c r="AL388" s="208"/>
      <c r="AM388" s="205"/>
      <c r="AN388" s="576"/>
      <c r="AO388" s="207"/>
      <c r="AP388" s="207"/>
      <c r="AQ388" s="208"/>
      <c r="AR388" s="205"/>
      <c r="AS388" s="576"/>
      <c r="AT388" s="207"/>
      <c r="AU388" s="207"/>
      <c r="AV388" s="208"/>
      <c r="AW388" s="205"/>
      <c r="AX388" s="576"/>
    </row>
    <row r="389" spans="2:50" ht="14.25" customHeight="1">
      <c r="B389" s="527"/>
      <c r="C389" s="203">
        <v>3</v>
      </c>
      <c r="D389" s="206" t="s">
        <v>425</v>
      </c>
      <c r="E389" s="203">
        <v>21</v>
      </c>
      <c r="F389" s="203">
        <v>3600</v>
      </c>
      <c r="G389" s="208">
        <f t="shared" si="493"/>
        <v>171.42857142857142</v>
      </c>
      <c r="H389" s="576"/>
      <c r="I389" s="209">
        <f t="shared" si="497"/>
        <v>21</v>
      </c>
      <c r="J389" s="209">
        <f t="shared" si="497"/>
        <v>3253.9584110314295</v>
      </c>
      <c r="K389" s="210">
        <f t="shared" si="497"/>
        <v>154.95040052530615</v>
      </c>
      <c r="L389" s="577"/>
      <c r="M389" s="209">
        <f>RANK(K389, K$387:$K$401)</f>
        <v>3</v>
      </c>
      <c r="N389" s="527"/>
      <c r="O389" s="527"/>
      <c r="P389" s="207">
        <v>21</v>
      </c>
      <c r="Q389" s="207">
        <v>3254.2975696502663</v>
      </c>
      <c r="R389" s="208">
        <f t="shared" si="494"/>
        <v>154.96655093572696</v>
      </c>
      <c r="S389" s="205">
        <f t="shared" si="498"/>
        <v>3</v>
      </c>
      <c r="T389" s="576"/>
      <c r="U389" s="207">
        <v>21</v>
      </c>
      <c r="V389" s="207">
        <v>3253.9877300613466</v>
      </c>
      <c r="W389" s="208">
        <f t="shared" si="495"/>
        <v>154.95179666958794</v>
      </c>
      <c r="X389" s="205">
        <f t="shared" si="499"/>
        <v>3</v>
      </c>
      <c r="Y389" s="576"/>
      <c r="Z389" s="207">
        <v>21</v>
      </c>
      <c r="AA389" s="207">
        <v>3253.5899333826756</v>
      </c>
      <c r="AB389" s="208">
        <f t="shared" si="496"/>
        <v>154.93285397060359</v>
      </c>
      <c r="AC389" s="205">
        <f t="shared" si="500"/>
        <v>3</v>
      </c>
      <c r="AD389" s="576"/>
      <c r="AE389" s="207"/>
      <c r="AF389" s="207"/>
      <c r="AG389" s="208"/>
      <c r="AH389" s="205"/>
      <c r="AI389" s="576"/>
      <c r="AJ389" s="207"/>
      <c r="AK389" s="207"/>
      <c r="AL389" s="208"/>
      <c r="AM389" s="205"/>
      <c r="AN389" s="576"/>
      <c r="AO389" s="207"/>
      <c r="AP389" s="207"/>
      <c r="AQ389" s="208"/>
      <c r="AR389" s="205"/>
      <c r="AS389" s="576"/>
      <c r="AT389" s="207"/>
      <c r="AU389" s="207"/>
      <c r="AV389" s="208"/>
      <c r="AW389" s="205"/>
      <c r="AX389" s="576"/>
    </row>
    <row r="390" spans="2:50" ht="14.25" customHeight="1">
      <c r="B390" s="527"/>
      <c r="C390" s="203">
        <v>4</v>
      </c>
      <c r="D390" s="206" t="s">
        <v>763</v>
      </c>
      <c r="E390" s="203">
        <v>19</v>
      </c>
      <c r="F390" s="203">
        <v>1800</v>
      </c>
      <c r="G390" s="208">
        <f t="shared" si="493"/>
        <v>94.736842105263165</v>
      </c>
      <c r="H390" s="576"/>
      <c r="I390" s="209">
        <f t="shared" si="497"/>
        <v>19</v>
      </c>
      <c r="J390" s="209">
        <f t="shared" si="497"/>
        <v>1596.2555720055784</v>
      </c>
      <c r="K390" s="210">
        <f t="shared" si="497"/>
        <v>84.013451158188332</v>
      </c>
      <c r="L390" s="577"/>
      <c r="M390" s="209">
        <f>RANK(K390, K$387:$K$401)</f>
        <v>7</v>
      </c>
      <c r="N390" s="527"/>
      <c r="O390" s="527"/>
      <c r="P390" s="207">
        <v>19</v>
      </c>
      <c r="Q390" s="207">
        <v>1596.3266644801581</v>
      </c>
      <c r="R390" s="208">
        <f t="shared" si="494"/>
        <v>84.01719286737675</v>
      </c>
      <c r="S390" s="205">
        <f t="shared" si="498"/>
        <v>7</v>
      </c>
      <c r="T390" s="576"/>
      <c r="U390" s="207">
        <v>19</v>
      </c>
      <c r="V390" s="207">
        <v>1596.3224893917968</v>
      </c>
      <c r="W390" s="208">
        <f t="shared" si="495"/>
        <v>84.016973125884036</v>
      </c>
      <c r="X390" s="205">
        <f t="shared" si="499"/>
        <v>7</v>
      </c>
      <c r="Y390" s="576"/>
      <c r="Z390" s="207">
        <v>19</v>
      </c>
      <c r="AA390" s="207">
        <v>1596.2264150943402</v>
      </c>
      <c r="AB390" s="208">
        <f t="shared" si="496"/>
        <v>84.011916583912637</v>
      </c>
      <c r="AC390" s="205">
        <f t="shared" si="500"/>
        <v>7</v>
      </c>
      <c r="AD390" s="576"/>
      <c r="AE390" s="207">
        <v>19</v>
      </c>
      <c r="AF390" s="207">
        <v>1596.1045617631989</v>
      </c>
      <c r="AG390" s="208">
        <f t="shared" ref="AG390:AG393" si="501">AF390/AE390</f>
        <v>84.005503250694687</v>
      </c>
      <c r="AH390" s="205">
        <f t="shared" ref="AH390:AH393" si="502">RANK(AG390, AG$387:AG$401)</f>
        <v>4</v>
      </c>
      <c r="AI390" s="576"/>
      <c r="AJ390" s="207">
        <v>19</v>
      </c>
      <c r="AK390" s="207">
        <v>1596.2948046717695</v>
      </c>
      <c r="AL390" s="208">
        <f t="shared" ref="AL390:AL393" si="503">AK390/AJ390</f>
        <v>84.015516035356285</v>
      </c>
      <c r="AM390" s="205">
        <f t="shared" ref="AM390:AM393" si="504">RANK(AL390, AL$387:AL$401)</f>
        <v>3</v>
      </c>
      <c r="AN390" s="576"/>
      <c r="AO390" s="207">
        <v>19</v>
      </c>
      <c r="AP390" s="207">
        <v>1596.3457484188325</v>
      </c>
      <c r="AQ390" s="208">
        <f t="shared" ref="AQ390:AQ393" si="505">AP390/AO390</f>
        <v>84.018197285201708</v>
      </c>
      <c r="AR390" s="205">
        <f t="shared" ref="AR390:AR393" si="506">RANK(AQ390, AQ$387:AQ$401)</f>
        <v>3</v>
      </c>
      <c r="AS390" s="576"/>
      <c r="AT390" s="207">
        <v>19</v>
      </c>
      <c r="AU390" s="207">
        <v>1596.1683202189515</v>
      </c>
      <c r="AV390" s="208">
        <f t="shared" ref="AV390:AV393" si="507">AU390/AT390</f>
        <v>84.008858958892191</v>
      </c>
      <c r="AW390" s="205">
        <f>RANK(AV390, AV$387:AV$401)</f>
        <v>3</v>
      </c>
      <c r="AX390" s="576"/>
    </row>
    <row r="391" spans="2:50" ht="14.25" customHeight="1">
      <c r="B391" s="527"/>
      <c r="C391" s="203">
        <v>5</v>
      </c>
      <c r="D391" s="206" t="s">
        <v>781</v>
      </c>
      <c r="E391" s="203">
        <v>18</v>
      </c>
      <c r="F391" s="203">
        <v>1800</v>
      </c>
      <c r="G391" s="208">
        <f t="shared" si="493"/>
        <v>100</v>
      </c>
      <c r="H391" s="576"/>
      <c r="I391" s="209">
        <f t="shared" si="497"/>
        <v>18</v>
      </c>
      <c r="J391" s="209">
        <f t="shared" si="497"/>
        <v>1596.5297532544093</v>
      </c>
      <c r="K391" s="210">
        <f t="shared" si="497"/>
        <v>88.696097403022733</v>
      </c>
      <c r="L391" s="577"/>
      <c r="M391" s="209">
        <f>RANK(K391, K$387:$K$401)</f>
        <v>6</v>
      </c>
      <c r="N391" s="527"/>
      <c r="O391" s="527"/>
      <c r="P391" s="207">
        <v>18</v>
      </c>
      <c r="Q391" s="207">
        <v>1596.406696610861</v>
      </c>
      <c r="R391" s="208">
        <f t="shared" si="494"/>
        <v>88.689260922825611</v>
      </c>
      <c r="S391" s="205">
        <f t="shared" si="498"/>
        <v>6</v>
      </c>
      <c r="T391" s="576"/>
      <c r="U391" s="207">
        <v>18</v>
      </c>
      <c r="V391" s="207">
        <v>1596.3851667186011</v>
      </c>
      <c r="W391" s="208">
        <f t="shared" si="495"/>
        <v>88.688064817700067</v>
      </c>
      <c r="X391" s="205">
        <f t="shared" si="499"/>
        <v>6</v>
      </c>
      <c r="Y391" s="576"/>
      <c r="Z391" s="207">
        <v>18</v>
      </c>
      <c r="AA391" s="207">
        <v>1596.5601965601977</v>
      </c>
      <c r="AB391" s="208">
        <f t="shared" si="496"/>
        <v>88.697788697788766</v>
      </c>
      <c r="AC391" s="205">
        <f t="shared" si="500"/>
        <v>6</v>
      </c>
      <c r="AD391" s="576"/>
      <c r="AE391" s="207">
        <v>18</v>
      </c>
      <c r="AF391" s="207">
        <v>1596.6883500887059</v>
      </c>
      <c r="AG391" s="208">
        <f t="shared" si="501"/>
        <v>88.704908338261433</v>
      </c>
      <c r="AH391" s="205">
        <f t="shared" si="502"/>
        <v>3</v>
      </c>
      <c r="AI391" s="576"/>
      <c r="AJ391" s="207">
        <v>18</v>
      </c>
      <c r="AK391" s="207">
        <v>1596.6244725738379</v>
      </c>
      <c r="AL391" s="208">
        <f t="shared" si="503"/>
        <v>88.701359587435434</v>
      </c>
      <c r="AM391" s="205">
        <f t="shared" si="504"/>
        <v>2</v>
      </c>
      <c r="AN391" s="576"/>
      <c r="AO391" s="207">
        <v>18</v>
      </c>
      <c r="AP391" s="207">
        <v>1596.5340685309206</v>
      </c>
      <c r="AQ391" s="208">
        <f t="shared" si="505"/>
        <v>88.696337140606701</v>
      </c>
      <c r="AR391" s="205">
        <f t="shared" si="506"/>
        <v>2</v>
      </c>
      <c r="AS391" s="576"/>
      <c r="AT391" s="207">
        <v>18</v>
      </c>
      <c r="AU391" s="207">
        <v>1596.5093216977407</v>
      </c>
      <c r="AV391" s="208">
        <f t="shared" si="507"/>
        <v>88.694962316541151</v>
      </c>
      <c r="AW391" s="205">
        <f t="shared" ref="AW391:AW393" si="508">RANK(AV391, AV$387:AV$401)</f>
        <v>2</v>
      </c>
      <c r="AX391" s="576"/>
    </row>
    <row r="392" spans="2:50" ht="14.25" customHeight="1">
      <c r="B392" s="527"/>
      <c r="C392" s="203">
        <v>6</v>
      </c>
      <c r="D392" s="206" t="s">
        <v>782</v>
      </c>
      <c r="E392" s="203">
        <v>17</v>
      </c>
      <c r="F392" s="203">
        <v>1800</v>
      </c>
      <c r="G392" s="208">
        <f t="shared" si="493"/>
        <v>105.88235294117646</v>
      </c>
      <c r="H392" s="576"/>
      <c r="I392" s="209">
        <f t="shared" si="497"/>
        <v>17</v>
      </c>
      <c r="J392" s="209">
        <f t="shared" si="497"/>
        <v>1595.9460408072216</v>
      </c>
      <c r="K392" s="210">
        <f t="shared" si="497"/>
        <v>93.879178871013039</v>
      </c>
      <c r="L392" s="577"/>
      <c r="M392" s="209">
        <f>RANK(K392, K$387:$K$401)</f>
        <v>5</v>
      </c>
      <c r="N392" s="527"/>
      <c r="O392" s="527"/>
      <c r="P392" s="207">
        <v>17</v>
      </c>
      <c r="Q392" s="207">
        <v>1596.0868714537282</v>
      </c>
      <c r="R392" s="208">
        <f t="shared" si="494"/>
        <v>93.8874630266899</v>
      </c>
      <c r="S392" s="205">
        <f t="shared" si="498"/>
        <v>5</v>
      </c>
      <c r="T392" s="576"/>
      <c r="U392" s="207">
        <v>17</v>
      </c>
      <c r="V392" s="207">
        <v>1595.8918465730442</v>
      </c>
      <c r="W392" s="208">
        <f t="shared" si="495"/>
        <v>93.875990974884957</v>
      </c>
      <c r="X392" s="205">
        <f t="shared" si="499"/>
        <v>5</v>
      </c>
      <c r="Y392" s="576"/>
      <c r="Z392" s="207">
        <v>17</v>
      </c>
      <c r="AA392" s="207">
        <v>1595.7002845399927</v>
      </c>
      <c r="AB392" s="208">
        <f t="shared" si="496"/>
        <v>93.864722619999569</v>
      </c>
      <c r="AC392" s="205">
        <f t="shared" si="500"/>
        <v>5</v>
      </c>
      <c r="AD392" s="576"/>
      <c r="AE392" s="207">
        <v>17</v>
      </c>
      <c r="AF392" s="207">
        <v>1596.1051606621215</v>
      </c>
      <c r="AG392" s="208">
        <f t="shared" si="501"/>
        <v>93.888538862477731</v>
      </c>
      <c r="AH392" s="205">
        <f t="shared" si="502"/>
        <v>2</v>
      </c>
      <c r="AI392" s="576"/>
      <c r="AJ392" s="207"/>
      <c r="AK392" s="207"/>
      <c r="AL392" s="208"/>
      <c r="AM392" s="205"/>
      <c r="AN392" s="576"/>
      <c r="AO392" s="207"/>
      <c r="AP392" s="207"/>
      <c r="AQ392" s="208"/>
      <c r="AR392" s="205"/>
      <c r="AS392" s="576"/>
      <c r="AT392" s="207"/>
      <c r="AU392" s="207"/>
      <c r="AV392" s="208"/>
      <c r="AW392" s="205"/>
      <c r="AX392" s="576"/>
    </row>
    <row r="393" spans="2:50" ht="14.25" customHeight="1">
      <c r="B393" s="527"/>
      <c r="C393" s="203">
        <v>7</v>
      </c>
      <c r="D393" s="206" t="s">
        <v>783</v>
      </c>
      <c r="E393" s="203">
        <v>19</v>
      </c>
      <c r="F393" s="203">
        <v>3600</v>
      </c>
      <c r="G393" s="208">
        <f t="shared" si="493"/>
        <v>189.47368421052633</v>
      </c>
      <c r="H393" s="576"/>
      <c r="I393" s="209">
        <f t="shared" si="497"/>
        <v>19</v>
      </c>
      <c r="J393" s="209">
        <f t="shared" si="497"/>
        <v>3168.5988920877862</v>
      </c>
      <c r="K393" s="210">
        <f t="shared" si="497"/>
        <v>166.76836274146245</v>
      </c>
      <c r="L393" s="577"/>
      <c r="M393" s="209">
        <f>RANK(K393, K$387:$K$401)</f>
        <v>1</v>
      </c>
      <c r="N393" s="527"/>
      <c r="O393" s="527"/>
      <c r="P393" s="207">
        <v>19</v>
      </c>
      <c r="Q393" s="207">
        <v>3167.6767676767668</v>
      </c>
      <c r="R393" s="208">
        <f t="shared" si="494"/>
        <v>166.71982987772458</v>
      </c>
      <c r="S393" s="205">
        <f t="shared" si="498"/>
        <v>1</v>
      </c>
      <c r="T393" s="576"/>
      <c r="U393" s="207">
        <v>19</v>
      </c>
      <c r="V393" s="207">
        <v>3167.0886075949384</v>
      </c>
      <c r="W393" s="208">
        <f t="shared" si="495"/>
        <v>166.68887408394411</v>
      </c>
      <c r="X393" s="205">
        <f t="shared" si="499"/>
        <v>1</v>
      </c>
      <c r="Y393" s="576"/>
      <c r="Z393" s="207">
        <v>19</v>
      </c>
      <c r="AA393" s="207">
        <v>3166.4698937426219</v>
      </c>
      <c r="AB393" s="208">
        <f t="shared" si="496"/>
        <v>166.65631019698012</v>
      </c>
      <c r="AC393" s="205">
        <f t="shared" si="500"/>
        <v>1</v>
      </c>
      <c r="AD393" s="576"/>
      <c r="AE393" s="207">
        <v>19</v>
      </c>
      <c r="AF393" s="207">
        <v>3167.6113360324061</v>
      </c>
      <c r="AG393" s="208">
        <f t="shared" si="501"/>
        <v>166.71638610696874</v>
      </c>
      <c r="AH393" s="205">
        <f t="shared" si="502"/>
        <v>1</v>
      </c>
      <c r="AI393" s="576"/>
      <c r="AJ393" s="207">
        <v>19</v>
      </c>
      <c r="AK393" s="207">
        <v>3169.8529411764689</v>
      </c>
      <c r="AL393" s="208">
        <f t="shared" si="503"/>
        <v>166.8343653250773</v>
      </c>
      <c r="AM393" s="205">
        <f t="shared" si="504"/>
        <v>1</v>
      </c>
      <c r="AN393" s="576"/>
      <c r="AO393" s="207">
        <v>19</v>
      </c>
      <c r="AP393" s="207">
        <v>3171.1409395973387</v>
      </c>
      <c r="AQ393" s="208">
        <f t="shared" si="505"/>
        <v>166.9021547156494</v>
      </c>
      <c r="AR393" s="205">
        <f t="shared" si="506"/>
        <v>1</v>
      </c>
      <c r="AS393" s="576"/>
      <c r="AT393" s="207">
        <v>19</v>
      </c>
      <c r="AU393" s="207">
        <v>3170.3517587939646</v>
      </c>
      <c r="AV393" s="208">
        <f t="shared" si="507"/>
        <v>166.86061888389287</v>
      </c>
      <c r="AW393" s="205">
        <f t="shared" si="508"/>
        <v>1</v>
      </c>
      <c r="AX393" s="576"/>
    </row>
    <row r="394" spans="2:50" ht="14.25" customHeight="1">
      <c r="B394" s="527"/>
      <c r="C394" s="203">
        <v>8</v>
      </c>
      <c r="D394" s="206"/>
      <c r="E394" s="203"/>
      <c r="F394" s="203"/>
      <c r="G394" s="208"/>
      <c r="H394" s="576"/>
      <c r="I394" s="209"/>
      <c r="J394" s="209"/>
      <c r="K394" s="210"/>
      <c r="L394" s="577"/>
      <c r="M394" s="209"/>
      <c r="N394" s="527"/>
      <c r="O394" s="527"/>
      <c r="P394" s="207"/>
      <c r="Q394" s="207"/>
      <c r="R394" s="208"/>
      <c r="S394" s="205"/>
      <c r="T394" s="576"/>
      <c r="U394" s="207"/>
      <c r="V394" s="207"/>
      <c r="W394" s="208"/>
      <c r="X394" s="205"/>
      <c r="Y394" s="576"/>
      <c r="Z394" s="207"/>
      <c r="AA394" s="207"/>
      <c r="AB394" s="208"/>
      <c r="AC394" s="205"/>
      <c r="AD394" s="576"/>
      <c r="AE394" s="207"/>
      <c r="AF394" s="207"/>
      <c r="AG394" s="208"/>
      <c r="AH394" s="205"/>
      <c r="AI394" s="576"/>
      <c r="AJ394" s="207"/>
      <c r="AK394" s="207"/>
      <c r="AL394" s="208"/>
      <c r="AM394" s="205"/>
      <c r="AN394" s="576"/>
      <c r="AO394" s="207"/>
      <c r="AP394" s="207"/>
      <c r="AQ394" s="208"/>
      <c r="AR394" s="205"/>
      <c r="AS394" s="576"/>
      <c r="AT394" s="207"/>
      <c r="AU394" s="207"/>
      <c r="AV394" s="208"/>
      <c r="AW394" s="205"/>
      <c r="AX394" s="576"/>
    </row>
    <row r="395" spans="2:50" ht="14.25" customHeight="1">
      <c r="B395" s="527"/>
      <c r="C395" s="203">
        <v>9</v>
      </c>
      <c r="D395" s="206"/>
      <c r="E395" s="203"/>
      <c r="F395" s="203"/>
      <c r="G395" s="208"/>
      <c r="H395" s="576"/>
      <c r="I395" s="209"/>
      <c r="J395" s="209"/>
      <c r="K395" s="210"/>
      <c r="L395" s="577"/>
      <c r="M395" s="209"/>
      <c r="N395" s="527"/>
      <c r="O395" s="527"/>
      <c r="P395" s="207"/>
      <c r="Q395" s="207"/>
      <c r="R395" s="208"/>
      <c r="S395" s="205"/>
      <c r="T395" s="576"/>
      <c r="U395" s="207"/>
      <c r="V395" s="207"/>
      <c r="W395" s="208"/>
      <c r="X395" s="205"/>
      <c r="Y395" s="576"/>
      <c r="Z395" s="207"/>
      <c r="AA395" s="207"/>
      <c r="AB395" s="208"/>
      <c r="AC395" s="205"/>
      <c r="AD395" s="576"/>
      <c r="AE395" s="207"/>
      <c r="AF395" s="207"/>
      <c r="AG395" s="208"/>
      <c r="AH395" s="205"/>
      <c r="AI395" s="576"/>
      <c r="AJ395" s="207"/>
      <c r="AK395" s="207"/>
      <c r="AL395" s="208"/>
      <c r="AM395" s="205"/>
      <c r="AN395" s="576"/>
      <c r="AO395" s="207"/>
      <c r="AP395" s="207"/>
      <c r="AQ395" s="208"/>
      <c r="AR395" s="205"/>
      <c r="AS395" s="576"/>
      <c r="AT395" s="207"/>
      <c r="AU395" s="207"/>
      <c r="AV395" s="208"/>
      <c r="AW395" s="205"/>
      <c r="AX395" s="576"/>
    </row>
    <row r="396" spans="2:50" ht="14.25" customHeight="1">
      <c r="B396" s="527"/>
      <c r="C396" s="203">
        <v>10</v>
      </c>
      <c r="D396" s="206"/>
      <c r="E396" s="203"/>
      <c r="F396" s="203"/>
      <c r="G396" s="208"/>
      <c r="H396" s="576"/>
      <c r="I396" s="209"/>
      <c r="J396" s="209"/>
      <c r="K396" s="210"/>
      <c r="L396" s="577"/>
      <c r="M396" s="209"/>
      <c r="N396" s="527"/>
      <c r="O396" s="527"/>
      <c r="P396" s="207"/>
      <c r="Q396" s="207"/>
      <c r="R396" s="208"/>
      <c r="S396" s="205"/>
      <c r="T396" s="576"/>
      <c r="U396" s="207"/>
      <c r="V396" s="207"/>
      <c r="W396" s="208"/>
      <c r="X396" s="205"/>
      <c r="Y396" s="576"/>
      <c r="Z396" s="207"/>
      <c r="AA396" s="207"/>
      <c r="AB396" s="208"/>
      <c r="AC396" s="205"/>
      <c r="AD396" s="576"/>
      <c r="AE396" s="207"/>
      <c r="AF396" s="207"/>
      <c r="AG396" s="208"/>
      <c r="AH396" s="205"/>
      <c r="AI396" s="576"/>
      <c r="AJ396" s="207"/>
      <c r="AK396" s="207"/>
      <c r="AL396" s="208"/>
      <c r="AM396" s="205"/>
      <c r="AN396" s="576"/>
      <c r="AO396" s="207"/>
      <c r="AP396" s="207"/>
      <c r="AQ396" s="208"/>
      <c r="AR396" s="205"/>
      <c r="AS396" s="576"/>
      <c r="AT396" s="207"/>
      <c r="AU396" s="207"/>
      <c r="AV396" s="208"/>
      <c r="AW396" s="205"/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7"/>
      <c r="Q397" s="207"/>
      <c r="R397" s="208"/>
      <c r="S397" s="205"/>
      <c r="T397" s="576"/>
      <c r="U397" s="207"/>
      <c r="V397" s="207"/>
      <c r="W397" s="208"/>
      <c r="X397" s="205"/>
      <c r="Y397" s="576"/>
      <c r="Z397" s="207"/>
      <c r="AA397" s="207"/>
      <c r="AB397" s="208"/>
      <c r="AC397" s="205"/>
      <c r="AD397" s="576"/>
      <c r="AE397" s="207"/>
      <c r="AF397" s="207"/>
      <c r="AG397" s="208"/>
      <c r="AH397" s="205"/>
      <c r="AI397" s="576"/>
      <c r="AJ397" s="207"/>
      <c r="AK397" s="207"/>
      <c r="AL397" s="208"/>
      <c r="AM397" s="205"/>
      <c r="AN397" s="576"/>
      <c r="AO397" s="207"/>
      <c r="AP397" s="207"/>
      <c r="AQ397" s="208"/>
      <c r="AR397" s="205"/>
      <c r="AS397" s="576"/>
      <c r="AT397" s="207"/>
      <c r="AU397" s="207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3"/>
      <c r="Q398" s="203"/>
      <c r="R398" s="208"/>
      <c r="S398" s="205"/>
      <c r="T398" s="576"/>
      <c r="U398" s="203"/>
      <c r="V398" s="203"/>
      <c r="W398" s="208"/>
      <c r="X398" s="205"/>
      <c r="Y398" s="576"/>
      <c r="Z398" s="203"/>
      <c r="AA398" s="203"/>
      <c r="AB398" s="208"/>
      <c r="AC398" s="205"/>
      <c r="AD398" s="576"/>
      <c r="AE398" s="203"/>
      <c r="AF398" s="203"/>
      <c r="AG398" s="208"/>
      <c r="AH398" s="205"/>
      <c r="AI398" s="576"/>
      <c r="AJ398" s="203"/>
      <c r="AK398" s="203"/>
      <c r="AL398" s="208"/>
      <c r="AM398" s="205"/>
      <c r="AN398" s="576"/>
      <c r="AO398" s="203"/>
      <c r="AP398" s="203"/>
      <c r="AQ398" s="208"/>
      <c r="AR398" s="205"/>
      <c r="AS398" s="576"/>
      <c r="AT398" s="203"/>
      <c r="AU398" s="203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3"/>
      <c r="Q399" s="203"/>
      <c r="R399" s="208"/>
      <c r="S399" s="205"/>
      <c r="T399" s="576"/>
      <c r="U399" s="203"/>
      <c r="V399" s="203"/>
      <c r="W399" s="208"/>
      <c r="X399" s="205"/>
      <c r="Y399" s="576"/>
      <c r="Z399" s="203"/>
      <c r="AA399" s="203"/>
      <c r="AB399" s="208"/>
      <c r="AC399" s="205"/>
      <c r="AD399" s="576"/>
      <c r="AE399" s="203"/>
      <c r="AF399" s="203"/>
      <c r="AG399" s="208"/>
      <c r="AH399" s="205"/>
      <c r="AI399" s="576"/>
      <c r="AJ399" s="203"/>
      <c r="AK399" s="203"/>
      <c r="AL399" s="208"/>
      <c r="AM399" s="205"/>
      <c r="AN399" s="576"/>
      <c r="AO399" s="203"/>
      <c r="AP399" s="203"/>
      <c r="AQ399" s="208"/>
      <c r="AR399" s="205"/>
      <c r="AS399" s="576"/>
      <c r="AT399" s="203"/>
      <c r="AU399" s="203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9">U402+1</f>
        <v>46009</v>
      </c>
      <c r="AA402" s="637"/>
      <c r="AB402" s="637"/>
      <c r="AC402" s="637"/>
      <c r="AD402" s="637"/>
      <c r="AE402" s="638">
        <f t="shared" ref="AE402" si="510">Z402+1</f>
        <v>46010</v>
      </c>
      <c r="AF402" s="639"/>
      <c r="AG402" s="639"/>
      <c r="AH402" s="639"/>
      <c r="AI402" s="639"/>
      <c r="AJ402" s="640">
        <f t="shared" ref="AJ402" si="511">AE402+1</f>
        <v>46011</v>
      </c>
      <c r="AK402" s="641"/>
      <c r="AL402" s="641"/>
      <c r="AM402" s="641"/>
      <c r="AN402" s="642"/>
      <c r="AO402" s="638">
        <f t="shared" ref="AO402" si="512">AJ402+1</f>
        <v>46012</v>
      </c>
      <c r="AP402" s="639"/>
      <c r="AQ402" s="639"/>
      <c r="AR402" s="639"/>
      <c r="AS402" s="639"/>
      <c r="AT402" s="640">
        <f t="shared" ref="AT402" si="513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14">Z402</f>
        <v>46009</v>
      </c>
      <c r="AA403" s="643"/>
      <c r="AB403" s="643"/>
      <c r="AC403" s="643"/>
      <c r="AD403" s="643"/>
      <c r="AE403" s="644">
        <f t="shared" ref="AE403" si="515">AE402</f>
        <v>46010</v>
      </c>
      <c r="AF403" s="644"/>
      <c r="AG403" s="644"/>
      <c r="AH403" s="644"/>
      <c r="AI403" s="644"/>
      <c r="AJ403" s="645">
        <f t="shared" ref="AJ403" si="516">AJ402</f>
        <v>46011</v>
      </c>
      <c r="AK403" s="646"/>
      <c r="AL403" s="646"/>
      <c r="AM403" s="646"/>
      <c r="AN403" s="647"/>
      <c r="AO403" s="644">
        <f t="shared" ref="AO403" si="517">AO402</f>
        <v>46012</v>
      </c>
      <c r="AP403" s="644"/>
      <c r="AQ403" s="644"/>
      <c r="AR403" s="644"/>
      <c r="AS403" s="644"/>
      <c r="AT403" s="645">
        <f t="shared" ref="AT403" si="518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500</v>
      </c>
      <c r="C407" s="203">
        <v>1</v>
      </c>
      <c r="D407" s="206" t="s">
        <v>763</v>
      </c>
      <c r="E407" s="203">
        <v>19</v>
      </c>
      <c r="F407" s="203">
        <v>1800</v>
      </c>
      <c r="G407" s="208">
        <f t="shared" ref="G407:G409" si="519">F407/E407</f>
        <v>94.736842105263165</v>
      </c>
      <c r="H407" s="576">
        <f>AVERAGE(G407:G421)</f>
        <v>128.07017543859649</v>
      </c>
      <c r="I407" s="209">
        <f>AVERAGE(P407,U407,Z407,AE407,AJ407,AO407,AT407)</f>
        <v>19</v>
      </c>
      <c r="J407" s="209">
        <f>AVERAGE(Q407,V407,AA407,AF407,AK407,AP407,AU407)</f>
        <v>1596.7912096642197</v>
      </c>
      <c r="K407" s="210">
        <f>AVERAGE(R407,W407,AB407,AG407,AL407,AQ407,AV407)</f>
        <v>84.041642613906305</v>
      </c>
      <c r="L407" s="577">
        <f>IFERROR(AVERAGE(K407:K421),"-")</f>
        <v>113.24715777039314</v>
      </c>
      <c r="M407" s="209">
        <f>RANK(K407, K$407:$K$421)</f>
        <v>3</v>
      </c>
      <c r="N407" s="527"/>
      <c r="O407" s="527"/>
      <c r="P407" s="207">
        <v>19</v>
      </c>
      <c r="Q407" s="207">
        <v>1596.0962007668181</v>
      </c>
      <c r="R407" s="208">
        <f t="shared" ref="R407:R409" si="520">Q407/P407</f>
        <v>84.00506319825358</v>
      </c>
      <c r="S407" s="205">
        <f>RANK(R407, R$407:R$421)</f>
        <v>3</v>
      </c>
      <c r="T407" s="576">
        <f>AVERAGE(R407:R421)</f>
        <v>113.23628767045621</v>
      </c>
      <c r="U407" s="207">
        <v>19</v>
      </c>
      <c r="V407" s="207">
        <v>1596.2386980108474</v>
      </c>
      <c r="W407" s="208">
        <f t="shared" ref="W407:W409" si="521">V407/U407</f>
        <v>84.012563053202499</v>
      </c>
      <c r="X407" s="205">
        <f>RANK(W407, W$407:W$421)</f>
        <v>3</v>
      </c>
      <c r="Y407" s="576">
        <f>AVERAGE(W407:W421)</f>
        <v>113.17825087233098</v>
      </c>
      <c r="Z407" s="207">
        <v>19</v>
      </c>
      <c r="AA407" s="207">
        <v>1596.2402942378408</v>
      </c>
      <c r="AB407" s="208">
        <f t="shared" ref="AB407:AB409" si="522">AA407/Z407</f>
        <v>84.012647065149508</v>
      </c>
      <c r="AC407" s="205">
        <f>RANK(AB407, AB$407:AB$421)</f>
        <v>3</v>
      </c>
      <c r="AD407" s="576">
        <f>AVERAGE(AB407:AB421)</f>
        <v>113.19551993186944</v>
      </c>
      <c r="AE407" s="207">
        <v>19</v>
      </c>
      <c r="AF407" s="207">
        <v>1596.8652037617539</v>
      </c>
      <c r="AG407" s="208">
        <f t="shared" ref="AG407:AG409" si="523">AF407/AE407</f>
        <v>84.045537040092313</v>
      </c>
      <c r="AH407" s="205">
        <f>RANK(AG407, AG$407:AG$421)</f>
        <v>3</v>
      </c>
      <c r="AI407" s="576">
        <f>AVERAGE(AG407:AG421)</f>
        <v>113.27689266161788</v>
      </c>
      <c r="AJ407" s="207">
        <v>19</v>
      </c>
      <c r="AK407" s="207">
        <v>1597.1942130644431</v>
      </c>
      <c r="AL407" s="208">
        <f t="shared" ref="AL407:AL409" si="524">AK407/AJ407</f>
        <v>84.062853319181215</v>
      </c>
      <c r="AM407" s="205">
        <f>RANK(AL407, AL$407:AL$421)</f>
        <v>3</v>
      </c>
      <c r="AN407" s="576">
        <f>AVERAGE(AL407:AL421)</f>
        <v>113.28589738358149</v>
      </c>
      <c r="AO407" s="207">
        <v>19</v>
      </c>
      <c r="AP407" s="207">
        <v>1597.4126778783973</v>
      </c>
      <c r="AQ407" s="208">
        <f t="shared" ref="AQ407:AQ409" si="525">AP407/AO407</f>
        <v>84.074351467284075</v>
      </c>
      <c r="AR407" s="205">
        <f>RANK(AQ407, AQ$407:AQ$421)</f>
        <v>3</v>
      </c>
      <c r="AS407" s="576">
        <f>AVERAGE(AQ407:AQ421)</f>
        <v>113.25477687652217</v>
      </c>
      <c r="AT407" s="207">
        <v>19</v>
      </c>
      <c r="AU407" s="207">
        <v>1597.491179929438</v>
      </c>
      <c r="AV407" s="208">
        <f t="shared" ref="AV407:AV409" si="526">AU407/AT407</f>
        <v>84.078483154180944</v>
      </c>
      <c r="AW407" s="205">
        <f>RANK(AV407, AV$407:AV$421)</f>
        <v>3</v>
      </c>
      <c r="AX407" s="576">
        <f>AVERAGE(AV407:AV421)</f>
        <v>113.30247899637392</v>
      </c>
    </row>
    <row r="408" spans="2:50" ht="14.25" customHeight="1">
      <c r="B408" s="527"/>
      <c r="C408" s="203">
        <v>2</v>
      </c>
      <c r="D408" s="206" t="s">
        <v>781</v>
      </c>
      <c r="E408" s="203">
        <v>18</v>
      </c>
      <c r="F408" s="203">
        <v>1800</v>
      </c>
      <c r="G408" s="208">
        <f t="shared" si="519"/>
        <v>100</v>
      </c>
      <c r="H408" s="576"/>
      <c r="I408" s="209">
        <f t="shared" ref="I408:K409" si="527">AVERAGE(P408,U408,Z408,AE408,AJ408,AO408,AT408)</f>
        <v>18</v>
      </c>
      <c r="J408" s="209">
        <f t="shared" si="527"/>
        <v>1597.4539696000595</v>
      </c>
      <c r="K408" s="210">
        <f t="shared" si="527"/>
        <v>88.747442755558865</v>
      </c>
      <c r="L408" s="577"/>
      <c r="M408" s="209">
        <f>RANK(K408, K$407:$K$421)</f>
        <v>2</v>
      </c>
      <c r="N408" s="527"/>
      <c r="O408" s="527"/>
      <c r="P408" s="207">
        <v>18</v>
      </c>
      <c r="Q408" s="207">
        <v>1596.6855647623202</v>
      </c>
      <c r="R408" s="208">
        <f t="shared" si="520"/>
        <v>88.704753597906674</v>
      </c>
      <c r="S408" s="205">
        <f t="shared" ref="S408:S409" si="528">RANK(R408, R$407:R$421)</f>
        <v>2</v>
      </c>
      <c r="T408" s="576"/>
      <c r="U408" s="207">
        <v>18</v>
      </c>
      <c r="V408" s="207">
        <v>1597.102761430514</v>
      </c>
      <c r="W408" s="208">
        <f t="shared" si="521"/>
        <v>88.727931190584115</v>
      </c>
      <c r="X408" s="205">
        <f t="shared" ref="X408:X409" si="529">RANK(W408, W$407:W$421)</f>
        <v>2</v>
      </c>
      <c r="Y408" s="576"/>
      <c r="Z408" s="207">
        <v>18</v>
      </c>
      <c r="AA408" s="207">
        <v>1597.4891356832456</v>
      </c>
      <c r="AB408" s="208">
        <f t="shared" si="522"/>
        <v>88.749396426846985</v>
      </c>
      <c r="AC408" s="205">
        <f t="shared" ref="AC408:AC409" si="530">RANK(AB408, AB$407:AB$421)</f>
        <v>2</v>
      </c>
      <c r="AD408" s="576"/>
      <c r="AE408" s="207">
        <v>18</v>
      </c>
      <c r="AF408" s="207">
        <v>1597.4025974025963</v>
      </c>
      <c r="AG408" s="208">
        <f t="shared" si="523"/>
        <v>88.744588744588683</v>
      </c>
      <c r="AH408" s="205">
        <f t="shared" ref="AH408:AH409" si="531">RANK(AG408, AG$407:AG$421)</f>
        <v>2</v>
      </c>
      <c r="AI408" s="576"/>
      <c r="AJ408" s="207">
        <v>18</v>
      </c>
      <c r="AK408" s="207">
        <v>1597.3933649289067</v>
      </c>
      <c r="AL408" s="208">
        <f t="shared" si="524"/>
        <v>88.744075829383704</v>
      </c>
      <c r="AM408" s="205">
        <f t="shared" ref="AM408:AM409" si="532">RANK(AL408, AL$407:AL$421)</f>
        <v>2</v>
      </c>
      <c r="AN408" s="576"/>
      <c r="AO408" s="207">
        <v>18</v>
      </c>
      <c r="AP408" s="207">
        <v>1597.7641140301816</v>
      </c>
      <c r="AQ408" s="208">
        <f t="shared" si="525"/>
        <v>88.764673001676755</v>
      </c>
      <c r="AR408" s="205">
        <f t="shared" ref="AR408:AR409" si="533">RANK(AQ408, AQ$407:AQ$421)</f>
        <v>2</v>
      </c>
      <c r="AS408" s="576"/>
      <c r="AT408" s="207">
        <v>18</v>
      </c>
      <c r="AU408" s="207">
        <v>1598.3402489626535</v>
      </c>
      <c r="AV408" s="208">
        <f t="shared" si="526"/>
        <v>88.796680497925195</v>
      </c>
      <c r="AW408" s="205">
        <f t="shared" ref="AW408:AW409" si="534">RANK(AV408, AV$407:AV$421)</f>
        <v>2</v>
      </c>
      <c r="AX408" s="576"/>
    </row>
    <row r="409" spans="2:50" ht="14.25" customHeight="1">
      <c r="B409" s="527"/>
      <c r="C409" s="203">
        <v>3</v>
      </c>
      <c r="D409" s="206" t="s">
        <v>783</v>
      </c>
      <c r="E409" s="203">
        <v>19</v>
      </c>
      <c r="F409" s="203">
        <v>3600</v>
      </c>
      <c r="G409" s="208">
        <f t="shared" si="519"/>
        <v>189.47368421052633</v>
      </c>
      <c r="H409" s="576"/>
      <c r="I409" s="209">
        <f t="shared" si="527"/>
        <v>19</v>
      </c>
      <c r="J409" s="209">
        <f t="shared" si="527"/>
        <v>3172.0953708925722</v>
      </c>
      <c r="K409" s="210">
        <f t="shared" si="527"/>
        <v>166.95238794171431</v>
      </c>
      <c r="L409" s="577"/>
      <c r="M409" s="209">
        <f>RANK(K409, K$407:$K$421)</f>
        <v>1</v>
      </c>
      <c r="N409" s="527"/>
      <c r="O409" s="527"/>
      <c r="P409" s="207">
        <v>19</v>
      </c>
      <c r="Q409" s="207">
        <v>3172.9818780889591</v>
      </c>
      <c r="R409" s="208">
        <f t="shared" si="520"/>
        <v>166.99904621520838</v>
      </c>
      <c r="S409" s="205">
        <f t="shared" si="528"/>
        <v>1</v>
      </c>
      <c r="T409" s="576"/>
      <c r="U409" s="207">
        <v>19</v>
      </c>
      <c r="V409" s="207">
        <v>3169.0909090909204</v>
      </c>
      <c r="W409" s="208">
        <f t="shared" si="521"/>
        <v>166.79425837320633</v>
      </c>
      <c r="X409" s="205">
        <f t="shared" si="529"/>
        <v>1</v>
      </c>
      <c r="Y409" s="576"/>
      <c r="Z409" s="207">
        <v>19</v>
      </c>
      <c r="AA409" s="207">
        <v>3169.6658097686241</v>
      </c>
      <c r="AB409" s="208">
        <f t="shared" si="522"/>
        <v>166.8245163036118</v>
      </c>
      <c r="AC409" s="205">
        <f t="shared" si="530"/>
        <v>1</v>
      </c>
      <c r="AD409" s="576"/>
      <c r="AE409" s="207">
        <v>19</v>
      </c>
      <c r="AF409" s="207">
        <v>3173.7704918032814</v>
      </c>
      <c r="AG409" s="208">
        <f t="shared" si="523"/>
        <v>167.0405522001727</v>
      </c>
      <c r="AH409" s="205">
        <f t="shared" si="531"/>
        <v>1</v>
      </c>
      <c r="AI409" s="576"/>
      <c r="AJ409" s="207">
        <v>19</v>
      </c>
      <c r="AK409" s="207">
        <v>3173.964497041412</v>
      </c>
      <c r="AL409" s="208">
        <f t="shared" si="524"/>
        <v>167.05076300217956</v>
      </c>
      <c r="AM409" s="205">
        <f t="shared" si="532"/>
        <v>1</v>
      </c>
      <c r="AN409" s="576"/>
      <c r="AO409" s="207">
        <v>19</v>
      </c>
      <c r="AP409" s="207">
        <v>3171.5808170515093</v>
      </c>
      <c r="AQ409" s="208">
        <f t="shared" si="525"/>
        <v>166.92530616060574</v>
      </c>
      <c r="AR409" s="205">
        <f t="shared" si="533"/>
        <v>1</v>
      </c>
      <c r="AS409" s="576"/>
      <c r="AT409" s="207">
        <v>19</v>
      </c>
      <c r="AU409" s="207">
        <v>3173.6131934032969</v>
      </c>
      <c r="AV409" s="208">
        <f t="shared" si="526"/>
        <v>167.03227333701562</v>
      </c>
      <c r="AW409" s="205">
        <f t="shared" si="534"/>
        <v>1</v>
      </c>
      <c r="AX409" s="576"/>
    </row>
    <row r="410" spans="2:50" ht="14.25" customHeight="1">
      <c r="B410" s="527"/>
      <c r="C410" s="203">
        <v>4</v>
      </c>
      <c r="D410" s="206"/>
      <c r="E410" s="203"/>
      <c r="F410" s="203"/>
      <c r="G410" s="208"/>
      <c r="H410" s="576"/>
      <c r="I410" s="209"/>
      <c r="J410" s="209"/>
      <c r="K410" s="210"/>
      <c r="L410" s="577"/>
      <c r="M410" s="209"/>
      <c r="N410" s="527"/>
      <c r="O410" s="527"/>
      <c r="P410" s="207"/>
      <c r="Q410" s="207"/>
      <c r="R410" s="208"/>
      <c r="S410" s="205"/>
      <c r="T410" s="576"/>
      <c r="U410" s="207"/>
      <c r="V410" s="207"/>
      <c r="W410" s="208"/>
      <c r="X410" s="205"/>
      <c r="Y410" s="576"/>
      <c r="Z410" s="207"/>
      <c r="AA410" s="207"/>
      <c r="AB410" s="208"/>
      <c r="AC410" s="205"/>
      <c r="AD410" s="576"/>
      <c r="AE410" s="207"/>
      <c r="AF410" s="207"/>
      <c r="AG410" s="208"/>
      <c r="AH410" s="205"/>
      <c r="AI410" s="576"/>
      <c r="AJ410" s="207"/>
      <c r="AK410" s="207"/>
      <c r="AL410" s="208"/>
      <c r="AM410" s="205"/>
      <c r="AN410" s="576"/>
      <c r="AO410" s="207"/>
      <c r="AP410" s="207"/>
      <c r="AQ410" s="208"/>
      <c r="AR410" s="205"/>
      <c r="AS410" s="576"/>
      <c r="AT410" s="207"/>
      <c r="AU410" s="207"/>
      <c r="AV410" s="208"/>
      <c r="AW410" s="205"/>
      <c r="AX410" s="576"/>
    </row>
    <row r="411" spans="2:50" ht="14.25" customHeight="1">
      <c r="B411" s="527"/>
      <c r="C411" s="203">
        <v>5</v>
      </c>
      <c r="D411" s="206"/>
      <c r="E411" s="203"/>
      <c r="F411" s="203"/>
      <c r="G411" s="208"/>
      <c r="H411" s="576"/>
      <c r="I411" s="209"/>
      <c r="J411" s="209"/>
      <c r="K411" s="210"/>
      <c r="L411" s="577"/>
      <c r="M411" s="209"/>
      <c r="N411" s="527"/>
      <c r="O411" s="527"/>
      <c r="P411" s="207"/>
      <c r="Q411" s="207"/>
      <c r="R411" s="208"/>
      <c r="S411" s="205"/>
      <c r="T411" s="576"/>
      <c r="U411" s="207"/>
      <c r="V411" s="207"/>
      <c r="W411" s="208"/>
      <c r="X411" s="205"/>
      <c r="Y411" s="576"/>
      <c r="Z411" s="207"/>
      <c r="AA411" s="207"/>
      <c r="AB411" s="208"/>
      <c r="AC411" s="205"/>
      <c r="AD411" s="576"/>
      <c r="AE411" s="207"/>
      <c r="AF411" s="207"/>
      <c r="AG411" s="208"/>
      <c r="AH411" s="205"/>
      <c r="AI411" s="576"/>
      <c r="AJ411" s="207"/>
      <c r="AK411" s="207"/>
      <c r="AL411" s="208"/>
      <c r="AM411" s="205"/>
      <c r="AN411" s="576"/>
      <c r="AO411" s="207"/>
      <c r="AP411" s="207"/>
      <c r="AQ411" s="208"/>
      <c r="AR411" s="205"/>
      <c r="AS411" s="576"/>
      <c r="AT411" s="207"/>
      <c r="AU411" s="207"/>
      <c r="AV411" s="208"/>
      <c r="AW411" s="205"/>
      <c r="AX411" s="576"/>
    </row>
    <row r="412" spans="2:50" ht="14.25" customHeight="1">
      <c r="B412" s="527"/>
      <c r="C412" s="203">
        <v>6</v>
      </c>
      <c r="D412" s="206"/>
      <c r="E412" s="203"/>
      <c r="F412" s="203"/>
      <c r="G412" s="208"/>
      <c r="H412" s="576"/>
      <c r="I412" s="209"/>
      <c r="J412" s="209"/>
      <c r="K412" s="210"/>
      <c r="L412" s="577"/>
      <c r="M412" s="209"/>
      <c r="N412" s="527"/>
      <c r="O412" s="527"/>
      <c r="P412" s="207"/>
      <c r="Q412" s="207"/>
      <c r="R412" s="208"/>
      <c r="S412" s="205"/>
      <c r="T412" s="576"/>
      <c r="U412" s="207"/>
      <c r="V412" s="207"/>
      <c r="W412" s="208"/>
      <c r="X412" s="205"/>
      <c r="Y412" s="576"/>
      <c r="Z412" s="207"/>
      <c r="AA412" s="207"/>
      <c r="AB412" s="208"/>
      <c r="AC412" s="205"/>
      <c r="AD412" s="576"/>
      <c r="AE412" s="207"/>
      <c r="AF412" s="207"/>
      <c r="AG412" s="208"/>
      <c r="AH412" s="205"/>
      <c r="AI412" s="576"/>
      <c r="AJ412" s="207"/>
      <c r="AK412" s="207"/>
      <c r="AL412" s="208"/>
      <c r="AM412" s="205"/>
      <c r="AN412" s="576"/>
      <c r="AO412" s="207"/>
      <c r="AP412" s="207"/>
      <c r="AQ412" s="208"/>
      <c r="AR412" s="205"/>
      <c r="AS412" s="576"/>
      <c r="AT412" s="207"/>
      <c r="AU412" s="207"/>
      <c r="AV412" s="208"/>
      <c r="AW412" s="205"/>
      <c r="AX412" s="576"/>
    </row>
    <row r="413" spans="2:50" ht="14.25" customHeight="1">
      <c r="B413" s="527"/>
      <c r="C413" s="203">
        <v>7</v>
      </c>
      <c r="D413" s="206"/>
      <c r="E413" s="203"/>
      <c r="F413" s="203"/>
      <c r="G413" s="208"/>
      <c r="H413" s="576"/>
      <c r="I413" s="209"/>
      <c r="J413" s="209"/>
      <c r="K413" s="210"/>
      <c r="L413" s="577"/>
      <c r="M413" s="209"/>
      <c r="N413" s="527"/>
      <c r="O413" s="527"/>
      <c r="P413" s="203"/>
      <c r="Q413" s="203"/>
      <c r="R413" s="208"/>
      <c r="S413" s="205"/>
      <c r="T413" s="576"/>
      <c r="U413" s="203"/>
      <c r="V413" s="203"/>
      <c r="W413" s="208"/>
      <c r="X413" s="205"/>
      <c r="Y413" s="576"/>
      <c r="Z413" s="203"/>
      <c r="AA413" s="203"/>
      <c r="AB413" s="208"/>
      <c r="AC413" s="205"/>
      <c r="AD413" s="576"/>
      <c r="AE413" s="203"/>
      <c r="AF413" s="203"/>
      <c r="AG413" s="208"/>
      <c r="AH413" s="205"/>
      <c r="AI413" s="576"/>
      <c r="AJ413" s="203"/>
      <c r="AK413" s="203"/>
      <c r="AL413" s="208"/>
      <c r="AM413" s="205"/>
      <c r="AN413" s="576"/>
      <c r="AO413" s="203"/>
      <c r="AP413" s="203"/>
      <c r="AQ413" s="208"/>
      <c r="AR413" s="205"/>
      <c r="AS413" s="576"/>
      <c r="AT413" s="203"/>
      <c r="AU413" s="203"/>
      <c r="AV413" s="208"/>
      <c r="AW413" s="205"/>
      <c r="AX413" s="576"/>
    </row>
    <row r="414" spans="2:50" ht="14.25" customHeight="1">
      <c r="B414" s="527"/>
      <c r="C414" s="203">
        <v>8</v>
      </c>
      <c r="D414" s="206"/>
      <c r="E414" s="203"/>
      <c r="F414" s="203"/>
      <c r="G414" s="208"/>
      <c r="H414" s="576"/>
      <c r="I414" s="209"/>
      <c r="J414" s="209"/>
      <c r="K414" s="210"/>
      <c r="L414" s="577"/>
      <c r="M414" s="209"/>
      <c r="N414" s="527"/>
      <c r="O414" s="527"/>
      <c r="P414" s="203"/>
      <c r="Q414" s="203"/>
      <c r="R414" s="208"/>
      <c r="S414" s="205"/>
      <c r="T414" s="576"/>
      <c r="U414" s="203"/>
      <c r="V414" s="203"/>
      <c r="W414" s="208"/>
      <c r="X414" s="205"/>
      <c r="Y414" s="576"/>
      <c r="Z414" s="203"/>
      <c r="AA414" s="203"/>
      <c r="AB414" s="208"/>
      <c r="AC414" s="205"/>
      <c r="AD414" s="576"/>
      <c r="AE414" s="203"/>
      <c r="AF414" s="203"/>
      <c r="AG414" s="208"/>
      <c r="AH414" s="205"/>
      <c r="AI414" s="576"/>
      <c r="AJ414" s="203"/>
      <c r="AK414" s="203"/>
      <c r="AL414" s="208"/>
      <c r="AM414" s="205"/>
      <c r="AN414" s="576"/>
      <c r="AO414" s="203"/>
      <c r="AP414" s="203"/>
      <c r="AQ414" s="208"/>
      <c r="AR414" s="205"/>
      <c r="AS414" s="576"/>
      <c r="AT414" s="203"/>
      <c r="AU414" s="203"/>
      <c r="AV414" s="208"/>
      <c r="AW414" s="205"/>
      <c r="AX414" s="576"/>
    </row>
    <row r="415" spans="2:50" ht="14.25" customHeight="1">
      <c r="B415" s="527"/>
      <c r="C415" s="203">
        <v>9</v>
      </c>
      <c r="D415" s="206"/>
      <c r="E415" s="203"/>
      <c r="F415" s="203"/>
      <c r="G415" s="208"/>
      <c r="H415" s="576"/>
      <c r="I415" s="209"/>
      <c r="J415" s="209"/>
      <c r="K415" s="210"/>
      <c r="L415" s="577"/>
      <c r="M415" s="209"/>
      <c r="N415" s="527"/>
      <c r="O415" s="527"/>
      <c r="P415" s="203"/>
      <c r="Q415" s="203"/>
      <c r="R415" s="208"/>
      <c r="S415" s="205"/>
      <c r="T415" s="576"/>
      <c r="U415" s="203"/>
      <c r="V415" s="203"/>
      <c r="W415" s="208"/>
      <c r="X415" s="205"/>
      <c r="Y415" s="576"/>
      <c r="Z415" s="203"/>
      <c r="AA415" s="203"/>
      <c r="AB415" s="208"/>
      <c r="AC415" s="205"/>
      <c r="AD415" s="576"/>
      <c r="AE415" s="203"/>
      <c r="AF415" s="203"/>
      <c r="AG415" s="208"/>
      <c r="AH415" s="205"/>
      <c r="AI415" s="576"/>
      <c r="AJ415" s="203"/>
      <c r="AK415" s="203"/>
      <c r="AL415" s="208"/>
      <c r="AM415" s="205"/>
      <c r="AN415" s="576"/>
      <c r="AO415" s="203"/>
      <c r="AP415" s="203"/>
      <c r="AQ415" s="208"/>
      <c r="AR415" s="205"/>
      <c r="AS415" s="576"/>
      <c r="AT415" s="203"/>
      <c r="AU415" s="203"/>
      <c r="AV415" s="208"/>
      <c r="AW415" s="205"/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3"/>
      <c r="Q416" s="203"/>
      <c r="R416" s="208"/>
      <c r="S416" s="205"/>
      <c r="T416" s="576"/>
      <c r="U416" s="203"/>
      <c r="V416" s="203"/>
      <c r="W416" s="208"/>
      <c r="X416" s="205"/>
      <c r="Y416" s="576"/>
      <c r="Z416" s="203"/>
      <c r="AA416" s="203"/>
      <c r="AB416" s="208"/>
      <c r="AC416" s="205"/>
      <c r="AD416" s="576"/>
      <c r="AE416" s="203"/>
      <c r="AF416" s="203"/>
      <c r="AG416" s="208"/>
      <c r="AH416" s="205"/>
      <c r="AI416" s="576"/>
      <c r="AJ416" s="203"/>
      <c r="AK416" s="203"/>
      <c r="AL416" s="208"/>
      <c r="AM416" s="205"/>
      <c r="AN416" s="576"/>
      <c r="AO416" s="203"/>
      <c r="AP416" s="203"/>
      <c r="AQ416" s="208"/>
      <c r="AR416" s="205"/>
      <c r="AS416" s="576"/>
      <c r="AT416" s="203"/>
      <c r="AU416" s="203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3"/>
      <c r="Q417" s="203"/>
      <c r="R417" s="208"/>
      <c r="S417" s="205"/>
      <c r="T417" s="576"/>
      <c r="U417" s="203"/>
      <c r="V417" s="203"/>
      <c r="W417" s="208"/>
      <c r="X417" s="205"/>
      <c r="Y417" s="576"/>
      <c r="Z417" s="203"/>
      <c r="AA417" s="203"/>
      <c r="AB417" s="208"/>
      <c r="AC417" s="205"/>
      <c r="AD417" s="576"/>
      <c r="AE417" s="203"/>
      <c r="AF417" s="203"/>
      <c r="AG417" s="208"/>
      <c r="AH417" s="205"/>
      <c r="AI417" s="576"/>
      <c r="AJ417" s="203"/>
      <c r="AK417" s="203"/>
      <c r="AL417" s="208"/>
      <c r="AM417" s="205"/>
      <c r="AN417" s="576"/>
      <c r="AO417" s="203"/>
      <c r="AP417" s="203"/>
      <c r="AQ417" s="208"/>
      <c r="AR417" s="205"/>
      <c r="AS417" s="576"/>
      <c r="AT417" s="203"/>
      <c r="AU417" s="203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35">U422+1</f>
        <v>46016</v>
      </c>
      <c r="AA422" s="637"/>
      <c r="AB422" s="637"/>
      <c r="AC422" s="637"/>
      <c r="AD422" s="637"/>
      <c r="AE422" s="638">
        <f t="shared" ref="AE422" si="536">Z422+1</f>
        <v>46017</v>
      </c>
      <c r="AF422" s="639"/>
      <c r="AG422" s="639"/>
      <c r="AH422" s="639"/>
      <c r="AI422" s="639"/>
      <c r="AJ422" s="640">
        <f t="shared" ref="AJ422" si="537">AE422+1</f>
        <v>46018</v>
      </c>
      <c r="AK422" s="641"/>
      <c r="AL422" s="641"/>
      <c r="AM422" s="641"/>
      <c r="AN422" s="642"/>
      <c r="AO422" s="638">
        <f t="shared" ref="AO422" si="538">AJ422+1</f>
        <v>46019</v>
      </c>
      <c r="AP422" s="639"/>
      <c r="AQ422" s="639"/>
      <c r="AR422" s="639"/>
      <c r="AS422" s="639"/>
      <c r="AT422" s="640">
        <f t="shared" ref="AT422" si="539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40">Z422</f>
        <v>46016</v>
      </c>
      <c r="AA423" s="643"/>
      <c r="AB423" s="643"/>
      <c r="AC423" s="643"/>
      <c r="AD423" s="643"/>
      <c r="AE423" s="644">
        <f t="shared" ref="AE423" si="541">AE422</f>
        <v>46017</v>
      </c>
      <c r="AF423" s="644"/>
      <c r="AG423" s="644"/>
      <c r="AH423" s="644"/>
      <c r="AI423" s="644"/>
      <c r="AJ423" s="645">
        <f t="shared" ref="AJ423" si="542">AJ422</f>
        <v>46018</v>
      </c>
      <c r="AK423" s="646"/>
      <c r="AL423" s="646"/>
      <c r="AM423" s="646"/>
      <c r="AN423" s="647"/>
      <c r="AO423" s="644">
        <f t="shared" ref="AO423" si="543">AO422</f>
        <v>46019</v>
      </c>
      <c r="AP423" s="644"/>
      <c r="AQ423" s="644"/>
      <c r="AR423" s="644"/>
      <c r="AS423" s="644"/>
      <c r="AT423" s="645">
        <f t="shared" ref="AT423" si="544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500</v>
      </c>
      <c r="C427" s="203">
        <v>1</v>
      </c>
      <c r="D427" s="206" t="s">
        <v>763</v>
      </c>
      <c r="E427" s="203">
        <v>19</v>
      </c>
      <c r="F427" s="203">
        <v>1800</v>
      </c>
      <c r="G427" s="208">
        <f t="shared" ref="G427:G429" si="545">F427/E427</f>
        <v>94.736842105263165</v>
      </c>
      <c r="H427" s="576">
        <f>AVERAGE(G427:G441)</f>
        <v>128.07017543859649</v>
      </c>
      <c r="I427" s="209">
        <f>AVERAGE(P427,U427,Z427,AE427,AJ427,AO427,AT427)</f>
        <v>19</v>
      </c>
      <c r="J427" s="209">
        <f>AVERAGE(Q427,V427,AA427,AF427,AK427,AP427,AU427)</f>
        <v>1597.8033253034976</v>
      </c>
      <c r="K427" s="210">
        <f>AVERAGE(R427,W427,AB427,AG427,AL427,AQ427,AV427)</f>
        <v>84.094911858078817</v>
      </c>
      <c r="L427" s="577">
        <f>IFERROR(AVERAGE(K427:K441),"-")</f>
        <v>113.35495587951586</v>
      </c>
      <c r="M427" s="209">
        <f>RANK(K427, K$427:$K$441)</f>
        <v>3</v>
      </c>
      <c r="N427" s="527"/>
      <c r="O427" s="527"/>
      <c r="P427" s="207">
        <v>19</v>
      </c>
      <c r="Q427" s="207">
        <v>1597.6331360946749</v>
      </c>
      <c r="R427" s="208">
        <f t="shared" ref="R427:R429" si="546">Q427/P427</f>
        <v>84.085954531298682</v>
      </c>
      <c r="S427" s="205">
        <f>RANK(R427, R$427:R$441)</f>
        <v>3</v>
      </c>
      <c r="T427" s="576">
        <f>AVERAGE(R427:R441)</f>
        <v>113.36001898366028</v>
      </c>
      <c r="U427" s="207">
        <v>19</v>
      </c>
      <c r="V427" s="207">
        <v>1597.674418604654</v>
      </c>
      <c r="W427" s="208">
        <f t="shared" ref="W427:W429" si="547">V427/U427</f>
        <v>84.088127294981788</v>
      </c>
      <c r="X427" s="205">
        <f>RANK(W427, W$427:W$441)</f>
        <v>3</v>
      </c>
      <c r="Y427" s="576">
        <f>AVERAGE(W427:W441)</f>
        <v>113.33219640929161</v>
      </c>
      <c r="Z427" s="207">
        <v>19</v>
      </c>
      <c r="AA427" s="207">
        <v>1597.8921767328748</v>
      </c>
      <c r="AB427" s="208">
        <f t="shared" ref="AB427:AB429" si="548">AA427/Z427</f>
        <v>84.099588249098673</v>
      </c>
      <c r="AC427" s="205">
        <f>RANK(AB427, AB$427:AB$441)</f>
        <v>3</v>
      </c>
      <c r="AD427" s="576">
        <f>AVERAGE(AB427:AB441)</f>
        <v>113.3904820862078</v>
      </c>
      <c r="AE427" s="207">
        <v>19</v>
      </c>
      <c r="AF427" s="207">
        <v>1598.0161190328567</v>
      </c>
      <c r="AG427" s="208">
        <f t="shared" ref="AG427:AG429" si="549">AF427/AE427</f>
        <v>84.106111528045091</v>
      </c>
      <c r="AH427" s="205">
        <f>RANK(AG427, AG$427:AG$441)</f>
        <v>3</v>
      </c>
      <c r="AI427" s="576">
        <f>AVERAGE(AG427:AG441)</f>
        <v>113.31413430778291</v>
      </c>
      <c r="AJ427" s="207">
        <v>19</v>
      </c>
      <c r="AK427" s="207">
        <v>1597.9067554709832</v>
      </c>
      <c r="AL427" s="208">
        <f t="shared" ref="AL427:AL429" si="550">AK427/AJ427</f>
        <v>84.100355551104371</v>
      </c>
      <c r="AM427" s="205">
        <f>RANK(AL427, AL$427:AL$441)</f>
        <v>3</v>
      </c>
      <c r="AN427" s="576">
        <f>AVERAGE(AL427:AL441)</f>
        <v>113.29654311125569</v>
      </c>
      <c r="AO427" s="207">
        <v>19</v>
      </c>
      <c r="AP427" s="207">
        <v>1597.7833753148639</v>
      </c>
      <c r="AQ427" s="208">
        <f t="shared" ref="AQ427:AQ429" si="551">AP427/AO427</f>
        <v>84.093861858677045</v>
      </c>
      <c r="AR427" s="205">
        <f>RANK(AQ427, AQ$427:AQ$441)</f>
        <v>3</v>
      </c>
      <c r="AS427" s="576">
        <f>AVERAGE(AQ427:AQ441)</f>
        <v>113.37028985261554</v>
      </c>
      <c r="AT427" s="207">
        <v>19</v>
      </c>
      <c r="AU427" s="207">
        <v>1597.7172958735748</v>
      </c>
      <c r="AV427" s="208">
        <f t="shared" ref="AV427:AV429" si="552">AU427/AT427</f>
        <v>84.090383993346038</v>
      </c>
      <c r="AW427" s="205">
        <f>RANK(AV427, AV$427:AV$441)</f>
        <v>3</v>
      </c>
      <c r="AX427" s="576">
        <f>AVERAGE(AV427:AV441)</f>
        <v>113.42102640579709</v>
      </c>
    </row>
    <row r="428" spans="2:50" ht="14.25" customHeight="1">
      <c r="B428" s="527"/>
      <c r="C428" s="203">
        <v>2</v>
      </c>
      <c r="D428" s="206" t="s">
        <v>781</v>
      </c>
      <c r="E428" s="203">
        <v>18</v>
      </c>
      <c r="F428" s="203">
        <v>1800</v>
      </c>
      <c r="G428" s="208">
        <f t="shared" si="545"/>
        <v>100</v>
      </c>
      <c r="H428" s="576"/>
      <c r="I428" s="209">
        <f t="shared" ref="I428:K429" si="553">AVERAGE(P428,U428,Z428,AE428,AJ428,AO428,AT428)</f>
        <v>18</v>
      </c>
      <c r="J428" s="209">
        <f t="shared" si="553"/>
        <v>1598.6173441422909</v>
      </c>
      <c r="K428" s="210">
        <f t="shared" si="553"/>
        <v>88.812074674571704</v>
      </c>
      <c r="L428" s="577"/>
      <c r="M428" s="209">
        <f>RANK(K428, K$427:$K$441)</f>
        <v>2</v>
      </c>
      <c r="N428" s="527"/>
      <c r="O428" s="527"/>
      <c r="P428" s="207">
        <v>18</v>
      </c>
      <c r="Q428" s="207">
        <v>1598.2062780269064</v>
      </c>
      <c r="R428" s="208">
        <f t="shared" si="546"/>
        <v>88.789237668161462</v>
      </c>
      <c r="S428" s="205">
        <f t="shared" ref="S428:S429" si="554">RANK(R428, R$427:R$441)</f>
        <v>2</v>
      </c>
      <c r="T428" s="576"/>
      <c r="U428" s="207">
        <v>18</v>
      </c>
      <c r="V428" s="207">
        <v>1598.6440677966114</v>
      </c>
      <c r="W428" s="208">
        <f t="shared" si="547"/>
        <v>88.813559322033967</v>
      </c>
      <c r="X428" s="205">
        <f t="shared" ref="X428:X429" si="555">RANK(W428, W$427:W$441)</f>
        <v>2</v>
      </c>
      <c r="Y428" s="576"/>
      <c r="Z428" s="207">
        <v>18</v>
      </c>
      <c r="AA428" s="207">
        <v>1599.1332611050941</v>
      </c>
      <c r="AB428" s="208">
        <f t="shared" si="548"/>
        <v>88.84073672806079</v>
      </c>
      <c r="AC428" s="205">
        <f t="shared" ref="AC428:AC429" si="556">RANK(AB428, AB$427:AB$441)</f>
        <v>2</v>
      </c>
      <c r="AD428" s="576"/>
      <c r="AE428" s="207">
        <v>18</v>
      </c>
      <c r="AF428" s="207">
        <v>1598.6644407345552</v>
      </c>
      <c r="AG428" s="208">
        <f t="shared" si="549"/>
        <v>88.814691151919732</v>
      </c>
      <c r="AH428" s="205">
        <f t="shared" ref="AH428:AH429" si="557">RANK(AG428, AG$427:AG$441)</f>
        <v>2</v>
      </c>
      <c r="AI428" s="576"/>
      <c r="AJ428" s="207">
        <v>18</v>
      </c>
      <c r="AK428" s="207">
        <v>1598.319327731095</v>
      </c>
      <c r="AL428" s="208">
        <f t="shared" si="550"/>
        <v>88.795518207283052</v>
      </c>
      <c r="AM428" s="205">
        <f t="shared" ref="AM428:AM429" si="558">RANK(AL428, AL$427:AL$441)</f>
        <v>2</v>
      </c>
      <c r="AN428" s="576"/>
      <c r="AO428" s="207">
        <v>18</v>
      </c>
      <c r="AP428" s="207">
        <v>1598.5559566787012</v>
      </c>
      <c r="AQ428" s="208">
        <f t="shared" si="551"/>
        <v>88.808664259927852</v>
      </c>
      <c r="AR428" s="205">
        <f t="shared" ref="AR428:AR429" si="559">RANK(AQ428, AQ$427:AQ$441)</f>
        <v>2</v>
      </c>
      <c r="AS428" s="576"/>
      <c r="AT428" s="207">
        <v>18</v>
      </c>
      <c r="AU428" s="207">
        <v>1598.7980769230728</v>
      </c>
      <c r="AV428" s="208">
        <f t="shared" si="552"/>
        <v>88.822115384615159</v>
      </c>
      <c r="AW428" s="205">
        <f t="shared" ref="AW428:AW429" si="560">RANK(AV428, AV$427:AV$441)</f>
        <v>2</v>
      </c>
      <c r="AX428" s="576"/>
    </row>
    <row r="429" spans="2:50" ht="14.25" customHeight="1">
      <c r="B429" s="527"/>
      <c r="C429" s="203">
        <v>3</v>
      </c>
      <c r="D429" s="206" t="s">
        <v>783</v>
      </c>
      <c r="E429" s="203">
        <v>19</v>
      </c>
      <c r="F429" s="203">
        <v>3600</v>
      </c>
      <c r="G429" s="208">
        <f t="shared" si="545"/>
        <v>189.47368421052633</v>
      </c>
      <c r="H429" s="576"/>
      <c r="I429" s="209">
        <f t="shared" si="553"/>
        <v>19</v>
      </c>
      <c r="J429" s="209">
        <f t="shared" si="553"/>
        <v>3175.9997410120427</v>
      </c>
      <c r="K429" s="210">
        <f t="shared" si="553"/>
        <v>167.15788110589705</v>
      </c>
      <c r="L429" s="577"/>
      <c r="M429" s="209">
        <f>RANK(K429, K$427:$K$441)</f>
        <v>1</v>
      </c>
      <c r="N429" s="527"/>
      <c r="O429" s="527"/>
      <c r="P429" s="207">
        <v>19</v>
      </c>
      <c r="Q429" s="207">
        <v>3176.8924302788937</v>
      </c>
      <c r="R429" s="208">
        <f t="shared" si="546"/>
        <v>167.20486475152072</v>
      </c>
      <c r="S429" s="205">
        <f t="shared" si="554"/>
        <v>1</v>
      </c>
      <c r="T429" s="576"/>
      <c r="U429" s="207">
        <v>19</v>
      </c>
      <c r="V429" s="207">
        <v>3174.8031496063227</v>
      </c>
      <c r="W429" s="208">
        <f t="shared" si="547"/>
        <v>167.09490261085909</v>
      </c>
      <c r="X429" s="205">
        <f t="shared" si="555"/>
        <v>1</v>
      </c>
      <c r="Y429" s="576"/>
      <c r="Z429" s="207">
        <v>19</v>
      </c>
      <c r="AA429" s="207">
        <v>3177.3913043478151</v>
      </c>
      <c r="AB429" s="208">
        <f t="shared" si="548"/>
        <v>167.23112128146394</v>
      </c>
      <c r="AC429" s="205">
        <f t="shared" si="556"/>
        <v>1</v>
      </c>
      <c r="AD429" s="576"/>
      <c r="AE429" s="207">
        <v>19</v>
      </c>
      <c r="AF429" s="207">
        <v>3173.4104046242946</v>
      </c>
      <c r="AG429" s="208">
        <f t="shared" si="549"/>
        <v>167.02160024338392</v>
      </c>
      <c r="AH429" s="205">
        <f t="shared" si="557"/>
        <v>1</v>
      </c>
      <c r="AI429" s="576"/>
      <c r="AJ429" s="207">
        <v>19</v>
      </c>
      <c r="AK429" s="207">
        <v>3172.8813559322125</v>
      </c>
      <c r="AL429" s="208">
        <f t="shared" si="550"/>
        <v>166.99375557537959</v>
      </c>
      <c r="AM429" s="205">
        <f t="shared" si="558"/>
        <v>1</v>
      </c>
      <c r="AN429" s="576"/>
      <c r="AO429" s="207">
        <v>19</v>
      </c>
      <c r="AP429" s="207">
        <v>3176.9585253455934</v>
      </c>
      <c r="AQ429" s="208">
        <f t="shared" si="551"/>
        <v>167.20834343924176</v>
      </c>
      <c r="AR429" s="205">
        <f t="shared" si="559"/>
        <v>1</v>
      </c>
      <c r="AS429" s="576"/>
      <c r="AT429" s="207">
        <v>19</v>
      </c>
      <c r="AU429" s="207">
        <v>3179.6610169491723</v>
      </c>
      <c r="AV429" s="208">
        <f t="shared" si="552"/>
        <v>167.35057983943011</v>
      </c>
      <c r="AW429" s="205">
        <f t="shared" si="560"/>
        <v>1</v>
      </c>
      <c r="AX429" s="576"/>
    </row>
    <row r="430" spans="2:50" ht="14.25" customHeight="1">
      <c r="B430" s="527"/>
      <c r="C430" s="203">
        <v>4</v>
      </c>
      <c r="D430" s="206"/>
      <c r="E430" s="203"/>
      <c r="F430" s="203"/>
      <c r="G430" s="208"/>
      <c r="H430" s="576"/>
      <c r="I430" s="209"/>
      <c r="J430" s="209"/>
      <c r="K430" s="210"/>
      <c r="L430" s="577"/>
      <c r="M430" s="209"/>
      <c r="N430" s="527"/>
      <c r="O430" s="527"/>
      <c r="P430" s="207"/>
      <c r="Q430" s="207"/>
      <c r="R430" s="208"/>
      <c r="S430" s="205"/>
      <c r="T430" s="576"/>
      <c r="U430" s="207"/>
      <c r="V430" s="207"/>
      <c r="W430" s="208"/>
      <c r="X430" s="205"/>
      <c r="Y430" s="576"/>
      <c r="Z430" s="207"/>
      <c r="AA430" s="207"/>
      <c r="AB430" s="208"/>
      <c r="AC430" s="205"/>
      <c r="AD430" s="576"/>
      <c r="AE430" s="207"/>
      <c r="AF430" s="207"/>
      <c r="AG430" s="208"/>
      <c r="AH430" s="205"/>
      <c r="AI430" s="576"/>
      <c r="AJ430" s="207"/>
      <c r="AK430" s="207"/>
      <c r="AL430" s="208"/>
      <c r="AM430" s="205"/>
      <c r="AN430" s="576"/>
      <c r="AO430" s="207"/>
      <c r="AP430" s="207"/>
      <c r="AQ430" s="208"/>
      <c r="AR430" s="205"/>
      <c r="AS430" s="576"/>
      <c r="AT430" s="207"/>
      <c r="AU430" s="207"/>
      <c r="AV430" s="208"/>
      <c r="AW430" s="205"/>
      <c r="AX430" s="576"/>
    </row>
    <row r="431" spans="2:50" ht="14.25" customHeight="1">
      <c r="B431" s="527"/>
      <c r="C431" s="203">
        <v>5</v>
      </c>
      <c r="D431" s="206"/>
      <c r="E431" s="203"/>
      <c r="F431" s="203"/>
      <c r="G431" s="208"/>
      <c r="H431" s="576"/>
      <c r="I431" s="209"/>
      <c r="J431" s="209"/>
      <c r="K431" s="210"/>
      <c r="L431" s="577"/>
      <c r="M431" s="209"/>
      <c r="N431" s="527"/>
      <c r="O431" s="527"/>
      <c r="P431" s="207"/>
      <c r="Q431" s="207"/>
      <c r="R431" s="208"/>
      <c r="S431" s="205"/>
      <c r="T431" s="576"/>
      <c r="U431" s="207"/>
      <c r="V431" s="207"/>
      <c r="W431" s="208"/>
      <c r="X431" s="205"/>
      <c r="Y431" s="576"/>
      <c r="Z431" s="207"/>
      <c r="AA431" s="207"/>
      <c r="AB431" s="208"/>
      <c r="AC431" s="205"/>
      <c r="AD431" s="576"/>
      <c r="AE431" s="207"/>
      <c r="AF431" s="207"/>
      <c r="AG431" s="208"/>
      <c r="AH431" s="205"/>
      <c r="AI431" s="576"/>
      <c r="AJ431" s="207"/>
      <c r="AK431" s="207"/>
      <c r="AL431" s="208"/>
      <c r="AM431" s="205"/>
      <c r="AN431" s="576"/>
      <c r="AO431" s="207"/>
      <c r="AP431" s="207"/>
      <c r="AQ431" s="208"/>
      <c r="AR431" s="205"/>
      <c r="AS431" s="576"/>
      <c r="AT431" s="207"/>
      <c r="AU431" s="207"/>
      <c r="AV431" s="208"/>
      <c r="AW431" s="205"/>
      <c r="AX431" s="576"/>
    </row>
    <row r="432" spans="2:50" ht="14.25" customHeight="1">
      <c r="B432" s="527"/>
      <c r="C432" s="203">
        <v>6</v>
      </c>
      <c r="D432" s="206"/>
      <c r="E432" s="203"/>
      <c r="F432" s="203"/>
      <c r="G432" s="208"/>
      <c r="H432" s="576"/>
      <c r="I432" s="209"/>
      <c r="J432" s="209"/>
      <c r="K432" s="210"/>
      <c r="L432" s="577"/>
      <c r="M432" s="209"/>
      <c r="N432" s="527"/>
      <c r="O432" s="527"/>
      <c r="P432" s="203"/>
      <c r="Q432" s="203"/>
      <c r="R432" s="208"/>
      <c r="S432" s="205"/>
      <c r="T432" s="576"/>
      <c r="U432" s="203"/>
      <c r="V432" s="203"/>
      <c r="W432" s="208"/>
      <c r="X432" s="205"/>
      <c r="Y432" s="576"/>
      <c r="Z432" s="203"/>
      <c r="AA432" s="203"/>
      <c r="AB432" s="208"/>
      <c r="AC432" s="205"/>
      <c r="AD432" s="576"/>
      <c r="AE432" s="203"/>
      <c r="AF432" s="203"/>
      <c r="AG432" s="208"/>
      <c r="AH432" s="205"/>
      <c r="AI432" s="576"/>
      <c r="AJ432" s="203"/>
      <c r="AK432" s="203"/>
      <c r="AL432" s="208"/>
      <c r="AM432" s="205"/>
      <c r="AN432" s="576"/>
      <c r="AO432" s="203"/>
      <c r="AP432" s="203"/>
      <c r="AQ432" s="208"/>
      <c r="AR432" s="205"/>
      <c r="AS432" s="576"/>
      <c r="AT432" s="203"/>
      <c r="AU432" s="203"/>
      <c r="AV432" s="208"/>
      <c r="AW432" s="205"/>
      <c r="AX432" s="576"/>
    </row>
    <row r="433" spans="1:50" ht="14.25" customHeight="1">
      <c r="B433" s="527"/>
      <c r="C433" s="203">
        <v>7</v>
      </c>
      <c r="D433" s="206"/>
      <c r="E433" s="203"/>
      <c r="F433" s="203"/>
      <c r="G433" s="208"/>
      <c r="H433" s="576"/>
      <c r="I433" s="209"/>
      <c r="J433" s="209"/>
      <c r="K433" s="210"/>
      <c r="L433" s="577"/>
      <c r="M433" s="209"/>
      <c r="N433" s="527"/>
      <c r="O433" s="527"/>
      <c r="P433" s="203"/>
      <c r="Q433" s="203"/>
      <c r="R433" s="208"/>
      <c r="S433" s="205"/>
      <c r="T433" s="576"/>
      <c r="U433" s="203"/>
      <c r="V433" s="203"/>
      <c r="W433" s="208"/>
      <c r="X433" s="205"/>
      <c r="Y433" s="576"/>
      <c r="Z433" s="203"/>
      <c r="AA433" s="203"/>
      <c r="AB433" s="208"/>
      <c r="AC433" s="205"/>
      <c r="AD433" s="576"/>
      <c r="AE433" s="203"/>
      <c r="AF433" s="203"/>
      <c r="AG433" s="208"/>
      <c r="AH433" s="205"/>
      <c r="AI433" s="576"/>
      <c r="AJ433" s="203"/>
      <c r="AK433" s="203"/>
      <c r="AL433" s="208"/>
      <c r="AM433" s="205"/>
      <c r="AN433" s="576"/>
      <c r="AO433" s="203"/>
      <c r="AP433" s="203"/>
      <c r="AQ433" s="208"/>
      <c r="AR433" s="205"/>
      <c r="AS433" s="576"/>
      <c r="AT433" s="203"/>
      <c r="AU433" s="203"/>
      <c r="AV433" s="208"/>
      <c r="AW433" s="205"/>
      <c r="AX433" s="576"/>
    </row>
    <row r="434" spans="1:50" ht="14.25" customHeight="1">
      <c r="B434" s="527"/>
      <c r="C434" s="203">
        <v>8</v>
      </c>
      <c r="D434" s="206"/>
      <c r="E434" s="203"/>
      <c r="F434" s="203"/>
      <c r="G434" s="208"/>
      <c r="H434" s="576"/>
      <c r="I434" s="209"/>
      <c r="J434" s="209"/>
      <c r="K434" s="210"/>
      <c r="L434" s="577"/>
      <c r="M434" s="209"/>
      <c r="N434" s="527"/>
      <c r="O434" s="527"/>
      <c r="P434" s="203"/>
      <c r="Q434" s="203"/>
      <c r="R434" s="208"/>
      <c r="S434" s="205"/>
      <c r="T434" s="576"/>
      <c r="U434" s="203"/>
      <c r="V434" s="203"/>
      <c r="W434" s="208"/>
      <c r="X434" s="205"/>
      <c r="Y434" s="576"/>
      <c r="Z434" s="203"/>
      <c r="AA434" s="203"/>
      <c r="AB434" s="208"/>
      <c r="AC434" s="205"/>
      <c r="AD434" s="576"/>
      <c r="AE434" s="203"/>
      <c r="AF434" s="203"/>
      <c r="AG434" s="208"/>
      <c r="AH434" s="205"/>
      <c r="AI434" s="576"/>
      <c r="AJ434" s="203"/>
      <c r="AK434" s="203"/>
      <c r="AL434" s="208"/>
      <c r="AM434" s="205"/>
      <c r="AN434" s="576"/>
      <c r="AO434" s="203"/>
      <c r="AP434" s="203"/>
      <c r="AQ434" s="208"/>
      <c r="AR434" s="205"/>
      <c r="AS434" s="576"/>
      <c r="AT434" s="203"/>
      <c r="AU434" s="203"/>
      <c r="AV434" s="208"/>
      <c r="AW434" s="205"/>
      <c r="AX434" s="576"/>
    </row>
    <row r="435" spans="1:50" ht="14.25" customHeight="1">
      <c r="B435" s="527"/>
      <c r="C435" s="203">
        <v>9</v>
      </c>
      <c r="D435" s="206"/>
      <c r="E435" s="203"/>
      <c r="F435" s="203"/>
      <c r="G435" s="208"/>
      <c r="H435" s="576"/>
      <c r="I435" s="209"/>
      <c r="J435" s="209"/>
      <c r="K435" s="210"/>
      <c r="L435" s="577"/>
      <c r="M435" s="209"/>
      <c r="N435" s="527"/>
      <c r="O435" s="527"/>
      <c r="P435" s="203"/>
      <c r="Q435" s="203"/>
      <c r="R435" s="208"/>
      <c r="S435" s="205"/>
      <c r="T435" s="576"/>
      <c r="U435" s="203"/>
      <c r="V435" s="203"/>
      <c r="W435" s="208"/>
      <c r="X435" s="205"/>
      <c r="Y435" s="576"/>
      <c r="Z435" s="203"/>
      <c r="AA435" s="203"/>
      <c r="AB435" s="208"/>
      <c r="AC435" s="205"/>
      <c r="AD435" s="576"/>
      <c r="AE435" s="203"/>
      <c r="AF435" s="203"/>
      <c r="AG435" s="208"/>
      <c r="AH435" s="205"/>
      <c r="AI435" s="576"/>
      <c r="AJ435" s="203"/>
      <c r="AK435" s="203"/>
      <c r="AL435" s="208"/>
      <c r="AM435" s="205"/>
      <c r="AN435" s="576"/>
      <c r="AO435" s="203"/>
      <c r="AP435" s="203"/>
      <c r="AQ435" s="208"/>
      <c r="AR435" s="205"/>
      <c r="AS435" s="576"/>
      <c r="AT435" s="203"/>
      <c r="AU435" s="203"/>
      <c r="AV435" s="208"/>
      <c r="AW435" s="205"/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3"/>
      <c r="Q436" s="203"/>
      <c r="R436" s="208"/>
      <c r="S436" s="205"/>
      <c r="T436" s="576"/>
      <c r="U436" s="203"/>
      <c r="V436" s="203"/>
      <c r="W436" s="208"/>
      <c r="X436" s="205"/>
      <c r="Y436" s="576"/>
      <c r="Z436" s="203"/>
      <c r="AA436" s="203"/>
      <c r="AB436" s="208"/>
      <c r="AC436" s="205"/>
      <c r="AD436" s="576"/>
      <c r="AE436" s="203"/>
      <c r="AF436" s="203"/>
      <c r="AG436" s="208"/>
      <c r="AH436" s="205"/>
      <c r="AI436" s="576"/>
      <c r="AJ436" s="203"/>
      <c r="AK436" s="203"/>
      <c r="AL436" s="208"/>
      <c r="AM436" s="205"/>
      <c r="AN436" s="576"/>
      <c r="AO436" s="203"/>
      <c r="AP436" s="203"/>
      <c r="AQ436" s="208"/>
      <c r="AR436" s="205"/>
      <c r="AS436" s="576"/>
      <c r="AT436" s="203"/>
      <c r="AU436" s="203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3"/>
      <c r="Q437" s="203"/>
      <c r="R437" s="208"/>
      <c r="S437" s="205"/>
      <c r="T437" s="576"/>
      <c r="U437" s="203"/>
      <c r="V437" s="203"/>
      <c r="W437" s="208"/>
      <c r="X437" s="205"/>
      <c r="Y437" s="576"/>
      <c r="Z437" s="203"/>
      <c r="AA437" s="203"/>
      <c r="AB437" s="208"/>
      <c r="AC437" s="205"/>
      <c r="AD437" s="576"/>
      <c r="AE437" s="203"/>
      <c r="AF437" s="203"/>
      <c r="AG437" s="208"/>
      <c r="AH437" s="205"/>
      <c r="AI437" s="576"/>
      <c r="AJ437" s="203"/>
      <c r="AK437" s="203"/>
      <c r="AL437" s="208"/>
      <c r="AM437" s="205"/>
      <c r="AN437" s="576"/>
      <c r="AO437" s="203"/>
      <c r="AP437" s="203"/>
      <c r="AQ437" s="208"/>
      <c r="AR437" s="205"/>
      <c r="AS437" s="576"/>
      <c r="AT437" s="203"/>
      <c r="AU437" s="203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561">U442+1</f>
        <v>46023</v>
      </c>
      <c r="AA442" s="637"/>
      <c r="AB442" s="637"/>
      <c r="AC442" s="637"/>
      <c r="AD442" s="637"/>
      <c r="AE442" s="638">
        <f t="shared" ref="AE442" si="562">Z442+1</f>
        <v>46024</v>
      </c>
      <c r="AF442" s="639"/>
      <c r="AG442" s="639"/>
      <c r="AH442" s="639"/>
      <c r="AI442" s="639"/>
      <c r="AJ442" s="640">
        <f t="shared" ref="AJ442" si="563">AE442+1</f>
        <v>46025</v>
      </c>
      <c r="AK442" s="641"/>
      <c r="AL442" s="641"/>
      <c r="AM442" s="641"/>
      <c r="AN442" s="642"/>
      <c r="AO442" s="638">
        <f t="shared" ref="AO442" si="564">AJ442+1</f>
        <v>46026</v>
      </c>
      <c r="AP442" s="639"/>
      <c r="AQ442" s="639"/>
      <c r="AR442" s="639"/>
      <c r="AS442" s="639"/>
      <c r="AT442" s="640">
        <f t="shared" ref="AT442" si="565">AO442+1</f>
        <v>46027</v>
      </c>
      <c r="AU442" s="641"/>
      <c r="AV442" s="641"/>
      <c r="AW442" s="641"/>
      <c r="AX442" s="642"/>
    </row>
    <row r="443" spans="1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566">Z442</f>
        <v>46023</v>
      </c>
      <c r="AA443" s="643"/>
      <c r="AB443" s="643"/>
      <c r="AC443" s="643"/>
      <c r="AD443" s="643"/>
      <c r="AE443" s="644">
        <f t="shared" ref="AE443" si="567">AE442</f>
        <v>46024</v>
      </c>
      <c r="AF443" s="644"/>
      <c r="AG443" s="644"/>
      <c r="AH443" s="644"/>
      <c r="AI443" s="644"/>
      <c r="AJ443" s="645">
        <f t="shared" ref="AJ443" si="568">AJ442</f>
        <v>46025</v>
      </c>
      <c r="AK443" s="646"/>
      <c r="AL443" s="646"/>
      <c r="AM443" s="646"/>
      <c r="AN443" s="647"/>
      <c r="AO443" s="644">
        <f t="shared" ref="AO443" si="569">AO442</f>
        <v>46026</v>
      </c>
      <c r="AP443" s="644"/>
      <c r="AQ443" s="644"/>
      <c r="AR443" s="644"/>
      <c r="AS443" s="644"/>
      <c r="AT443" s="645">
        <f t="shared" ref="AT443" si="570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500</v>
      </c>
      <c r="C447" s="203">
        <v>1</v>
      </c>
      <c r="D447" s="206" t="s">
        <v>763</v>
      </c>
      <c r="E447" s="203">
        <v>19</v>
      </c>
      <c r="F447" s="203">
        <v>1800</v>
      </c>
      <c r="G447" s="208">
        <f t="shared" ref="G447:G449" si="571">F447/E447</f>
        <v>94.736842105263165</v>
      </c>
      <c r="H447" s="576">
        <f>AVERAGE(G447:G461)</f>
        <v>128.07017543859649</v>
      </c>
      <c r="I447" s="209">
        <f>AVERAGE(P447,U447,Z447,AE447,AJ447,AO447,AT447)</f>
        <v>19</v>
      </c>
      <c r="J447" s="209">
        <f>AVERAGE(Q447,V447,AA447,AF447,AK447,AP447,AU447)</f>
        <v>1597.5687382783731</v>
      </c>
      <c r="K447" s="210">
        <f>AVERAGE(R447,W447,AB447,AG447,AL447,AQ447,AV447)</f>
        <v>84.082565172545941</v>
      </c>
      <c r="L447" s="577">
        <f>IFERROR(AVERAGE(K447:K461),"-")</f>
        <v>113.48753584435944</v>
      </c>
      <c r="M447" s="209">
        <f>RANK(K447, K$447:$K$461)</f>
        <v>3</v>
      </c>
      <c r="N447" s="527"/>
      <c r="O447" s="527"/>
      <c r="P447" s="211">
        <f>IFERROR(VLOOKUP($D447,'[2]1230W2'!$A:$B,2,0),"")</f>
        <v>19</v>
      </c>
      <c r="Q447" s="211">
        <f>IFERROR(VLOOKUP($D447,'[2]1230W2'!$A:$C,3,0),"")</f>
        <v>1597.4671212859259</v>
      </c>
      <c r="R447" s="208">
        <f>IFERROR(Q447/P447,"")</f>
        <v>84.077216909785577</v>
      </c>
      <c r="S447" s="205">
        <f>RANK(R447, R$447:R$461)</f>
        <v>3</v>
      </c>
      <c r="T447" s="576">
        <f>AVERAGE(R447:R461)</f>
        <v>113.47648040477686</v>
      </c>
      <c r="U447" s="211">
        <f>IFERROR(VLOOKUP($D447,'[2]1231W3'!$A:$B,2,0),"")</f>
        <v>19</v>
      </c>
      <c r="V447" s="211">
        <f>IFERROR(VLOOKUP($D447,'[2]1231W3'!$A:$C,3,0),"")</f>
        <v>1597.67035527082</v>
      </c>
      <c r="W447" s="208">
        <f t="shared" ref="W447:W461" si="572">IFERROR(V447/U447,"")</f>
        <v>84.087913435306319</v>
      </c>
      <c r="X447" s="205">
        <f>RANK(W447, W$447:W$461)</f>
        <v>3</v>
      </c>
      <c r="Y447" s="576">
        <f>AVERAGE(W447:W461)</f>
        <v>113.49859128394201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573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574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575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576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781</v>
      </c>
      <c r="E448" s="203">
        <v>18</v>
      </c>
      <c r="F448" s="203">
        <v>1800</v>
      </c>
      <c r="G448" s="208">
        <f t="shared" si="571"/>
        <v>100</v>
      </c>
      <c r="H448" s="576"/>
      <c r="I448" s="209">
        <f t="shared" ref="I448:K449" si="577">AVERAGE(P448,U448,Z448,AE448,AJ448,AO448,AT448)</f>
        <v>18</v>
      </c>
      <c r="J448" s="209">
        <f t="shared" si="577"/>
        <v>1599.2368953784649</v>
      </c>
      <c r="K448" s="210">
        <f t="shared" si="577"/>
        <v>88.8464941876925</v>
      </c>
      <c r="L448" s="577"/>
      <c r="M448" s="209">
        <f>RANK(K448, K$447:$K$461)</f>
        <v>2</v>
      </c>
      <c r="N448" s="527"/>
      <c r="O448" s="527"/>
      <c r="P448" s="211">
        <f>IFERROR(VLOOKUP($D448,'[2]1230W2'!$A:$B,2,0),"")</f>
        <v>18</v>
      </c>
      <c r="Q448" s="211">
        <f>IFERROR(VLOOKUP($D448,'[2]1230W2'!$A:$C,3,0),"")</f>
        <v>1599.1247264770259</v>
      </c>
      <c r="R448" s="208">
        <f t="shared" ref="R448:R461" si="578">IFERROR(Q448/P448,"")</f>
        <v>88.840262582056994</v>
      </c>
      <c r="S448" s="205">
        <f t="shared" ref="S448:S449" si="579">RANK(R448, R$447:R$461)</f>
        <v>2</v>
      </c>
      <c r="T448" s="576"/>
      <c r="U448" s="211">
        <f>IFERROR(VLOOKUP($D448,'[2]1231W3'!$A:$B,2,0),"")</f>
        <v>18</v>
      </c>
      <c r="V448" s="211">
        <f>IFERROR(VLOOKUP($D448,'[2]1231W3'!$A:$C,3,0),"")</f>
        <v>1599.349064279904</v>
      </c>
      <c r="W448" s="208">
        <f t="shared" si="572"/>
        <v>88.852725793328005</v>
      </c>
      <c r="X448" s="205">
        <f t="shared" ref="X448:X449" si="580">RANK(W448, W$447:W$461)</f>
        <v>2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573"/>
        <v/>
      </c>
      <c r="AC448" s="205" t="e">
        <f t="shared" ref="AC448:AC461" si="581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582">IFERROR(AF448/AE448,"")</f>
        <v/>
      </c>
      <c r="AH448" s="205" t="e">
        <f t="shared" ref="AH448:AH461" si="583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574"/>
        <v/>
      </c>
      <c r="AM448" s="205" t="e">
        <f t="shared" ref="AM448:AM461" si="584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575"/>
        <v/>
      </c>
      <c r="AR448" s="205" t="e">
        <f t="shared" ref="AR448:AR461" si="585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576"/>
        <v/>
      </c>
      <c r="AW448" s="205" t="e">
        <f t="shared" ref="AW448:AW461" si="586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 t="s">
        <v>783</v>
      </c>
      <c r="E449" s="203">
        <v>19</v>
      </c>
      <c r="F449" s="203">
        <v>3600</v>
      </c>
      <c r="G449" s="208">
        <f t="shared" si="571"/>
        <v>189.47368421052633</v>
      </c>
      <c r="H449" s="576"/>
      <c r="I449" s="209">
        <f t="shared" si="577"/>
        <v>19</v>
      </c>
      <c r="J449" s="209">
        <f t="shared" si="577"/>
        <v>3183.1374152839576</v>
      </c>
      <c r="K449" s="210">
        <f t="shared" si="577"/>
        <v>167.53354817283986</v>
      </c>
      <c r="L449" s="577"/>
      <c r="M449" s="209">
        <f>RANK(K449, K$447:$K$461)</f>
        <v>1</v>
      </c>
      <c r="N449" s="527"/>
      <c r="O449" s="527"/>
      <c r="P449" s="211">
        <f>IFERROR(VLOOKUP($D449,'[2]1230W2'!$A:$B,2,0),"")</f>
        <v>19</v>
      </c>
      <c r="Q449" s="211">
        <f>IFERROR(VLOOKUP($D449,'[2]1230W2'!$A:$C,3,0),"")</f>
        <v>3182.7272727272725</v>
      </c>
      <c r="R449" s="208">
        <f t="shared" si="578"/>
        <v>167.51196172248802</v>
      </c>
      <c r="S449" s="205">
        <f t="shared" si="579"/>
        <v>1</v>
      </c>
      <c r="T449" s="576"/>
      <c r="U449" s="211">
        <f>IFERROR(VLOOKUP($D449,'[2]1231W3'!$A:$B,2,0),"")</f>
        <v>19</v>
      </c>
      <c r="V449" s="211">
        <f>IFERROR(VLOOKUP($D449,'[2]1231W3'!$A:$C,3,0),"")</f>
        <v>3183.5475578406426</v>
      </c>
      <c r="W449" s="208">
        <f t="shared" si="572"/>
        <v>167.55513462319172</v>
      </c>
      <c r="X449" s="205">
        <f t="shared" si="580"/>
        <v>1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573"/>
        <v/>
      </c>
      <c r="AC449" s="205" t="e">
        <f t="shared" si="581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582"/>
        <v/>
      </c>
      <c r="AH449" s="205" t="e">
        <f t="shared" si="583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574"/>
        <v/>
      </c>
      <c r="AM449" s="205" t="e">
        <f t="shared" si="584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575"/>
        <v/>
      </c>
      <c r="AR449" s="205" t="e">
        <f t="shared" si="585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576"/>
        <v/>
      </c>
      <c r="AW449" s="205" t="e">
        <f t="shared" si="586"/>
        <v>#VALUE!</v>
      </c>
      <c r="AX449" s="576"/>
    </row>
    <row r="450" spans="1:50" ht="14.25" customHeight="1">
      <c r="A450" s="279"/>
      <c r="B450" s="527"/>
      <c r="C450" s="203">
        <v>4</v>
      </c>
      <c r="D450" s="206"/>
      <c r="E450" s="203"/>
      <c r="F450" s="203"/>
      <c r="G450" s="208"/>
      <c r="H450" s="576"/>
      <c r="I450" s="209"/>
      <c r="J450" s="209"/>
      <c r="K450" s="210"/>
      <c r="L450" s="577"/>
      <c r="M450" s="209"/>
      <c r="N450" s="527"/>
      <c r="O450" s="527"/>
      <c r="P450" s="211" t="str">
        <f>IFERROR(VLOOKUP($D450,'[2]1230W2'!$A:$B,2,0),"")</f>
        <v/>
      </c>
      <c r="Q450" s="211" t="str">
        <f>IFERROR(VLOOKUP($D450,'[2]1230W2'!$A:$C,3,0),"")</f>
        <v/>
      </c>
      <c r="R450" s="208" t="str">
        <f t="shared" si="578"/>
        <v/>
      </c>
      <c r="S450" s="205"/>
      <c r="T450" s="576"/>
      <c r="U450" s="211" t="str">
        <f>IFERROR(VLOOKUP($D450,'[2]1231W3'!$A:$B,2,0),"")</f>
        <v/>
      </c>
      <c r="V450" s="211" t="str">
        <f>IFERROR(VLOOKUP($D450,'[2]1231W3'!$A:$C,3,0),"")</f>
        <v/>
      </c>
      <c r="W450" s="208" t="str">
        <f t="shared" si="572"/>
        <v/>
      </c>
      <c r="X450" s="205"/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573"/>
        <v/>
      </c>
      <c r="AC450" s="205" t="e">
        <f t="shared" si="581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582"/>
        <v/>
      </c>
      <c r="AH450" s="205" t="e">
        <f t="shared" si="583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574"/>
        <v/>
      </c>
      <c r="AM450" s="205" t="e">
        <f t="shared" si="584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575"/>
        <v/>
      </c>
      <c r="AR450" s="205" t="e">
        <f t="shared" si="585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576"/>
        <v/>
      </c>
      <c r="AW450" s="205" t="e">
        <f t="shared" si="586"/>
        <v>#VALUE!</v>
      </c>
      <c r="AX450" s="576"/>
    </row>
    <row r="451" spans="1:50" ht="14.25" customHeight="1">
      <c r="A451" s="279"/>
      <c r="B451" s="527"/>
      <c r="C451" s="203">
        <v>5</v>
      </c>
      <c r="D451" s="206"/>
      <c r="E451" s="203"/>
      <c r="F451" s="203"/>
      <c r="G451" s="208"/>
      <c r="H451" s="576"/>
      <c r="I451" s="209"/>
      <c r="J451" s="209"/>
      <c r="K451" s="210"/>
      <c r="L451" s="577"/>
      <c r="M451" s="209"/>
      <c r="N451" s="527"/>
      <c r="O451" s="527"/>
      <c r="P451" s="211" t="str">
        <f>IFERROR(VLOOKUP($D451,'[2]1230W2'!$A:$B,2,0),"")</f>
        <v/>
      </c>
      <c r="Q451" s="211" t="str">
        <f>IFERROR(VLOOKUP($D451,'[2]1230W2'!$A:$C,3,0),"")</f>
        <v/>
      </c>
      <c r="R451" s="208" t="str">
        <f t="shared" si="578"/>
        <v/>
      </c>
      <c r="S451" s="205"/>
      <c r="T451" s="576"/>
      <c r="U451" s="211" t="str">
        <f>IFERROR(VLOOKUP($D451,'[2]1231W3'!$A:$B,2,0),"")</f>
        <v/>
      </c>
      <c r="V451" s="211" t="str">
        <f>IFERROR(VLOOKUP($D451,'[2]1231W3'!$A:$C,3,0),"")</f>
        <v/>
      </c>
      <c r="W451" s="208" t="str">
        <f t="shared" si="572"/>
        <v/>
      </c>
      <c r="X451" s="205"/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573"/>
        <v/>
      </c>
      <c r="AC451" s="205" t="e">
        <f t="shared" si="581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582"/>
        <v/>
      </c>
      <c r="AH451" s="205" t="e">
        <f t="shared" si="583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574"/>
        <v/>
      </c>
      <c r="AM451" s="205" t="e">
        <f t="shared" si="584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575"/>
        <v/>
      </c>
      <c r="AR451" s="205" t="e">
        <f t="shared" si="585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576"/>
        <v/>
      </c>
      <c r="AW451" s="205" t="e">
        <f t="shared" si="586"/>
        <v>#VALUE!</v>
      </c>
      <c r="AX451" s="576"/>
    </row>
    <row r="452" spans="1:50" ht="14.25" customHeight="1">
      <c r="A452" s="279"/>
      <c r="B452" s="527"/>
      <c r="C452" s="203">
        <v>6</v>
      </c>
      <c r="D452" s="206"/>
      <c r="E452" s="203"/>
      <c r="F452" s="203"/>
      <c r="G452" s="208"/>
      <c r="H452" s="576"/>
      <c r="I452" s="209"/>
      <c r="J452" s="209"/>
      <c r="K452" s="210"/>
      <c r="L452" s="577"/>
      <c r="M452" s="209"/>
      <c r="N452" s="527"/>
      <c r="O452" s="527"/>
      <c r="P452" s="211" t="str">
        <f>IFERROR(VLOOKUP($D452,'[2]1230W2'!$A:$B,2,0),"")</f>
        <v/>
      </c>
      <c r="Q452" s="211" t="str">
        <f>IFERROR(VLOOKUP($D452,'[2]1230W2'!$A:$C,3,0),"")</f>
        <v/>
      </c>
      <c r="R452" s="208" t="str">
        <f t="shared" si="578"/>
        <v/>
      </c>
      <c r="S452" s="205"/>
      <c r="T452" s="576"/>
      <c r="U452" s="211" t="str">
        <f>IFERROR(VLOOKUP($D452,'[2]1231W3'!$A:$B,2,0),"")</f>
        <v/>
      </c>
      <c r="V452" s="211" t="str">
        <f>IFERROR(VLOOKUP($D452,'[2]1231W3'!$A:$C,3,0),"")</f>
        <v/>
      </c>
      <c r="W452" s="208" t="str">
        <f t="shared" si="572"/>
        <v/>
      </c>
      <c r="X452" s="205"/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573"/>
        <v/>
      </c>
      <c r="AC452" s="205" t="e">
        <f t="shared" si="581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582"/>
        <v/>
      </c>
      <c r="AH452" s="205" t="e">
        <f t="shared" si="583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574"/>
        <v/>
      </c>
      <c r="AM452" s="205" t="e">
        <f t="shared" si="584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575"/>
        <v/>
      </c>
      <c r="AR452" s="205" t="e">
        <f t="shared" si="585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576"/>
        <v/>
      </c>
      <c r="AW452" s="205" t="e">
        <f t="shared" si="586"/>
        <v>#VALUE!</v>
      </c>
      <c r="AX452" s="576"/>
    </row>
    <row r="453" spans="1:50" ht="14.25" customHeight="1">
      <c r="A453" s="279"/>
      <c r="B453" s="527"/>
      <c r="C453" s="203">
        <v>7</v>
      </c>
      <c r="D453" s="206"/>
      <c r="E453" s="203"/>
      <c r="F453" s="203"/>
      <c r="G453" s="208"/>
      <c r="H453" s="576"/>
      <c r="I453" s="209"/>
      <c r="J453" s="209"/>
      <c r="K453" s="210"/>
      <c r="L453" s="577"/>
      <c r="M453" s="209"/>
      <c r="N453" s="527"/>
      <c r="O453" s="527"/>
      <c r="P453" s="211" t="str">
        <f>IFERROR(VLOOKUP($D453,'[2]1230W2'!$A:$B,2,0),"")</f>
        <v/>
      </c>
      <c r="Q453" s="211" t="str">
        <f>IFERROR(VLOOKUP($D453,'[2]1230W2'!$A:$C,3,0),"")</f>
        <v/>
      </c>
      <c r="R453" s="208" t="str">
        <f t="shared" si="578"/>
        <v/>
      </c>
      <c r="S453" s="205"/>
      <c r="T453" s="576"/>
      <c r="U453" s="211" t="str">
        <f>IFERROR(VLOOKUP($D453,'[2]1231W3'!$A:$B,2,0),"")</f>
        <v/>
      </c>
      <c r="V453" s="211" t="str">
        <f>IFERROR(VLOOKUP($D453,'[2]1231W3'!$A:$C,3,0),"")</f>
        <v/>
      </c>
      <c r="W453" s="208" t="str">
        <f t="shared" si="572"/>
        <v/>
      </c>
      <c r="X453" s="205"/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573"/>
        <v/>
      </c>
      <c r="AC453" s="205" t="e">
        <f t="shared" si="581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582"/>
        <v/>
      </c>
      <c r="AH453" s="205" t="e">
        <f t="shared" si="583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574"/>
        <v/>
      </c>
      <c r="AM453" s="205" t="e">
        <f t="shared" si="584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575"/>
        <v/>
      </c>
      <c r="AR453" s="205" t="e">
        <f t="shared" si="585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576"/>
        <v/>
      </c>
      <c r="AW453" s="205" t="e">
        <f t="shared" si="586"/>
        <v>#VALUE!</v>
      </c>
      <c r="AX453" s="576"/>
    </row>
    <row r="454" spans="1:50" ht="14.25" customHeight="1">
      <c r="A454" s="279"/>
      <c r="B454" s="527"/>
      <c r="C454" s="203">
        <v>8</v>
      </c>
      <c r="D454" s="206"/>
      <c r="E454" s="203"/>
      <c r="F454" s="203"/>
      <c r="G454" s="208"/>
      <c r="H454" s="576"/>
      <c r="I454" s="209"/>
      <c r="J454" s="209"/>
      <c r="K454" s="210"/>
      <c r="L454" s="577"/>
      <c r="M454" s="209"/>
      <c r="N454" s="527"/>
      <c r="O454" s="527"/>
      <c r="P454" s="211" t="str">
        <f>IFERROR(VLOOKUP($D454,'[2]1230W2'!$A:$B,2,0),"")</f>
        <v/>
      </c>
      <c r="Q454" s="211" t="str">
        <f>IFERROR(VLOOKUP($D454,'[2]1230W2'!$A:$C,3,0),"")</f>
        <v/>
      </c>
      <c r="R454" s="208" t="str">
        <f t="shared" si="578"/>
        <v/>
      </c>
      <c r="S454" s="205"/>
      <c r="T454" s="576"/>
      <c r="U454" s="211" t="str">
        <f>IFERROR(VLOOKUP($D454,'[2]1231W3'!$A:$B,2,0),"")</f>
        <v/>
      </c>
      <c r="V454" s="211" t="str">
        <f>IFERROR(VLOOKUP($D454,'[2]1231W3'!$A:$C,3,0),"")</f>
        <v/>
      </c>
      <c r="W454" s="208" t="str">
        <f t="shared" si="572"/>
        <v/>
      </c>
      <c r="X454" s="205"/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573"/>
        <v/>
      </c>
      <c r="AC454" s="205" t="e">
        <f t="shared" si="581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582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574"/>
        <v/>
      </c>
      <c r="AM454" s="205" t="e">
        <f t="shared" si="584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575"/>
        <v/>
      </c>
      <c r="AR454" s="205" t="e">
        <f t="shared" si="585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576"/>
        <v/>
      </c>
      <c r="AW454" s="205" t="e">
        <f t="shared" si="586"/>
        <v>#VALUE!</v>
      </c>
      <c r="AX454" s="576"/>
    </row>
    <row r="455" spans="1:50" ht="14.25" customHeight="1">
      <c r="A455" s="279"/>
      <c r="B455" s="527"/>
      <c r="C455" s="203">
        <v>9</v>
      </c>
      <c r="D455" s="206"/>
      <c r="E455" s="203"/>
      <c r="F455" s="203"/>
      <c r="G455" s="208"/>
      <c r="H455" s="576"/>
      <c r="I455" s="209"/>
      <c r="J455" s="209"/>
      <c r="K455" s="210"/>
      <c r="L455" s="577"/>
      <c r="M455" s="209"/>
      <c r="N455" s="527"/>
      <c r="O455" s="527"/>
      <c r="P455" s="211" t="str">
        <f>IFERROR(VLOOKUP($D455,'[2]1230W2'!$A:$B,2,0),"")</f>
        <v/>
      </c>
      <c r="Q455" s="211" t="str">
        <f>IFERROR(VLOOKUP($D455,'[2]1230W2'!$A:$C,3,0),"")</f>
        <v/>
      </c>
      <c r="R455" s="208" t="str">
        <f t="shared" si="578"/>
        <v/>
      </c>
      <c r="S455" s="205"/>
      <c r="T455" s="576"/>
      <c r="U455" s="211" t="str">
        <f>IFERROR(VLOOKUP($D455,'[2]1231W3'!$A:$B,2,0),"")</f>
        <v/>
      </c>
      <c r="V455" s="211" t="str">
        <f>IFERROR(VLOOKUP($D455,'[2]1231W3'!$A:$C,3,0),"")</f>
        <v/>
      </c>
      <c r="W455" s="208" t="str">
        <f t="shared" si="572"/>
        <v/>
      </c>
      <c r="X455" s="205"/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573"/>
        <v/>
      </c>
      <c r="AC455" s="205" t="e">
        <f t="shared" si="581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582"/>
        <v/>
      </c>
      <c r="AH455" s="205" t="e">
        <f t="shared" si="583"/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574"/>
        <v/>
      </c>
      <c r="AM455" s="205" t="e">
        <f t="shared" si="584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575"/>
        <v/>
      </c>
      <c r="AR455" s="205" t="e">
        <f t="shared" si="585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576"/>
        <v/>
      </c>
      <c r="AW455" s="205" t="e">
        <f t="shared" si="586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578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572"/>
        <v/>
      </c>
      <c r="X456" s="205"/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573"/>
        <v/>
      </c>
      <c r="AC456" s="205" t="e">
        <f t="shared" si="581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582"/>
        <v/>
      </c>
      <c r="AH456" s="205" t="e">
        <f t="shared" si="583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574"/>
        <v/>
      </c>
      <c r="AM456" s="205" t="e">
        <f t="shared" si="584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575"/>
        <v/>
      </c>
      <c r="AR456" s="205" t="e">
        <f t="shared" si="585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576"/>
        <v/>
      </c>
      <c r="AW456" s="205" t="e">
        <f t="shared" si="586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8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72"/>
        <v/>
      </c>
      <c r="X457" s="205"/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573"/>
        <v/>
      </c>
      <c r="AC457" s="205" t="e">
        <f t="shared" si="581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582"/>
        <v/>
      </c>
      <c r="AH457" s="205" t="e">
        <f t="shared" si="583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574"/>
        <v/>
      </c>
      <c r="AM457" s="205" t="e">
        <f t="shared" si="584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575"/>
        <v/>
      </c>
      <c r="AR457" s="205" t="e">
        <f t="shared" si="585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576"/>
        <v/>
      </c>
      <c r="AW457" s="205" t="e">
        <f t="shared" si="586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8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72"/>
        <v/>
      </c>
      <c r="X458" s="205"/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573"/>
        <v/>
      </c>
      <c r="AC458" s="205" t="e">
        <f t="shared" si="581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582"/>
        <v/>
      </c>
      <c r="AH458" s="205" t="e">
        <f t="shared" si="583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574"/>
        <v/>
      </c>
      <c r="AM458" s="205" t="e">
        <f t="shared" si="584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575"/>
        <v/>
      </c>
      <c r="AR458" s="205" t="e">
        <f t="shared" si="585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576"/>
        <v/>
      </c>
      <c r="AW458" s="205" t="e">
        <f t="shared" si="586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8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72"/>
        <v/>
      </c>
      <c r="X459" s="205"/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573"/>
        <v/>
      </c>
      <c r="AC459" s="205" t="e">
        <f t="shared" si="581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582"/>
        <v/>
      </c>
      <c r="AH459" s="205" t="e">
        <f t="shared" si="583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574"/>
        <v/>
      </c>
      <c r="AM459" s="205" t="e">
        <f t="shared" si="584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575"/>
        <v/>
      </c>
      <c r="AR459" s="205" t="e">
        <f t="shared" si="585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576"/>
        <v/>
      </c>
      <c r="AW459" s="205" t="e">
        <f t="shared" si="586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8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72"/>
        <v/>
      </c>
      <c r="X460" s="205"/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573"/>
        <v/>
      </c>
      <c r="AC460" s="205" t="e">
        <f t="shared" si="581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582"/>
        <v/>
      </c>
      <c r="AH460" s="205" t="e">
        <f t="shared" si="583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574"/>
        <v/>
      </c>
      <c r="AM460" s="205" t="e">
        <f t="shared" si="584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575"/>
        <v/>
      </c>
      <c r="AR460" s="205" t="e">
        <f t="shared" si="585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576"/>
        <v/>
      </c>
      <c r="AW460" s="205" t="e">
        <f t="shared" si="586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8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72"/>
        <v/>
      </c>
      <c r="X461" s="205"/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573"/>
        <v/>
      </c>
      <c r="AC461" s="205" t="e">
        <f t="shared" si="581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582"/>
        <v/>
      </c>
      <c r="AH461" s="205" t="e">
        <f t="shared" si="583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574"/>
        <v/>
      </c>
      <c r="AM461" s="205" t="e">
        <f t="shared" si="584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575"/>
        <v/>
      </c>
      <c r="AR461" s="205" t="e">
        <f t="shared" si="585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576"/>
        <v/>
      </c>
      <c r="AW461" s="205" t="e">
        <f t="shared" si="586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T347:T361"/>
    <mergeCell ref="Y347:Y361"/>
    <mergeCell ref="AD347:AD361"/>
    <mergeCell ref="AI347:AI361"/>
    <mergeCell ref="AN347:AN361"/>
    <mergeCell ref="AS347:AS361"/>
    <mergeCell ref="AX347:AX361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X364:AX366"/>
    <mergeCell ref="AX384:AX386"/>
    <mergeCell ref="AX387:AX40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27:B341"/>
    <mergeCell ref="H327:H341"/>
    <mergeCell ref="T327:T341"/>
    <mergeCell ref="Y327:Y341"/>
    <mergeCell ref="AD327:AD341"/>
    <mergeCell ref="AI327:AI341"/>
    <mergeCell ref="AN327:AN341"/>
    <mergeCell ref="AS327:AS341"/>
    <mergeCell ref="AI324:AI326"/>
    <mergeCell ref="AJ324:AM324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P324:S324"/>
    <mergeCell ref="T324:T326"/>
    <mergeCell ref="U324:X324"/>
    <mergeCell ref="Y324:Y326"/>
    <mergeCell ref="Z324:AC324"/>
    <mergeCell ref="AD324:AD326"/>
    <mergeCell ref="AE324:AH324"/>
    <mergeCell ref="B322:M323"/>
    <mergeCell ref="N322:N323"/>
    <mergeCell ref="O322:O323"/>
    <mergeCell ref="P322:T322"/>
    <mergeCell ref="U322:Y322"/>
    <mergeCell ref="Z322:AD322"/>
    <mergeCell ref="AE322:AI322"/>
    <mergeCell ref="AJ322:AN322"/>
    <mergeCell ref="L327:L341"/>
    <mergeCell ref="AO322:AS322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T322:AX322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362:M363"/>
    <mergeCell ref="N362:N363"/>
    <mergeCell ref="O362:O363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64:AM364"/>
    <mergeCell ref="AN364:AN366"/>
    <mergeCell ref="AO364:AR364"/>
    <mergeCell ref="AS364:AS366"/>
    <mergeCell ref="AT364:AW364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10" priority="1">
      <formula>A444&lt;0</formula>
    </cfRule>
    <cfRule type="expression" dxfId="9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AX461"/>
  <sheetViews>
    <sheetView zoomScaleNormal="100" workbookViewId="0">
      <pane xSplit="13" ySplit="3" topLeftCell="N432" activePane="bottomRight" state="frozen"/>
      <selection activeCell="L95" sqref="L95"/>
      <selection pane="topRight" activeCell="L95" sqref="L95"/>
      <selection pane="bottomLeft" activeCell="L95" sqref="L95"/>
      <selection pane="bottomRight" activeCell="L447" sqref="L447:L46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416" t="s">
        <v>834</v>
      </c>
      <c r="C1" s="198">
        <f>AVERAGE(L367,L387,L407,L427,L447)</f>
        <v>75.98663394269542</v>
      </c>
    </row>
    <row r="2" spans="1:50" ht="14.25" hidden="1" customHeight="1" outlineLevel="1">
      <c r="B2" s="606" t="s">
        <v>606</v>
      </c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621" t="s">
        <v>444</v>
      </c>
      <c r="O2" s="621" t="s">
        <v>105</v>
      </c>
      <c r="P2" s="636"/>
      <c r="Q2" s="637"/>
      <c r="R2" s="637"/>
      <c r="S2" s="637"/>
      <c r="T2" s="637"/>
      <c r="U2" s="638"/>
      <c r="V2" s="639"/>
      <c r="W2" s="639"/>
      <c r="X2" s="639"/>
      <c r="Y2" s="639"/>
      <c r="Z2" s="636"/>
      <c r="AA2" s="637"/>
      <c r="AB2" s="637"/>
      <c r="AC2" s="637"/>
      <c r="AD2" s="637"/>
      <c r="AE2" s="638">
        <v>45870</v>
      </c>
      <c r="AF2" s="639"/>
      <c r="AG2" s="639"/>
      <c r="AH2" s="639"/>
      <c r="AI2" s="639"/>
      <c r="AJ2" s="640">
        <v>45871</v>
      </c>
      <c r="AK2" s="641"/>
      <c r="AL2" s="641"/>
      <c r="AM2" s="641"/>
      <c r="AN2" s="642"/>
      <c r="AO2" s="638">
        <v>45872</v>
      </c>
      <c r="AP2" s="639"/>
      <c r="AQ2" s="639"/>
      <c r="AR2" s="639"/>
      <c r="AS2" s="639"/>
      <c r="AT2" s="640">
        <v>45873</v>
      </c>
      <c r="AU2" s="641"/>
      <c r="AV2" s="641"/>
      <c r="AW2" s="641"/>
      <c r="AX2" s="642"/>
    </row>
    <row r="3" spans="1:50" ht="14.25" hidden="1" customHeight="1" outlineLevel="1"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4"/>
      <c r="N3" s="623"/>
      <c r="O3" s="623"/>
      <c r="P3" s="636" t="s">
        <v>118</v>
      </c>
      <c r="Q3" s="637"/>
      <c r="R3" s="637"/>
      <c r="S3" s="637"/>
      <c r="T3" s="637"/>
      <c r="U3" s="638" t="s">
        <v>112</v>
      </c>
      <c r="V3" s="639"/>
      <c r="W3" s="639"/>
      <c r="X3" s="639"/>
      <c r="Y3" s="639"/>
      <c r="Z3" s="636" t="s">
        <v>113</v>
      </c>
      <c r="AA3" s="637"/>
      <c r="AB3" s="637"/>
      <c r="AC3" s="637"/>
      <c r="AD3" s="637"/>
      <c r="AE3" s="644">
        <f>AE2</f>
        <v>45870</v>
      </c>
      <c r="AF3" s="644"/>
      <c r="AG3" s="644"/>
      <c r="AH3" s="644"/>
      <c r="AI3" s="644"/>
      <c r="AJ3" s="645">
        <f t="shared" ref="AJ3" si="0">AJ2</f>
        <v>45871</v>
      </c>
      <c r="AK3" s="646"/>
      <c r="AL3" s="646"/>
      <c r="AM3" s="646"/>
      <c r="AN3" s="647"/>
      <c r="AO3" s="644">
        <f t="shared" ref="AO3" si="1">AO2</f>
        <v>45872</v>
      </c>
      <c r="AP3" s="644"/>
      <c r="AQ3" s="644"/>
      <c r="AR3" s="644"/>
      <c r="AS3" s="644"/>
      <c r="AT3" s="645">
        <f t="shared" ref="AT3" si="2">AT2</f>
        <v>45873</v>
      </c>
      <c r="AU3" s="646"/>
      <c r="AV3" s="646"/>
      <c r="AW3" s="646"/>
      <c r="AX3" s="647"/>
    </row>
    <row r="4" spans="1:50" ht="14.25" hidden="1" customHeight="1" outlineLevel="1">
      <c r="B4" s="527" t="s">
        <v>165</v>
      </c>
      <c r="C4" s="527" t="s">
        <v>160</v>
      </c>
      <c r="D4" s="527"/>
      <c r="E4" s="527" t="s">
        <v>161</v>
      </c>
      <c r="F4" s="527"/>
      <c r="G4" s="527"/>
      <c r="H4" s="527" t="s">
        <v>166</v>
      </c>
      <c r="I4" s="575" t="s">
        <v>445</v>
      </c>
      <c r="J4" s="575"/>
      <c r="K4" s="575"/>
      <c r="L4" s="575" t="s">
        <v>166</v>
      </c>
      <c r="M4" s="575" t="s">
        <v>168</v>
      </c>
      <c r="N4" s="648"/>
      <c r="O4" s="527" t="s">
        <v>167</v>
      </c>
      <c r="P4" s="527" t="s">
        <v>163</v>
      </c>
      <c r="Q4" s="527"/>
      <c r="R4" s="527"/>
      <c r="S4" s="527"/>
      <c r="T4" s="527" t="s">
        <v>166</v>
      </c>
      <c r="U4" s="527" t="s">
        <v>163</v>
      </c>
      <c r="V4" s="527"/>
      <c r="W4" s="527"/>
      <c r="X4" s="527"/>
      <c r="Y4" s="527" t="s">
        <v>166</v>
      </c>
      <c r="Z4" s="527" t="s">
        <v>163</v>
      </c>
      <c r="AA4" s="527"/>
      <c r="AB4" s="527"/>
      <c r="AC4" s="527"/>
      <c r="AD4" s="527" t="s">
        <v>166</v>
      </c>
      <c r="AE4" s="527" t="s">
        <v>163</v>
      </c>
      <c r="AF4" s="527"/>
      <c r="AG4" s="527"/>
      <c r="AH4" s="527"/>
      <c r="AI4" s="527" t="s">
        <v>166</v>
      </c>
      <c r="AJ4" s="527" t="s">
        <v>163</v>
      </c>
      <c r="AK4" s="527"/>
      <c r="AL4" s="527"/>
      <c r="AM4" s="527"/>
      <c r="AN4" s="527" t="s">
        <v>166</v>
      </c>
      <c r="AO4" s="527" t="s">
        <v>163</v>
      </c>
      <c r="AP4" s="527"/>
      <c r="AQ4" s="527"/>
      <c r="AR4" s="527"/>
      <c r="AS4" s="527" t="s">
        <v>166</v>
      </c>
      <c r="AT4" s="527" t="s">
        <v>163</v>
      </c>
      <c r="AU4" s="527"/>
      <c r="AV4" s="527"/>
      <c r="AW4" s="527"/>
      <c r="AX4" s="527" t="s">
        <v>166</v>
      </c>
    </row>
    <row r="5" spans="1:50" ht="14.25" hidden="1" customHeight="1" outlineLevel="1">
      <c r="B5" s="527"/>
      <c r="C5" s="527"/>
      <c r="D5" s="527"/>
      <c r="E5" s="527" t="s">
        <v>446</v>
      </c>
      <c r="F5" s="527"/>
      <c r="G5" s="527"/>
      <c r="H5" s="527"/>
      <c r="I5" s="575" t="s">
        <v>446</v>
      </c>
      <c r="J5" s="575"/>
      <c r="K5" s="575"/>
      <c r="L5" s="575"/>
      <c r="M5" s="575"/>
      <c r="N5" s="648"/>
      <c r="O5" s="527"/>
      <c r="P5" s="527" t="s">
        <v>447</v>
      </c>
      <c r="Q5" s="527"/>
      <c r="R5" s="527"/>
      <c r="S5" s="527"/>
      <c r="T5" s="527"/>
      <c r="U5" s="527" t="s">
        <v>447</v>
      </c>
      <c r="V5" s="527"/>
      <c r="W5" s="527"/>
      <c r="X5" s="527"/>
      <c r="Y5" s="527"/>
      <c r="Z5" s="527" t="s">
        <v>447</v>
      </c>
      <c r="AA5" s="527"/>
      <c r="AB5" s="527"/>
      <c r="AC5" s="527"/>
      <c r="AD5" s="527"/>
      <c r="AE5" s="527" t="s">
        <v>447</v>
      </c>
      <c r="AF5" s="527"/>
      <c r="AG5" s="527"/>
      <c r="AH5" s="527"/>
      <c r="AI5" s="527"/>
      <c r="AJ5" s="527" t="s">
        <v>447</v>
      </c>
      <c r="AK5" s="527"/>
      <c r="AL5" s="527"/>
      <c r="AM5" s="527"/>
      <c r="AN5" s="527"/>
      <c r="AO5" s="527" t="s">
        <v>447</v>
      </c>
      <c r="AP5" s="527"/>
      <c r="AQ5" s="527"/>
      <c r="AR5" s="527"/>
      <c r="AS5" s="527"/>
      <c r="AT5" s="527" t="s">
        <v>447</v>
      </c>
      <c r="AU5" s="527"/>
      <c r="AV5" s="527"/>
      <c r="AW5" s="527"/>
      <c r="AX5" s="527"/>
    </row>
    <row r="6" spans="1:50" ht="14.25" hidden="1" customHeight="1" outlineLevel="1">
      <c r="A6" s="200"/>
      <c r="B6" s="527"/>
      <c r="C6" s="527"/>
      <c r="D6" s="527"/>
      <c r="E6" s="203" t="s">
        <v>162</v>
      </c>
      <c r="F6" s="203" t="s">
        <v>448</v>
      </c>
      <c r="G6" s="203" t="s">
        <v>164</v>
      </c>
      <c r="H6" s="527"/>
      <c r="I6" s="204" t="s">
        <v>162</v>
      </c>
      <c r="J6" s="204" t="s">
        <v>448</v>
      </c>
      <c r="K6" s="204" t="s">
        <v>164</v>
      </c>
      <c r="L6" s="575"/>
      <c r="M6" s="575"/>
      <c r="N6" s="648"/>
      <c r="O6" s="527"/>
      <c r="P6" s="203" t="s">
        <v>162</v>
      </c>
      <c r="Q6" s="203" t="s">
        <v>448</v>
      </c>
      <c r="R6" s="203" t="s">
        <v>164</v>
      </c>
      <c r="S6" s="205" t="s">
        <v>168</v>
      </c>
      <c r="T6" s="527"/>
      <c r="U6" s="203" t="s">
        <v>162</v>
      </c>
      <c r="V6" s="203" t="s">
        <v>448</v>
      </c>
      <c r="W6" s="203" t="s">
        <v>164</v>
      </c>
      <c r="X6" s="205" t="s">
        <v>168</v>
      </c>
      <c r="Y6" s="527"/>
      <c r="Z6" s="203" t="s">
        <v>162</v>
      </c>
      <c r="AA6" s="203" t="s">
        <v>448</v>
      </c>
      <c r="AB6" s="203" t="s">
        <v>164</v>
      </c>
      <c r="AC6" s="205" t="s">
        <v>168</v>
      </c>
      <c r="AD6" s="527"/>
      <c r="AE6" s="203" t="s">
        <v>162</v>
      </c>
      <c r="AF6" s="203" t="s">
        <v>448</v>
      </c>
      <c r="AG6" s="203" t="s">
        <v>164</v>
      </c>
      <c r="AH6" s="205" t="s">
        <v>168</v>
      </c>
      <c r="AI6" s="527"/>
      <c r="AJ6" s="203" t="s">
        <v>162</v>
      </c>
      <c r="AK6" s="203" t="s">
        <v>448</v>
      </c>
      <c r="AL6" s="203" t="s">
        <v>164</v>
      </c>
      <c r="AM6" s="205" t="s">
        <v>168</v>
      </c>
      <c r="AN6" s="527"/>
      <c r="AO6" s="203" t="s">
        <v>162</v>
      </c>
      <c r="AP6" s="203" t="s">
        <v>448</v>
      </c>
      <c r="AQ6" s="203" t="s">
        <v>164</v>
      </c>
      <c r="AR6" s="205" t="s">
        <v>168</v>
      </c>
      <c r="AS6" s="527"/>
      <c r="AT6" s="203" t="s">
        <v>162</v>
      </c>
      <c r="AU6" s="203" t="s">
        <v>448</v>
      </c>
      <c r="AV6" s="203" t="s">
        <v>164</v>
      </c>
      <c r="AW6" s="205" t="s">
        <v>168</v>
      </c>
      <c r="AX6" s="527"/>
    </row>
    <row r="7" spans="1:50" ht="14.25" hidden="1" customHeight="1" outlineLevel="1">
      <c r="B7" s="527" t="s">
        <v>145</v>
      </c>
      <c r="C7" s="203">
        <v>1</v>
      </c>
      <c r="D7" s="206" t="s">
        <v>380</v>
      </c>
      <c r="E7" s="207">
        <v>23</v>
      </c>
      <c r="F7" s="203">
        <v>1800</v>
      </c>
      <c r="G7" s="208">
        <f>F7/E7</f>
        <v>78.260869565217391</v>
      </c>
      <c r="H7" s="576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77">
        <f>IFERROR(AVERAGE(K7:K21),"-")</f>
        <v>73.977573839651939</v>
      </c>
      <c r="M7" s="209">
        <f>RANK(K7, K$7:$K$21)</f>
        <v>2</v>
      </c>
      <c r="N7" s="648"/>
      <c r="O7" s="527"/>
      <c r="P7" s="207"/>
      <c r="Q7" s="207"/>
      <c r="R7" s="208"/>
      <c r="S7" s="205"/>
      <c r="T7" s="576"/>
      <c r="U7" s="207"/>
      <c r="V7" s="207"/>
      <c r="W7" s="208"/>
      <c r="X7" s="205"/>
      <c r="Y7" s="576"/>
      <c r="Z7" s="203"/>
      <c r="AA7" s="207"/>
      <c r="AB7" s="208"/>
      <c r="AC7" s="205"/>
      <c r="AD7" s="576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76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76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76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76">
        <f>AVERAGE(AV7:AV21)</f>
        <v>74.029555996063777</v>
      </c>
    </row>
    <row r="8" spans="1:50" ht="14.25" hidden="1" customHeight="1" outlineLevel="1">
      <c r="B8" s="527"/>
      <c r="C8" s="203">
        <v>2</v>
      </c>
      <c r="D8" s="206" t="s">
        <v>427</v>
      </c>
      <c r="E8" s="207">
        <v>13</v>
      </c>
      <c r="F8" s="203">
        <v>1200</v>
      </c>
      <c r="G8" s="208">
        <f t="shared" ref="G8" si="7">F8/E8</f>
        <v>92.307692307692307</v>
      </c>
      <c r="H8" s="576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77"/>
      <c r="M8" s="209">
        <f>RANK(K8, K$7:$K$21)</f>
        <v>1</v>
      </c>
      <c r="N8" s="648"/>
      <c r="O8" s="527"/>
      <c r="P8" s="207"/>
      <c r="Q8" s="207"/>
      <c r="R8" s="208"/>
      <c r="S8" s="205"/>
      <c r="T8" s="576"/>
      <c r="U8" s="207"/>
      <c r="V8" s="207"/>
      <c r="W8" s="208"/>
      <c r="X8" s="205"/>
      <c r="Y8" s="576"/>
      <c r="Z8" s="203"/>
      <c r="AA8" s="207"/>
      <c r="AB8" s="208"/>
      <c r="AC8" s="205"/>
      <c r="AD8" s="576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76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76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76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76"/>
    </row>
    <row r="9" spans="1:50" ht="14.25" hidden="1" customHeight="1" outlineLevel="1">
      <c r="B9" s="527"/>
      <c r="C9" s="203">
        <v>3</v>
      </c>
      <c r="D9" s="206"/>
      <c r="E9" s="207"/>
      <c r="F9" s="203"/>
      <c r="G9" s="208"/>
      <c r="H9" s="576"/>
      <c r="I9" s="209"/>
      <c r="J9" s="209"/>
      <c r="K9" s="210"/>
      <c r="L9" s="577"/>
      <c r="M9" s="209"/>
      <c r="N9" s="648"/>
      <c r="O9" s="527"/>
      <c r="P9" s="207"/>
      <c r="Q9" s="207"/>
      <c r="R9" s="208"/>
      <c r="S9" s="205"/>
      <c r="T9" s="576"/>
      <c r="U9" s="207"/>
      <c r="V9" s="207"/>
      <c r="W9" s="208"/>
      <c r="X9" s="205"/>
      <c r="Y9" s="576"/>
      <c r="Z9" s="203"/>
      <c r="AA9" s="207"/>
      <c r="AB9" s="208"/>
      <c r="AC9" s="205"/>
      <c r="AD9" s="576"/>
      <c r="AE9" s="207"/>
      <c r="AF9" s="207"/>
      <c r="AG9" s="208"/>
      <c r="AH9" s="205"/>
      <c r="AI9" s="576"/>
      <c r="AJ9" s="203"/>
      <c r="AK9" s="207"/>
      <c r="AL9" s="208"/>
      <c r="AM9" s="205"/>
      <c r="AN9" s="576"/>
      <c r="AO9" s="203"/>
      <c r="AP9" s="207"/>
      <c r="AQ9" s="208"/>
      <c r="AR9" s="205"/>
      <c r="AS9" s="576"/>
      <c r="AT9" s="203"/>
      <c r="AU9" s="207"/>
      <c r="AV9" s="208"/>
      <c r="AW9" s="205"/>
      <c r="AX9" s="576"/>
    </row>
    <row r="10" spans="1:50" ht="14.25" hidden="1" customHeight="1" outlineLevel="1">
      <c r="B10" s="527"/>
      <c r="C10" s="203">
        <v>4</v>
      </c>
      <c r="D10" s="206"/>
      <c r="E10" s="207"/>
      <c r="F10" s="203"/>
      <c r="G10" s="208"/>
      <c r="H10" s="576"/>
      <c r="I10" s="209"/>
      <c r="J10" s="209"/>
      <c r="K10" s="210"/>
      <c r="L10" s="577"/>
      <c r="M10" s="209"/>
      <c r="N10" s="648"/>
      <c r="O10" s="527"/>
      <c r="P10" s="207"/>
      <c r="Q10" s="207"/>
      <c r="R10" s="208"/>
      <c r="S10" s="205"/>
      <c r="T10" s="576"/>
      <c r="U10" s="207"/>
      <c r="V10" s="207"/>
      <c r="W10" s="208"/>
      <c r="X10" s="205"/>
      <c r="Y10" s="576"/>
      <c r="Z10" s="203"/>
      <c r="AA10" s="207"/>
      <c r="AB10" s="208"/>
      <c r="AC10" s="205"/>
      <c r="AD10" s="576"/>
      <c r="AE10" s="207"/>
      <c r="AF10" s="207"/>
      <c r="AG10" s="208"/>
      <c r="AH10" s="205"/>
      <c r="AI10" s="576"/>
      <c r="AJ10" s="203"/>
      <c r="AK10" s="207"/>
      <c r="AL10" s="208"/>
      <c r="AM10" s="205"/>
      <c r="AN10" s="576"/>
      <c r="AO10" s="203"/>
      <c r="AP10" s="207"/>
      <c r="AQ10" s="208"/>
      <c r="AR10" s="205"/>
      <c r="AS10" s="576"/>
      <c r="AT10" s="203"/>
      <c r="AU10" s="207"/>
      <c r="AV10" s="208"/>
      <c r="AW10" s="205"/>
      <c r="AX10" s="576"/>
    </row>
    <row r="11" spans="1:50" ht="14.25" hidden="1" customHeight="1" outlineLevel="1">
      <c r="B11" s="527"/>
      <c r="C11" s="203">
        <v>5</v>
      </c>
      <c r="D11" s="206"/>
      <c r="E11" s="207"/>
      <c r="F11" s="203"/>
      <c r="G11" s="208"/>
      <c r="H11" s="576"/>
      <c r="I11" s="209"/>
      <c r="J11" s="209"/>
      <c r="K11" s="210"/>
      <c r="L11" s="577"/>
      <c r="M11" s="209"/>
      <c r="N11" s="648"/>
      <c r="O11" s="527"/>
      <c r="P11" s="207"/>
      <c r="Q11" s="207"/>
      <c r="R11" s="208"/>
      <c r="S11" s="205"/>
      <c r="T11" s="576"/>
      <c r="U11" s="207"/>
      <c r="V11" s="207"/>
      <c r="W11" s="208"/>
      <c r="X11" s="205"/>
      <c r="Y11" s="576"/>
      <c r="Z11" s="203"/>
      <c r="AA11" s="207"/>
      <c r="AB11" s="208"/>
      <c r="AC11" s="205"/>
      <c r="AD11" s="576"/>
      <c r="AE11" s="207"/>
      <c r="AF11" s="207"/>
      <c r="AG11" s="208"/>
      <c r="AH11" s="205"/>
      <c r="AI11" s="576"/>
      <c r="AJ11" s="203"/>
      <c r="AK11" s="207"/>
      <c r="AL11" s="208"/>
      <c r="AM11" s="205"/>
      <c r="AN11" s="576"/>
      <c r="AO11" s="203"/>
      <c r="AP11" s="207"/>
      <c r="AQ11" s="208"/>
      <c r="AR11" s="205"/>
      <c r="AS11" s="576"/>
      <c r="AT11" s="203"/>
      <c r="AU11" s="207"/>
      <c r="AV11" s="208"/>
      <c r="AW11" s="205"/>
      <c r="AX11" s="576"/>
    </row>
    <row r="12" spans="1:50" ht="14.25" hidden="1" customHeight="1" outlineLevel="1">
      <c r="B12" s="527"/>
      <c r="C12" s="203">
        <v>6</v>
      </c>
      <c r="D12" s="206"/>
      <c r="E12" s="207"/>
      <c r="F12" s="203"/>
      <c r="G12" s="208"/>
      <c r="H12" s="576"/>
      <c r="I12" s="209"/>
      <c r="J12" s="209"/>
      <c r="K12" s="210"/>
      <c r="L12" s="577"/>
      <c r="M12" s="209"/>
      <c r="N12" s="648"/>
      <c r="O12" s="527"/>
      <c r="P12" s="207"/>
      <c r="Q12" s="207"/>
      <c r="R12" s="208"/>
      <c r="S12" s="205"/>
      <c r="T12" s="576"/>
      <c r="U12" s="207"/>
      <c r="V12" s="207"/>
      <c r="W12" s="208"/>
      <c r="X12" s="205"/>
      <c r="Y12" s="576"/>
      <c r="Z12" s="203"/>
      <c r="AA12" s="207"/>
      <c r="AB12" s="208"/>
      <c r="AC12" s="205"/>
      <c r="AD12" s="576"/>
      <c r="AE12" s="207"/>
      <c r="AF12" s="207"/>
      <c r="AG12" s="208"/>
      <c r="AH12" s="205"/>
      <c r="AI12" s="576"/>
      <c r="AJ12" s="203"/>
      <c r="AK12" s="207"/>
      <c r="AL12" s="208"/>
      <c r="AM12" s="205"/>
      <c r="AN12" s="576"/>
      <c r="AO12" s="203"/>
      <c r="AP12" s="207"/>
      <c r="AQ12" s="208"/>
      <c r="AR12" s="205"/>
      <c r="AS12" s="576"/>
      <c r="AT12" s="203"/>
      <c r="AU12" s="207"/>
      <c r="AV12" s="208"/>
      <c r="AW12" s="205"/>
      <c r="AX12" s="576"/>
    </row>
    <row r="13" spans="1:50" ht="14.25" hidden="1" customHeight="1" outlineLevel="1">
      <c r="B13" s="527"/>
      <c r="C13" s="203">
        <v>7</v>
      </c>
      <c r="D13" s="206"/>
      <c r="E13" s="207"/>
      <c r="F13" s="203"/>
      <c r="G13" s="208"/>
      <c r="H13" s="576"/>
      <c r="I13" s="209"/>
      <c r="J13" s="209"/>
      <c r="K13" s="210"/>
      <c r="L13" s="577"/>
      <c r="M13" s="209"/>
      <c r="N13" s="648"/>
      <c r="O13" s="527"/>
      <c r="P13" s="207"/>
      <c r="Q13" s="207"/>
      <c r="R13" s="208"/>
      <c r="S13" s="205"/>
      <c r="T13" s="576"/>
      <c r="U13" s="207"/>
      <c r="V13" s="207"/>
      <c r="W13" s="208"/>
      <c r="X13" s="205"/>
      <c r="Y13" s="576"/>
      <c r="Z13" s="203"/>
      <c r="AA13" s="207"/>
      <c r="AB13" s="208"/>
      <c r="AC13" s="205"/>
      <c r="AD13" s="576"/>
      <c r="AE13" s="207"/>
      <c r="AF13" s="207"/>
      <c r="AG13" s="208"/>
      <c r="AH13" s="205"/>
      <c r="AI13" s="576"/>
      <c r="AJ13" s="203"/>
      <c r="AK13" s="207"/>
      <c r="AL13" s="208"/>
      <c r="AM13" s="205"/>
      <c r="AN13" s="576"/>
      <c r="AO13" s="203"/>
      <c r="AP13" s="207"/>
      <c r="AQ13" s="208"/>
      <c r="AR13" s="205"/>
      <c r="AS13" s="576"/>
      <c r="AT13" s="203"/>
      <c r="AU13" s="207"/>
      <c r="AV13" s="208"/>
      <c r="AW13" s="205"/>
      <c r="AX13" s="576"/>
    </row>
    <row r="14" spans="1:50" ht="14.25" hidden="1" customHeight="1" outlineLevel="1">
      <c r="B14" s="527"/>
      <c r="C14" s="203">
        <v>8</v>
      </c>
      <c r="D14" s="206"/>
      <c r="E14" s="207"/>
      <c r="F14" s="203"/>
      <c r="G14" s="208"/>
      <c r="H14" s="576"/>
      <c r="I14" s="209"/>
      <c r="J14" s="209"/>
      <c r="K14" s="210"/>
      <c r="L14" s="577"/>
      <c r="M14" s="209"/>
      <c r="N14" s="648"/>
      <c r="O14" s="527"/>
      <c r="P14" s="207"/>
      <c r="Q14" s="207"/>
      <c r="R14" s="208"/>
      <c r="S14" s="205"/>
      <c r="T14" s="576"/>
      <c r="U14" s="207"/>
      <c r="V14" s="207"/>
      <c r="W14" s="208"/>
      <c r="X14" s="205"/>
      <c r="Y14" s="576"/>
      <c r="Z14" s="203"/>
      <c r="AA14" s="207"/>
      <c r="AB14" s="208"/>
      <c r="AC14" s="205"/>
      <c r="AD14" s="576"/>
      <c r="AE14" s="207"/>
      <c r="AF14" s="207"/>
      <c r="AG14" s="208"/>
      <c r="AH14" s="205"/>
      <c r="AI14" s="576"/>
      <c r="AJ14" s="203"/>
      <c r="AK14" s="207"/>
      <c r="AL14" s="208"/>
      <c r="AM14" s="205"/>
      <c r="AN14" s="576"/>
      <c r="AO14" s="203"/>
      <c r="AP14" s="207"/>
      <c r="AQ14" s="208"/>
      <c r="AR14" s="205"/>
      <c r="AS14" s="576"/>
      <c r="AT14" s="203"/>
      <c r="AU14" s="207"/>
      <c r="AV14" s="208"/>
      <c r="AW14" s="205"/>
      <c r="AX14" s="576"/>
    </row>
    <row r="15" spans="1:50" ht="14.25" hidden="1" customHeight="1" outlineLevel="1">
      <c r="B15" s="527"/>
      <c r="C15" s="203">
        <v>9</v>
      </c>
      <c r="D15" s="206"/>
      <c r="E15" s="207"/>
      <c r="F15" s="203"/>
      <c r="G15" s="208"/>
      <c r="H15" s="576"/>
      <c r="I15" s="209"/>
      <c r="J15" s="209"/>
      <c r="K15" s="210"/>
      <c r="L15" s="577"/>
      <c r="M15" s="209"/>
      <c r="N15" s="648"/>
      <c r="O15" s="527"/>
      <c r="P15" s="207"/>
      <c r="Q15" s="207"/>
      <c r="R15" s="208"/>
      <c r="S15" s="205"/>
      <c r="T15" s="576"/>
      <c r="U15" s="207"/>
      <c r="V15" s="207"/>
      <c r="W15" s="208"/>
      <c r="X15" s="205"/>
      <c r="Y15" s="576"/>
      <c r="Z15" s="203"/>
      <c r="AA15" s="207"/>
      <c r="AB15" s="208"/>
      <c r="AC15" s="205"/>
      <c r="AD15" s="576"/>
      <c r="AE15" s="207"/>
      <c r="AF15" s="207"/>
      <c r="AG15" s="208"/>
      <c r="AH15" s="205"/>
      <c r="AI15" s="576"/>
      <c r="AJ15" s="203"/>
      <c r="AK15" s="207"/>
      <c r="AL15" s="208"/>
      <c r="AM15" s="205"/>
      <c r="AN15" s="576"/>
      <c r="AO15" s="203"/>
      <c r="AP15" s="207"/>
      <c r="AQ15" s="208"/>
      <c r="AR15" s="205"/>
      <c r="AS15" s="576"/>
      <c r="AT15" s="203"/>
      <c r="AU15" s="207"/>
      <c r="AV15" s="208"/>
      <c r="AW15" s="205"/>
      <c r="AX15" s="576"/>
    </row>
    <row r="16" spans="1:50" ht="14.25" hidden="1" customHeight="1" outlineLevel="1">
      <c r="B16" s="527"/>
      <c r="C16" s="203">
        <v>10</v>
      </c>
      <c r="D16" s="206"/>
      <c r="E16" s="207"/>
      <c r="F16" s="203"/>
      <c r="G16" s="208"/>
      <c r="H16" s="576"/>
      <c r="I16" s="209"/>
      <c r="J16" s="209"/>
      <c r="K16" s="210"/>
      <c r="L16" s="577"/>
      <c r="M16" s="209"/>
      <c r="N16" s="648"/>
      <c r="O16" s="527"/>
      <c r="P16" s="207"/>
      <c r="Q16" s="207"/>
      <c r="R16" s="208"/>
      <c r="S16" s="205"/>
      <c r="T16" s="576"/>
      <c r="U16" s="207"/>
      <c r="V16" s="207"/>
      <c r="W16" s="208"/>
      <c r="X16" s="205"/>
      <c r="Y16" s="576"/>
      <c r="Z16" s="203"/>
      <c r="AA16" s="207"/>
      <c r="AB16" s="208"/>
      <c r="AC16" s="205"/>
      <c r="AD16" s="576"/>
      <c r="AE16" s="207"/>
      <c r="AF16" s="207"/>
      <c r="AG16" s="208"/>
      <c r="AH16" s="205"/>
      <c r="AI16" s="576"/>
      <c r="AJ16" s="203"/>
      <c r="AK16" s="207"/>
      <c r="AL16" s="208"/>
      <c r="AM16" s="205"/>
      <c r="AN16" s="576"/>
      <c r="AO16" s="203"/>
      <c r="AP16" s="207"/>
      <c r="AQ16" s="208"/>
      <c r="AR16" s="205"/>
      <c r="AS16" s="576"/>
      <c r="AT16" s="203"/>
      <c r="AU16" s="207"/>
      <c r="AV16" s="208"/>
      <c r="AW16" s="205"/>
      <c r="AX16" s="576"/>
    </row>
    <row r="17" spans="2:50" ht="14.25" hidden="1" customHeight="1" outlineLevel="1">
      <c r="B17" s="527"/>
      <c r="C17" s="203">
        <v>11</v>
      </c>
      <c r="D17" s="206"/>
      <c r="E17" s="207"/>
      <c r="F17" s="203"/>
      <c r="G17" s="208"/>
      <c r="H17" s="576"/>
      <c r="I17" s="209"/>
      <c r="J17" s="209"/>
      <c r="K17" s="210"/>
      <c r="L17" s="577"/>
      <c r="M17" s="209"/>
      <c r="N17" s="648"/>
      <c r="O17" s="527"/>
      <c r="P17" s="203"/>
      <c r="Q17" s="203"/>
      <c r="R17" s="203"/>
      <c r="S17" s="205"/>
      <c r="T17" s="576"/>
      <c r="U17" s="203"/>
      <c r="V17" s="203"/>
      <c r="W17" s="203"/>
      <c r="X17" s="205"/>
      <c r="Y17" s="576"/>
      <c r="Z17" s="203"/>
      <c r="AA17" s="203"/>
      <c r="AB17" s="203"/>
      <c r="AC17" s="205"/>
      <c r="AD17" s="576"/>
      <c r="AE17" s="203"/>
      <c r="AF17" s="207"/>
      <c r="AG17" s="208"/>
      <c r="AH17" s="205"/>
      <c r="AI17" s="576"/>
      <c r="AJ17" s="203"/>
      <c r="AK17" s="203"/>
      <c r="AL17" s="203"/>
      <c r="AM17" s="205"/>
      <c r="AN17" s="576"/>
      <c r="AO17" s="203"/>
      <c r="AP17" s="207"/>
      <c r="AQ17" s="208"/>
      <c r="AR17" s="205"/>
      <c r="AS17" s="576"/>
      <c r="AT17" s="203"/>
      <c r="AU17" s="203"/>
      <c r="AV17" s="203"/>
      <c r="AW17" s="205"/>
      <c r="AX17" s="576"/>
    </row>
    <row r="18" spans="2:50" ht="14.25" hidden="1" customHeight="1" outlineLevel="1">
      <c r="B18" s="527"/>
      <c r="C18" s="203">
        <v>12</v>
      </c>
      <c r="D18" s="206"/>
      <c r="E18" s="207"/>
      <c r="F18" s="203"/>
      <c r="G18" s="208"/>
      <c r="H18" s="576"/>
      <c r="I18" s="209"/>
      <c r="J18" s="209"/>
      <c r="K18" s="210"/>
      <c r="L18" s="577"/>
      <c r="M18" s="209"/>
      <c r="N18" s="648"/>
      <c r="O18" s="527"/>
      <c r="P18" s="203"/>
      <c r="Q18" s="203"/>
      <c r="R18" s="203"/>
      <c r="S18" s="205"/>
      <c r="T18" s="576"/>
      <c r="U18" s="203"/>
      <c r="V18" s="203"/>
      <c r="W18" s="203"/>
      <c r="X18" s="205"/>
      <c r="Y18" s="576"/>
      <c r="Z18" s="203"/>
      <c r="AA18" s="203"/>
      <c r="AB18" s="203"/>
      <c r="AC18" s="205"/>
      <c r="AD18" s="576"/>
      <c r="AE18" s="203"/>
      <c r="AF18" s="207"/>
      <c r="AG18" s="208"/>
      <c r="AH18" s="205"/>
      <c r="AI18" s="576"/>
      <c r="AJ18" s="203"/>
      <c r="AK18" s="203"/>
      <c r="AL18" s="203"/>
      <c r="AM18" s="205"/>
      <c r="AN18" s="576"/>
      <c r="AO18" s="203"/>
      <c r="AP18" s="207"/>
      <c r="AQ18" s="208"/>
      <c r="AR18" s="205"/>
      <c r="AS18" s="576"/>
      <c r="AT18" s="203"/>
      <c r="AU18" s="203"/>
      <c r="AV18" s="203"/>
      <c r="AW18" s="205"/>
      <c r="AX18" s="576"/>
    </row>
    <row r="19" spans="2:50" ht="14.25" hidden="1" customHeight="1" outlineLevel="1">
      <c r="B19" s="527"/>
      <c r="C19" s="203">
        <v>13</v>
      </c>
      <c r="D19" s="206"/>
      <c r="E19" s="207"/>
      <c r="F19" s="203"/>
      <c r="G19" s="208"/>
      <c r="H19" s="576"/>
      <c r="I19" s="209"/>
      <c r="J19" s="209"/>
      <c r="K19" s="210"/>
      <c r="L19" s="577"/>
      <c r="M19" s="209"/>
      <c r="N19" s="648"/>
      <c r="O19" s="527"/>
      <c r="P19" s="203"/>
      <c r="Q19" s="203"/>
      <c r="R19" s="203"/>
      <c r="S19" s="205"/>
      <c r="T19" s="576"/>
      <c r="U19" s="203"/>
      <c r="V19" s="203"/>
      <c r="W19" s="203"/>
      <c r="X19" s="205"/>
      <c r="Y19" s="576"/>
      <c r="Z19" s="203"/>
      <c r="AA19" s="203"/>
      <c r="AB19" s="203"/>
      <c r="AC19" s="205"/>
      <c r="AD19" s="576"/>
      <c r="AE19" s="203"/>
      <c r="AF19" s="207"/>
      <c r="AG19" s="208"/>
      <c r="AH19" s="205"/>
      <c r="AI19" s="576"/>
      <c r="AJ19" s="203"/>
      <c r="AK19" s="203"/>
      <c r="AL19" s="203"/>
      <c r="AM19" s="205"/>
      <c r="AN19" s="576"/>
      <c r="AO19" s="203"/>
      <c r="AP19" s="207"/>
      <c r="AQ19" s="208"/>
      <c r="AR19" s="205"/>
      <c r="AS19" s="576"/>
      <c r="AT19" s="203"/>
      <c r="AU19" s="203"/>
      <c r="AV19" s="203"/>
      <c r="AW19" s="205"/>
      <c r="AX19" s="576"/>
    </row>
    <row r="20" spans="2:50" ht="14.25" hidden="1" customHeight="1" outlineLevel="1">
      <c r="B20" s="527"/>
      <c r="C20" s="203">
        <v>14</v>
      </c>
      <c r="D20" s="206"/>
      <c r="E20" s="207"/>
      <c r="F20" s="203"/>
      <c r="G20" s="208"/>
      <c r="H20" s="576"/>
      <c r="I20" s="209"/>
      <c r="J20" s="209"/>
      <c r="K20" s="210"/>
      <c r="L20" s="577"/>
      <c r="M20" s="209"/>
      <c r="N20" s="648"/>
      <c r="O20" s="527"/>
      <c r="P20" s="203"/>
      <c r="Q20" s="203"/>
      <c r="R20" s="203"/>
      <c r="S20" s="205"/>
      <c r="T20" s="576"/>
      <c r="U20" s="203"/>
      <c r="V20" s="203"/>
      <c r="W20" s="203"/>
      <c r="X20" s="205"/>
      <c r="Y20" s="576"/>
      <c r="Z20" s="203"/>
      <c r="AA20" s="203"/>
      <c r="AB20" s="203"/>
      <c r="AC20" s="205"/>
      <c r="AD20" s="576"/>
      <c r="AE20" s="203"/>
      <c r="AF20" s="207"/>
      <c r="AG20" s="208"/>
      <c r="AH20" s="205"/>
      <c r="AI20" s="576"/>
      <c r="AJ20" s="203"/>
      <c r="AK20" s="203"/>
      <c r="AL20" s="203"/>
      <c r="AM20" s="205"/>
      <c r="AN20" s="576"/>
      <c r="AO20" s="203"/>
      <c r="AP20" s="207"/>
      <c r="AQ20" s="208"/>
      <c r="AR20" s="205"/>
      <c r="AS20" s="576"/>
      <c r="AT20" s="203"/>
      <c r="AU20" s="203"/>
      <c r="AV20" s="203"/>
      <c r="AW20" s="205"/>
      <c r="AX20" s="576"/>
    </row>
    <row r="21" spans="2:50" ht="14.25" hidden="1" customHeight="1" outlineLevel="1">
      <c r="B21" s="527"/>
      <c r="C21" s="203">
        <v>15</v>
      </c>
      <c r="D21" s="206"/>
      <c r="E21" s="207"/>
      <c r="F21" s="203"/>
      <c r="G21" s="208"/>
      <c r="H21" s="576"/>
      <c r="I21" s="209"/>
      <c r="J21" s="209"/>
      <c r="K21" s="210"/>
      <c r="L21" s="577"/>
      <c r="M21" s="209"/>
      <c r="N21" s="648"/>
      <c r="O21" s="527"/>
      <c r="P21" s="203"/>
      <c r="Q21" s="203"/>
      <c r="R21" s="203"/>
      <c r="S21" s="205"/>
      <c r="T21" s="576"/>
      <c r="U21" s="203"/>
      <c r="V21" s="203"/>
      <c r="W21" s="203"/>
      <c r="X21" s="205"/>
      <c r="Y21" s="576"/>
      <c r="Z21" s="203"/>
      <c r="AA21" s="203"/>
      <c r="AB21" s="203"/>
      <c r="AC21" s="205"/>
      <c r="AD21" s="576"/>
      <c r="AE21" s="203"/>
      <c r="AF21" s="207"/>
      <c r="AG21" s="208"/>
      <c r="AH21" s="205"/>
      <c r="AI21" s="576"/>
      <c r="AJ21" s="203"/>
      <c r="AK21" s="203"/>
      <c r="AL21" s="203"/>
      <c r="AM21" s="205"/>
      <c r="AN21" s="576"/>
      <c r="AO21" s="203"/>
      <c r="AP21" s="207"/>
      <c r="AQ21" s="208"/>
      <c r="AR21" s="205"/>
      <c r="AS21" s="576"/>
      <c r="AT21" s="203"/>
      <c r="AU21" s="207"/>
      <c r="AV21" s="208"/>
      <c r="AW21" s="205"/>
      <c r="AX21" s="576"/>
    </row>
    <row r="22" spans="2:50" ht="14.25" hidden="1" customHeight="1" outlineLevel="1" collapsed="1">
      <c r="B22" s="606" t="s">
        <v>605</v>
      </c>
      <c r="C22" s="607"/>
      <c r="D22" s="607"/>
      <c r="E22" s="607"/>
      <c r="F22" s="607"/>
      <c r="G22" s="607"/>
      <c r="H22" s="607"/>
      <c r="I22" s="190"/>
      <c r="J22" s="190"/>
      <c r="K22" s="190"/>
      <c r="L22" s="190"/>
      <c r="M22" s="213"/>
      <c r="N22" s="527" t="s">
        <v>444</v>
      </c>
      <c r="O22" s="527" t="s">
        <v>105</v>
      </c>
      <c r="P22" s="636">
        <f>AT2+1</f>
        <v>45874</v>
      </c>
      <c r="Q22" s="637"/>
      <c r="R22" s="637"/>
      <c r="S22" s="637"/>
      <c r="T22" s="637"/>
      <c r="U22" s="638">
        <f>P22+1</f>
        <v>45875</v>
      </c>
      <c r="V22" s="639"/>
      <c r="W22" s="639"/>
      <c r="X22" s="639"/>
      <c r="Y22" s="639"/>
      <c r="Z22" s="636">
        <f t="shared" ref="Z22" si="9">U22+1</f>
        <v>45876</v>
      </c>
      <c r="AA22" s="637"/>
      <c r="AB22" s="637"/>
      <c r="AC22" s="637"/>
      <c r="AD22" s="637"/>
      <c r="AE22" s="638">
        <f t="shared" ref="AE22" si="10">Z22+1</f>
        <v>45877</v>
      </c>
      <c r="AF22" s="639"/>
      <c r="AG22" s="639"/>
      <c r="AH22" s="639"/>
      <c r="AI22" s="639"/>
      <c r="AJ22" s="636">
        <f t="shared" ref="AJ22" si="11">AE22+1</f>
        <v>45878</v>
      </c>
      <c r="AK22" s="636"/>
      <c r="AL22" s="636"/>
      <c r="AM22" s="636"/>
      <c r="AN22" s="636"/>
      <c r="AO22" s="638">
        <f t="shared" ref="AO22" si="12">AJ22+1</f>
        <v>45879</v>
      </c>
      <c r="AP22" s="639"/>
      <c r="AQ22" s="639"/>
      <c r="AR22" s="639"/>
      <c r="AS22" s="639"/>
      <c r="AT22" s="636">
        <f t="shared" ref="AT22" si="13">AO22+1</f>
        <v>45880</v>
      </c>
      <c r="AU22" s="636"/>
      <c r="AV22" s="636"/>
      <c r="AW22" s="636"/>
      <c r="AX22" s="636"/>
    </row>
    <row r="23" spans="2:50" ht="14.25" hidden="1" customHeight="1" outlineLevel="1">
      <c r="B23" s="583"/>
      <c r="C23" s="583"/>
      <c r="D23" s="583"/>
      <c r="E23" s="583"/>
      <c r="F23" s="583"/>
      <c r="G23" s="583"/>
      <c r="H23" s="583"/>
      <c r="I23" s="192"/>
      <c r="J23" s="192"/>
      <c r="K23" s="192"/>
      <c r="L23" s="192"/>
      <c r="M23" s="214"/>
      <c r="N23" s="527"/>
      <c r="O23" s="527"/>
      <c r="P23" s="643">
        <f>P22</f>
        <v>45874</v>
      </c>
      <c r="Q23" s="643"/>
      <c r="R23" s="643"/>
      <c r="S23" s="643"/>
      <c r="T23" s="643"/>
      <c r="U23" s="644">
        <f>U22</f>
        <v>45875</v>
      </c>
      <c r="V23" s="644"/>
      <c r="W23" s="644"/>
      <c r="X23" s="644"/>
      <c r="Y23" s="644"/>
      <c r="Z23" s="643">
        <f t="shared" ref="Z23" si="14">Z22</f>
        <v>45876</v>
      </c>
      <c r="AA23" s="643"/>
      <c r="AB23" s="643"/>
      <c r="AC23" s="643"/>
      <c r="AD23" s="643"/>
      <c r="AE23" s="644">
        <f t="shared" ref="AE23" si="15">AE22</f>
        <v>45877</v>
      </c>
      <c r="AF23" s="644"/>
      <c r="AG23" s="644"/>
      <c r="AH23" s="644"/>
      <c r="AI23" s="644"/>
      <c r="AJ23" s="643">
        <f t="shared" ref="AJ23" si="16">AJ22</f>
        <v>45878</v>
      </c>
      <c r="AK23" s="643"/>
      <c r="AL23" s="643"/>
      <c r="AM23" s="643"/>
      <c r="AN23" s="643"/>
      <c r="AO23" s="644">
        <f t="shared" ref="AO23" si="17">AO22</f>
        <v>45879</v>
      </c>
      <c r="AP23" s="644"/>
      <c r="AQ23" s="644"/>
      <c r="AR23" s="644"/>
      <c r="AS23" s="644"/>
      <c r="AT23" s="643">
        <f t="shared" ref="AT23" si="18">AT22</f>
        <v>45880</v>
      </c>
      <c r="AU23" s="643"/>
      <c r="AV23" s="643"/>
      <c r="AW23" s="643"/>
      <c r="AX23" s="643"/>
    </row>
    <row r="24" spans="2:50" ht="14.25" hidden="1" customHeight="1" outlineLevel="1">
      <c r="B24" s="527" t="s">
        <v>165</v>
      </c>
      <c r="C24" s="527" t="s">
        <v>160</v>
      </c>
      <c r="D24" s="527"/>
      <c r="E24" s="527" t="s">
        <v>161</v>
      </c>
      <c r="F24" s="527"/>
      <c r="G24" s="527"/>
      <c r="H24" s="527" t="s">
        <v>166</v>
      </c>
      <c r="I24" s="575" t="s">
        <v>445</v>
      </c>
      <c r="J24" s="575"/>
      <c r="K24" s="575"/>
      <c r="L24" s="575" t="s">
        <v>166</v>
      </c>
      <c r="M24" s="575" t="s">
        <v>168</v>
      </c>
      <c r="N24" s="527"/>
      <c r="O24" s="527" t="s">
        <v>167</v>
      </c>
      <c r="P24" s="527" t="s">
        <v>163</v>
      </c>
      <c r="Q24" s="527"/>
      <c r="R24" s="527"/>
      <c r="S24" s="527"/>
      <c r="T24" s="527" t="s">
        <v>166</v>
      </c>
      <c r="U24" s="527" t="s">
        <v>163</v>
      </c>
      <c r="V24" s="527"/>
      <c r="W24" s="527"/>
      <c r="X24" s="527"/>
      <c r="Y24" s="527" t="s">
        <v>166</v>
      </c>
      <c r="Z24" s="527" t="s">
        <v>163</v>
      </c>
      <c r="AA24" s="527"/>
      <c r="AB24" s="527"/>
      <c r="AC24" s="527"/>
      <c r="AD24" s="527" t="s">
        <v>166</v>
      </c>
      <c r="AE24" s="527" t="s">
        <v>163</v>
      </c>
      <c r="AF24" s="527"/>
      <c r="AG24" s="527"/>
      <c r="AH24" s="527"/>
      <c r="AI24" s="527" t="s">
        <v>166</v>
      </c>
      <c r="AJ24" s="527" t="s">
        <v>163</v>
      </c>
      <c r="AK24" s="527"/>
      <c r="AL24" s="527"/>
      <c r="AM24" s="527"/>
      <c r="AN24" s="527" t="s">
        <v>166</v>
      </c>
      <c r="AO24" s="527" t="s">
        <v>163</v>
      </c>
      <c r="AP24" s="527"/>
      <c r="AQ24" s="527"/>
      <c r="AR24" s="527"/>
      <c r="AS24" s="527" t="s">
        <v>166</v>
      </c>
      <c r="AT24" s="527" t="s">
        <v>163</v>
      </c>
      <c r="AU24" s="527"/>
      <c r="AV24" s="527"/>
      <c r="AW24" s="527"/>
      <c r="AX24" s="527" t="s">
        <v>166</v>
      </c>
    </row>
    <row r="25" spans="2:50" ht="14.25" hidden="1" customHeight="1" outlineLevel="1">
      <c r="B25" s="527"/>
      <c r="C25" s="527"/>
      <c r="D25" s="527"/>
      <c r="E25" s="527" t="s">
        <v>446</v>
      </c>
      <c r="F25" s="527"/>
      <c r="G25" s="527"/>
      <c r="H25" s="527"/>
      <c r="I25" s="575" t="s">
        <v>446</v>
      </c>
      <c r="J25" s="575"/>
      <c r="K25" s="575"/>
      <c r="L25" s="575"/>
      <c r="M25" s="575"/>
      <c r="N25" s="527"/>
      <c r="O25" s="527"/>
      <c r="P25" s="527" t="s">
        <v>447</v>
      </c>
      <c r="Q25" s="527"/>
      <c r="R25" s="527"/>
      <c r="S25" s="527"/>
      <c r="T25" s="527"/>
      <c r="U25" s="527" t="s">
        <v>447</v>
      </c>
      <c r="V25" s="527"/>
      <c r="W25" s="527"/>
      <c r="X25" s="527"/>
      <c r="Y25" s="527"/>
      <c r="Z25" s="527" t="s">
        <v>447</v>
      </c>
      <c r="AA25" s="527"/>
      <c r="AB25" s="527"/>
      <c r="AC25" s="527"/>
      <c r="AD25" s="527"/>
      <c r="AE25" s="527" t="s">
        <v>447</v>
      </c>
      <c r="AF25" s="527"/>
      <c r="AG25" s="527"/>
      <c r="AH25" s="527"/>
      <c r="AI25" s="527"/>
      <c r="AJ25" s="527" t="s">
        <v>447</v>
      </c>
      <c r="AK25" s="527"/>
      <c r="AL25" s="527"/>
      <c r="AM25" s="527"/>
      <c r="AN25" s="527"/>
      <c r="AO25" s="527" t="s">
        <v>447</v>
      </c>
      <c r="AP25" s="527"/>
      <c r="AQ25" s="527"/>
      <c r="AR25" s="527"/>
      <c r="AS25" s="527"/>
      <c r="AT25" s="527" t="s">
        <v>447</v>
      </c>
      <c r="AU25" s="527"/>
      <c r="AV25" s="527"/>
      <c r="AW25" s="527"/>
      <c r="AX25" s="527"/>
    </row>
    <row r="26" spans="2:50" ht="14.25" hidden="1" customHeight="1" outlineLevel="1">
      <c r="B26" s="527"/>
      <c r="C26" s="527"/>
      <c r="D26" s="527"/>
      <c r="E26" s="203" t="s">
        <v>162</v>
      </c>
      <c r="F26" s="203" t="s">
        <v>448</v>
      </c>
      <c r="G26" s="203" t="s">
        <v>164</v>
      </c>
      <c r="H26" s="527"/>
      <c r="I26" s="204" t="s">
        <v>162</v>
      </c>
      <c r="J26" s="204" t="s">
        <v>448</v>
      </c>
      <c r="K26" s="204" t="s">
        <v>164</v>
      </c>
      <c r="L26" s="575"/>
      <c r="M26" s="575"/>
      <c r="N26" s="527"/>
      <c r="O26" s="527"/>
      <c r="P26" s="203" t="s">
        <v>162</v>
      </c>
      <c r="Q26" s="203" t="s">
        <v>448</v>
      </c>
      <c r="R26" s="203" t="s">
        <v>164</v>
      </c>
      <c r="S26" s="205" t="s">
        <v>168</v>
      </c>
      <c r="T26" s="527"/>
      <c r="U26" s="203" t="s">
        <v>162</v>
      </c>
      <c r="V26" s="203" t="s">
        <v>448</v>
      </c>
      <c r="W26" s="203" t="s">
        <v>164</v>
      </c>
      <c r="X26" s="205" t="s">
        <v>168</v>
      </c>
      <c r="Y26" s="527"/>
      <c r="Z26" s="203" t="s">
        <v>162</v>
      </c>
      <c r="AA26" s="203" t="s">
        <v>448</v>
      </c>
      <c r="AB26" s="203" t="s">
        <v>164</v>
      </c>
      <c r="AC26" s="205" t="s">
        <v>168</v>
      </c>
      <c r="AD26" s="527"/>
      <c r="AE26" s="203" t="s">
        <v>162</v>
      </c>
      <c r="AF26" s="203" t="s">
        <v>448</v>
      </c>
      <c r="AG26" s="203" t="s">
        <v>164</v>
      </c>
      <c r="AH26" s="205" t="s">
        <v>168</v>
      </c>
      <c r="AI26" s="527"/>
      <c r="AJ26" s="203" t="s">
        <v>162</v>
      </c>
      <c r="AK26" s="203" t="s">
        <v>448</v>
      </c>
      <c r="AL26" s="203" t="s">
        <v>164</v>
      </c>
      <c r="AM26" s="205" t="s">
        <v>168</v>
      </c>
      <c r="AN26" s="527"/>
      <c r="AO26" s="203" t="s">
        <v>162</v>
      </c>
      <c r="AP26" s="203" t="s">
        <v>448</v>
      </c>
      <c r="AQ26" s="203" t="s">
        <v>164</v>
      </c>
      <c r="AR26" s="205" t="s">
        <v>168</v>
      </c>
      <c r="AS26" s="527"/>
      <c r="AT26" s="203" t="s">
        <v>162</v>
      </c>
      <c r="AU26" s="203" t="s">
        <v>448</v>
      </c>
      <c r="AV26" s="203" t="s">
        <v>164</v>
      </c>
      <c r="AW26" s="205" t="s">
        <v>168</v>
      </c>
      <c r="AX26" s="527"/>
    </row>
    <row r="27" spans="2:50" ht="14.25" hidden="1" customHeight="1" outlineLevel="1">
      <c r="B27" s="527" t="s">
        <v>145</v>
      </c>
      <c r="C27" s="203">
        <v>1</v>
      </c>
      <c r="D27" s="206" t="s">
        <v>427</v>
      </c>
      <c r="E27" s="207">
        <v>13</v>
      </c>
      <c r="F27" s="203">
        <v>1200</v>
      </c>
      <c r="G27" s="208">
        <f t="shared" ref="G27:G28" si="19">F27/E27</f>
        <v>92.307692307692307</v>
      </c>
      <c r="H27" s="576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77">
        <f>IFERROR(AVERAGE(K27:K41),"-")</f>
        <v>74.027319464297989</v>
      </c>
      <c r="M27" s="209">
        <f>RANK(K27, K$27:$K$41)</f>
        <v>1</v>
      </c>
      <c r="N27" s="527"/>
      <c r="O27" s="527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76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76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76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76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76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76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76">
        <f>AVERAGE(AV27:AV41)</f>
        <v>74.034757559598489</v>
      </c>
    </row>
    <row r="28" spans="2:50" ht="14.25" hidden="1" customHeight="1" outlineLevel="1">
      <c r="B28" s="527"/>
      <c r="C28" s="203">
        <v>2</v>
      </c>
      <c r="D28" s="206" t="s">
        <v>380</v>
      </c>
      <c r="E28" s="207">
        <v>23</v>
      </c>
      <c r="F28" s="203">
        <v>1800</v>
      </c>
      <c r="G28" s="208">
        <f t="shared" si="19"/>
        <v>78.260869565217391</v>
      </c>
      <c r="H28" s="576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77"/>
      <c r="M28" s="209">
        <f>RANK(K28, K$27:$K$41)</f>
        <v>2</v>
      </c>
      <c r="N28" s="527"/>
      <c r="O28" s="527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76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76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76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76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76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76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76"/>
    </row>
    <row r="29" spans="2:50" ht="14.25" hidden="1" customHeight="1" outlineLevel="1">
      <c r="B29" s="527"/>
      <c r="C29" s="203">
        <v>3</v>
      </c>
      <c r="D29" s="206"/>
      <c r="E29" s="203"/>
      <c r="F29" s="203"/>
      <c r="G29" s="203"/>
      <c r="H29" s="576"/>
      <c r="I29" s="209"/>
      <c r="J29" s="209"/>
      <c r="K29" s="210"/>
      <c r="L29" s="577"/>
      <c r="M29" s="209"/>
      <c r="N29" s="527"/>
      <c r="O29" s="527"/>
      <c r="P29" s="203"/>
      <c r="Q29" s="203"/>
      <c r="R29" s="203"/>
      <c r="S29" s="205"/>
      <c r="T29" s="576"/>
      <c r="U29" s="203"/>
      <c r="V29" s="207"/>
      <c r="W29" s="208"/>
      <c r="X29" s="205"/>
      <c r="Y29" s="576"/>
      <c r="Z29" s="203"/>
      <c r="AA29" s="207"/>
      <c r="AB29" s="208"/>
      <c r="AC29" s="205"/>
      <c r="AD29" s="576"/>
      <c r="AE29" s="203"/>
      <c r="AF29" s="207"/>
      <c r="AG29" s="208"/>
      <c r="AH29" s="205"/>
      <c r="AI29" s="576"/>
      <c r="AJ29" s="203"/>
      <c r="AK29" s="203"/>
      <c r="AL29" s="203"/>
      <c r="AM29" s="205"/>
      <c r="AN29" s="576"/>
      <c r="AO29" s="203"/>
      <c r="AP29" s="203"/>
      <c r="AQ29" s="203"/>
      <c r="AR29" s="205"/>
      <c r="AS29" s="576"/>
      <c r="AT29" s="203"/>
      <c r="AU29" s="203"/>
      <c r="AV29" s="203"/>
      <c r="AW29" s="205"/>
      <c r="AX29" s="576"/>
    </row>
    <row r="30" spans="2:50" ht="14.25" hidden="1" customHeight="1" outlineLevel="1">
      <c r="B30" s="527"/>
      <c r="C30" s="203">
        <v>4</v>
      </c>
      <c r="D30" s="206"/>
      <c r="E30" s="203"/>
      <c r="F30" s="203"/>
      <c r="G30" s="203"/>
      <c r="H30" s="576"/>
      <c r="I30" s="209"/>
      <c r="J30" s="209"/>
      <c r="K30" s="210"/>
      <c r="L30" s="577"/>
      <c r="M30" s="209"/>
      <c r="N30" s="527"/>
      <c r="O30" s="527"/>
      <c r="P30" s="203"/>
      <c r="Q30" s="203"/>
      <c r="R30" s="203"/>
      <c r="S30" s="205"/>
      <c r="T30" s="576"/>
      <c r="U30" s="203"/>
      <c r="V30" s="207"/>
      <c r="W30" s="208"/>
      <c r="X30" s="205"/>
      <c r="Y30" s="576"/>
      <c r="Z30" s="203"/>
      <c r="AA30" s="207"/>
      <c r="AB30" s="208"/>
      <c r="AC30" s="205"/>
      <c r="AD30" s="576"/>
      <c r="AE30" s="203"/>
      <c r="AF30" s="207"/>
      <c r="AG30" s="208"/>
      <c r="AH30" s="205"/>
      <c r="AI30" s="576"/>
      <c r="AJ30" s="203"/>
      <c r="AK30" s="203"/>
      <c r="AL30" s="203"/>
      <c r="AM30" s="205"/>
      <c r="AN30" s="576"/>
      <c r="AO30" s="203"/>
      <c r="AP30" s="203"/>
      <c r="AQ30" s="203"/>
      <c r="AR30" s="205"/>
      <c r="AS30" s="576"/>
      <c r="AT30" s="203"/>
      <c r="AU30" s="203"/>
      <c r="AV30" s="203"/>
      <c r="AW30" s="205"/>
      <c r="AX30" s="576"/>
    </row>
    <row r="31" spans="2:50" ht="14.25" hidden="1" customHeight="1" outlineLevel="1">
      <c r="B31" s="527"/>
      <c r="C31" s="203">
        <v>5</v>
      </c>
      <c r="D31" s="206"/>
      <c r="E31" s="203"/>
      <c r="F31" s="203"/>
      <c r="G31" s="203"/>
      <c r="H31" s="576"/>
      <c r="I31" s="209"/>
      <c r="J31" s="209"/>
      <c r="K31" s="210"/>
      <c r="L31" s="577"/>
      <c r="M31" s="209"/>
      <c r="N31" s="527"/>
      <c r="O31" s="527"/>
      <c r="P31" s="203"/>
      <c r="Q31" s="203"/>
      <c r="R31" s="203"/>
      <c r="S31" s="205"/>
      <c r="T31" s="576"/>
      <c r="U31" s="203"/>
      <c r="V31" s="207"/>
      <c r="W31" s="208"/>
      <c r="X31" s="205"/>
      <c r="Y31" s="576"/>
      <c r="Z31" s="203"/>
      <c r="AA31" s="207"/>
      <c r="AB31" s="208"/>
      <c r="AC31" s="205"/>
      <c r="AD31" s="576"/>
      <c r="AE31" s="203"/>
      <c r="AF31" s="207"/>
      <c r="AG31" s="208"/>
      <c r="AH31" s="205"/>
      <c r="AI31" s="576"/>
      <c r="AJ31" s="203"/>
      <c r="AK31" s="203"/>
      <c r="AL31" s="203"/>
      <c r="AM31" s="205"/>
      <c r="AN31" s="576"/>
      <c r="AO31" s="203"/>
      <c r="AP31" s="203"/>
      <c r="AQ31" s="203"/>
      <c r="AR31" s="205"/>
      <c r="AS31" s="576"/>
      <c r="AT31" s="203"/>
      <c r="AU31" s="203"/>
      <c r="AV31" s="203"/>
      <c r="AW31" s="205"/>
      <c r="AX31" s="576"/>
    </row>
    <row r="32" spans="2:50" ht="14.25" hidden="1" customHeight="1" outlineLevel="1">
      <c r="B32" s="527"/>
      <c r="C32" s="203">
        <v>6</v>
      </c>
      <c r="D32" s="206"/>
      <c r="E32" s="203"/>
      <c r="F32" s="203"/>
      <c r="G32" s="203"/>
      <c r="H32" s="576"/>
      <c r="I32" s="209"/>
      <c r="J32" s="209"/>
      <c r="K32" s="210"/>
      <c r="L32" s="577"/>
      <c r="M32" s="209"/>
      <c r="N32" s="527"/>
      <c r="O32" s="527"/>
      <c r="P32" s="203"/>
      <c r="Q32" s="203"/>
      <c r="R32" s="203"/>
      <c r="S32" s="205"/>
      <c r="T32" s="576"/>
      <c r="U32" s="203"/>
      <c r="V32" s="207"/>
      <c r="W32" s="208"/>
      <c r="X32" s="205"/>
      <c r="Y32" s="576"/>
      <c r="Z32" s="203"/>
      <c r="AA32" s="207"/>
      <c r="AB32" s="208"/>
      <c r="AC32" s="205"/>
      <c r="AD32" s="576"/>
      <c r="AE32" s="203"/>
      <c r="AF32" s="207"/>
      <c r="AG32" s="208"/>
      <c r="AH32" s="205"/>
      <c r="AI32" s="576"/>
      <c r="AJ32" s="203"/>
      <c r="AK32" s="203"/>
      <c r="AL32" s="203"/>
      <c r="AM32" s="205"/>
      <c r="AN32" s="576"/>
      <c r="AO32" s="203"/>
      <c r="AP32" s="203"/>
      <c r="AQ32" s="203"/>
      <c r="AR32" s="205"/>
      <c r="AS32" s="576"/>
      <c r="AT32" s="203"/>
      <c r="AU32" s="203"/>
      <c r="AV32" s="203"/>
      <c r="AW32" s="205"/>
      <c r="AX32" s="576"/>
    </row>
    <row r="33" spans="2:50" ht="14.25" hidden="1" customHeight="1" outlineLevel="1">
      <c r="B33" s="527"/>
      <c r="C33" s="203">
        <v>7</v>
      </c>
      <c r="D33" s="206"/>
      <c r="E33" s="203"/>
      <c r="F33" s="203"/>
      <c r="G33" s="203"/>
      <c r="H33" s="576"/>
      <c r="I33" s="209"/>
      <c r="J33" s="209"/>
      <c r="K33" s="210"/>
      <c r="L33" s="577"/>
      <c r="M33" s="209"/>
      <c r="N33" s="527"/>
      <c r="O33" s="527"/>
      <c r="P33" s="203"/>
      <c r="Q33" s="203"/>
      <c r="R33" s="203"/>
      <c r="S33" s="205"/>
      <c r="T33" s="576"/>
      <c r="U33" s="203"/>
      <c r="V33" s="207"/>
      <c r="W33" s="208"/>
      <c r="X33" s="205"/>
      <c r="Y33" s="576"/>
      <c r="Z33" s="203"/>
      <c r="AA33" s="207"/>
      <c r="AB33" s="208"/>
      <c r="AC33" s="205"/>
      <c r="AD33" s="576"/>
      <c r="AE33" s="203"/>
      <c r="AF33" s="207"/>
      <c r="AG33" s="208"/>
      <c r="AH33" s="205"/>
      <c r="AI33" s="576"/>
      <c r="AJ33" s="203"/>
      <c r="AK33" s="203"/>
      <c r="AL33" s="203"/>
      <c r="AM33" s="205"/>
      <c r="AN33" s="576"/>
      <c r="AO33" s="203"/>
      <c r="AP33" s="203"/>
      <c r="AQ33" s="203"/>
      <c r="AR33" s="205"/>
      <c r="AS33" s="576"/>
      <c r="AT33" s="203"/>
      <c r="AU33" s="203"/>
      <c r="AV33" s="203"/>
      <c r="AW33" s="205"/>
      <c r="AX33" s="576"/>
    </row>
    <row r="34" spans="2:50" ht="14.25" hidden="1" customHeight="1" outlineLevel="1">
      <c r="B34" s="527"/>
      <c r="C34" s="203">
        <v>8</v>
      </c>
      <c r="D34" s="206"/>
      <c r="E34" s="203"/>
      <c r="F34" s="203"/>
      <c r="G34" s="203"/>
      <c r="H34" s="576"/>
      <c r="I34" s="209"/>
      <c r="J34" s="209"/>
      <c r="K34" s="210"/>
      <c r="L34" s="577"/>
      <c r="M34" s="209"/>
      <c r="N34" s="527"/>
      <c r="O34" s="527"/>
      <c r="P34" s="203"/>
      <c r="Q34" s="203"/>
      <c r="R34" s="203"/>
      <c r="S34" s="205"/>
      <c r="T34" s="576"/>
      <c r="U34" s="203"/>
      <c r="V34" s="207"/>
      <c r="W34" s="208"/>
      <c r="X34" s="205"/>
      <c r="Y34" s="576"/>
      <c r="Z34" s="203"/>
      <c r="AA34" s="207"/>
      <c r="AB34" s="208"/>
      <c r="AC34" s="205"/>
      <c r="AD34" s="576"/>
      <c r="AE34" s="203"/>
      <c r="AF34" s="207"/>
      <c r="AG34" s="208"/>
      <c r="AH34" s="205"/>
      <c r="AI34" s="576"/>
      <c r="AJ34" s="203"/>
      <c r="AK34" s="203"/>
      <c r="AL34" s="203"/>
      <c r="AM34" s="205"/>
      <c r="AN34" s="576"/>
      <c r="AO34" s="203"/>
      <c r="AP34" s="203"/>
      <c r="AQ34" s="203"/>
      <c r="AR34" s="205"/>
      <c r="AS34" s="576"/>
      <c r="AT34" s="203"/>
      <c r="AU34" s="203"/>
      <c r="AV34" s="203"/>
      <c r="AW34" s="205"/>
      <c r="AX34" s="576"/>
    </row>
    <row r="35" spans="2:50" ht="14.25" hidden="1" customHeight="1" outlineLevel="1">
      <c r="B35" s="527"/>
      <c r="C35" s="203">
        <v>9</v>
      </c>
      <c r="D35" s="206"/>
      <c r="E35" s="203"/>
      <c r="F35" s="203"/>
      <c r="G35" s="203"/>
      <c r="H35" s="576"/>
      <c r="I35" s="209"/>
      <c r="J35" s="209"/>
      <c r="K35" s="210"/>
      <c r="L35" s="577"/>
      <c r="M35" s="209"/>
      <c r="N35" s="527"/>
      <c r="O35" s="527"/>
      <c r="P35" s="203"/>
      <c r="Q35" s="203"/>
      <c r="R35" s="203"/>
      <c r="S35" s="205"/>
      <c r="T35" s="576"/>
      <c r="U35" s="203"/>
      <c r="V35" s="207"/>
      <c r="W35" s="208"/>
      <c r="X35" s="205"/>
      <c r="Y35" s="576"/>
      <c r="Z35" s="203"/>
      <c r="AA35" s="207"/>
      <c r="AB35" s="208"/>
      <c r="AC35" s="205"/>
      <c r="AD35" s="576"/>
      <c r="AE35" s="203"/>
      <c r="AF35" s="207"/>
      <c r="AG35" s="208"/>
      <c r="AH35" s="205"/>
      <c r="AI35" s="576"/>
      <c r="AJ35" s="203"/>
      <c r="AK35" s="203"/>
      <c r="AL35" s="203"/>
      <c r="AM35" s="205"/>
      <c r="AN35" s="576"/>
      <c r="AO35" s="203"/>
      <c r="AP35" s="203"/>
      <c r="AQ35" s="203"/>
      <c r="AR35" s="205"/>
      <c r="AS35" s="576"/>
      <c r="AT35" s="203"/>
      <c r="AU35" s="203"/>
      <c r="AV35" s="203"/>
      <c r="AW35" s="205"/>
      <c r="AX35" s="576"/>
    </row>
    <row r="36" spans="2:50" ht="14.25" hidden="1" customHeight="1" outlineLevel="1">
      <c r="B36" s="527"/>
      <c r="C36" s="203">
        <v>10</v>
      </c>
      <c r="D36" s="206"/>
      <c r="E36" s="203"/>
      <c r="F36" s="203"/>
      <c r="G36" s="203"/>
      <c r="H36" s="576"/>
      <c r="I36" s="209"/>
      <c r="J36" s="209"/>
      <c r="K36" s="210"/>
      <c r="L36" s="577"/>
      <c r="M36" s="209"/>
      <c r="N36" s="527"/>
      <c r="O36" s="527"/>
      <c r="P36" s="203"/>
      <c r="Q36" s="203"/>
      <c r="R36" s="203"/>
      <c r="S36" s="205"/>
      <c r="T36" s="576"/>
      <c r="U36" s="203"/>
      <c r="V36" s="207"/>
      <c r="W36" s="208"/>
      <c r="X36" s="205"/>
      <c r="Y36" s="576"/>
      <c r="Z36" s="203"/>
      <c r="AA36" s="207"/>
      <c r="AB36" s="208"/>
      <c r="AC36" s="205"/>
      <c r="AD36" s="576"/>
      <c r="AE36" s="203"/>
      <c r="AF36" s="207"/>
      <c r="AG36" s="208"/>
      <c r="AH36" s="205"/>
      <c r="AI36" s="576"/>
      <c r="AJ36" s="203"/>
      <c r="AK36" s="203"/>
      <c r="AL36" s="203"/>
      <c r="AM36" s="205"/>
      <c r="AN36" s="576"/>
      <c r="AO36" s="203"/>
      <c r="AP36" s="203"/>
      <c r="AQ36" s="203"/>
      <c r="AR36" s="205"/>
      <c r="AS36" s="576"/>
      <c r="AT36" s="203"/>
      <c r="AU36" s="203"/>
      <c r="AV36" s="203"/>
      <c r="AW36" s="205"/>
      <c r="AX36" s="576"/>
    </row>
    <row r="37" spans="2:50" ht="14.25" hidden="1" customHeight="1" outlineLevel="1">
      <c r="B37" s="527"/>
      <c r="C37" s="203">
        <v>11</v>
      </c>
      <c r="D37" s="206"/>
      <c r="E37" s="203"/>
      <c r="F37" s="203"/>
      <c r="G37" s="203"/>
      <c r="H37" s="576"/>
      <c r="I37" s="209"/>
      <c r="J37" s="209"/>
      <c r="K37" s="210"/>
      <c r="L37" s="577"/>
      <c r="M37" s="209"/>
      <c r="N37" s="527"/>
      <c r="O37" s="527"/>
      <c r="P37" s="203"/>
      <c r="Q37" s="203"/>
      <c r="R37" s="203"/>
      <c r="S37" s="205"/>
      <c r="T37" s="576"/>
      <c r="U37" s="203"/>
      <c r="V37" s="207"/>
      <c r="W37" s="208"/>
      <c r="X37" s="205"/>
      <c r="Y37" s="576"/>
      <c r="Z37" s="203"/>
      <c r="AA37" s="207"/>
      <c r="AB37" s="208"/>
      <c r="AC37" s="205"/>
      <c r="AD37" s="576"/>
      <c r="AE37" s="203"/>
      <c r="AF37" s="207"/>
      <c r="AG37" s="208"/>
      <c r="AH37" s="205"/>
      <c r="AI37" s="576"/>
      <c r="AJ37" s="203"/>
      <c r="AK37" s="203"/>
      <c r="AL37" s="203"/>
      <c r="AM37" s="205"/>
      <c r="AN37" s="576"/>
      <c r="AO37" s="203"/>
      <c r="AP37" s="203"/>
      <c r="AQ37" s="203"/>
      <c r="AR37" s="205"/>
      <c r="AS37" s="576"/>
      <c r="AT37" s="203"/>
      <c r="AU37" s="203"/>
      <c r="AV37" s="203"/>
      <c r="AW37" s="205"/>
      <c r="AX37" s="576"/>
    </row>
    <row r="38" spans="2:50" ht="14.25" hidden="1" customHeight="1" outlineLevel="1">
      <c r="B38" s="527"/>
      <c r="C38" s="203">
        <v>12</v>
      </c>
      <c r="D38" s="206"/>
      <c r="E38" s="203"/>
      <c r="F38" s="203"/>
      <c r="G38" s="203"/>
      <c r="H38" s="576"/>
      <c r="I38" s="209"/>
      <c r="J38" s="209"/>
      <c r="K38" s="210"/>
      <c r="L38" s="577"/>
      <c r="M38" s="209"/>
      <c r="N38" s="527"/>
      <c r="O38" s="527"/>
      <c r="P38" s="203"/>
      <c r="Q38" s="203"/>
      <c r="R38" s="203"/>
      <c r="S38" s="205"/>
      <c r="T38" s="576"/>
      <c r="U38" s="203"/>
      <c r="V38" s="207"/>
      <c r="W38" s="208"/>
      <c r="X38" s="205"/>
      <c r="Y38" s="576"/>
      <c r="Z38" s="203"/>
      <c r="AA38" s="207"/>
      <c r="AB38" s="208"/>
      <c r="AC38" s="205"/>
      <c r="AD38" s="576"/>
      <c r="AE38" s="203"/>
      <c r="AF38" s="207"/>
      <c r="AG38" s="208"/>
      <c r="AH38" s="205"/>
      <c r="AI38" s="576"/>
      <c r="AJ38" s="203"/>
      <c r="AK38" s="203"/>
      <c r="AL38" s="203"/>
      <c r="AM38" s="205"/>
      <c r="AN38" s="576"/>
      <c r="AO38" s="203"/>
      <c r="AP38" s="203"/>
      <c r="AQ38" s="203"/>
      <c r="AR38" s="205"/>
      <c r="AS38" s="576"/>
      <c r="AT38" s="203"/>
      <c r="AU38" s="203"/>
      <c r="AV38" s="203"/>
      <c r="AW38" s="205"/>
      <c r="AX38" s="576"/>
    </row>
    <row r="39" spans="2:50" ht="14.25" hidden="1" customHeight="1" outlineLevel="1">
      <c r="B39" s="527"/>
      <c r="C39" s="203">
        <v>13</v>
      </c>
      <c r="D39" s="206"/>
      <c r="E39" s="203"/>
      <c r="F39" s="203"/>
      <c r="G39" s="203"/>
      <c r="H39" s="576"/>
      <c r="I39" s="209"/>
      <c r="J39" s="209"/>
      <c r="K39" s="210"/>
      <c r="L39" s="577"/>
      <c r="M39" s="209"/>
      <c r="N39" s="527"/>
      <c r="O39" s="527"/>
      <c r="P39" s="203"/>
      <c r="Q39" s="203"/>
      <c r="R39" s="203"/>
      <c r="S39" s="205"/>
      <c r="T39" s="576"/>
      <c r="U39" s="203"/>
      <c r="V39" s="207"/>
      <c r="W39" s="208"/>
      <c r="X39" s="205"/>
      <c r="Y39" s="576"/>
      <c r="Z39" s="203"/>
      <c r="AA39" s="207"/>
      <c r="AB39" s="208"/>
      <c r="AC39" s="205"/>
      <c r="AD39" s="576"/>
      <c r="AE39" s="203"/>
      <c r="AF39" s="207"/>
      <c r="AG39" s="208"/>
      <c r="AH39" s="205"/>
      <c r="AI39" s="576"/>
      <c r="AJ39" s="203"/>
      <c r="AK39" s="203"/>
      <c r="AL39" s="203"/>
      <c r="AM39" s="205"/>
      <c r="AN39" s="576"/>
      <c r="AO39" s="203"/>
      <c r="AP39" s="203"/>
      <c r="AQ39" s="203"/>
      <c r="AR39" s="205"/>
      <c r="AS39" s="576"/>
      <c r="AT39" s="203"/>
      <c r="AU39" s="203"/>
      <c r="AV39" s="203"/>
      <c r="AW39" s="205"/>
      <c r="AX39" s="576"/>
    </row>
    <row r="40" spans="2:50" ht="14.25" hidden="1" customHeight="1" outlineLevel="1">
      <c r="B40" s="527"/>
      <c r="C40" s="203">
        <v>14</v>
      </c>
      <c r="D40" s="206"/>
      <c r="E40" s="203"/>
      <c r="F40" s="203"/>
      <c r="G40" s="203"/>
      <c r="H40" s="576"/>
      <c r="I40" s="209"/>
      <c r="J40" s="209"/>
      <c r="K40" s="210"/>
      <c r="L40" s="577"/>
      <c r="M40" s="209"/>
      <c r="N40" s="527"/>
      <c r="O40" s="527"/>
      <c r="P40" s="203"/>
      <c r="Q40" s="203"/>
      <c r="R40" s="203"/>
      <c r="S40" s="205"/>
      <c r="T40" s="576"/>
      <c r="U40" s="203"/>
      <c r="V40" s="207"/>
      <c r="W40" s="208"/>
      <c r="X40" s="205"/>
      <c r="Y40" s="576"/>
      <c r="Z40" s="203"/>
      <c r="AA40" s="207"/>
      <c r="AB40" s="208"/>
      <c r="AC40" s="205"/>
      <c r="AD40" s="576"/>
      <c r="AE40" s="203"/>
      <c r="AF40" s="207"/>
      <c r="AG40" s="208"/>
      <c r="AH40" s="205"/>
      <c r="AI40" s="576"/>
      <c r="AJ40" s="203"/>
      <c r="AK40" s="203"/>
      <c r="AL40" s="203"/>
      <c r="AM40" s="205"/>
      <c r="AN40" s="576"/>
      <c r="AO40" s="203"/>
      <c r="AP40" s="203"/>
      <c r="AQ40" s="203"/>
      <c r="AR40" s="205"/>
      <c r="AS40" s="576"/>
      <c r="AT40" s="203"/>
      <c r="AU40" s="203"/>
      <c r="AV40" s="203"/>
      <c r="AW40" s="205"/>
      <c r="AX40" s="576"/>
    </row>
    <row r="41" spans="2:50" ht="14.25" hidden="1" customHeight="1" outlineLevel="1">
      <c r="B41" s="527"/>
      <c r="C41" s="203">
        <v>15</v>
      </c>
      <c r="D41" s="206"/>
      <c r="E41" s="203"/>
      <c r="F41" s="203"/>
      <c r="G41" s="203"/>
      <c r="H41" s="576"/>
      <c r="I41" s="209"/>
      <c r="J41" s="209"/>
      <c r="K41" s="210"/>
      <c r="L41" s="577"/>
      <c r="M41" s="209"/>
      <c r="N41" s="527"/>
      <c r="O41" s="527"/>
      <c r="P41" s="203"/>
      <c r="Q41" s="207"/>
      <c r="R41" s="208"/>
      <c r="S41" s="205"/>
      <c r="T41" s="576"/>
      <c r="U41" s="203"/>
      <c r="V41" s="207"/>
      <c r="W41" s="208"/>
      <c r="X41" s="205"/>
      <c r="Y41" s="576"/>
      <c r="Z41" s="203"/>
      <c r="AA41" s="207"/>
      <c r="AB41" s="208"/>
      <c r="AC41" s="205"/>
      <c r="AD41" s="576"/>
      <c r="AE41" s="203"/>
      <c r="AF41" s="207"/>
      <c r="AG41" s="208"/>
      <c r="AH41" s="205"/>
      <c r="AI41" s="576"/>
      <c r="AJ41" s="203"/>
      <c r="AK41" s="207"/>
      <c r="AL41" s="208"/>
      <c r="AM41" s="205"/>
      <c r="AN41" s="576"/>
      <c r="AO41" s="203"/>
      <c r="AP41" s="207"/>
      <c r="AQ41" s="208"/>
      <c r="AR41" s="205"/>
      <c r="AS41" s="576"/>
      <c r="AT41" s="203"/>
      <c r="AU41" s="207"/>
      <c r="AV41" s="208"/>
      <c r="AW41" s="205"/>
      <c r="AX41" s="576"/>
    </row>
    <row r="42" spans="2:50" ht="14.25" hidden="1" customHeight="1" outlineLevel="1" collapsed="1">
      <c r="B42" s="580" t="s">
        <v>602</v>
      </c>
      <c r="C42" s="581"/>
      <c r="D42" s="581"/>
      <c r="E42" s="581"/>
      <c r="F42" s="581"/>
      <c r="G42" s="581"/>
      <c r="H42" s="581"/>
      <c r="I42" s="581"/>
      <c r="J42" s="581"/>
      <c r="K42" s="581"/>
      <c r="L42" s="581"/>
      <c r="M42" s="582"/>
      <c r="N42" s="621" t="s">
        <v>444</v>
      </c>
      <c r="O42" s="621" t="s">
        <v>105</v>
      </c>
      <c r="P42" s="636">
        <v>45881</v>
      </c>
      <c r="Q42" s="637"/>
      <c r="R42" s="637"/>
      <c r="S42" s="637"/>
      <c r="T42" s="637"/>
      <c r="U42" s="638">
        <f>P42+1</f>
        <v>45882</v>
      </c>
      <c r="V42" s="639"/>
      <c r="W42" s="639"/>
      <c r="X42" s="639"/>
      <c r="Y42" s="639"/>
      <c r="Z42" s="636">
        <f t="shared" ref="Z42" si="35">U42+1</f>
        <v>45883</v>
      </c>
      <c r="AA42" s="637"/>
      <c r="AB42" s="637"/>
      <c r="AC42" s="637"/>
      <c r="AD42" s="637"/>
      <c r="AE42" s="638">
        <f t="shared" ref="AE42" si="36">Z42+1</f>
        <v>45884</v>
      </c>
      <c r="AF42" s="639"/>
      <c r="AG42" s="639"/>
      <c r="AH42" s="639"/>
      <c r="AI42" s="639"/>
      <c r="AJ42" s="640">
        <f t="shared" ref="AJ42" si="37">AE42+1</f>
        <v>45885</v>
      </c>
      <c r="AK42" s="641"/>
      <c r="AL42" s="641"/>
      <c r="AM42" s="641"/>
      <c r="AN42" s="642"/>
      <c r="AO42" s="638">
        <f t="shared" ref="AO42" si="38">AJ42+1</f>
        <v>45886</v>
      </c>
      <c r="AP42" s="639"/>
      <c r="AQ42" s="639"/>
      <c r="AR42" s="639"/>
      <c r="AS42" s="639"/>
      <c r="AT42" s="640">
        <f t="shared" ref="AT42" si="39">AO42+1</f>
        <v>45887</v>
      </c>
      <c r="AU42" s="641"/>
      <c r="AV42" s="641"/>
      <c r="AW42" s="641"/>
      <c r="AX42" s="642"/>
    </row>
    <row r="43" spans="2:50" ht="14.25" hidden="1" customHeight="1" outlineLevel="1">
      <c r="B43" s="583"/>
      <c r="C43" s="583"/>
      <c r="D43" s="583"/>
      <c r="E43" s="583"/>
      <c r="F43" s="583"/>
      <c r="G43" s="583"/>
      <c r="H43" s="583"/>
      <c r="I43" s="583"/>
      <c r="J43" s="583"/>
      <c r="K43" s="583"/>
      <c r="L43" s="583"/>
      <c r="M43" s="584"/>
      <c r="N43" s="623"/>
      <c r="O43" s="623"/>
      <c r="P43" s="643">
        <f>P42</f>
        <v>45881</v>
      </c>
      <c r="Q43" s="643"/>
      <c r="R43" s="643"/>
      <c r="S43" s="643"/>
      <c r="T43" s="643"/>
      <c r="U43" s="644">
        <f>U42</f>
        <v>45882</v>
      </c>
      <c r="V43" s="644"/>
      <c r="W43" s="644"/>
      <c r="X43" s="644"/>
      <c r="Y43" s="644"/>
      <c r="Z43" s="643">
        <f t="shared" ref="Z43" si="40">Z42</f>
        <v>45883</v>
      </c>
      <c r="AA43" s="643"/>
      <c r="AB43" s="643"/>
      <c r="AC43" s="643"/>
      <c r="AD43" s="643"/>
      <c r="AE43" s="644">
        <f t="shared" ref="AE43" si="41">AE42</f>
        <v>45884</v>
      </c>
      <c r="AF43" s="644"/>
      <c r="AG43" s="644"/>
      <c r="AH43" s="644"/>
      <c r="AI43" s="644"/>
      <c r="AJ43" s="645">
        <f t="shared" ref="AJ43" si="42">AJ42</f>
        <v>45885</v>
      </c>
      <c r="AK43" s="646"/>
      <c r="AL43" s="646"/>
      <c r="AM43" s="646"/>
      <c r="AN43" s="647"/>
      <c r="AO43" s="644">
        <f t="shared" ref="AO43" si="43">AO42</f>
        <v>45886</v>
      </c>
      <c r="AP43" s="644"/>
      <c r="AQ43" s="644"/>
      <c r="AR43" s="644"/>
      <c r="AS43" s="644"/>
      <c r="AT43" s="645">
        <f t="shared" ref="AT43" si="44">AT42</f>
        <v>45887</v>
      </c>
      <c r="AU43" s="646"/>
      <c r="AV43" s="646"/>
      <c r="AW43" s="646"/>
      <c r="AX43" s="647"/>
    </row>
    <row r="44" spans="2:50" ht="14.25" hidden="1" customHeight="1" outlineLevel="1">
      <c r="B44" s="527" t="s">
        <v>165</v>
      </c>
      <c r="C44" s="527" t="s">
        <v>160</v>
      </c>
      <c r="D44" s="527"/>
      <c r="E44" s="527" t="s">
        <v>161</v>
      </c>
      <c r="F44" s="527"/>
      <c r="G44" s="527"/>
      <c r="H44" s="527" t="s">
        <v>166</v>
      </c>
      <c r="I44" s="575" t="s">
        <v>445</v>
      </c>
      <c r="J44" s="575"/>
      <c r="K44" s="575"/>
      <c r="L44" s="575" t="s">
        <v>166</v>
      </c>
      <c r="M44" s="575" t="s">
        <v>168</v>
      </c>
      <c r="N44" s="527"/>
      <c r="O44" s="527" t="s">
        <v>167</v>
      </c>
      <c r="P44" s="527" t="s">
        <v>163</v>
      </c>
      <c r="Q44" s="527"/>
      <c r="R44" s="527"/>
      <c r="S44" s="527"/>
      <c r="T44" s="527" t="s">
        <v>166</v>
      </c>
      <c r="U44" s="527" t="s">
        <v>163</v>
      </c>
      <c r="V44" s="527"/>
      <c r="W44" s="527"/>
      <c r="X44" s="527"/>
      <c r="Y44" s="527" t="s">
        <v>166</v>
      </c>
      <c r="Z44" s="527" t="s">
        <v>163</v>
      </c>
      <c r="AA44" s="527"/>
      <c r="AB44" s="527"/>
      <c r="AC44" s="527"/>
      <c r="AD44" s="527" t="s">
        <v>166</v>
      </c>
      <c r="AE44" s="527" t="s">
        <v>163</v>
      </c>
      <c r="AF44" s="527"/>
      <c r="AG44" s="527"/>
      <c r="AH44" s="527"/>
      <c r="AI44" s="527" t="s">
        <v>166</v>
      </c>
      <c r="AJ44" s="527" t="s">
        <v>163</v>
      </c>
      <c r="AK44" s="527"/>
      <c r="AL44" s="527"/>
      <c r="AM44" s="527"/>
      <c r="AN44" s="527" t="s">
        <v>166</v>
      </c>
      <c r="AO44" s="527" t="s">
        <v>163</v>
      </c>
      <c r="AP44" s="527"/>
      <c r="AQ44" s="527"/>
      <c r="AR44" s="527"/>
      <c r="AS44" s="527" t="s">
        <v>166</v>
      </c>
      <c r="AT44" s="527" t="s">
        <v>163</v>
      </c>
      <c r="AU44" s="527"/>
      <c r="AV44" s="527"/>
      <c r="AW44" s="527"/>
      <c r="AX44" s="527" t="s">
        <v>166</v>
      </c>
    </row>
    <row r="45" spans="2:50" ht="14.25" hidden="1" customHeight="1" outlineLevel="1">
      <c r="B45" s="527"/>
      <c r="C45" s="527"/>
      <c r="D45" s="527"/>
      <c r="E45" s="527" t="s">
        <v>446</v>
      </c>
      <c r="F45" s="527"/>
      <c r="G45" s="527"/>
      <c r="H45" s="527"/>
      <c r="I45" s="575" t="s">
        <v>446</v>
      </c>
      <c r="J45" s="575"/>
      <c r="K45" s="575"/>
      <c r="L45" s="575"/>
      <c r="M45" s="575"/>
      <c r="N45" s="527"/>
      <c r="O45" s="527"/>
      <c r="P45" s="527" t="s">
        <v>447</v>
      </c>
      <c r="Q45" s="527"/>
      <c r="R45" s="527"/>
      <c r="S45" s="527"/>
      <c r="T45" s="527"/>
      <c r="U45" s="527" t="s">
        <v>447</v>
      </c>
      <c r="V45" s="527"/>
      <c r="W45" s="527"/>
      <c r="X45" s="527"/>
      <c r="Y45" s="527"/>
      <c r="Z45" s="527" t="s">
        <v>447</v>
      </c>
      <c r="AA45" s="527"/>
      <c r="AB45" s="527"/>
      <c r="AC45" s="527"/>
      <c r="AD45" s="527"/>
      <c r="AE45" s="527" t="s">
        <v>447</v>
      </c>
      <c r="AF45" s="527"/>
      <c r="AG45" s="527"/>
      <c r="AH45" s="527"/>
      <c r="AI45" s="527"/>
      <c r="AJ45" s="527" t="s">
        <v>447</v>
      </c>
      <c r="AK45" s="527"/>
      <c r="AL45" s="527"/>
      <c r="AM45" s="527"/>
      <c r="AN45" s="527"/>
      <c r="AO45" s="527" t="s">
        <v>447</v>
      </c>
      <c r="AP45" s="527"/>
      <c r="AQ45" s="527"/>
      <c r="AR45" s="527"/>
      <c r="AS45" s="527"/>
      <c r="AT45" s="527" t="s">
        <v>447</v>
      </c>
      <c r="AU45" s="527"/>
      <c r="AV45" s="527"/>
      <c r="AW45" s="527"/>
      <c r="AX45" s="527"/>
    </row>
    <row r="46" spans="2:50" ht="14.25" hidden="1" customHeight="1" outlineLevel="1">
      <c r="B46" s="527"/>
      <c r="C46" s="527"/>
      <c r="D46" s="527"/>
      <c r="E46" s="203" t="s">
        <v>162</v>
      </c>
      <c r="F46" s="203" t="s">
        <v>448</v>
      </c>
      <c r="G46" s="203" t="s">
        <v>164</v>
      </c>
      <c r="H46" s="527"/>
      <c r="I46" s="204" t="s">
        <v>162</v>
      </c>
      <c r="J46" s="204" t="s">
        <v>448</v>
      </c>
      <c r="K46" s="204" t="s">
        <v>164</v>
      </c>
      <c r="L46" s="575"/>
      <c r="M46" s="575"/>
      <c r="N46" s="527"/>
      <c r="O46" s="527"/>
      <c r="P46" s="203" t="s">
        <v>162</v>
      </c>
      <c r="Q46" s="203" t="s">
        <v>448</v>
      </c>
      <c r="R46" s="203" t="s">
        <v>164</v>
      </c>
      <c r="S46" s="205" t="s">
        <v>168</v>
      </c>
      <c r="T46" s="527"/>
      <c r="U46" s="203" t="s">
        <v>162</v>
      </c>
      <c r="V46" s="203" t="s">
        <v>448</v>
      </c>
      <c r="W46" s="203" t="s">
        <v>164</v>
      </c>
      <c r="X46" s="205" t="s">
        <v>168</v>
      </c>
      <c r="Y46" s="527"/>
      <c r="Z46" s="203" t="s">
        <v>162</v>
      </c>
      <c r="AA46" s="203" t="s">
        <v>448</v>
      </c>
      <c r="AB46" s="203" t="s">
        <v>164</v>
      </c>
      <c r="AC46" s="205" t="s">
        <v>168</v>
      </c>
      <c r="AD46" s="527"/>
      <c r="AE46" s="203" t="s">
        <v>162</v>
      </c>
      <c r="AF46" s="203" t="s">
        <v>448</v>
      </c>
      <c r="AG46" s="203" t="s">
        <v>164</v>
      </c>
      <c r="AH46" s="205" t="s">
        <v>168</v>
      </c>
      <c r="AI46" s="527"/>
      <c r="AJ46" s="203" t="s">
        <v>162</v>
      </c>
      <c r="AK46" s="203" t="s">
        <v>448</v>
      </c>
      <c r="AL46" s="203" t="s">
        <v>164</v>
      </c>
      <c r="AM46" s="205" t="s">
        <v>168</v>
      </c>
      <c r="AN46" s="527"/>
      <c r="AO46" s="203" t="s">
        <v>162</v>
      </c>
      <c r="AP46" s="203" t="s">
        <v>448</v>
      </c>
      <c r="AQ46" s="203" t="s">
        <v>164</v>
      </c>
      <c r="AR46" s="205" t="s">
        <v>168</v>
      </c>
      <c r="AS46" s="527"/>
      <c r="AT46" s="203" t="s">
        <v>162</v>
      </c>
      <c r="AU46" s="203" t="s">
        <v>448</v>
      </c>
      <c r="AV46" s="203" t="s">
        <v>164</v>
      </c>
      <c r="AW46" s="205" t="s">
        <v>168</v>
      </c>
      <c r="AX46" s="527"/>
    </row>
    <row r="47" spans="2:50" ht="14.25" hidden="1" customHeight="1" outlineLevel="1">
      <c r="B47" s="527" t="s">
        <v>145</v>
      </c>
      <c r="C47" s="203">
        <v>1</v>
      </c>
      <c r="D47" s="206" t="s">
        <v>427</v>
      </c>
      <c r="E47" s="203">
        <v>13</v>
      </c>
      <c r="F47" s="203">
        <v>1200</v>
      </c>
      <c r="G47" s="208">
        <f t="shared" ref="G47:G48" si="45">F47/E47</f>
        <v>92.307692307692307</v>
      </c>
      <c r="H47" s="576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77">
        <f>IFERROR(AVERAGE(K47:K61),"-")</f>
        <v>74.018555335133996</v>
      </c>
      <c r="M47" s="209">
        <f>RANK(K47, K$47:$K$61)</f>
        <v>1</v>
      </c>
      <c r="N47" s="527"/>
      <c r="O47" s="527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76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76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76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76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76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76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76">
        <f>AVERAGE(AV47:AV61)</f>
        <v>74.078551212149137</v>
      </c>
    </row>
    <row r="48" spans="2:50" ht="14.25" hidden="1" customHeight="1" outlineLevel="1">
      <c r="B48" s="527"/>
      <c r="C48" s="203">
        <v>2</v>
      </c>
      <c r="D48" s="206" t="s">
        <v>380</v>
      </c>
      <c r="E48" s="203">
        <v>23</v>
      </c>
      <c r="F48" s="203">
        <v>1800</v>
      </c>
      <c r="G48" s="208">
        <f t="shared" si="45"/>
        <v>78.260869565217391</v>
      </c>
      <c r="H48" s="576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77"/>
      <c r="M48" s="209">
        <f>RANK(K48, K$47:$K$61)</f>
        <v>2</v>
      </c>
      <c r="N48" s="527"/>
      <c r="O48" s="527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76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76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76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76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76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76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76"/>
    </row>
    <row r="49" spans="2:50" ht="14.25" hidden="1" customHeight="1" outlineLevel="1">
      <c r="B49" s="527"/>
      <c r="C49" s="203">
        <v>3</v>
      </c>
      <c r="D49" s="206"/>
      <c r="E49" s="203"/>
      <c r="F49" s="203"/>
      <c r="G49" s="203"/>
      <c r="H49" s="576"/>
      <c r="I49" s="209"/>
      <c r="J49" s="209"/>
      <c r="K49" s="210"/>
      <c r="L49" s="577"/>
      <c r="M49" s="209"/>
      <c r="N49" s="527"/>
      <c r="O49" s="527"/>
      <c r="P49" s="203"/>
      <c r="Q49" s="203"/>
      <c r="R49" s="203"/>
      <c r="S49" s="205"/>
      <c r="T49" s="576"/>
      <c r="U49" s="203"/>
      <c r="V49" s="203"/>
      <c r="W49" s="203"/>
      <c r="X49" s="205"/>
      <c r="Y49" s="576"/>
      <c r="Z49" s="203"/>
      <c r="AA49" s="203"/>
      <c r="AB49" s="203"/>
      <c r="AC49" s="205"/>
      <c r="AD49" s="576"/>
      <c r="AE49" s="203"/>
      <c r="AF49" s="203"/>
      <c r="AG49" s="203"/>
      <c r="AH49" s="205"/>
      <c r="AI49" s="576"/>
      <c r="AJ49" s="203"/>
      <c r="AK49" s="207"/>
      <c r="AL49" s="208"/>
      <c r="AM49" s="205"/>
      <c r="AN49" s="576"/>
      <c r="AO49" s="203"/>
      <c r="AP49" s="207"/>
      <c r="AQ49" s="208"/>
      <c r="AR49" s="205"/>
      <c r="AS49" s="576"/>
      <c r="AT49" s="203"/>
      <c r="AU49" s="207"/>
      <c r="AV49" s="208"/>
      <c r="AW49" s="205"/>
      <c r="AX49" s="576"/>
    </row>
    <row r="50" spans="2:50" ht="14.25" hidden="1" customHeight="1" outlineLevel="1">
      <c r="B50" s="527"/>
      <c r="C50" s="203">
        <v>4</v>
      </c>
      <c r="D50" s="206"/>
      <c r="E50" s="203"/>
      <c r="F50" s="203"/>
      <c r="G50" s="203"/>
      <c r="H50" s="576"/>
      <c r="I50" s="209"/>
      <c r="J50" s="209"/>
      <c r="K50" s="210"/>
      <c r="L50" s="577"/>
      <c r="M50" s="209"/>
      <c r="N50" s="527"/>
      <c r="O50" s="527"/>
      <c r="P50" s="203"/>
      <c r="Q50" s="203"/>
      <c r="R50" s="203"/>
      <c r="S50" s="205"/>
      <c r="T50" s="576"/>
      <c r="U50" s="203"/>
      <c r="V50" s="203"/>
      <c r="W50" s="203"/>
      <c r="X50" s="205"/>
      <c r="Y50" s="576"/>
      <c r="Z50" s="203"/>
      <c r="AA50" s="203"/>
      <c r="AB50" s="203"/>
      <c r="AC50" s="205"/>
      <c r="AD50" s="576"/>
      <c r="AE50" s="203"/>
      <c r="AF50" s="203"/>
      <c r="AG50" s="203"/>
      <c r="AH50" s="205"/>
      <c r="AI50" s="576"/>
      <c r="AJ50" s="203"/>
      <c r="AK50" s="207"/>
      <c r="AL50" s="208"/>
      <c r="AM50" s="205"/>
      <c r="AN50" s="576"/>
      <c r="AO50" s="203"/>
      <c r="AP50" s="207"/>
      <c r="AQ50" s="208"/>
      <c r="AR50" s="205"/>
      <c r="AS50" s="576"/>
      <c r="AT50" s="203"/>
      <c r="AU50" s="207"/>
      <c r="AV50" s="208"/>
      <c r="AW50" s="205"/>
      <c r="AX50" s="576"/>
    </row>
    <row r="51" spans="2:50" ht="14.25" hidden="1" customHeight="1" outlineLevel="1">
      <c r="B51" s="527"/>
      <c r="C51" s="203">
        <v>5</v>
      </c>
      <c r="D51" s="206"/>
      <c r="E51" s="203"/>
      <c r="F51" s="203"/>
      <c r="G51" s="203"/>
      <c r="H51" s="576"/>
      <c r="I51" s="209"/>
      <c r="J51" s="209"/>
      <c r="K51" s="210"/>
      <c r="L51" s="577"/>
      <c r="M51" s="209"/>
      <c r="N51" s="527"/>
      <c r="O51" s="527"/>
      <c r="P51" s="203"/>
      <c r="Q51" s="203"/>
      <c r="R51" s="203"/>
      <c r="S51" s="205"/>
      <c r="T51" s="576"/>
      <c r="U51" s="203"/>
      <c r="V51" s="203"/>
      <c r="W51" s="203"/>
      <c r="X51" s="205"/>
      <c r="Y51" s="576"/>
      <c r="Z51" s="203"/>
      <c r="AA51" s="203"/>
      <c r="AB51" s="203"/>
      <c r="AC51" s="205"/>
      <c r="AD51" s="576"/>
      <c r="AE51" s="203"/>
      <c r="AF51" s="203"/>
      <c r="AG51" s="203"/>
      <c r="AH51" s="205"/>
      <c r="AI51" s="576"/>
      <c r="AJ51" s="203"/>
      <c r="AK51" s="207"/>
      <c r="AL51" s="208"/>
      <c r="AM51" s="205"/>
      <c r="AN51" s="576"/>
      <c r="AO51" s="203"/>
      <c r="AP51" s="207"/>
      <c r="AQ51" s="208"/>
      <c r="AR51" s="205"/>
      <c r="AS51" s="576"/>
      <c r="AT51" s="203"/>
      <c r="AU51" s="207"/>
      <c r="AV51" s="208"/>
      <c r="AW51" s="205"/>
      <c r="AX51" s="576"/>
    </row>
    <row r="52" spans="2:50" ht="14.25" hidden="1" customHeight="1" outlineLevel="1">
      <c r="B52" s="527"/>
      <c r="C52" s="203">
        <v>6</v>
      </c>
      <c r="D52" s="206"/>
      <c r="E52" s="203"/>
      <c r="F52" s="203"/>
      <c r="G52" s="203"/>
      <c r="H52" s="576"/>
      <c r="I52" s="209"/>
      <c r="J52" s="209"/>
      <c r="K52" s="210"/>
      <c r="L52" s="577"/>
      <c r="M52" s="209"/>
      <c r="N52" s="527"/>
      <c r="O52" s="527"/>
      <c r="P52" s="203"/>
      <c r="Q52" s="203"/>
      <c r="R52" s="203"/>
      <c r="S52" s="205"/>
      <c r="T52" s="576"/>
      <c r="U52" s="203"/>
      <c r="V52" s="203"/>
      <c r="W52" s="203"/>
      <c r="X52" s="205"/>
      <c r="Y52" s="576"/>
      <c r="Z52" s="203"/>
      <c r="AA52" s="203"/>
      <c r="AB52" s="203"/>
      <c r="AC52" s="205"/>
      <c r="AD52" s="576"/>
      <c r="AE52" s="203"/>
      <c r="AF52" s="203"/>
      <c r="AG52" s="203"/>
      <c r="AH52" s="205"/>
      <c r="AI52" s="576"/>
      <c r="AJ52" s="203"/>
      <c r="AK52" s="207"/>
      <c r="AL52" s="208"/>
      <c r="AM52" s="205"/>
      <c r="AN52" s="576"/>
      <c r="AO52" s="203"/>
      <c r="AP52" s="207"/>
      <c r="AQ52" s="208"/>
      <c r="AR52" s="205"/>
      <c r="AS52" s="576"/>
      <c r="AT52" s="203"/>
      <c r="AU52" s="207"/>
      <c r="AV52" s="208"/>
      <c r="AW52" s="205"/>
      <c r="AX52" s="576"/>
    </row>
    <row r="53" spans="2:50" ht="14.25" hidden="1" customHeight="1" outlineLevel="1">
      <c r="B53" s="527"/>
      <c r="C53" s="203">
        <v>7</v>
      </c>
      <c r="D53" s="206"/>
      <c r="E53" s="203"/>
      <c r="F53" s="203"/>
      <c r="G53" s="203"/>
      <c r="H53" s="576"/>
      <c r="I53" s="209"/>
      <c r="J53" s="209"/>
      <c r="K53" s="210"/>
      <c r="L53" s="577"/>
      <c r="M53" s="209"/>
      <c r="N53" s="527"/>
      <c r="O53" s="527"/>
      <c r="P53" s="203"/>
      <c r="Q53" s="203"/>
      <c r="R53" s="203"/>
      <c r="S53" s="205"/>
      <c r="T53" s="576"/>
      <c r="U53" s="203"/>
      <c r="V53" s="203"/>
      <c r="W53" s="203"/>
      <c r="X53" s="205"/>
      <c r="Y53" s="576"/>
      <c r="Z53" s="203"/>
      <c r="AA53" s="203"/>
      <c r="AB53" s="203"/>
      <c r="AC53" s="205"/>
      <c r="AD53" s="576"/>
      <c r="AE53" s="203"/>
      <c r="AF53" s="203"/>
      <c r="AG53" s="203"/>
      <c r="AH53" s="205"/>
      <c r="AI53" s="576"/>
      <c r="AJ53" s="203"/>
      <c r="AK53" s="207"/>
      <c r="AL53" s="208"/>
      <c r="AM53" s="205"/>
      <c r="AN53" s="576"/>
      <c r="AO53" s="203"/>
      <c r="AP53" s="207"/>
      <c r="AQ53" s="208"/>
      <c r="AR53" s="205"/>
      <c r="AS53" s="576"/>
      <c r="AT53" s="203"/>
      <c r="AU53" s="207"/>
      <c r="AV53" s="208"/>
      <c r="AW53" s="205"/>
      <c r="AX53" s="576"/>
    </row>
    <row r="54" spans="2:50" ht="14.25" hidden="1" customHeight="1" outlineLevel="1">
      <c r="B54" s="527"/>
      <c r="C54" s="203">
        <v>8</v>
      </c>
      <c r="D54" s="206"/>
      <c r="E54" s="203"/>
      <c r="F54" s="203"/>
      <c r="G54" s="203"/>
      <c r="H54" s="576"/>
      <c r="I54" s="209"/>
      <c r="J54" s="209"/>
      <c r="K54" s="210"/>
      <c r="L54" s="577"/>
      <c r="M54" s="209"/>
      <c r="N54" s="527"/>
      <c r="O54" s="527"/>
      <c r="P54" s="203"/>
      <c r="Q54" s="203"/>
      <c r="R54" s="203"/>
      <c r="S54" s="205"/>
      <c r="T54" s="576"/>
      <c r="U54" s="203"/>
      <c r="V54" s="203"/>
      <c r="W54" s="203"/>
      <c r="X54" s="205"/>
      <c r="Y54" s="576"/>
      <c r="Z54" s="203"/>
      <c r="AA54" s="203"/>
      <c r="AB54" s="203"/>
      <c r="AC54" s="205"/>
      <c r="AD54" s="576"/>
      <c r="AE54" s="203"/>
      <c r="AF54" s="203"/>
      <c r="AG54" s="203"/>
      <c r="AH54" s="205"/>
      <c r="AI54" s="576"/>
      <c r="AJ54" s="203"/>
      <c r="AK54" s="207"/>
      <c r="AL54" s="208"/>
      <c r="AM54" s="205"/>
      <c r="AN54" s="576"/>
      <c r="AO54" s="203"/>
      <c r="AP54" s="207"/>
      <c r="AQ54" s="208"/>
      <c r="AR54" s="205"/>
      <c r="AS54" s="576"/>
      <c r="AT54" s="203"/>
      <c r="AU54" s="207"/>
      <c r="AV54" s="208"/>
      <c r="AW54" s="205"/>
      <c r="AX54" s="576"/>
    </row>
    <row r="55" spans="2:50" ht="14.25" hidden="1" customHeight="1" outlineLevel="1">
      <c r="B55" s="527"/>
      <c r="C55" s="203">
        <v>9</v>
      </c>
      <c r="D55" s="206"/>
      <c r="E55" s="203"/>
      <c r="F55" s="203"/>
      <c r="G55" s="203"/>
      <c r="H55" s="576"/>
      <c r="I55" s="209"/>
      <c r="J55" s="209"/>
      <c r="K55" s="210"/>
      <c r="L55" s="577"/>
      <c r="M55" s="209"/>
      <c r="N55" s="527"/>
      <c r="O55" s="527"/>
      <c r="P55" s="203"/>
      <c r="Q55" s="203"/>
      <c r="R55" s="203"/>
      <c r="S55" s="205"/>
      <c r="T55" s="576"/>
      <c r="U55" s="203"/>
      <c r="V55" s="203"/>
      <c r="W55" s="203"/>
      <c r="X55" s="205"/>
      <c r="Y55" s="576"/>
      <c r="Z55" s="203"/>
      <c r="AA55" s="203"/>
      <c r="AB55" s="203"/>
      <c r="AC55" s="205"/>
      <c r="AD55" s="576"/>
      <c r="AE55" s="203"/>
      <c r="AF55" s="203"/>
      <c r="AG55" s="203"/>
      <c r="AH55" s="205"/>
      <c r="AI55" s="576"/>
      <c r="AJ55" s="203"/>
      <c r="AK55" s="207"/>
      <c r="AL55" s="208"/>
      <c r="AM55" s="205"/>
      <c r="AN55" s="576"/>
      <c r="AO55" s="203"/>
      <c r="AP55" s="207"/>
      <c r="AQ55" s="208"/>
      <c r="AR55" s="205"/>
      <c r="AS55" s="576"/>
      <c r="AT55" s="203"/>
      <c r="AU55" s="207"/>
      <c r="AV55" s="208"/>
      <c r="AW55" s="205"/>
      <c r="AX55" s="576"/>
    </row>
    <row r="56" spans="2:50" ht="14.25" hidden="1" customHeight="1" outlineLevel="1">
      <c r="B56" s="527"/>
      <c r="C56" s="203">
        <v>10</v>
      </c>
      <c r="D56" s="206"/>
      <c r="E56" s="203"/>
      <c r="F56" s="203"/>
      <c r="G56" s="203"/>
      <c r="H56" s="576"/>
      <c r="I56" s="209"/>
      <c r="J56" s="209"/>
      <c r="K56" s="210"/>
      <c r="L56" s="577"/>
      <c r="M56" s="209"/>
      <c r="N56" s="527"/>
      <c r="O56" s="527"/>
      <c r="P56" s="203"/>
      <c r="Q56" s="203"/>
      <c r="R56" s="203"/>
      <c r="S56" s="205"/>
      <c r="T56" s="576"/>
      <c r="U56" s="203"/>
      <c r="V56" s="203"/>
      <c r="W56" s="203"/>
      <c r="X56" s="205"/>
      <c r="Y56" s="576"/>
      <c r="Z56" s="203"/>
      <c r="AA56" s="203"/>
      <c r="AB56" s="203"/>
      <c r="AC56" s="205"/>
      <c r="AD56" s="576"/>
      <c r="AE56" s="203"/>
      <c r="AF56" s="203"/>
      <c r="AG56" s="203"/>
      <c r="AH56" s="205"/>
      <c r="AI56" s="576"/>
      <c r="AJ56" s="203"/>
      <c r="AK56" s="207"/>
      <c r="AL56" s="208"/>
      <c r="AM56" s="205"/>
      <c r="AN56" s="576"/>
      <c r="AO56" s="203"/>
      <c r="AP56" s="207"/>
      <c r="AQ56" s="208"/>
      <c r="AR56" s="205"/>
      <c r="AS56" s="576"/>
      <c r="AT56" s="203"/>
      <c r="AU56" s="207"/>
      <c r="AV56" s="208"/>
      <c r="AW56" s="205"/>
      <c r="AX56" s="576"/>
    </row>
    <row r="57" spans="2:50" ht="14.25" hidden="1" customHeight="1" outlineLevel="1">
      <c r="B57" s="527"/>
      <c r="C57" s="203">
        <v>11</v>
      </c>
      <c r="D57" s="206"/>
      <c r="E57" s="203"/>
      <c r="F57" s="203"/>
      <c r="G57" s="203"/>
      <c r="H57" s="576"/>
      <c r="I57" s="209"/>
      <c r="J57" s="209"/>
      <c r="K57" s="210"/>
      <c r="L57" s="577"/>
      <c r="M57" s="209"/>
      <c r="N57" s="527"/>
      <c r="O57" s="527"/>
      <c r="P57" s="203"/>
      <c r="Q57" s="203"/>
      <c r="R57" s="203"/>
      <c r="S57" s="205"/>
      <c r="T57" s="576"/>
      <c r="U57" s="203"/>
      <c r="V57" s="203"/>
      <c r="W57" s="203"/>
      <c r="X57" s="205"/>
      <c r="Y57" s="576"/>
      <c r="Z57" s="203"/>
      <c r="AA57" s="203"/>
      <c r="AB57" s="203"/>
      <c r="AC57" s="205"/>
      <c r="AD57" s="576"/>
      <c r="AE57" s="203"/>
      <c r="AF57" s="203"/>
      <c r="AG57" s="203"/>
      <c r="AH57" s="205"/>
      <c r="AI57" s="576"/>
      <c r="AJ57" s="203"/>
      <c r="AK57" s="207"/>
      <c r="AL57" s="208"/>
      <c r="AM57" s="205"/>
      <c r="AN57" s="576"/>
      <c r="AO57" s="203"/>
      <c r="AP57" s="207"/>
      <c r="AQ57" s="208"/>
      <c r="AR57" s="205"/>
      <c r="AS57" s="576"/>
      <c r="AT57" s="203"/>
      <c r="AU57" s="207"/>
      <c r="AV57" s="208"/>
      <c r="AW57" s="205"/>
      <c r="AX57" s="576"/>
    </row>
    <row r="58" spans="2:50" ht="14.25" hidden="1" customHeight="1" outlineLevel="1">
      <c r="B58" s="527"/>
      <c r="C58" s="203">
        <v>12</v>
      </c>
      <c r="D58" s="206"/>
      <c r="E58" s="203"/>
      <c r="F58" s="203"/>
      <c r="G58" s="203"/>
      <c r="H58" s="576"/>
      <c r="I58" s="209"/>
      <c r="J58" s="209"/>
      <c r="K58" s="210"/>
      <c r="L58" s="577"/>
      <c r="M58" s="209"/>
      <c r="N58" s="527"/>
      <c r="O58" s="527"/>
      <c r="P58" s="203"/>
      <c r="Q58" s="203"/>
      <c r="R58" s="203"/>
      <c r="S58" s="205"/>
      <c r="T58" s="576"/>
      <c r="U58" s="203"/>
      <c r="V58" s="203"/>
      <c r="W58" s="203"/>
      <c r="X58" s="205"/>
      <c r="Y58" s="576"/>
      <c r="Z58" s="203"/>
      <c r="AA58" s="203"/>
      <c r="AB58" s="203"/>
      <c r="AC58" s="205"/>
      <c r="AD58" s="576"/>
      <c r="AE58" s="203"/>
      <c r="AF58" s="203"/>
      <c r="AG58" s="203"/>
      <c r="AH58" s="205"/>
      <c r="AI58" s="576"/>
      <c r="AJ58" s="203"/>
      <c r="AK58" s="207"/>
      <c r="AL58" s="208"/>
      <c r="AM58" s="205"/>
      <c r="AN58" s="576"/>
      <c r="AO58" s="203"/>
      <c r="AP58" s="207"/>
      <c r="AQ58" s="208"/>
      <c r="AR58" s="205"/>
      <c r="AS58" s="576"/>
      <c r="AT58" s="203"/>
      <c r="AU58" s="207"/>
      <c r="AV58" s="208"/>
      <c r="AW58" s="205"/>
      <c r="AX58" s="576"/>
    </row>
    <row r="59" spans="2:50" ht="14.25" hidden="1" customHeight="1" outlineLevel="1">
      <c r="B59" s="527"/>
      <c r="C59" s="203">
        <v>13</v>
      </c>
      <c r="D59" s="206"/>
      <c r="E59" s="203"/>
      <c r="F59" s="203"/>
      <c r="G59" s="203"/>
      <c r="H59" s="576"/>
      <c r="I59" s="209"/>
      <c r="J59" s="209"/>
      <c r="K59" s="210"/>
      <c r="L59" s="577"/>
      <c r="M59" s="209"/>
      <c r="N59" s="527"/>
      <c r="O59" s="527"/>
      <c r="P59" s="203"/>
      <c r="Q59" s="203"/>
      <c r="R59" s="203"/>
      <c r="S59" s="205"/>
      <c r="T59" s="576"/>
      <c r="U59" s="203"/>
      <c r="V59" s="203"/>
      <c r="W59" s="203"/>
      <c r="X59" s="205"/>
      <c r="Y59" s="576"/>
      <c r="Z59" s="203"/>
      <c r="AA59" s="203"/>
      <c r="AB59" s="203"/>
      <c r="AC59" s="205"/>
      <c r="AD59" s="576"/>
      <c r="AE59" s="203"/>
      <c r="AF59" s="203"/>
      <c r="AG59" s="203"/>
      <c r="AH59" s="205"/>
      <c r="AI59" s="576"/>
      <c r="AJ59" s="203"/>
      <c r="AK59" s="207"/>
      <c r="AL59" s="208"/>
      <c r="AM59" s="205"/>
      <c r="AN59" s="576"/>
      <c r="AO59" s="203"/>
      <c r="AP59" s="207"/>
      <c r="AQ59" s="208"/>
      <c r="AR59" s="205"/>
      <c r="AS59" s="576"/>
      <c r="AT59" s="203"/>
      <c r="AU59" s="207"/>
      <c r="AV59" s="208"/>
      <c r="AW59" s="205"/>
      <c r="AX59" s="576"/>
    </row>
    <row r="60" spans="2:50" ht="14.25" hidden="1" customHeight="1" outlineLevel="1">
      <c r="B60" s="527"/>
      <c r="C60" s="203">
        <v>14</v>
      </c>
      <c r="D60" s="206"/>
      <c r="E60" s="203"/>
      <c r="F60" s="203"/>
      <c r="G60" s="203"/>
      <c r="H60" s="576"/>
      <c r="I60" s="209"/>
      <c r="J60" s="209"/>
      <c r="K60" s="210"/>
      <c r="L60" s="577"/>
      <c r="M60" s="209"/>
      <c r="N60" s="527"/>
      <c r="O60" s="527"/>
      <c r="P60" s="203"/>
      <c r="Q60" s="203"/>
      <c r="R60" s="203"/>
      <c r="S60" s="205"/>
      <c r="T60" s="576"/>
      <c r="U60" s="203"/>
      <c r="V60" s="203"/>
      <c r="W60" s="203"/>
      <c r="X60" s="205"/>
      <c r="Y60" s="576"/>
      <c r="Z60" s="203"/>
      <c r="AA60" s="203"/>
      <c r="AB60" s="203"/>
      <c r="AC60" s="205"/>
      <c r="AD60" s="576"/>
      <c r="AE60" s="203"/>
      <c r="AF60" s="203"/>
      <c r="AG60" s="203"/>
      <c r="AH60" s="205"/>
      <c r="AI60" s="576"/>
      <c r="AJ60" s="203"/>
      <c r="AK60" s="207"/>
      <c r="AL60" s="208"/>
      <c r="AM60" s="205"/>
      <c r="AN60" s="576"/>
      <c r="AO60" s="203"/>
      <c r="AP60" s="207"/>
      <c r="AQ60" s="208"/>
      <c r="AR60" s="205"/>
      <c r="AS60" s="576"/>
      <c r="AT60" s="203"/>
      <c r="AU60" s="207"/>
      <c r="AV60" s="208"/>
      <c r="AW60" s="205"/>
      <c r="AX60" s="576"/>
    </row>
    <row r="61" spans="2:50" ht="14.25" hidden="1" customHeight="1" outlineLevel="1">
      <c r="B61" s="527"/>
      <c r="C61" s="203">
        <v>15</v>
      </c>
      <c r="D61" s="206"/>
      <c r="E61" s="203"/>
      <c r="F61" s="203"/>
      <c r="G61" s="203"/>
      <c r="H61" s="576"/>
      <c r="I61" s="209"/>
      <c r="J61" s="209"/>
      <c r="K61" s="210"/>
      <c r="L61" s="577"/>
      <c r="M61" s="209"/>
      <c r="N61" s="527"/>
      <c r="O61" s="527"/>
      <c r="P61" s="203"/>
      <c r="Q61" s="207"/>
      <c r="R61" s="208"/>
      <c r="S61" s="205"/>
      <c r="T61" s="576"/>
      <c r="U61" s="203"/>
      <c r="V61" s="203"/>
      <c r="W61" s="203"/>
      <c r="X61" s="205"/>
      <c r="Y61" s="576"/>
      <c r="Z61" s="203"/>
      <c r="AA61" s="203"/>
      <c r="AB61" s="203"/>
      <c r="AC61" s="205"/>
      <c r="AD61" s="576"/>
      <c r="AE61" s="203"/>
      <c r="AF61" s="203"/>
      <c r="AG61" s="203"/>
      <c r="AH61" s="205"/>
      <c r="AI61" s="576"/>
      <c r="AJ61" s="203"/>
      <c r="AK61" s="207"/>
      <c r="AL61" s="208"/>
      <c r="AM61" s="205"/>
      <c r="AN61" s="576"/>
      <c r="AO61" s="203"/>
      <c r="AP61" s="207"/>
      <c r="AQ61" s="208"/>
      <c r="AR61" s="205"/>
      <c r="AS61" s="576"/>
      <c r="AT61" s="203"/>
      <c r="AU61" s="207"/>
      <c r="AV61" s="208"/>
      <c r="AW61" s="205"/>
      <c r="AX61" s="576"/>
    </row>
    <row r="62" spans="2:50" ht="14.25" hidden="1" customHeight="1" outlineLevel="1" collapsed="1">
      <c r="B62" s="580" t="s">
        <v>618</v>
      </c>
      <c r="C62" s="581"/>
      <c r="D62" s="581"/>
      <c r="E62" s="581"/>
      <c r="F62" s="581"/>
      <c r="G62" s="581"/>
      <c r="H62" s="581"/>
      <c r="I62" s="581"/>
      <c r="J62" s="581"/>
      <c r="K62" s="581"/>
      <c r="L62" s="581"/>
      <c r="M62" s="582"/>
      <c r="N62" s="621" t="s">
        <v>444</v>
      </c>
      <c r="O62" s="621" t="s">
        <v>105</v>
      </c>
      <c r="P62" s="636">
        <v>45888</v>
      </c>
      <c r="Q62" s="637"/>
      <c r="R62" s="637"/>
      <c r="S62" s="637"/>
      <c r="T62" s="637"/>
      <c r="U62" s="638">
        <f>P62+1</f>
        <v>45889</v>
      </c>
      <c r="V62" s="639"/>
      <c r="W62" s="639"/>
      <c r="X62" s="639"/>
      <c r="Y62" s="639"/>
      <c r="Z62" s="636">
        <f t="shared" ref="Z62" si="61">U62+1</f>
        <v>45890</v>
      </c>
      <c r="AA62" s="637"/>
      <c r="AB62" s="637"/>
      <c r="AC62" s="637"/>
      <c r="AD62" s="637"/>
      <c r="AE62" s="638">
        <f t="shared" ref="AE62" si="62">Z62+1</f>
        <v>45891</v>
      </c>
      <c r="AF62" s="639"/>
      <c r="AG62" s="639"/>
      <c r="AH62" s="639"/>
      <c r="AI62" s="639"/>
      <c r="AJ62" s="640">
        <f t="shared" ref="AJ62" si="63">AE62+1</f>
        <v>45892</v>
      </c>
      <c r="AK62" s="641"/>
      <c r="AL62" s="641"/>
      <c r="AM62" s="641"/>
      <c r="AN62" s="642"/>
      <c r="AO62" s="638">
        <f t="shared" ref="AO62" si="64">AJ62+1</f>
        <v>45893</v>
      </c>
      <c r="AP62" s="639"/>
      <c r="AQ62" s="639"/>
      <c r="AR62" s="639"/>
      <c r="AS62" s="639"/>
      <c r="AT62" s="640">
        <f t="shared" ref="AT62" si="65">AO62+1</f>
        <v>45894</v>
      </c>
      <c r="AU62" s="641"/>
      <c r="AV62" s="641"/>
      <c r="AW62" s="641"/>
      <c r="AX62" s="642"/>
    </row>
    <row r="63" spans="2:50" ht="14.25" hidden="1" customHeight="1" outlineLevel="1">
      <c r="B63" s="583"/>
      <c r="C63" s="583"/>
      <c r="D63" s="583"/>
      <c r="E63" s="583"/>
      <c r="F63" s="583"/>
      <c r="G63" s="583"/>
      <c r="H63" s="583"/>
      <c r="I63" s="583"/>
      <c r="J63" s="583"/>
      <c r="K63" s="583"/>
      <c r="L63" s="583"/>
      <c r="M63" s="584"/>
      <c r="N63" s="623"/>
      <c r="O63" s="623"/>
      <c r="P63" s="643">
        <f>P62</f>
        <v>45888</v>
      </c>
      <c r="Q63" s="643"/>
      <c r="R63" s="643"/>
      <c r="S63" s="643"/>
      <c r="T63" s="643"/>
      <c r="U63" s="644">
        <f>U62</f>
        <v>45889</v>
      </c>
      <c r="V63" s="644"/>
      <c r="W63" s="644"/>
      <c r="X63" s="644"/>
      <c r="Y63" s="644"/>
      <c r="Z63" s="643">
        <f t="shared" ref="Z63" si="66">Z62</f>
        <v>45890</v>
      </c>
      <c r="AA63" s="643"/>
      <c r="AB63" s="643"/>
      <c r="AC63" s="643"/>
      <c r="AD63" s="643"/>
      <c r="AE63" s="644">
        <f t="shared" ref="AE63" si="67">AE62</f>
        <v>45891</v>
      </c>
      <c r="AF63" s="644"/>
      <c r="AG63" s="644"/>
      <c r="AH63" s="644"/>
      <c r="AI63" s="644"/>
      <c r="AJ63" s="645">
        <f t="shared" ref="AJ63" si="68">AJ62</f>
        <v>45892</v>
      </c>
      <c r="AK63" s="646"/>
      <c r="AL63" s="646"/>
      <c r="AM63" s="646"/>
      <c r="AN63" s="647"/>
      <c r="AO63" s="644">
        <f t="shared" ref="AO63" si="69">AO62</f>
        <v>45893</v>
      </c>
      <c r="AP63" s="644"/>
      <c r="AQ63" s="644"/>
      <c r="AR63" s="644"/>
      <c r="AS63" s="644"/>
      <c r="AT63" s="645">
        <f t="shared" ref="AT63" si="70">AT62</f>
        <v>45894</v>
      </c>
      <c r="AU63" s="646"/>
      <c r="AV63" s="646"/>
      <c r="AW63" s="646"/>
      <c r="AX63" s="647"/>
    </row>
    <row r="64" spans="2:50" ht="14.25" hidden="1" customHeight="1" outlineLevel="1">
      <c r="B64" s="527" t="s">
        <v>165</v>
      </c>
      <c r="C64" s="527" t="s">
        <v>160</v>
      </c>
      <c r="D64" s="527"/>
      <c r="E64" s="527" t="s">
        <v>161</v>
      </c>
      <c r="F64" s="527"/>
      <c r="G64" s="527"/>
      <c r="H64" s="527" t="s">
        <v>166</v>
      </c>
      <c r="I64" s="575" t="s">
        <v>445</v>
      </c>
      <c r="J64" s="575"/>
      <c r="K64" s="575"/>
      <c r="L64" s="575" t="s">
        <v>166</v>
      </c>
      <c r="M64" s="575" t="s">
        <v>168</v>
      </c>
      <c r="N64" s="527"/>
      <c r="O64" s="527" t="s">
        <v>167</v>
      </c>
      <c r="P64" s="527" t="s">
        <v>163</v>
      </c>
      <c r="Q64" s="527"/>
      <c r="R64" s="527"/>
      <c r="S64" s="527"/>
      <c r="T64" s="527" t="s">
        <v>166</v>
      </c>
      <c r="U64" s="527" t="s">
        <v>163</v>
      </c>
      <c r="V64" s="527"/>
      <c r="W64" s="527"/>
      <c r="X64" s="527"/>
      <c r="Y64" s="527" t="s">
        <v>166</v>
      </c>
      <c r="Z64" s="527" t="s">
        <v>163</v>
      </c>
      <c r="AA64" s="527"/>
      <c r="AB64" s="527"/>
      <c r="AC64" s="527"/>
      <c r="AD64" s="527" t="s">
        <v>166</v>
      </c>
      <c r="AE64" s="527" t="s">
        <v>163</v>
      </c>
      <c r="AF64" s="527"/>
      <c r="AG64" s="527"/>
      <c r="AH64" s="527"/>
      <c r="AI64" s="527" t="s">
        <v>166</v>
      </c>
      <c r="AJ64" s="527" t="s">
        <v>163</v>
      </c>
      <c r="AK64" s="527"/>
      <c r="AL64" s="527"/>
      <c r="AM64" s="527"/>
      <c r="AN64" s="527" t="s">
        <v>166</v>
      </c>
      <c r="AO64" s="527" t="s">
        <v>163</v>
      </c>
      <c r="AP64" s="527"/>
      <c r="AQ64" s="527"/>
      <c r="AR64" s="527"/>
      <c r="AS64" s="527" t="s">
        <v>166</v>
      </c>
      <c r="AT64" s="527" t="s">
        <v>163</v>
      </c>
      <c r="AU64" s="527"/>
      <c r="AV64" s="527"/>
      <c r="AW64" s="527"/>
      <c r="AX64" s="527" t="s">
        <v>166</v>
      </c>
    </row>
    <row r="65" spans="2:50" ht="14.25" hidden="1" customHeight="1" outlineLevel="1">
      <c r="B65" s="527"/>
      <c r="C65" s="527"/>
      <c r="D65" s="527"/>
      <c r="E65" s="527" t="s">
        <v>446</v>
      </c>
      <c r="F65" s="527"/>
      <c r="G65" s="527"/>
      <c r="H65" s="527"/>
      <c r="I65" s="575" t="s">
        <v>446</v>
      </c>
      <c r="J65" s="575"/>
      <c r="K65" s="575"/>
      <c r="L65" s="575"/>
      <c r="M65" s="575"/>
      <c r="N65" s="527"/>
      <c r="O65" s="527"/>
      <c r="P65" s="527" t="s">
        <v>447</v>
      </c>
      <c r="Q65" s="527"/>
      <c r="R65" s="527"/>
      <c r="S65" s="527"/>
      <c r="T65" s="527"/>
      <c r="U65" s="527" t="s">
        <v>447</v>
      </c>
      <c r="V65" s="527"/>
      <c r="W65" s="527"/>
      <c r="X65" s="527"/>
      <c r="Y65" s="527"/>
      <c r="Z65" s="527" t="s">
        <v>447</v>
      </c>
      <c r="AA65" s="527"/>
      <c r="AB65" s="527"/>
      <c r="AC65" s="527"/>
      <c r="AD65" s="527"/>
      <c r="AE65" s="527" t="s">
        <v>447</v>
      </c>
      <c r="AF65" s="527"/>
      <c r="AG65" s="527"/>
      <c r="AH65" s="527"/>
      <c r="AI65" s="527"/>
      <c r="AJ65" s="527" t="s">
        <v>447</v>
      </c>
      <c r="AK65" s="527"/>
      <c r="AL65" s="527"/>
      <c r="AM65" s="527"/>
      <c r="AN65" s="527"/>
      <c r="AO65" s="527" t="s">
        <v>447</v>
      </c>
      <c r="AP65" s="527"/>
      <c r="AQ65" s="527"/>
      <c r="AR65" s="527"/>
      <c r="AS65" s="527"/>
      <c r="AT65" s="527" t="s">
        <v>447</v>
      </c>
      <c r="AU65" s="527"/>
      <c r="AV65" s="527"/>
      <c r="AW65" s="527"/>
      <c r="AX65" s="527"/>
    </row>
    <row r="66" spans="2:50" ht="14.25" hidden="1" customHeight="1" outlineLevel="1">
      <c r="B66" s="527"/>
      <c r="C66" s="527"/>
      <c r="D66" s="527"/>
      <c r="E66" s="203" t="s">
        <v>162</v>
      </c>
      <c r="F66" s="203" t="s">
        <v>448</v>
      </c>
      <c r="G66" s="203" t="s">
        <v>164</v>
      </c>
      <c r="H66" s="527"/>
      <c r="I66" s="204" t="s">
        <v>162</v>
      </c>
      <c r="J66" s="204" t="s">
        <v>448</v>
      </c>
      <c r="K66" s="204" t="s">
        <v>164</v>
      </c>
      <c r="L66" s="575"/>
      <c r="M66" s="575"/>
      <c r="N66" s="527"/>
      <c r="O66" s="527"/>
      <c r="P66" s="203" t="s">
        <v>162</v>
      </c>
      <c r="Q66" s="203" t="s">
        <v>448</v>
      </c>
      <c r="R66" s="203" t="s">
        <v>164</v>
      </c>
      <c r="S66" s="205" t="s">
        <v>168</v>
      </c>
      <c r="T66" s="527"/>
      <c r="U66" s="203" t="s">
        <v>162</v>
      </c>
      <c r="V66" s="203" t="s">
        <v>448</v>
      </c>
      <c r="W66" s="203" t="s">
        <v>164</v>
      </c>
      <c r="X66" s="205" t="s">
        <v>168</v>
      </c>
      <c r="Y66" s="527"/>
      <c r="Z66" s="203" t="s">
        <v>162</v>
      </c>
      <c r="AA66" s="203" t="s">
        <v>448</v>
      </c>
      <c r="AB66" s="203" t="s">
        <v>164</v>
      </c>
      <c r="AC66" s="205" t="s">
        <v>168</v>
      </c>
      <c r="AD66" s="527"/>
      <c r="AE66" s="203" t="s">
        <v>162</v>
      </c>
      <c r="AF66" s="203" t="s">
        <v>448</v>
      </c>
      <c r="AG66" s="203" t="s">
        <v>164</v>
      </c>
      <c r="AH66" s="205" t="s">
        <v>168</v>
      </c>
      <c r="AI66" s="527"/>
      <c r="AJ66" s="203" t="s">
        <v>162</v>
      </c>
      <c r="AK66" s="203" t="s">
        <v>448</v>
      </c>
      <c r="AL66" s="203" t="s">
        <v>164</v>
      </c>
      <c r="AM66" s="205" t="s">
        <v>168</v>
      </c>
      <c r="AN66" s="527"/>
      <c r="AO66" s="203" t="s">
        <v>162</v>
      </c>
      <c r="AP66" s="203" t="s">
        <v>448</v>
      </c>
      <c r="AQ66" s="203" t="s">
        <v>164</v>
      </c>
      <c r="AR66" s="205" t="s">
        <v>168</v>
      </c>
      <c r="AS66" s="527"/>
      <c r="AT66" s="203" t="s">
        <v>162</v>
      </c>
      <c r="AU66" s="203" t="s">
        <v>448</v>
      </c>
      <c r="AV66" s="203" t="s">
        <v>164</v>
      </c>
      <c r="AW66" s="205" t="s">
        <v>168</v>
      </c>
      <c r="AX66" s="527"/>
    </row>
    <row r="67" spans="2:50" ht="14.25" hidden="1" customHeight="1" outlineLevel="1">
      <c r="B67" s="527" t="s">
        <v>145</v>
      </c>
      <c r="C67" s="203">
        <v>1</v>
      </c>
      <c r="D67" s="206" t="s">
        <v>427</v>
      </c>
      <c r="E67" s="203">
        <v>13</v>
      </c>
      <c r="F67" s="203">
        <v>1200</v>
      </c>
      <c r="G67" s="208">
        <f t="shared" ref="G67:G68" si="71">F67/E67</f>
        <v>92.307692307692307</v>
      </c>
      <c r="H67" s="576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77">
        <f>IFERROR(AVERAGE(K67:K81),"-")</f>
        <v>74.181922844245804</v>
      </c>
      <c r="M67" s="209">
        <f>RANK(K67, K$67:$K$81)</f>
        <v>1</v>
      </c>
      <c r="N67" s="527"/>
      <c r="O67" s="527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76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76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76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76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76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76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76">
        <f>AVERAGE(AV67:AV81)</f>
        <v>74.273683746215141</v>
      </c>
    </row>
    <row r="68" spans="2:50" ht="14.25" hidden="1" customHeight="1" outlineLevel="1">
      <c r="B68" s="527"/>
      <c r="C68" s="203">
        <v>2</v>
      </c>
      <c r="D68" s="206" t="s">
        <v>380</v>
      </c>
      <c r="E68" s="203">
        <v>23</v>
      </c>
      <c r="F68" s="203">
        <v>1800</v>
      </c>
      <c r="G68" s="208">
        <f t="shared" si="71"/>
        <v>78.260869565217391</v>
      </c>
      <c r="H68" s="576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77"/>
      <c r="M68" s="209">
        <f>RANK(K68, K$67:$K$81)</f>
        <v>2</v>
      </c>
      <c r="N68" s="527"/>
      <c r="O68" s="527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76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76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76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76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76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76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76"/>
    </row>
    <row r="69" spans="2:50" ht="14.25" hidden="1" customHeight="1" outlineLevel="1">
      <c r="B69" s="527"/>
      <c r="C69" s="203">
        <v>3</v>
      </c>
      <c r="D69" s="206"/>
      <c r="E69" s="203"/>
      <c r="F69" s="203"/>
      <c r="G69" s="208"/>
      <c r="H69" s="576"/>
      <c r="I69" s="209"/>
      <c r="J69" s="209"/>
      <c r="K69" s="210"/>
      <c r="L69" s="577"/>
      <c r="M69" s="209"/>
      <c r="N69" s="527"/>
      <c r="O69" s="527"/>
      <c r="P69" s="203"/>
      <c r="Q69" s="207"/>
      <c r="R69" s="208"/>
      <c r="S69" s="205"/>
      <c r="T69" s="576"/>
      <c r="U69" s="203"/>
      <c r="V69" s="207"/>
      <c r="W69" s="208"/>
      <c r="X69" s="205"/>
      <c r="Y69" s="576"/>
      <c r="Z69" s="203"/>
      <c r="AA69" s="207"/>
      <c r="AB69" s="208"/>
      <c r="AC69" s="205"/>
      <c r="AD69" s="576"/>
      <c r="AE69" s="203"/>
      <c r="AF69" s="207"/>
      <c r="AG69" s="208"/>
      <c r="AH69" s="205"/>
      <c r="AI69" s="576"/>
      <c r="AJ69" s="203"/>
      <c r="AK69" s="207"/>
      <c r="AL69" s="208"/>
      <c r="AM69" s="205"/>
      <c r="AN69" s="576"/>
      <c r="AO69" s="203"/>
      <c r="AP69" s="207"/>
      <c r="AQ69" s="208"/>
      <c r="AR69" s="205"/>
      <c r="AS69" s="576"/>
      <c r="AT69" s="203"/>
      <c r="AU69" s="207"/>
      <c r="AV69" s="208"/>
      <c r="AW69" s="205"/>
      <c r="AX69" s="576"/>
    </row>
    <row r="70" spans="2:50" ht="14.25" hidden="1" customHeight="1" outlineLevel="1">
      <c r="B70" s="527"/>
      <c r="C70" s="203">
        <v>4</v>
      </c>
      <c r="D70" s="206"/>
      <c r="E70" s="203"/>
      <c r="F70" s="203"/>
      <c r="G70" s="208"/>
      <c r="H70" s="576"/>
      <c r="I70" s="209"/>
      <c r="J70" s="209"/>
      <c r="K70" s="210"/>
      <c r="L70" s="577"/>
      <c r="M70" s="209"/>
      <c r="N70" s="527"/>
      <c r="O70" s="527"/>
      <c r="P70" s="203"/>
      <c r="Q70" s="207"/>
      <c r="R70" s="208"/>
      <c r="S70" s="205"/>
      <c r="T70" s="576"/>
      <c r="U70" s="203"/>
      <c r="V70" s="207"/>
      <c r="W70" s="208"/>
      <c r="X70" s="205"/>
      <c r="Y70" s="576"/>
      <c r="Z70" s="203"/>
      <c r="AA70" s="207"/>
      <c r="AB70" s="208"/>
      <c r="AC70" s="205"/>
      <c r="AD70" s="576"/>
      <c r="AE70" s="203"/>
      <c r="AF70" s="207"/>
      <c r="AG70" s="208"/>
      <c r="AH70" s="205"/>
      <c r="AI70" s="576"/>
      <c r="AJ70" s="203"/>
      <c r="AK70" s="207"/>
      <c r="AL70" s="208"/>
      <c r="AM70" s="205"/>
      <c r="AN70" s="576"/>
      <c r="AO70" s="203"/>
      <c r="AP70" s="207"/>
      <c r="AQ70" s="208"/>
      <c r="AR70" s="205"/>
      <c r="AS70" s="576"/>
      <c r="AT70" s="203"/>
      <c r="AU70" s="207"/>
      <c r="AV70" s="208"/>
      <c r="AW70" s="205"/>
      <c r="AX70" s="576"/>
    </row>
    <row r="71" spans="2:50" ht="14.25" hidden="1" customHeight="1" outlineLevel="1">
      <c r="B71" s="527"/>
      <c r="C71" s="203">
        <v>5</v>
      </c>
      <c r="D71" s="206"/>
      <c r="E71" s="203"/>
      <c r="F71" s="203"/>
      <c r="G71" s="208"/>
      <c r="H71" s="576"/>
      <c r="I71" s="209"/>
      <c r="J71" s="209"/>
      <c r="K71" s="210"/>
      <c r="L71" s="577"/>
      <c r="M71" s="209"/>
      <c r="N71" s="527"/>
      <c r="O71" s="527"/>
      <c r="P71" s="203"/>
      <c r="Q71" s="207"/>
      <c r="R71" s="208"/>
      <c r="S71" s="205"/>
      <c r="T71" s="576"/>
      <c r="U71" s="203"/>
      <c r="V71" s="207"/>
      <c r="W71" s="208"/>
      <c r="X71" s="205"/>
      <c r="Y71" s="576"/>
      <c r="Z71" s="203"/>
      <c r="AA71" s="207"/>
      <c r="AB71" s="208"/>
      <c r="AC71" s="205"/>
      <c r="AD71" s="576"/>
      <c r="AE71" s="203"/>
      <c r="AF71" s="207"/>
      <c r="AG71" s="208"/>
      <c r="AH71" s="205"/>
      <c r="AI71" s="576"/>
      <c r="AJ71" s="203"/>
      <c r="AK71" s="207"/>
      <c r="AL71" s="208"/>
      <c r="AM71" s="205"/>
      <c r="AN71" s="576"/>
      <c r="AO71" s="203"/>
      <c r="AP71" s="207"/>
      <c r="AQ71" s="208"/>
      <c r="AR71" s="205"/>
      <c r="AS71" s="576"/>
      <c r="AT71" s="203"/>
      <c r="AU71" s="207"/>
      <c r="AV71" s="208"/>
      <c r="AW71" s="205"/>
      <c r="AX71" s="576"/>
    </row>
    <row r="72" spans="2:50" ht="14.25" hidden="1" customHeight="1" outlineLevel="1">
      <c r="B72" s="527"/>
      <c r="C72" s="203">
        <v>6</v>
      </c>
      <c r="D72" s="206"/>
      <c r="E72" s="203"/>
      <c r="F72" s="203"/>
      <c r="G72" s="208"/>
      <c r="H72" s="576"/>
      <c r="I72" s="209"/>
      <c r="J72" s="209"/>
      <c r="K72" s="210"/>
      <c r="L72" s="577"/>
      <c r="M72" s="209"/>
      <c r="N72" s="527"/>
      <c r="O72" s="527"/>
      <c r="P72" s="203"/>
      <c r="Q72" s="207"/>
      <c r="R72" s="208"/>
      <c r="S72" s="205"/>
      <c r="T72" s="576"/>
      <c r="U72" s="203"/>
      <c r="V72" s="207"/>
      <c r="W72" s="208"/>
      <c r="X72" s="205"/>
      <c r="Y72" s="576"/>
      <c r="Z72" s="203"/>
      <c r="AA72" s="207"/>
      <c r="AB72" s="208"/>
      <c r="AC72" s="205"/>
      <c r="AD72" s="576"/>
      <c r="AE72" s="203"/>
      <c r="AF72" s="207"/>
      <c r="AG72" s="208"/>
      <c r="AH72" s="205"/>
      <c r="AI72" s="576"/>
      <c r="AJ72" s="203"/>
      <c r="AK72" s="207"/>
      <c r="AL72" s="208"/>
      <c r="AM72" s="205"/>
      <c r="AN72" s="576"/>
      <c r="AO72" s="203"/>
      <c r="AP72" s="207"/>
      <c r="AQ72" s="208"/>
      <c r="AR72" s="205"/>
      <c r="AS72" s="576"/>
      <c r="AT72" s="203"/>
      <c r="AU72" s="207"/>
      <c r="AV72" s="208"/>
      <c r="AW72" s="205"/>
      <c r="AX72" s="576"/>
    </row>
    <row r="73" spans="2:50" ht="14.25" hidden="1" customHeight="1" outlineLevel="1">
      <c r="B73" s="527"/>
      <c r="C73" s="203">
        <v>7</v>
      </c>
      <c r="D73" s="206"/>
      <c r="E73" s="203"/>
      <c r="F73" s="203"/>
      <c r="G73" s="208"/>
      <c r="H73" s="576"/>
      <c r="I73" s="209"/>
      <c r="J73" s="209"/>
      <c r="K73" s="210"/>
      <c r="L73" s="577"/>
      <c r="M73" s="209"/>
      <c r="N73" s="527"/>
      <c r="O73" s="527"/>
      <c r="P73" s="203"/>
      <c r="Q73" s="207"/>
      <c r="R73" s="208"/>
      <c r="S73" s="205"/>
      <c r="T73" s="576"/>
      <c r="U73" s="203"/>
      <c r="V73" s="207"/>
      <c r="W73" s="208"/>
      <c r="X73" s="205"/>
      <c r="Y73" s="576"/>
      <c r="Z73" s="203"/>
      <c r="AA73" s="207"/>
      <c r="AB73" s="208"/>
      <c r="AC73" s="205"/>
      <c r="AD73" s="576"/>
      <c r="AE73" s="203"/>
      <c r="AF73" s="207"/>
      <c r="AG73" s="208"/>
      <c r="AH73" s="205"/>
      <c r="AI73" s="576"/>
      <c r="AJ73" s="203"/>
      <c r="AK73" s="207"/>
      <c r="AL73" s="208"/>
      <c r="AM73" s="205"/>
      <c r="AN73" s="576"/>
      <c r="AO73" s="203"/>
      <c r="AP73" s="207"/>
      <c r="AQ73" s="208"/>
      <c r="AR73" s="205"/>
      <c r="AS73" s="576"/>
      <c r="AT73" s="203"/>
      <c r="AU73" s="207"/>
      <c r="AV73" s="208"/>
      <c r="AW73" s="205"/>
      <c r="AX73" s="576"/>
    </row>
    <row r="74" spans="2:50" ht="14.25" hidden="1" customHeight="1" outlineLevel="1">
      <c r="B74" s="527"/>
      <c r="C74" s="203">
        <v>8</v>
      </c>
      <c r="D74" s="206"/>
      <c r="E74" s="203"/>
      <c r="F74" s="203"/>
      <c r="G74" s="208"/>
      <c r="H74" s="576"/>
      <c r="I74" s="209"/>
      <c r="J74" s="209"/>
      <c r="K74" s="210"/>
      <c r="L74" s="577"/>
      <c r="M74" s="209"/>
      <c r="N74" s="527"/>
      <c r="O74" s="527"/>
      <c r="P74" s="203"/>
      <c r="Q74" s="207"/>
      <c r="R74" s="208"/>
      <c r="S74" s="205"/>
      <c r="T74" s="576"/>
      <c r="U74" s="203"/>
      <c r="V74" s="207"/>
      <c r="W74" s="208"/>
      <c r="X74" s="205"/>
      <c r="Y74" s="576"/>
      <c r="Z74" s="203"/>
      <c r="AA74" s="207"/>
      <c r="AB74" s="208"/>
      <c r="AC74" s="205"/>
      <c r="AD74" s="576"/>
      <c r="AE74" s="203"/>
      <c r="AF74" s="207"/>
      <c r="AG74" s="208"/>
      <c r="AH74" s="205"/>
      <c r="AI74" s="576"/>
      <c r="AJ74" s="203"/>
      <c r="AK74" s="207"/>
      <c r="AL74" s="208"/>
      <c r="AM74" s="205"/>
      <c r="AN74" s="576"/>
      <c r="AO74" s="203"/>
      <c r="AP74" s="207"/>
      <c r="AQ74" s="208"/>
      <c r="AR74" s="205"/>
      <c r="AS74" s="576"/>
      <c r="AT74" s="203"/>
      <c r="AU74" s="207"/>
      <c r="AV74" s="208"/>
      <c r="AW74" s="205"/>
      <c r="AX74" s="576"/>
    </row>
    <row r="75" spans="2:50" ht="14.25" hidden="1" customHeight="1" outlineLevel="1">
      <c r="B75" s="527"/>
      <c r="C75" s="203">
        <v>9</v>
      </c>
      <c r="D75" s="206"/>
      <c r="E75" s="203"/>
      <c r="F75" s="203"/>
      <c r="G75" s="208"/>
      <c r="H75" s="576"/>
      <c r="I75" s="209"/>
      <c r="J75" s="209"/>
      <c r="K75" s="210"/>
      <c r="L75" s="577"/>
      <c r="M75" s="209"/>
      <c r="N75" s="527"/>
      <c r="O75" s="527"/>
      <c r="P75" s="203"/>
      <c r="Q75" s="207"/>
      <c r="R75" s="208"/>
      <c r="S75" s="205"/>
      <c r="T75" s="576"/>
      <c r="U75" s="203"/>
      <c r="V75" s="207"/>
      <c r="W75" s="208"/>
      <c r="X75" s="205"/>
      <c r="Y75" s="576"/>
      <c r="Z75" s="203"/>
      <c r="AA75" s="207"/>
      <c r="AB75" s="208"/>
      <c r="AC75" s="205"/>
      <c r="AD75" s="576"/>
      <c r="AE75" s="203"/>
      <c r="AF75" s="207"/>
      <c r="AG75" s="208"/>
      <c r="AH75" s="205"/>
      <c r="AI75" s="576"/>
      <c r="AJ75" s="203"/>
      <c r="AK75" s="207"/>
      <c r="AL75" s="208"/>
      <c r="AM75" s="205"/>
      <c r="AN75" s="576"/>
      <c r="AO75" s="203"/>
      <c r="AP75" s="207"/>
      <c r="AQ75" s="208"/>
      <c r="AR75" s="205"/>
      <c r="AS75" s="576"/>
      <c r="AT75" s="203"/>
      <c r="AU75" s="207"/>
      <c r="AV75" s="208"/>
      <c r="AW75" s="205"/>
      <c r="AX75" s="576"/>
    </row>
    <row r="76" spans="2:50" ht="14.25" hidden="1" customHeight="1" outlineLevel="1">
      <c r="B76" s="527"/>
      <c r="C76" s="203">
        <v>10</v>
      </c>
      <c r="D76" s="206"/>
      <c r="E76" s="203"/>
      <c r="F76" s="203"/>
      <c r="G76" s="208"/>
      <c r="H76" s="576"/>
      <c r="I76" s="209"/>
      <c r="J76" s="209"/>
      <c r="K76" s="210"/>
      <c r="L76" s="577"/>
      <c r="M76" s="209"/>
      <c r="N76" s="527"/>
      <c r="O76" s="527"/>
      <c r="P76" s="203"/>
      <c r="Q76" s="207"/>
      <c r="R76" s="208"/>
      <c r="S76" s="205"/>
      <c r="T76" s="576"/>
      <c r="U76" s="203"/>
      <c r="V76" s="207"/>
      <c r="W76" s="208"/>
      <c r="X76" s="205"/>
      <c r="Y76" s="576"/>
      <c r="Z76" s="203"/>
      <c r="AA76" s="207"/>
      <c r="AB76" s="208"/>
      <c r="AC76" s="205"/>
      <c r="AD76" s="576"/>
      <c r="AE76" s="203"/>
      <c r="AF76" s="207"/>
      <c r="AG76" s="208"/>
      <c r="AH76" s="205"/>
      <c r="AI76" s="576"/>
      <c r="AJ76" s="203"/>
      <c r="AK76" s="207"/>
      <c r="AL76" s="208"/>
      <c r="AM76" s="205"/>
      <c r="AN76" s="576"/>
      <c r="AO76" s="203"/>
      <c r="AP76" s="207"/>
      <c r="AQ76" s="208"/>
      <c r="AR76" s="205"/>
      <c r="AS76" s="576"/>
      <c r="AT76" s="203"/>
      <c r="AU76" s="207"/>
      <c r="AV76" s="208"/>
      <c r="AW76" s="205"/>
      <c r="AX76" s="576"/>
    </row>
    <row r="77" spans="2:50" ht="14.25" hidden="1" customHeight="1" outlineLevel="1">
      <c r="B77" s="527"/>
      <c r="C77" s="203">
        <v>11</v>
      </c>
      <c r="D77" s="206"/>
      <c r="E77" s="203"/>
      <c r="F77" s="203"/>
      <c r="G77" s="208"/>
      <c r="H77" s="576"/>
      <c r="I77" s="209"/>
      <c r="J77" s="209"/>
      <c r="K77" s="210"/>
      <c r="L77" s="577"/>
      <c r="M77" s="209"/>
      <c r="N77" s="527"/>
      <c r="O77" s="527"/>
      <c r="P77" s="203"/>
      <c r="Q77" s="207"/>
      <c r="R77" s="208"/>
      <c r="S77" s="205"/>
      <c r="T77" s="576"/>
      <c r="U77" s="203"/>
      <c r="V77" s="207"/>
      <c r="W77" s="208"/>
      <c r="X77" s="205"/>
      <c r="Y77" s="576"/>
      <c r="Z77" s="203"/>
      <c r="AA77" s="207"/>
      <c r="AB77" s="208"/>
      <c r="AC77" s="205"/>
      <c r="AD77" s="576"/>
      <c r="AE77" s="203"/>
      <c r="AF77" s="207"/>
      <c r="AG77" s="208"/>
      <c r="AH77" s="205"/>
      <c r="AI77" s="576"/>
      <c r="AJ77" s="203"/>
      <c r="AK77" s="207"/>
      <c r="AL77" s="208"/>
      <c r="AM77" s="205"/>
      <c r="AN77" s="576"/>
      <c r="AO77" s="203"/>
      <c r="AP77" s="207"/>
      <c r="AQ77" s="208"/>
      <c r="AR77" s="205"/>
      <c r="AS77" s="576"/>
      <c r="AT77" s="203"/>
      <c r="AU77" s="207"/>
      <c r="AV77" s="208"/>
      <c r="AW77" s="205"/>
      <c r="AX77" s="576"/>
    </row>
    <row r="78" spans="2:50" ht="14.25" hidden="1" customHeight="1" outlineLevel="1">
      <c r="B78" s="527"/>
      <c r="C78" s="203">
        <v>12</v>
      </c>
      <c r="D78" s="206"/>
      <c r="E78" s="203"/>
      <c r="F78" s="203"/>
      <c r="G78" s="208"/>
      <c r="H78" s="576"/>
      <c r="I78" s="209"/>
      <c r="J78" s="209"/>
      <c r="K78" s="210"/>
      <c r="L78" s="577"/>
      <c r="M78" s="209"/>
      <c r="N78" s="527"/>
      <c r="O78" s="527"/>
      <c r="P78" s="203"/>
      <c r="Q78" s="207"/>
      <c r="R78" s="208"/>
      <c r="S78" s="205"/>
      <c r="T78" s="576"/>
      <c r="U78" s="203"/>
      <c r="V78" s="207"/>
      <c r="W78" s="208"/>
      <c r="X78" s="205"/>
      <c r="Y78" s="576"/>
      <c r="Z78" s="203"/>
      <c r="AA78" s="207"/>
      <c r="AB78" s="208"/>
      <c r="AC78" s="205"/>
      <c r="AD78" s="576"/>
      <c r="AE78" s="203"/>
      <c r="AF78" s="207"/>
      <c r="AG78" s="208"/>
      <c r="AH78" s="205"/>
      <c r="AI78" s="576"/>
      <c r="AJ78" s="203"/>
      <c r="AK78" s="207"/>
      <c r="AL78" s="208"/>
      <c r="AM78" s="205"/>
      <c r="AN78" s="576"/>
      <c r="AO78" s="203"/>
      <c r="AP78" s="207"/>
      <c r="AQ78" s="208"/>
      <c r="AR78" s="205"/>
      <c r="AS78" s="576"/>
      <c r="AT78" s="203"/>
      <c r="AU78" s="207"/>
      <c r="AV78" s="208"/>
      <c r="AW78" s="205"/>
      <c r="AX78" s="576"/>
    </row>
    <row r="79" spans="2:50" ht="14.25" hidden="1" customHeight="1" outlineLevel="1">
      <c r="B79" s="527"/>
      <c r="C79" s="203">
        <v>13</v>
      </c>
      <c r="D79" s="206"/>
      <c r="E79" s="203"/>
      <c r="F79" s="203"/>
      <c r="G79" s="208"/>
      <c r="H79" s="576"/>
      <c r="I79" s="209"/>
      <c r="J79" s="209"/>
      <c r="K79" s="210"/>
      <c r="L79" s="577"/>
      <c r="M79" s="209"/>
      <c r="N79" s="527"/>
      <c r="O79" s="527"/>
      <c r="P79" s="203"/>
      <c r="Q79" s="207"/>
      <c r="R79" s="208"/>
      <c r="S79" s="205"/>
      <c r="T79" s="576"/>
      <c r="U79" s="203"/>
      <c r="V79" s="207"/>
      <c r="W79" s="208"/>
      <c r="X79" s="205"/>
      <c r="Y79" s="576"/>
      <c r="Z79" s="203"/>
      <c r="AA79" s="207"/>
      <c r="AB79" s="208"/>
      <c r="AC79" s="205"/>
      <c r="AD79" s="576"/>
      <c r="AE79" s="203"/>
      <c r="AF79" s="207"/>
      <c r="AG79" s="208"/>
      <c r="AH79" s="205"/>
      <c r="AI79" s="576"/>
      <c r="AJ79" s="203"/>
      <c r="AK79" s="207"/>
      <c r="AL79" s="208"/>
      <c r="AM79" s="205"/>
      <c r="AN79" s="576"/>
      <c r="AO79" s="203"/>
      <c r="AP79" s="207"/>
      <c r="AQ79" s="208"/>
      <c r="AR79" s="205"/>
      <c r="AS79" s="576"/>
      <c r="AT79" s="203"/>
      <c r="AU79" s="207"/>
      <c r="AV79" s="208"/>
      <c r="AW79" s="205"/>
      <c r="AX79" s="576"/>
    </row>
    <row r="80" spans="2:50" ht="14.25" hidden="1" customHeight="1" outlineLevel="1">
      <c r="B80" s="527"/>
      <c r="C80" s="203">
        <v>14</v>
      </c>
      <c r="D80" s="206"/>
      <c r="E80" s="203"/>
      <c r="F80" s="203"/>
      <c r="G80" s="208"/>
      <c r="H80" s="576"/>
      <c r="I80" s="209"/>
      <c r="J80" s="209"/>
      <c r="K80" s="210"/>
      <c r="L80" s="577"/>
      <c r="M80" s="209"/>
      <c r="N80" s="527"/>
      <c r="O80" s="527"/>
      <c r="P80" s="203"/>
      <c r="Q80" s="207"/>
      <c r="R80" s="208"/>
      <c r="S80" s="205"/>
      <c r="T80" s="576"/>
      <c r="U80" s="203"/>
      <c r="V80" s="207"/>
      <c r="W80" s="208"/>
      <c r="X80" s="205"/>
      <c r="Y80" s="576"/>
      <c r="Z80" s="203"/>
      <c r="AA80" s="207"/>
      <c r="AB80" s="208"/>
      <c r="AC80" s="205"/>
      <c r="AD80" s="576"/>
      <c r="AE80" s="203"/>
      <c r="AF80" s="207"/>
      <c r="AG80" s="208"/>
      <c r="AH80" s="205"/>
      <c r="AI80" s="576"/>
      <c r="AJ80" s="203"/>
      <c r="AK80" s="207"/>
      <c r="AL80" s="208"/>
      <c r="AM80" s="205"/>
      <c r="AN80" s="576"/>
      <c r="AO80" s="203"/>
      <c r="AP80" s="207"/>
      <c r="AQ80" s="208"/>
      <c r="AR80" s="205"/>
      <c r="AS80" s="576"/>
      <c r="AT80" s="203"/>
      <c r="AU80" s="207"/>
      <c r="AV80" s="208"/>
      <c r="AW80" s="205"/>
      <c r="AX80" s="576"/>
    </row>
    <row r="81" spans="2:50" ht="14.25" hidden="1" customHeight="1" outlineLevel="1">
      <c r="B81" s="527"/>
      <c r="C81" s="203">
        <v>15</v>
      </c>
      <c r="D81" s="206"/>
      <c r="E81" s="203"/>
      <c r="F81" s="203"/>
      <c r="G81" s="208"/>
      <c r="H81" s="576"/>
      <c r="I81" s="209"/>
      <c r="J81" s="209"/>
      <c r="K81" s="210"/>
      <c r="L81" s="577"/>
      <c r="M81" s="209"/>
      <c r="N81" s="527"/>
      <c r="O81" s="527"/>
      <c r="P81" s="203"/>
      <c r="Q81" s="207"/>
      <c r="R81" s="208"/>
      <c r="S81" s="205"/>
      <c r="T81" s="576"/>
      <c r="U81" s="203"/>
      <c r="V81" s="207"/>
      <c r="W81" s="208"/>
      <c r="X81" s="205"/>
      <c r="Y81" s="576"/>
      <c r="Z81" s="203"/>
      <c r="AA81" s="207"/>
      <c r="AB81" s="208"/>
      <c r="AC81" s="205"/>
      <c r="AD81" s="576"/>
      <c r="AE81" s="203"/>
      <c r="AF81" s="207"/>
      <c r="AG81" s="208"/>
      <c r="AH81" s="205"/>
      <c r="AI81" s="576"/>
      <c r="AJ81" s="203"/>
      <c r="AK81" s="207"/>
      <c r="AL81" s="208"/>
      <c r="AM81" s="205"/>
      <c r="AN81" s="576"/>
      <c r="AO81" s="203"/>
      <c r="AP81" s="207"/>
      <c r="AQ81" s="208"/>
      <c r="AR81" s="205"/>
      <c r="AS81" s="576"/>
      <c r="AT81" s="203"/>
      <c r="AU81" s="207"/>
      <c r="AV81" s="208"/>
      <c r="AW81" s="205"/>
      <c r="AX81" s="576"/>
    </row>
    <row r="82" spans="2:50" ht="14.25" hidden="1" customHeight="1" outlineLevel="1" collapsed="1">
      <c r="B82" s="580" t="s">
        <v>617</v>
      </c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2"/>
      <c r="N82" s="621" t="s">
        <v>444</v>
      </c>
      <c r="O82" s="621" t="s">
        <v>105</v>
      </c>
      <c r="P82" s="636">
        <f>AT62+1</f>
        <v>45895</v>
      </c>
      <c r="Q82" s="637"/>
      <c r="R82" s="637"/>
      <c r="S82" s="637"/>
      <c r="T82" s="637"/>
      <c r="U82" s="638">
        <f>P82+1</f>
        <v>45896</v>
      </c>
      <c r="V82" s="639"/>
      <c r="W82" s="639"/>
      <c r="X82" s="639"/>
      <c r="Y82" s="639"/>
      <c r="Z82" s="636">
        <f t="shared" ref="Z82" si="87">U82+1</f>
        <v>45897</v>
      </c>
      <c r="AA82" s="637"/>
      <c r="AB82" s="637"/>
      <c r="AC82" s="637"/>
      <c r="AD82" s="637"/>
      <c r="AE82" s="638">
        <f t="shared" ref="AE82" si="88">Z82+1</f>
        <v>45898</v>
      </c>
      <c r="AF82" s="639"/>
      <c r="AG82" s="639"/>
      <c r="AH82" s="639"/>
      <c r="AI82" s="639"/>
      <c r="AJ82" s="640">
        <f t="shared" ref="AJ82" si="89">AE82+1</f>
        <v>45899</v>
      </c>
      <c r="AK82" s="641"/>
      <c r="AL82" s="641"/>
      <c r="AM82" s="641"/>
      <c r="AN82" s="642"/>
      <c r="AO82" s="638">
        <f t="shared" ref="AO82" si="90">AJ82+1</f>
        <v>45900</v>
      </c>
      <c r="AP82" s="639"/>
      <c r="AQ82" s="639"/>
      <c r="AR82" s="639"/>
      <c r="AS82" s="639"/>
      <c r="AT82" s="640">
        <f t="shared" ref="AT82" si="91">AO82+1</f>
        <v>45901</v>
      </c>
      <c r="AU82" s="641"/>
      <c r="AV82" s="641"/>
      <c r="AW82" s="641"/>
      <c r="AX82" s="642"/>
    </row>
    <row r="83" spans="2:50" ht="14.25" hidden="1" customHeight="1" outlineLevel="1">
      <c r="B83" s="583"/>
      <c r="C83" s="583"/>
      <c r="D83" s="583"/>
      <c r="E83" s="583"/>
      <c r="F83" s="583"/>
      <c r="G83" s="583"/>
      <c r="H83" s="583"/>
      <c r="I83" s="583"/>
      <c r="J83" s="583"/>
      <c r="K83" s="583"/>
      <c r="L83" s="583"/>
      <c r="M83" s="584"/>
      <c r="N83" s="623"/>
      <c r="O83" s="623"/>
      <c r="P83" s="643">
        <f>P82</f>
        <v>45895</v>
      </c>
      <c r="Q83" s="643"/>
      <c r="R83" s="643"/>
      <c r="S83" s="643"/>
      <c r="T83" s="643"/>
      <c r="U83" s="644">
        <f>U82</f>
        <v>45896</v>
      </c>
      <c r="V83" s="644"/>
      <c r="W83" s="644"/>
      <c r="X83" s="644"/>
      <c r="Y83" s="644"/>
      <c r="Z83" s="643">
        <f t="shared" ref="Z83" si="92">Z82</f>
        <v>45897</v>
      </c>
      <c r="AA83" s="643"/>
      <c r="AB83" s="643"/>
      <c r="AC83" s="643"/>
      <c r="AD83" s="643"/>
      <c r="AE83" s="644">
        <f t="shared" ref="AE83" si="93">AE82</f>
        <v>45898</v>
      </c>
      <c r="AF83" s="644"/>
      <c r="AG83" s="644"/>
      <c r="AH83" s="644"/>
      <c r="AI83" s="644"/>
      <c r="AJ83" s="645">
        <f t="shared" ref="AJ83" si="94">AJ82</f>
        <v>45899</v>
      </c>
      <c r="AK83" s="646"/>
      <c r="AL83" s="646"/>
      <c r="AM83" s="646"/>
      <c r="AN83" s="647"/>
      <c r="AO83" s="644">
        <f t="shared" ref="AO83" si="95">AO82</f>
        <v>45900</v>
      </c>
      <c r="AP83" s="644"/>
      <c r="AQ83" s="644"/>
      <c r="AR83" s="644"/>
      <c r="AS83" s="644"/>
      <c r="AT83" s="645">
        <f t="shared" ref="AT83" si="96">AT82</f>
        <v>45901</v>
      </c>
      <c r="AU83" s="646"/>
      <c r="AV83" s="646"/>
      <c r="AW83" s="646"/>
      <c r="AX83" s="647"/>
    </row>
    <row r="84" spans="2:50" ht="14.25" hidden="1" customHeight="1" outlineLevel="1">
      <c r="B84" s="527" t="s">
        <v>165</v>
      </c>
      <c r="C84" s="527" t="s">
        <v>160</v>
      </c>
      <c r="D84" s="527"/>
      <c r="E84" s="527" t="s">
        <v>161</v>
      </c>
      <c r="F84" s="527"/>
      <c r="G84" s="527"/>
      <c r="H84" s="527" t="s">
        <v>166</v>
      </c>
      <c r="I84" s="575" t="s">
        <v>445</v>
      </c>
      <c r="J84" s="575"/>
      <c r="K84" s="575"/>
      <c r="L84" s="575" t="s">
        <v>166</v>
      </c>
      <c r="M84" s="575" t="s">
        <v>168</v>
      </c>
      <c r="N84" s="527"/>
      <c r="O84" s="527" t="s">
        <v>167</v>
      </c>
      <c r="P84" s="527" t="s">
        <v>163</v>
      </c>
      <c r="Q84" s="527"/>
      <c r="R84" s="527"/>
      <c r="S84" s="527"/>
      <c r="T84" s="527" t="s">
        <v>166</v>
      </c>
      <c r="U84" s="527" t="s">
        <v>163</v>
      </c>
      <c r="V84" s="527"/>
      <c r="W84" s="527"/>
      <c r="X84" s="527"/>
      <c r="Y84" s="527" t="s">
        <v>166</v>
      </c>
      <c r="Z84" s="527" t="s">
        <v>163</v>
      </c>
      <c r="AA84" s="527"/>
      <c r="AB84" s="527"/>
      <c r="AC84" s="527"/>
      <c r="AD84" s="527" t="s">
        <v>166</v>
      </c>
      <c r="AE84" s="527" t="s">
        <v>163</v>
      </c>
      <c r="AF84" s="527"/>
      <c r="AG84" s="527"/>
      <c r="AH84" s="527"/>
      <c r="AI84" s="527" t="s">
        <v>166</v>
      </c>
      <c r="AJ84" s="527" t="s">
        <v>163</v>
      </c>
      <c r="AK84" s="527"/>
      <c r="AL84" s="527"/>
      <c r="AM84" s="527"/>
      <c r="AN84" s="527" t="s">
        <v>166</v>
      </c>
      <c r="AO84" s="527" t="s">
        <v>163</v>
      </c>
      <c r="AP84" s="527"/>
      <c r="AQ84" s="527"/>
      <c r="AR84" s="527"/>
      <c r="AS84" s="527" t="s">
        <v>166</v>
      </c>
      <c r="AT84" s="527" t="s">
        <v>163</v>
      </c>
      <c r="AU84" s="527"/>
      <c r="AV84" s="527"/>
      <c r="AW84" s="527"/>
      <c r="AX84" s="527" t="s">
        <v>166</v>
      </c>
    </row>
    <row r="85" spans="2:50" ht="14.25" hidden="1" customHeight="1" outlineLevel="1">
      <c r="B85" s="527"/>
      <c r="C85" s="527"/>
      <c r="D85" s="527"/>
      <c r="E85" s="527" t="s">
        <v>446</v>
      </c>
      <c r="F85" s="527"/>
      <c r="G85" s="527"/>
      <c r="H85" s="527"/>
      <c r="I85" s="575" t="s">
        <v>446</v>
      </c>
      <c r="J85" s="575"/>
      <c r="K85" s="575"/>
      <c r="L85" s="575"/>
      <c r="M85" s="575"/>
      <c r="N85" s="527"/>
      <c r="O85" s="527"/>
      <c r="P85" s="527" t="s">
        <v>447</v>
      </c>
      <c r="Q85" s="527"/>
      <c r="R85" s="527"/>
      <c r="S85" s="527"/>
      <c r="T85" s="527"/>
      <c r="U85" s="527" t="s">
        <v>447</v>
      </c>
      <c r="V85" s="527"/>
      <c r="W85" s="527"/>
      <c r="X85" s="527"/>
      <c r="Y85" s="527"/>
      <c r="Z85" s="527" t="s">
        <v>447</v>
      </c>
      <c r="AA85" s="527"/>
      <c r="AB85" s="527"/>
      <c r="AC85" s="527"/>
      <c r="AD85" s="527"/>
      <c r="AE85" s="527" t="s">
        <v>447</v>
      </c>
      <c r="AF85" s="527"/>
      <c r="AG85" s="527"/>
      <c r="AH85" s="527"/>
      <c r="AI85" s="527"/>
      <c r="AJ85" s="527" t="s">
        <v>447</v>
      </c>
      <c r="AK85" s="527"/>
      <c r="AL85" s="527"/>
      <c r="AM85" s="527"/>
      <c r="AN85" s="527"/>
      <c r="AO85" s="527" t="s">
        <v>447</v>
      </c>
      <c r="AP85" s="527"/>
      <c r="AQ85" s="527"/>
      <c r="AR85" s="527"/>
      <c r="AS85" s="527"/>
      <c r="AT85" s="527" t="s">
        <v>447</v>
      </c>
      <c r="AU85" s="527"/>
      <c r="AV85" s="527"/>
      <c r="AW85" s="527"/>
      <c r="AX85" s="527"/>
    </row>
    <row r="86" spans="2:50" ht="14.25" hidden="1" customHeight="1" outlineLevel="1">
      <c r="B86" s="527"/>
      <c r="C86" s="527"/>
      <c r="D86" s="527"/>
      <c r="E86" s="203" t="s">
        <v>162</v>
      </c>
      <c r="F86" s="203" t="s">
        <v>448</v>
      </c>
      <c r="G86" s="203" t="s">
        <v>164</v>
      </c>
      <c r="H86" s="527"/>
      <c r="I86" s="204" t="s">
        <v>162</v>
      </c>
      <c r="J86" s="204" t="s">
        <v>448</v>
      </c>
      <c r="K86" s="204" t="s">
        <v>164</v>
      </c>
      <c r="L86" s="575"/>
      <c r="M86" s="575"/>
      <c r="N86" s="527"/>
      <c r="O86" s="527"/>
      <c r="P86" s="203" t="s">
        <v>162</v>
      </c>
      <c r="Q86" s="203" t="s">
        <v>448</v>
      </c>
      <c r="R86" s="203" t="s">
        <v>164</v>
      </c>
      <c r="S86" s="205" t="s">
        <v>168</v>
      </c>
      <c r="T86" s="527"/>
      <c r="U86" s="203" t="s">
        <v>162</v>
      </c>
      <c r="V86" s="203" t="s">
        <v>448</v>
      </c>
      <c r="W86" s="203" t="s">
        <v>164</v>
      </c>
      <c r="X86" s="205" t="s">
        <v>168</v>
      </c>
      <c r="Y86" s="527"/>
      <c r="Z86" s="203" t="s">
        <v>162</v>
      </c>
      <c r="AA86" s="203" t="s">
        <v>448</v>
      </c>
      <c r="AB86" s="203" t="s">
        <v>164</v>
      </c>
      <c r="AC86" s="205" t="s">
        <v>168</v>
      </c>
      <c r="AD86" s="527"/>
      <c r="AE86" s="203" t="s">
        <v>162</v>
      </c>
      <c r="AF86" s="203" t="s">
        <v>448</v>
      </c>
      <c r="AG86" s="203" t="s">
        <v>164</v>
      </c>
      <c r="AH86" s="205" t="s">
        <v>168</v>
      </c>
      <c r="AI86" s="527"/>
      <c r="AJ86" s="203" t="s">
        <v>162</v>
      </c>
      <c r="AK86" s="203" t="s">
        <v>448</v>
      </c>
      <c r="AL86" s="203" t="s">
        <v>164</v>
      </c>
      <c r="AM86" s="205" t="s">
        <v>168</v>
      </c>
      <c r="AN86" s="527"/>
      <c r="AO86" s="203" t="s">
        <v>162</v>
      </c>
      <c r="AP86" s="203" t="s">
        <v>448</v>
      </c>
      <c r="AQ86" s="203" t="s">
        <v>164</v>
      </c>
      <c r="AR86" s="205" t="s">
        <v>168</v>
      </c>
      <c r="AS86" s="527"/>
      <c r="AT86" s="203" t="s">
        <v>162</v>
      </c>
      <c r="AU86" s="203" t="s">
        <v>448</v>
      </c>
      <c r="AV86" s="203" t="s">
        <v>164</v>
      </c>
      <c r="AW86" s="205" t="s">
        <v>168</v>
      </c>
      <c r="AX86" s="527"/>
    </row>
    <row r="87" spans="2:50" ht="14.25" hidden="1" customHeight="1" outlineLevel="1">
      <c r="B87" s="527" t="s">
        <v>145</v>
      </c>
      <c r="C87" s="203">
        <v>1</v>
      </c>
      <c r="D87" s="206" t="s">
        <v>427</v>
      </c>
      <c r="E87" s="203">
        <v>13</v>
      </c>
      <c r="F87" s="203">
        <v>1200</v>
      </c>
      <c r="G87" s="208">
        <f t="shared" ref="G87:G88" si="97">F87/E87</f>
        <v>92.307692307692307</v>
      </c>
      <c r="H87" s="576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77">
        <f>IFERROR(AVERAGE(K87:K101),"-")</f>
        <v>74.332230669579673</v>
      </c>
      <c r="M87" s="209">
        <f>RANK(K87, K$87:$K$101)</f>
        <v>1</v>
      </c>
      <c r="N87" s="527"/>
      <c r="O87" s="527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76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76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76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76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76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76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76">
        <f>AVERAGE(AV87:AV101)</f>
        <v>74.372076835790836</v>
      </c>
    </row>
    <row r="88" spans="2:50" ht="14.25" hidden="1" customHeight="1" outlineLevel="1">
      <c r="B88" s="527"/>
      <c r="C88" s="203">
        <v>2</v>
      </c>
      <c r="D88" s="206" t="s">
        <v>380</v>
      </c>
      <c r="E88" s="203">
        <v>23</v>
      </c>
      <c r="F88" s="203">
        <v>1800</v>
      </c>
      <c r="G88" s="208">
        <f t="shared" si="97"/>
        <v>78.260869565217391</v>
      </c>
      <c r="H88" s="576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77"/>
      <c r="M88" s="209">
        <f>RANK(K88, K$87:$K$101)</f>
        <v>2</v>
      </c>
      <c r="N88" s="527"/>
      <c r="O88" s="527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76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76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76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76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76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76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76"/>
    </row>
    <row r="89" spans="2:50" ht="14.25" hidden="1" customHeight="1" outlineLevel="1">
      <c r="B89" s="527"/>
      <c r="C89" s="203">
        <v>3</v>
      </c>
      <c r="D89" s="206"/>
      <c r="E89" s="203"/>
      <c r="F89" s="203"/>
      <c r="G89" s="208"/>
      <c r="H89" s="576"/>
      <c r="I89" s="209"/>
      <c r="J89" s="209"/>
      <c r="K89" s="210"/>
      <c r="L89" s="577"/>
      <c r="M89" s="209"/>
      <c r="N89" s="527"/>
      <c r="O89" s="527"/>
      <c r="P89" s="203"/>
      <c r="Q89" s="203"/>
      <c r="R89" s="208"/>
      <c r="S89" s="205"/>
      <c r="T89" s="576"/>
      <c r="U89" s="203"/>
      <c r="V89" s="203"/>
      <c r="W89" s="208"/>
      <c r="X89" s="205"/>
      <c r="Y89" s="576"/>
      <c r="Z89" s="203"/>
      <c r="AA89" s="203"/>
      <c r="AB89" s="208"/>
      <c r="AC89" s="205"/>
      <c r="AD89" s="576"/>
      <c r="AE89" s="203"/>
      <c r="AF89" s="203"/>
      <c r="AG89" s="208"/>
      <c r="AH89" s="205"/>
      <c r="AI89" s="576"/>
      <c r="AJ89" s="203"/>
      <c r="AK89" s="203"/>
      <c r="AL89" s="208"/>
      <c r="AM89" s="205"/>
      <c r="AN89" s="576"/>
      <c r="AO89" s="203"/>
      <c r="AP89" s="203"/>
      <c r="AQ89" s="208"/>
      <c r="AR89" s="205"/>
      <c r="AS89" s="576"/>
      <c r="AT89" s="203"/>
      <c r="AU89" s="203"/>
      <c r="AV89" s="208"/>
      <c r="AW89" s="205"/>
      <c r="AX89" s="576"/>
    </row>
    <row r="90" spans="2:50" ht="14.25" hidden="1" customHeight="1" outlineLevel="1">
      <c r="B90" s="527"/>
      <c r="C90" s="203">
        <v>4</v>
      </c>
      <c r="D90" s="206"/>
      <c r="E90" s="203"/>
      <c r="F90" s="203"/>
      <c r="G90" s="208"/>
      <c r="H90" s="576"/>
      <c r="I90" s="209"/>
      <c r="J90" s="209"/>
      <c r="K90" s="210"/>
      <c r="L90" s="577"/>
      <c r="M90" s="209"/>
      <c r="N90" s="527"/>
      <c r="O90" s="527"/>
      <c r="P90" s="203"/>
      <c r="Q90" s="203"/>
      <c r="R90" s="208"/>
      <c r="S90" s="205"/>
      <c r="T90" s="576"/>
      <c r="U90" s="203"/>
      <c r="V90" s="203"/>
      <c r="W90" s="208"/>
      <c r="X90" s="205"/>
      <c r="Y90" s="576"/>
      <c r="Z90" s="203"/>
      <c r="AA90" s="203"/>
      <c r="AB90" s="208"/>
      <c r="AC90" s="205"/>
      <c r="AD90" s="576"/>
      <c r="AE90" s="203"/>
      <c r="AF90" s="203"/>
      <c r="AG90" s="208"/>
      <c r="AH90" s="205"/>
      <c r="AI90" s="576"/>
      <c r="AJ90" s="203"/>
      <c r="AK90" s="203"/>
      <c r="AL90" s="208"/>
      <c r="AM90" s="205"/>
      <c r="AN90" s="576"/>
      <c r="AO90" s="203"/>
      <c r="AP90" s="203"/>
      <c r="AQ90" s="208"/>
      <c r="AR90" s="205"/>
      <c r="AS90" s="576"/>
      <c r="AT90" s="203"/>
      <c r="AU90" s="203"/>
      <c r="AV90" s="208"/>
      <c r="AW90" s="205"/>
      <c r="AX90" s="576"/>
    </row>
    <row r="91" spans="2:50" ht="14.25" hidden="1" customHeight="1" outlineLevel="1">
      <c r="B91" s="527"/>
      <c r="C91" s="203">
        <v>5</v>
      </c>
      <c r="D91" s="206"/>
      <c r="E91" s="203"/>
      <c r="F91" s="203"/>
      <c r="G91" s="208"/>
      <c r="H91" s="576"/>
      <c r="I91" s="209"/>
      <c r="J91" s="209"/>
      <c r="K91" s="210"/>
      <c r="L91" s="577"/>
      <c r="M91" s="209"/>
      <c r="N91" s="527"/>
      <c r="O91" s="527"/>
      <c r="P91" s="203"/>
      <c r="Q91" s="203"/>
      <c r="R91" s="208"/>
      <c r="S91" s="205"/>
      <c r="T91" s="576"/>
      <c r="U91" s="203"/>
      <c r="V91" s="203"/>
      <c r="W91" s="208"/>
      <c r="X91" s="205"/>
      <c r="Y91" s="576"/>
      <c r="Z91" s="203"/>
      <c r="AA91" s="203"/>
      <c r="AB91" s="208"/>
      <c r="AC91" s="205"/>
      <c r="AD91" s="576"/>
      <c r="AE91" s="203"/>
      <c r="AF91" s="203"/>
      <c r="AG91" s="208"/>
      <c r="AH91" s="205"/>
      <c r="AI91" s="576"/>
      <c r="AJ91" s="203"/>
      <c r="AK91" s="203"/>
      <c r="AL91" s="208"/>
      <c r="AM91" s="205"/>
      <c r="AN91" s="576"/>
      <c r="AO91" s="203"/>
      <c r="AP91" s="203"/>
      <c r="AQ91" s="208"/>
      <c r="AR91" s="205"/>
      <c r="AS91" s="576"/>
      <c r="AT91" s="203"/>
      <c r="AU91" s="203"/>
      <c r="AV91" s="208"/>
      <c r="AW91" s="205"/>
      <c r="AX91" s="576"/>
    </row>
    <row r="92" spans="2:50" ht="14.25" hidden="1" customHeight="1" outlineLevel="1">
      <c r="B92" s="527"/>
      <c r="C92" s="203">
        <v>6</v>
      </c>
      <c r="D92" s="206"/>
      <c r="E92" s="203"/>
      <c r="F92" s="203"/>
      <c r="G92" s="208"/>
      <c r="H92" s="576"/>
      <c r="I92" s="209"/>
      <c r="J92" s="209"/>
      <c r="K92" s="210"/>
      <c r="L92" s="577"/>
      <c r="M92" s="209"/>
      <c r="N92" s="527"/>
      <c r="O92" s="527"/>
      <c r="P92" s="203"/>
      <c r="Q92" s="203"/>
      <c r="R92" s="208"/>
      <c r="S92" s="205"/>
      <c r="T92" s="576"/>
      <c r="U92" s="203"/>
      <c r="V92" s="203"/>
      <c r="W92" s="208"/>
      <c r="X92" s="205"/>
      <c r="Y92" s="576"/>
      <c r="Z92" s="203"/>
      <c r="AA92" s="203"/>
      <c r="AB92" s="208"/>
      <c r="AC92" s="205"/>
      <c r="AD92" s="576"/>
      <c r="AE92" s="203"/>
      <c r="AF92" s="203"/>
      <c r="AG92" s="208"/>
      <c r="AH92" s="205"/>
      <c r="AI92" s="576"/>
      <c r="AJ92" s="203"/>
      <c r="AK92" s="203"/>
      <c r="AL92" s="208"/>
      <c r="AM92" s="205"/>
      <c r="AN92" s="576"/>
      <c r="AO92" s="203"/>
      <c r="AP92" s="203"/>
      <c r="AQ92" s="208"/>
      <c r="AR92" s="205"/>
      <c r="AS92" s="576"/>
      <c r="AT92" s="203"/>
      <c r="AU92" s="203"/>
      <c r="AV92" s="208"/>
      <c r="AW92" s="205"/>
      <c r="AX92" s="576"/>
    </row>
    <row r="93" spans="2:50" ht="14.25" hidden="1" customHeight="1" outlineLevel="1">
      <c r="B93" s="527"/>
      <c r="C93" s="203">
        <v>7</v>
      </c>
      <c r="D93" s="206"/>
      <c r="E93" s="203"/>
      <c r="F93" s="203"/>
      <c r="G93" s="208"/>
      <c r="H93" s="576"/>
      <c r="I93" s="209"/>
      <c r="J93" s="209"/>
      <c r="K93" s="210"/>
      <c r="L93" s="577"/>
      <c r="M93" s="209"/>
      <c r="N93" s="527"/>
      <c r="O93" s="527"/>
      <c r="P93" s="203"/>
      <c r="Q93" s="203"/>
      <c r="R93" s="208"/>
      <c r="S93" s="205"/>
      <c r="T93" s="576"/>
      <c r="U93" s="203"/>
      <c r="V93" s="203"/>
      <c r="W93" s="208"/>
      <c r="X93" s="205"/>
      <c r="Y93" s="576"/>
      <c r="Z93" s="203"/>
      <c r="AA93" s="203"/>
      <c r="AB93" s="208"/>
      <c r="AC93" s="205"/>
      <c r="AD93" s="576"/>
      <c r="AE93" s="203"/>
      <c r="AF93" s="203"/>
      <c r="AG93" s="208"/>
      <c r="AH93" s="205"/>
      <c r="AI93" s="576"/>
      <c r="AJ93" s="203"/>
      <c r="AK93" s="203"/>
      <c r="AL93" s="208"/>
      <c r="AM93" s="205"/>
      <c r="AN93" s="576"/>
      <c r="AO93" s="203"/>
      <c r="AP93" s="203"/>
      <c r="AQ93" s="208"/>
      <c r="AR93" s="205"/>
      <c r="AS93" s="576"/>
      <c r="AT93" s="203"/>
      <c r="AU93" s="203"/>
      <c r="AV93" s="208"/>
      <c r="AW93" s="205"/>
      <c r="AX93" s="576"/>
    </row>
    <row r="94" spans="2:50" ht="14.25" hidden="1" customHeight="1" outlineLevel="1">
      <c r="B94" s="527"/>
      <c r="C94" s="203">
        <v>8</v>
      </c>
      <c r="D94" s="206"/>
      <c r="E94" s="203"/>
      <c r="F94" s="203"/>
      <c r="G94" s="208"/>
      <c r="H94" s="576"/>
      <c r="I94" s="209"/>
      <c r="J94" s="209"/>
      <c r="K94" s="210"/>
      <c r="L94" s="577"/>
      <c r="M94" s="209"/>
      <c r="N94" s="527"/>
      <c r="O94" s="527"/>
      <c r="P94" s="203"/>
      <c r="Q94" s="203"/>
      <c r="R94" s="208"/>
      <c r="S94" s="205"/>
      <c r="T94" s="576"/>
      <c r="U94" s="203"/>
      <c r="V94" s="203"/>
      <c r="W94" s="208"/>
      <c r="X94" s="205"/>
      <c r="Y94" s="576"/>
      <c r="Z94" s="203"/>
      <c r="AA94" s="203"/>
      <c r="AB94" s="208"/>
      <c r="AC94" s="205"/>
      <c r="AD94" s="576"/>
      <c r="AE94" s="203"/>
      <c r="AF94" s="203"/>
      <c r="AG94" s="208"/>
      <c r="AH94" s="205"/>
      <c r="AI94" s="576"/>
      <c r="AJ94" s="203"/>
      <c r="AK94" s="203"/>
      <c r="AL94" s="208"/>
      <c r="AM94" s="205"/>
      <c r="AN94" s="576"/>
      <c r="AO94" s="203"/>
      <c r="AP94" s="203"/>
      <c r="AQ94" s="208"/>
      <c r="AR94" s="205"/>
      <c r="AS94" s="576"/>
      <c r="AT94" s="203"/>
      <c r="AU94" s="203"/>
      <c r="AV94" s="208"/>
      <c r="AW94" s="205"/>
      <c r="AX94" s="576"/>
    </row>
    <row r="95" spans="2:50" ht="14.25" hidden="1" customHeight="1" outlineLevel="1">
      <c r="B95" s="527"/>
      <c r="C95" s="203">
        <v>9</v>
      </c>
      <c r="D95" s="206"/>
      <c r="E95" s="203"/>
      <c r="F95" s="203"/>
      <c r="G95" s="208"/>
      <c r="H95" s="576"/>
      <c r="I95" s="209"/>
      <c r="J95" s="209"/>
      <c r="K95" s="210"/>
      <c r="L95" s="577"/>
      <c r="M95" s="209"/>
      <c r="N95" s="527"/>
      <c r="O95" s="527"/>
      <c r="P95" s="203"/>
      <c r="Q95" s="203"/>
      <c r="R95" s="208"/>
      <c r="S95" s="205"/>
      <c r="T95" s="576"/>
      <c r="U95" s="203"/>
      <c r="V95" s="203"/>
      <c r="W95" s="208"/>
      <c r="X95" s="205"/>
      <c r="Y95" s="576"/>
      <c r="Z95" s="203"/>
      <c r="AA95" s="203"/>
      <c r="AB95" s="208"/>
      <c r="AC95" s="205"/>
      <c r="AD95" s="576"/>
      <c r="AE95" s="203"/>
      <c r="AF95" s="203"/>
      <c r="AG95" s="208"/>
      <c r="AH95" s="205"/>
      <c r="AI95" s="576"/>
      <c r="AJ95" s="203"/>
      <c r="AK95" s="203"/>
      <c r="AL95" s="208"/>
      <c r="AM95" s="205"/>
      <c r="AN95" s="576"/>
      <c r="AO95" s="203"/>
      <c r="AP95" s="203"/>
      <c r="AQ95" s="208"/>
      <c r="AR95" s="205"/>
      <c r="AS95" s="576"/>
      <c r="AT95" s="203"/>
      <c r="AU95" s="203"/>
      <c r="AV95" s="208"/>
      <c r="AW95" s="205"/>
      <c r="AX95" s="576"/>
    </row>
    <row r="96" spans="2:50" ht="14.25" hidden="1" customHeight="1" outlineLevel="1">
      <c r="B96" s="527"/>
      <c r="C96" s="203">
        <v>10</v>
      </c>
      <c r="D96" s="206"/>
      <c r="E96" s="203"/>
      <c r="F96" s="203"/>
      <c r="G96" s="208"/>
      <c r="H96" s="576"/>
      <c r="I96" s="209"/>
      <c r="J96" s="209"/>
      <c r="K96" s="210"/>
      <c r="L96" s="577"/>
      <c r="M96" s="209"/>
      <c r="N96" s="527"/>
      <c r="O96" s="527"/>
      <c r="P96" s="203"/>
      <c r="Q96" s="203"/>
      <c r="R96" s="208"/>
      <c r="S96" s="205"/>
      <c r="T96" s="576"/>
      <c r="U96" s="203"/>
      <c r="V96" s="203"/>
      <c r="W96" s="208"/>
      <c r="X96" s="205"/>
      <c r="Y96" s="576"/>
      <c r="Z96" s="203"/>
      <c r="AA96" s="203"/>
      <c r="AB96" s="208"/>
      <c r="AC96" s="205"/>
      <c r="AD96" s="576"/>
      <c r="AE96" s="203"/>
      <c r="AF96" s="203"/>
      <c r="AG96" s="208"/>
      <c r="AH96" s="205"/>
      <c r="AI96" s="576"/>
      <c r="AJ96" s="203"/>
      <c r="AK96" s="203"/>
      <c r="AL96" s="208"/>
      <c r="AM96" s="205"/>
      <c r="AN96" s="576"/>
      <c r="AO96" s="203"/>
      <c r="AP96" s="203"/>
      <c r="AQ96" s="208"/>
      <c r="AR96" s="205"/>
      <c r="AS96" s="576"/>
      <c r="AT96" s="203"/>
      <c r="AU96" s="203"/>
      <c r="AV96" s="208"/>
      <c r="AW96" s="205"/>
      <c r="AX96" s="576"/>
    </row>
    <row r="97" spans="2:50" ht="14.25" hidden="1" customHeight="1" outlineLevel="1">
      <c r="B97" s="527"/>
      <c r="C97" s="203">
        <v>11</v>
      </c>
      <c r="D97" s="206"/>
      <c r="E97" s="203"/>
      <c r="F97" s="203"/>
      <c r="G97" s="208"/>
      <c r="H97" s="576"/>
      <c r="I97" s="209"/>
      <c r="J97" s="209"/>
      <c r="K97" s="210"/>
      <c r="L97" s="577"/>
      <c r="M97" s="209"/>
      <c r="N97" s="527"/>
      <c r="O97" s="527"/>
      <c r="P97" s="203"/>
      <c r="Q97" s="203"/>
      <c r="R97" s="208"/>
      <c r="S97" s="205"/>
      <c r="T97" s="576"/>
      <c r="U97" s="203"/>
      <c r="V97" s="203"/>
      <c r="W97" s="208"/>
      <c r="X97" s="205"/>
      <c r="Y97" s="576"/>
      <c r="Z97" s="203"/>
      <c r="AA97" s="203"/>
      <c r="AB97" s="208"/>
      <c r="AC97" s="205"/>
      <c r="AD97" s="576"/>
      <c r="AE97" s="203"/>
      <c r="AF97" s="203"/>
      <c r="AG97" s="208"/>
      <c r="AH97" s="205"/>
      <c r="AI97" s="576"/>
      <c r="AJ97" s="203"/>
      <c r="AK97" s="203"/>
      <c r="AL97" s="208"/>
      <c r="AM97" s="205"/>
      <c r="AN97" s="576"/>
      <c r="AO97" s="203"/>
      <c r="AP97" s="203"/>
      <c r="AQ97" s="208"/>
      <c r="AR97" s="205"/>
      <c r="AS97" s="576"/>
      <c r="AT97" s="203"/>
      <c r="AU97" s="203"/>
      <c r="AV97" s="208"/>
      <c r="AW97" s="205"/>
      <c r="AX97" s="576"/>
    </row>
    <row r="98" spans="2:50" ht="14.25" hidden="1" customHeight="1" outlineLevel="1">
      <c r="B98" s="527"/>
      <c r="C98" s="203">
        <v>12</v>
      </c>
      <c r="D98" s="206"/>
      <c r="E98" s="203"/>
      <c r="F98" s="203"/>
      <c r="G98" s="208"/>
      <c r="H98" s="576"/>
      <c r="I98" s="209"/>
      <c r="J98" s="209"/>
      <c r="K98" s="210"/>
      <c r="L98" s="577"/>
      <c r="M98" s="209"/>
      <c r="N98" s="527"/>
      <c r="O98" s="527"/>
      <c r="P98" s="203"/>
      <c r="Q98" s="203"/>
      <c r="R98" s="208"/>
      <c r="S98" s="205"/>
      <c r="T98" s="576"/>
      <c r="U98" s="203"/>
      <c r="V98" s="203"/>
      <c r="W98" s="208"/>
      <c r="X98" s="205"/>
      <c r="Y98" s="576"/>
      <c r="Z98" s="203"/>
      <c r="AA98" s="203"/>
      <c r="AB98" s="208"/>
      <c r="AC98" s="205"/>
      <c r="AD98" s="576"/>
      <c r="AE98" s="203"/>
      <c r="AF98" s="203"/>
      <c r="AG98" s="208"/>
      <c r="AH98" s="205"/>
      <c r="AI98" s="576"/>
      <c r="AJ98" s="203"/>
      <c r="AK98" s="203"/>
      <c r="AL98" s="208"/>
      <c r="AM98" s="205"/>
      <c r="AN98" s="576"/>
      <c r="AO98" s="203"/>
      <c r="AP98" s="203"/>
      <c r="AQ98" s="208"/>
      <c r="AR98" s="205"/>
      <c r="AS98" s="576"/>
      <c r="AT98" s="203"/>
      <c r="AU98" s="203"/>
      <c r="AV98" s="208"/>
      <c r="AW98" s="205"/>
      <c r="AX98" s="576"/>
    </row>
    <row r="99" spans="2:50" ht="14.25" hidden="1" customHeight="1" outlineLevel="1">
      <c r="B99" s="527"/>
      <c r="C99" s="203">
        <v>13</v>
      </c>
      <c r="D99" s="206"/>
      <c r="E99" s="203"/>
      <c r="F99" s="203"/>
      <c r="G99" s="208"/>
      <c r="H99" s="576"/>
      <c r="I99" s="209"/>
      <c r="J99" s="209"/>
      <c r="K99" s="210"/>
      <c r="L99" s="577"/>
      <c r="M99" s="209"/>
      <c r="N99" s="527"/>
      <c r="O99" s="527"/>
      <c r="P99" s="203"/>
      <c r="Q99" s="203"/>
      <c r="R99" s="208"/>
      <c r="S99" s="205"/>
      <c r="T99" s="576"/>
      <c r="U99" s="203"/>
      <c r="V99" s="203"/>
      <c r="W99" s="208"/>
      <c r="X99" s="205"/>
      <c r="Y99" s="576"/>
      <c r="Z99" s="203"/>
      <c r="AA99" s="203"/>
      <c r="AB99" s="208"/>
      <c r="AC99" s="205"/>
      <c r="AD99" s="576"/>
      <c r="AE99" s="203"/>
      <c r="AF99" s="203"/>
      <c r="AG99" s="208"/>
      <c r="AH99" s="205"/>
      <c r="AI99" s="576"/>
      <c r="AJ99" s="203"/>
      <c r="AK99" s="203"/>
      <c r="AL99" s="208"/>
      <c r="AM99" s="205"/>
      <c r="AN99" s="576"/>
      <c r="AO99" s="203"/>
      <c r="AP99" s="203"/>
      <c r="AQ99" s="208"/>
      <c r="AR99" s="205"/>
      <c r="AS99" s="576"/>
      <c r="AT99" s="203"/>
      <c r="AU99" s="203"/>
      <c r="AV99" s="208"/>
      <c r="AW99" s="205"/>
      <c r="AX99" s="576"/>
    </row>
    <row r="100" spans="2:50" ht="14.25" hidden="1" customHeight="1" outlineLevel="1">
      <c r="B100" s="527"/>
      <c r="C100" s="203">
        <v>14</v>
      </c>
      <c r="D100" s="206"/>
      <c r="E100" s="203"/>
      <c r="F100" s="203"/>
      <c r="G100" s="208"/>
      <c r="H100" s="576"/>
      <c r="I100" s="209"/>
      <c r="J100" s="209"/>
      <c r="K100" s="210"/>
      <c r="L100" s="577"/>
      <c r="M100" s="209"/>
      <c r="N100" s="527"/>
      <c r="O100" s="527"/>
      <c r="P100" s="203"/>
      <c r="Q100" s="203"/>
      <c r="R100" s="208"/>
      <c r="S100" s="205"/>
      <c r="T100" s="576"/>
      <c r="U100" s="203"/>
      <c r="V100" s="203"/>
      <c r="W100" s="208"/>
      <c r="X100" s="205"/>
      <c r="Y100" s="576"/>
      <c r="Z100" s="203"/>
      <c r="AA100" s="203"/>
      <c r="AB100" s="208"/>
      <c r="AC100" s="205"/>
      <c r="AD100" s="576"/>
      <c r="AE100" s="203"/>
      <c r="AF100" s="203"/>
      <c r="AG100" s="208"/>
      <c r="AH100" s="205"/>
      <c r="AI100" s="576"/>
      <c r="AJ100" s="203"/>
      <c r="AK100" s="203"/>
      <c r="AL100" s="208"/>
      <c r="AM100" s="205"/>
      <c r="AN100" s="576"/>
      <c r="AO100" s="203"/>
      <c r="AP100" s="203"/>
      <c r="AQ100" s="208"/>
      <c r="AR100" s="205"/>
      <c r="AS100" s="576"/>
      <c r="AT100" s="203"/>
      <c r="AU100" s="203"/>
      <c r="AV100" s="208"/>
      <c r="AW100" s="205"/>
      <c r="AX100" s="576"/>
    </row>
    <row r="101" spans="2:50" ht="14.25" hidden="1" customHeight="1" outlineLevel="1">
      <c r="B101" s="527"/>
      <c r="C101" s="203">
        <v>15</v>
      </c>
      <c r="D101" s="206"/>
      <c r="E101" s="203"/>
      <c r="F101" s="203"/>
      <c r="G101" s="208"/>
      <c r="H101" s="576"/>
      <c r="I101" s="209"/>
      <c r="J101" s="209"/>
      <c r="K101" s="210"/>
      <c r="L101" s="577"/>
      <c r="M101" s="209"/>
      <c r="N101" s="527"/>
      <c r="O101" s="527"/>
      <c r="P101" s="203"/>
      <c r="Q101" s="207"/>
      <c r="R101" s="208"/>
      <c r="S101" s="205"/>
      <c r="T101" s="576"/>
      <c r="U101" s="203"/>
      <c r="V101" s="203"/>
      <c r="W101" s="208"/>
      <c r="X101" s="205"/>
      <c r="Y101" s="576"/>
      <c r="Z101" s="203"/>
      <c r="AA101" s="203"/>
      <c r="AB101" s="208"/>
      <c r="AC101" s="205"/>
      <c r="AD101" s="576"/>
      <c r="AE101" s="203"/>
      <c r="AF101" s="203"/>
      <c r="AG101" s="208"/>
      <c r="AH101" s="205"/>
      <c r="AI101" s="576"/>
      <c r="AJ101" s="203"/>
      <c r="AK101" s="203"/>
      <c r="AL101" s="208"/>
      <c r="AM101" s="205"/>
      <c r="AN101" s="576"/>
      <c r="AO101" s="203"/>
      <c r="AP101" s="203"/>
      <c r="AQ101" s="208"/>
      <c r="AR101" s="205"/>
      <c r="AS101" s="576"/>
      <c r="AT101" s="203"/>
      <c r="AU101" s="203"/>
      <c r="AV101" s="208"/>
      <c r="AW101" s="205"/>
      <c r="AX101" s="576"/>
    </row>
    <row r="102" spans="2:50" ht="14.25" hidden="1" customHeight="1" outlineLevel="1" collapsed="1">
      <c r="B102" s="580" t="s">
        <v>620</v>
      </c>
      <c r="C102" s="581"/>
      <c r="D102" s="581"/>
      <c r="E102" s="581"/>
      <c r="F102" s="581"/>
      <c r="G102" s="581"/>
      <c r="H102" s="581"/>
      <c r="I102" s="581"/>
      <c r="J102" s="581"/>
      <c r="K102" s="581"/>
      <c r="L102" s="581"/>
      <c r="M102" s="582"/>
      <c r="N102" s="621" t="s">
        <v>444</v>
      </c>
      <c r="O102" s="621" t="s">
        <v>105</v>
      </c>
      <c r="P102" s="636">
        <f>AT82+1</f>
        <v>45902</v>
      </c>
      <c r="Q102" s="637"/>
      <c r="R102" s="637"/>
      <c r="S102" s="637"/>
      <c r="T102" s="637"/>
      <c r="U102" s="638">
        <f>P102+1</f>
        <v>45903</v>
      </c>
      <c r="V102" s="639"/>
      <c r="W102" s="639"/>
      <c r="X102" s="639"/>
      <c r="Y102" s="639"/>
      <c r="Z102" s="636">
        <f t="shared" ref="Z102" si="113">U102+1</f>
        <v>45904</v>
      </c>
      <c r="AA102" s="637"/>
      <c r="AB102" s="637"/>
      <c r="AC102" s="637"/>
      <c r="AD102" s="637"/>
      <c r="AE102" s="638">
        <f t="shared" ref="AE102" si="114">Z102+1</f>
        <v>45905</v>
      </c>
      <c r="AF102" s="639"/>
      <c r="AG102" s="639"/>
      <c r="AH102" s="639"/>
      <c r="AI102" s="639"/>
      <c r="AJ102" s="640">
        <f t="shared" ref="AJ102" si="115">AE102+1</f>
        <v>45906</v>
      </c>
      <c r="AK102" s="641"/>
      <c r="AL102" s="641"/>
      <c r="AM102" s="641"/>
      <c r="AN102" s="642"/>
      <c r="AO102" s="638">
        <f t="shared" ref="AO102" si="116">AJ102+1</f>
        <v>45907</v>
      </c>
      <c r="AP102" s="639"/>
      <c r="AQ102" s="639"/>
      <c r="AR102" s="639"/>
      <c r="AS102" s="639"/>
      <c r="AT102" s="640">
        <f t="shared" ref="AT102" si="117">AO102+1</f>
        <v>45908</v>
      </c>
      <c r="AU102" s="641"/>
      <c r="AV102" s="641"/>
      <c r="AW102" s="641"/>
      <c r="AX102" s="642"/>
    </row>
    <row r="103" spans="2:50" ht="14.25" hidden="1" customHeight="1" outlineLevel="1">
      <c r="B103" s="583"/>
      <c r="C103" s="583"/>
      <c r="D103" s="583"/>
      <c r="E103" s="583"/>
      <c r="F103" s="583"/>
      <c r="G103" s="583"/>
      <c r="H103" s="583"/>
      <c r="I103" s="583"/>
      <c r="J103" s="583"/>
      <c r="K103" s="583"/>
      <c r="L103" s="583"/>
      <c r="M103" s="584"/>
      <c r="N103" s="623"/>
      <c r="O103" s="623"/>
      <c r="P103" s="643">
        <f>P102</f>
        <v>45902</v>
      </c>
      <c r="Q103" s="643"/>
      <c r="R103" s="643"/>
      <c r="S103" s="643"/>
      <c r="T103" s="643"/>
      <c r="U103" s="644">
        <f>U102</f>
        <v>45903</v>
      </c>
      <c r="V103" s="644"/>
      <c r="W103" s="644"/>
      <c r="X103" s="644"/>
      <c r="Y103" s="644"/>
      <c r="Z103" s="643">
        <f t="shared" ref="Z103" si="118">Z102</f>
        <v>45904</v>
      </c>
      <c r="AA103" s="643"/>
      <c r="AB103" s="643"/>
      <c r="AC103" s="643"/>
      <c r="AD103" s="643"/>
      <c r="AE103" s="644">
        <f t="shared" ref="AE103" si="119">AE102</f>
        <v>45905</v>
      </c>
      <c r="AF103" s="644"/>
      <c r="AG103" s="644"/>
      <c r="AH103" s="644"/>
      <c r="AI103" s="644"/>
      <c r="AJ103" s="645">
        <f t="shared" ref="AJ103" si="120">AJ102</f>
        <v>45906</v>
      </c>
      <c r="AK103" s="646"/>
      <c r="AL103" s="646"/>
      <c r="AM103" s="646"/>
      <c r="AN103" s="647"/>
      <c r="AO103" s="644">
        <f t="shared" ref="AO103" si="121">AO102</f>
        <v>45907</v>
      </c>
      <c r="AP103" s="644"/>
      <c r="AQ103" s="644"/>
      <c r="AR103" s="644"/>
      <c r="AS103" s="644"/>
      <c r="AT103" s="645">
        <f t="shared" ref="AT103" si="122">AT102</f>
        <v>45908</v>
      </c>
      <c r="AU103" s="646"/>
      <c r="AV103" s="646"/>
      <c r="AW103" s="646"/>
      <c r="AX103" s="647"/>
    </row>
    <row r="104" spans="2:50" ht="14.25" hidden="1" customHeight="1" outlineLevel="1">
      <c r="B104" s="527" t="s">
        <v>165</v>
      </c>
      <c r="C104" s="527" t="s">
        <v>160</v>
      </c>
      <c r="D104" s="527"/>
      <c r="E104" s="527" t="s">
        <v>161</v>
      </c>
      <c r="F104" s="527"/>
      <c r="G104" s="527"/>
      <c r="H104" s="527" t="s">
        <v>166</v>
      </c>
      <c r="I104" s="575" t="s">
        <v>445</v>
      </c>
      <c r="J104" s="575"/>
      <c r="K104" s="575"/>
      <c r="L104" s="575" t="s">
        <v>166</v>
      </c>
      <c r="M104" s="575" t="s">
        <v>168</v>
      </c>
      <c r="N104" s="527"/>
      <c r="O104" s="527" t="s">
        <v>167</v>
      </c>
      <c r="P104" s="527" t="s">
        <v>163</v>
      </c>
      <c r="Q104" s="527"/>
      <c r="R104" s="527"/>
      <c r="S104" s="527"/>
      <c r="T104" s="527" t="s">
        <v>166</v>
      </c>
      <c r="U104" s="527" t="s">
        <v>163</v>
      </c>
      <c r="V104" s="527"/>
      <c r="W104" s="527"/>
      <c r="X104" s="527"/>
      <c r="Y104" s="527" t="s">
        <v>166</v>
      </c>
      <c r="Z104" s="527" t="s">
        <v>163</v>
      </c>
      <c r="AA104" s="527"/>
      <c r="AB104" s="527"/>
      <c r="AC104" s="527"/>
      <c r="AD104" s="527" t="s">
        <v>166</v>
      </c>
      <c r="AE104" s="527" t="s">
        <v>163</v>
      </c>
      <c r="AF104" s="527"/>
      <c r="AG104" s="527"/>
      <c r="AH104" s="527"/>
      <c r="AI104" s="527" t="s">
        <v>166</v>
      </c>
      <c r="AJ104" s="527" t="s">
        <v>163</v>
      </c>
      <c r="AK104" s="527"/>
      <c r="AL104" s="527"/>
      <c r="AM104" s="527"/>
      <c r="AN104" s="527" t="s">
        <v>166</v>
      </c>
      <c r="AO104" s="527" t="s">
        <v>163</v>
      </c>
      <c r="AP104" s="527"/>
      <c r="AQ104" s="527"/>
      <c r="AR104" s="527"/>
      <c r="AS104" s="527" t="s">
        <v>166</v>
      </c>
      <c r="AT104" s="527" t="s">
        <v>163</v>
      </c>
      <c r="AU104" s="527"/>
      <c r="AV104" s="527"/>
      <c r="AW104" s="527"/>
      <c r="AX104" s="527" t="s">
        <v>166</v>
      </c>
    </row>
    <row r="105" spans="2:50" ht="14.25" hidden="1" customHeight="1" outlineLevel="1">
      <c r="B105" s="527"/>
      <c r="C105" s="527"/>
      <c r="D105" s="527"/>
      <c r="E105" s="527" t="s">
        <v>446</v>
      </c>
      <c r="F105" s="527"/>
      <c r="G105" s="527"/>
      <c r="H105" s="527"/>
      <c r="I105" s="575" t="s">
        <v>446</v>
      </c>
      <c r="J105" s="575"/>
      <c r="K105" s="575"/>
      <c r="L105" s="575"/>
      <c r="M105" s="575"/>
      <c r="N105" s="527"/>
      <c r="O105" s="527"/>
      <c r="P105" s="527" t="s">
        <v>447</v>
      </c>
      <c r="Q105" s="527"/>
      <c r="R105" s="527"/>
      <c r="S105" s="527"/>
      <c r="T105" s="527"/>
      <c r="U105" s="527" t="s">
        <v>447</v>
      </c>
      <c r="V105" s="527"/>
      <c r="W105" s="527"/>
      <c r="X105" s="527"/>
      <c r="Y105" s="527"/>
      <c r="Z105" s="527" t="s">
        <v>447</v>
      </c>
      <c r="AA105" s="527"/>
      <c r="AB105" s="527"/>
      <c r="AC105" s="527"/>
      <c r="AD105" s="527"/>
      <c r="AE105" s="527" t="s">
        <v>447</v>
      </c>
      <c r="AF105" s="527"/>
      <c r="AG105" s="527"/>
      <c r="AH105" s="527"/>
      <c r="AI105" s="527"/>
      <c r="AJ105" s="527" t="s">
        <v>447</v>
      </c>
      <c r="AK105" s="527"/>
      <c r="AL105" s="527"/>
      <c r="AM105" s="527"/>
      <c r="AN105" s="527"/>
      <c r="AO105" s="527" t="s">
        <v>447</v>
      </c>
      <c r="AP105" s="527"/>
      <c r="AQ105" s="527"/>
      <c r="AR105" s="527"/>
      <c r="AS105" s="527"/>
      <c r="AT105" s="527" t="s">
        <v>447</v>
      </c>
      <c r="AU105" s="527"/>
      <c r="AV105" s="527"/>
      <c r="AW105" s="527"/>
      <c r="AX105" s="527"/>
    </row>
    <row r="106" spans="2:50" ht="14.25" hidden="1" customHeight="1" outlineLevel="1">
      <c r="B106" s="527"/>
      <c r="C106" s="527"/>
      <c r="D106" s="527"/>
      <c r="E106" s="203" t="s">
        <v>162</v>
      </c>
      <c r="F106" s="203" t="s">
        <v>448</v>
      </c>
      <c r="G106" s="203" t="s">
        <v>164</v>
      </c>
      <c r="H106" s="527"/>
      <c r="I106" s="204" t="s">
        <v>162</v>
      </c>
      <c r="J106" s="204" t="s">
        <v>448</v>
      </c>
      <c r="K106" s="204" t="s">
        <v>164</v>
      </c>
      <c r="L106" s="575"/>
      <c r="M106" s="575"/>
      <c r="N106" s="527"/>
      <c r="O106" s="527"/>
      <c r="P106" s="203" t="s">
        <v>162</v>
      </c>
      <c r="Q106" s="203" t="s">
        <v>448</v>
      </c>
      <c r="R106" s="203" t="s">
        <v>164</v>
      </c>
      <c r="S106" s="205" t="s">
        <v>168</v>
      </c>
      <c r="T106" s="527"/>
      <c r="U106" s="203" t="s">
        <v>162</v>
      </c>
      <c r="V106" s="203" t="s">
        <v>448</v>
      </c>
      <c r="W106" s="203" t="s">
        <v>164</v>
      </c>
      <c r="X106" s="205" t="s">
        <v>168</v>
      </c>
      <c r="Y106" s="527"/>
      <c r="Z106" s="203" t="s">
        <v>162</v>
      </c>
      <c r="AA106" s="203" t="s">
        <v>448</v>
      </c>
      <c r="AB106" s="203" t="s">
        <v>164</v>
      </c>
      <c r="AC106" s="205" t="s">
        <v>168</v>
      </c>
      <c r="AD106" s="527"/>
      <c r="AE106" s="203" t="s">
        <v>162</v>
      </c>
      <c r="AF106" s="203" t="s">
        <v>448</v>
      </c>
      <c r="AG106" s="203" t="s">
        <v>164</v>
      </c>
      <c r="AH106" s="205" t="s">
        <v>168</v>
      </c>
      <c r="AI106" s="527"/>
      <c r="AJ106" s="203" t="s">
        <v>162</v>
      </c>
      <c r="AK106" s="203" t="s">
        <v>448</v>
      </c>
      <c r="AL106" s="203" t="s">
        <v>164</v>
      </c>
      <c r="AM106" s="205" t="s">
        <v>168</v>
      </c>
      <c r="AN106" s="527"/>
      <c r="AO106" s="203" t="s">
        <v>162</v>
      </c>
      <c r="AP106" s="203" t="s">
        <v>448</v>
      </c>
      <c r="AQ106" s="203" t="s">
        <v>164</v>
      </c>
      <c r="AR106" s="205" t="s">
        <v>168</v>
      </c>
      <c r="AS106" s="527"/>
      <c r="AT106" s="203" t="s">
        <v>162</v>
      </c>
      <c r="AU106" s="203" t="s">
        <v>448</v>
      </c>
      <c r="AV106" s="203" t="s">
        <v>164</v>
      </c>
      <c r="AW106" s="205" t="s">
        <v>168</v>
      </c>
      <c r="AX106" s="527"/>
    </row>
    <row r="107" spans="2:50" ht="14.25" hidden="1" customHeight="1" outlineLevel="1">
      <c r="B107" s="527" t="s">
        <v>145</v>
      </c>
      <c r="C107" s="203">
        <v>1</v>
      </c>
      <c r="D107" s="206" t="s">
        <v>427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76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77">
        <f>IFERROR(AVERAGE(K107:K121),"-")</f>
        <v>74.540808339641814</v>
      </c>
      <c r="M107" s="209">
        <f>RANK(K107, K$107:$K$121)</f>
        <v>1</v>
      </c>
      <c r="N107" s="527"/>
      <c r="O107" s="527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76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76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76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76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76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76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76">
        <f>AVERAGE(AV107:AV121)</f>
        <v>74.604933306765957</v>
      </c>
    </row>
    <row r="108" spans="2:50" ht="14.25" hidden="1" customHeight="1" outlineLevel="1">
      <c r="B108" s="527"/>
      <c r="C108" s="203">
        <v>2</v>
      </c>
      <c r="D108" s="206" t="s">
        <v>380</v>
      </c>
      <c r="E108" s="203">
        <v>23</v>
      </c>
      <c r="F108" s="203">
        <v>1800</v>
      </c>
      <c r="G108" s="208">
        <f t="shared" si="123"/>
        <v>78.260869565217391</v>
      </c>
      <c r="H108" s="576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77"/>
      <c r="M108" s="209">
        <f>RANK(K108, K$107:$K$121)</f>
        <v>2</v>
      </c>
      <c r="N108" s="527"/>
      <c r="O108" s="527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76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76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76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76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76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76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76"/>
    </row>
    <row r="109" spans="2:50" ht="14.25" hidden="1" customHeight="1" outlineLevel="1">
      <c r="B109" s="527"/>
      <c r="C109" s="203">
        <v>3</v>
      </c>
      <c r="D109" s="206"/>
      <c r="E109" s="203"/>
      <c r="F109" s="203"/>
      <c r="G109" s="208"/>
      <c r="H109" s="576"/>
      <c r="I109" s="209"/>
      <c r="J109" s="209"/>
      <c r="K109" s="210"/>
      <c r="L109" s="577"/>
      <c r="M109" s="209"/>
      <c r="N109" s="527"/>
      <c r="O109" s="527"/>
      <c r="P109" s="203"/>
      <c r="Q109" s="203"/>
      <c r="R109" s="208"/>
      <c r="S109" s="205"/>
      <c r="T109" s="576"/>
      <c r="U109" s="203"/>
      <c r="V109" s="203"/>
      <c r="W109" s="208"/>
      <c r="X109" s="205"/>
      <c r="Y109" s="576"/>
      <c r="Z109" s="203"/>
      <c r="AA109" s="203"/>
      <c r="AB109" s="208"/>
      <c r="AC109" s="205"/>
      <c r="AD109" s="576"/>
      <c r="AE109" s="203"/>
      <c r="AF109" s="203"/>
      <c r="AG109" s="208"/>
      <c r="AH109" s="205"/>
      <c r="AI109" s="576"/>
      <c r="AJ109" s="203"/>
      <c r="AK109" s="203"/>
      <c r="AL109" s="208"/>
      <c r="AM109" s="205"/>
      <c r="AN109" s="576"/>
      <c r="AO109" s="203"/>
      <c r="AP109" s="203"/>
      <c r="AQ109" s="208"/>
      <c r="AR109" s="205"/>
      <c r="AS109" s="576"/>
      <c r="AT109" s="203"/>
      <c r="AU109" s="203"/>
      <c r="AV109" s="208"/>
      <c r="AW109" s="205"/>
      <c r="AX109" s="576"/>
    </row>
    <row r="110" spans="2:50" ht="14.25" hidden="1" customHeight="1" outlineLevel="1">
      <c r="B110" s="527"/>
      <c r="C110" s="203">
        <v>4</v>
      </c>
      <c r="D110" s="206"/>
      <c r="E110" s="203"/>
      <c r="F110" s="203"/>
      <c r="G110" s="208"/>
      <c r="H110" s="576"/>
      <c r="I110" s="209"/>
      <c r="J110" s="209"/>
      <c r="K110" s="210"/>
      <c r="L110" s="577"/>
      <c r="M110" s="209"/>
      <c r="N110" s="527"/>
      <c r="O110" s="527"/>
      <c r="P110" s="203"/>
      <c r="Q110" s="203"/>
      <c r="R110" s="208"/>
      <c r="S110" s="205"/>
      <c r="T110" s="576"/>
      <c r="U110" s="203"/>
      <c r="V110" s="203"/>
      <c r="W110" s="208"/>
      <c r="X110" s="205"/>
      <c r="Y110" s="576"/>
      <c r="Z110" s="203"/>
      <c r="AA110" s="203"/>
      <c r="AB110" s="208"/>
      <c r="AC110" s="205"/>
      <c r="AD110" s="576"/>
      <c r="AE110" s="203"/>
      <c r="AF110" s="203"/>
      <c r="AG110" s="208"/>
      <c r="AH110" s="205"/>
      <c r="AI110" s="576"/>
      <c r="AJ110" s="203"/>
      <c r="AK110" s="203"/>
      <c r="AL110" s="208"/>
      <c r="AM110" s="205"/>
      <c r="AN110" s="576"/>
      <c r="AO110" s="203"/>
      <c r="AP110" s="203"/>
      <c r="AQ110" s="208"/>
      <c r="AR110" s="205"/>
      <c r="AS110" s="576"/>
      <c r="AT110" s="203"/>
      <c r="AU110" s="203"/>
      <c r="AV110" s="208"/>
      <c r="AW110" s="205"/>
      <c r="AX110" s="576"/>
    </row>
    <row r="111" spans="2:50" ht="14.25" hidden="1" customHeight="1" outlineLevel="1">
      <c r="B111" s="527"/>
      <c r="C111" s="203">
        <v>5</v>
      </c>
      <c r="D111" s="206"/>
      <c r="E111" s="203"/>
      <c r="F111" s="203"/>
      <c r="G111" s="208"/>
      <c r="H111" s="576"/>
      <c r="I111" s="209"/>
      <c r="J111" s="209"/>
      <c r="K111" s="210"/>
      <c r="L111" s="577"/>
      <c r="M111" s="209"/>
      <c r="N111" s="527"/>
      <c r="O111" s="527"/>
      <c r="P111" s="203"/>
      <c r="Q111" s="203"/>
      <c r="R111" s="208"/>
      <c r="S111" s="205"/>
      <c r="T111" s="576"/>
      <c r="U111" s="203"/>
      <c r="V111" s="203"/>
      <c r="W111" s="208"/>
      <c r="X111" s="205"/>
      <c r="Y111" s="576"/>
      <c r="Z111" s="203"/>
      <c r="AA111" s="203"/>
      <c r="AB111" s="208"/>
      <c r="AC111" s="205"/>
      <c r="AD111" s="576"/>
      <c r="AE111" s="203"/>
      <c r="AF111" s="203"/>
      <c r="AG111" s="208"/>
      <c r="AH111" s="205"/>
      <c r="AI111" s="576"/>
      <c r="AJ111" s="203"/>
      <c r="AK111" s="203"/>
      <c r="AL111" s="208"/>
      <c r="AM111" s="205"/>
      <c r="AN111" s="576"/>
      <c r="AO111" s="203"/>
      <c r="AP111" s="203"/>
      <c r="AQ111" s="208"/>
      <c r="AR111" s="205"/>
      <c r="AS111" s="576"/>
      <c r="AT111" s="203"/>
      <c r="AU111" s="203"/>
      <c r="AV111" s="208"/>
      <c r="AW111" s="205"/>
      <c r="AX111" s="576"/>
    </row>
    <row r="112" spans="2:50" ht="14.25" hidden="1" customHeight="1" outlineLevel="1">
      <c r="B112" s="527"/>
      <c r="C112" s="203">
        <v>6</v>
      </c>
      <c r="D112" s="206"/>
      <c r="E112" s="203"/>
      <c r="F112" s="203"/>
      <c r="G112" s="208"/>
      <c r="H112" s="576"/>
      <c r="I112" s="209"/>
      <c r="J112" s="209"/>
      <c r="K112" s="210"/>
      <c r="L112" s="577"/>
      <c r="M112" s="209"/>
      <c r="N112" s="527"/>
      <c r="O112" s="527"/>
      <c r="P112" s="203"/>
      <c r="Q112" s="203"/>
      <c r="R112" s="208"/>
      <c r="S112" s="205"/>
      <c r="T112" s="576"/>
      <c r="U112" s="203"/>
      <c r="V112" s="203"/>
      <c r="W112" s="208"/>
      <c r="X112" s="205"/>
      <c r="Y112" s="576"/>
      <c r="Z112" s="203"/>
      <c r="AA112" s="203"/>
      <c r="AB112" s="208"/>
      <c r="AC112" s="205"/>
      <c r="AD112" s="576"/>
      <c r="AE112" s="203"/>
      <c r="AF112" s="203"/>
      <c r="AG112" s="208"/>
      <c r="AH112" s="205"/>
      <c r="AI112" s="576"/>
      <c r="AJ112" s="203"/>
      <c r="AK112" s="203"/>
      <c r="AL112" s="208"/>
      <c r="AM112" s="205"/>
      <c r="AN112" s="576"/>
      <c r="AO112" s="203"/>
      <c r="AP112" s="203"/>
      <c r="AQ112" s="208"/>
      <c r="AR112" s="205"/>
      <c r="AS112" s="576"/>
      <c r="AT112" s="203"/>
      <c r="AU112" s="203"/>
      <c r="AV112" s="208"/>
      <c r="AW112" s="205"/>
      <c r="AX112" s="576"/>
    </row>
    <row r="113" spans="2:50" ht="14.25" hidden="1" customHeight="1" outlineLevel="1">
      <c r="B113" s="527"/>
      <c r="C113" s="203">
        <v>7</v>
      </c>
      <c r="D113" s="206"/>
      <c r="E113" s="203"/>
      <c r="F113" s="203"/>
      <c r="G113" s="208"/>
      <c r="H113" s="576"/>
      <c r="I113" s="209"/>
      <c r="J113" s="209"/>
      <c r="K113" s="210"/>
      <c r="L113" s="577"/>
      <c r="M113" s="209"/>
      <c r="N113" s="527"/>
      <c r="O113" s="527"/>
      <c r="P113" s="203"/>
      <c r="Q113" s="203"/>
      <c r="R113" s="208"/>
      <c r="S113" s="205"/>
      <c r="T113" s="576"/>
      <c r="U113" s="203"/>
      <c r="V113" s="203"/>
      <c r="W113" s="208"/>
      <c r="X113" s="205"/>
      <c r="Y113" s="576"/>
      <c r="Z113" s="203"/>
      <c r="AA113" s="203"/>
      <c r="AB113" s="208"/>
      <c r="AC113" s="205"/>
      <c r="AD113" s="576"/>
      <c r="AE113" s="203"/>
      <c r="AF113" s="203"/>
      <c r="AG113" s="208"/>
      <c r="AH113" s="205"/>
      <c r="AI113" s="576"/>
      <c r="AJ113" s="203"/>
      <c r="AK113" s="203"/>
      <c r="AL113" s="208"/>
      <c r="AM113" s="205"/>
      <c r="AN113" s="576"/>
      <c r="AO113" s="203"/>
      <c r="AP113" s="203"/>
      <c r="AQ113" s="208"/>
      <c r="AR113" s="205"/>
      <c r="AS113" s="576"/>
      <c r="AT113" s="203"/>
      <c r="AU113" s="203"/>
      <c r="AV113" s="208"/>
      <c r="AW113" s="205"/>
      <c r="AX113" s="576"/>
    </row>
    <row r="114" spans="2:50" ht="14.25" hidden="1" customHeight="1" outlineLevel="1">
      <c r="B114" s="527"/>
      <c r="C114" s="203">
        <v>8</v>
      </c>
      <c r="D114" s="206"/>
      <c r="E114" s="203"/>
      <c r="F114" s="203"/>
      <c r="G114" s="208"/>
      <c r="H114" s="576"/>
      <c r="I114" s="209"/>
      <c r="J114" s="209"/>
      <c r="K114" s="210"/>
      <c r="L114" s="577"/>
      <c r="M114" s="209"/>
      <c r="N114" s="527"/>
      <c r="O114" s="527"/>
      <c r="P114" s="203"/>
      <c r="Q114" s="203"/>
      <c r="R114" s="208"/>
      <c r="S114" s="205"/>
      <c r="T114" s="576"/>
      <c r="U114" s="203"/>
      <c r="V114" s="203"/>
      <c r="W114" s="208"/>
      <c r="X114" s="205"/>
      <c r="Y114" s="576"/>
      <c r="Z114" s="203"/>
      <c r="AA114" s="203"/>
      <c r="AB114" s="208"/>
      <c r="AC114" s="205"/>
      <c r="AD114" s="576"/>
      <c r="AE114" s="203"/>
      <c r="AF114" s="203"/>
      <c r="AG114" s="208"/>
      <c r="AH114" s="205"/>
      <c r="AI114" s="576"/>
      <c r="AJ114" s="203"/>
      <c r="AK114" s="203"/>
      <c r="AL114" s="208"/>
      <c r="AM114" s="205"/>
      <c r="AN114" s="576"/>
      <c r="AO114" s="203"/>
      <c r="AP114" s="203"/>
      <c r="AQ114" s="208"/>
      <c r="AR114" s="205"/>
      <c r="AS114" s="576"/>
      <c r="AT114" s="203"/>
      <c r="AU114" s="203"/>
      <c r="AV114" s="208"/>
      <c r="AW114" s="205"/>
      <c r="AX114" s="576"/>
    </row>
    <row r="115" spans="2:50" ht="14.25" hidden="1" customHeight="1" outlineLevel="1">
      <c r="B115" s="527"/>
      <c r="C115" s="203">
        <v>9</v>
      </c>
      <c r="D115" s="206"/>
      <c r="E115" s="203"/>
      <c r="F115" s="203"/>
      <c r="G115" s="208"/>
      <c r="H115" s="576"/>
      <c r="I115" s="209"/>
      <c r="J115" s="209"/>
      <c r="K115" s="210"/>
      <c r="L115" s="577"/>
      <c r="M115" s="209"/>
      <c r="N115" s="527"/>
      <c r="O115" s="527"/>
      <c r="P115" s="203"/>
      <c r="Q115" s="203"/>
      <c r="R115" s="208"/>
      <c r="S115" s="205"/>
      <c r="T115" s="576"/>
      <c r="U115" s="203"/>
      <c r="V115" s="203"/>
      <c r="W115" s="208"/>
      <c r="X115" s="205"/>
      <c r="Y115" s="576"/>
      <c r="Z115" s="203"/>
      <c r="AA115" s="203"/>
      <c r="AB115" s="208"/>
      <c r="AC115" s="205"/>
      <c r="AD115" s="576"/>
      <c r="AE115" s="203"/>
      <c r="AF115" s="203"/>
      <c r="AG115" s="208"/>
      <c r="AH115" s="205"/>
      <c r="AI115" s="576"/>
      <c r="AJ115" s="203"/>
      <c r="AK115" s="203"/>
      <c r="AL115" s="208"/>
      <c r="AM115" s="205"/>
      <c r="AN115" s="576"/>
      <c r="AO115" s="203"/>
      <c r="AP115" s="203"/>
      <c r="AQ115" s="208"/>
      <c r="AR115" s="205"/>
      <c r="AS115" s="576"/>
      <c r="AT115" s="203"/>
      <c r="AU115" s="203"/>
      <c r="AV115" s="208"/>
      <c r="AW115" s="205"/>
      <c r="AX115" s="576"/>
    </row>
    <row r="116" spans="2:50" ht="14.25" hidden="1" customHeight="1" outlineLevel="1">
      <c r="B116" s="527"/>
      <c r="C116" s="203">
        <v>10</v>
      </c>
      <c r="D116" s="206"/>
      <c r="E116" s="203"/>
      <c r="F116" s="203"/>
      <c r="G116" s="208"/>
      <c r="H116" s="576"/>
      <c r="I116" s="209"/>
      <c r="J116" s="209"/>
      <c r="K116" s="210"/>
      <c r="L116" s="577"/>
      <c r="M116" s="209"/>
      <c r="N116" s="527"/>
      <c r="O116" s="527"/>
      <c r="P116" s="203"/>
      <c r="Q116" s="203"/>
      <c r="R116" s="208"/>
      <c r="S116" s="205"/>
      <c r="T116" s="576"/>
      <c r="U116" s="203"/>
      <c r="V116" s="203"/>
      <c r="W116" s="208"/>
      <c r="X116" s="205"/>
      <c r="Y116" s="576"/>
      <c r="Z116" s="203"/>
      <c r="AA116" s="203"/>
      <c r="AB116" s="208"/>
      <c r="AC116" s="205"/>
      <c r="AD116" s="576"/>
      <c r="AE116" s="203"/>
      <c r="AF116" s="203"/>
      <c r="AG116" s="208"/>
      <c r="AH116" s="205"/>
      <c r="AI116" s="576"/>
      <c r="AJ116" s="203"/>
      <c r="AK116" s="203"/>
      <c r="AL116" s="208"/>
      <c r="AM116" s="205"/>
      <c r="AN116" s="576"/>
      <c r="AO116" s="203"/>
      <c r="AP116" s="203"/>
      <c r="AQ116" s="208"/>
      <c r="AR116" s="205"/>
      <c r="AS116" s="576"/>
      <c r="AT116" s="203"/>
      <c r="AU116" s="203"/>
      <c r="AV116" s="208"/>
      <c r="AW116" s="205"/>
      <c r="AX116" s="576"/>
    </row>
    <row r="117" spans="2:50" ht="14.25" hidden="1" customHeight="1" outlineLevel="1">
      <c r="B117" s="527"/>
      <c r="C117" s="203">
        <v>11</v>
      </c>
      <c r="D117" s="206"/>
      <c r="E117" s="203"/>
      <c r="F117" s="203"/>
      <c r="G117" s="208"/>
      <c r="H117" s="576"/>
      <c r="I117" s="209"/>
      <c r="J117" s="209"/>
      <c r="K117" s="210"/>
      <c r="L117" s="577"/>
      <c r="M117" s="209"/>
      <c r="N117" s="527"/>
      <c r="O117" s="527"/>
      <c r="P117" s="203"/>
      <c r="Q117" s="203"/>
      <c r="R117" s="208"/>
      <c r="S117" s="205"/>
      <c r="T117" s="576"/>
      <c r="U117" s="203"/>
      <c r="V117" s="203"/>
      <c r="W117" s="208"/>
      <c r="X117" s="205"/>
      <c r="Y117" s="576"/>
      <c r="Z117" s="203"/>
      <c r="AA117" s="203"/>
      <c r="AB117" s="208"/>
      <c r="AC117" s="205"/>
      <c r="AD117" s="576"/>
      <c r="AE117" s="203"/>
      <c r="AF117" s="203"/>
      <c r="AG117" s="208"/>
      <c r="AH117" s="205"/>
      <c r="AI117" s="576"/>
      <c r="AJ117" s="203"/>
      <c r="AK117" s="203"/>
      <c r="AL117" s="208"/>
      <c r="AM117" s="205"/>
      <c r="AN117" s="576"/>
      <c r="AO117" s="203"/>
      <c r="AP117" s="203"/>
      <c r="AQ117" s="208"/>
      <c r="AR117" s="205"/>
      <c r="AS117" s="576"/>
      <c r="AT117" s="203"/>
      <c r="AU117" s="203"/>
      <c r="AV117" s="208"/>
      <c r="AW117" s="205"/>
      <c r="AX117" s="576"/>
    </row>
    <row r="118" spans="2:50" ht="14.25" hidden="1" customHeight="1" outlineLevel="1">
      <c r="B118" s="527"/>
      <c r="C118" s="203">
        <v>12</v>
      </c>
      <c r="D118" s="206"/>
      <c r="E118" s="203"/>
      <c r="F118" s="203"/>
      <c r="G118" s="208"/>
      <c r="H118" s="576"/>
      <c r="I118" s="209"/>
      <c r="J118" s="209"/>
      <c r="K118" s="210"/>
      <c r="L118" s="577"/>
      <c r="M118" s="209"/>
      <c r="N118" s="527"/>
      <c r="O118" s="527"/>
      <c r="P118" s="203"/>
      <c r="Q118" s="203"/>
      <c r="R118" s="208"/>
      <c r="S118" s="205"/>
      <c r="T118" s="576"/>
      <c r="U118" s="203"/>
      <c r="V118" s="203"/>
      <c r="W118" s="208"/>
      <c r="X118" s="205"/>
      <c r="Y118" s="576"/>
      <c r="Z118" s="203"/>
      <c r="AA118" s="203"/>
      <c r="AB118" s="208"/>
      <c r="AC118" s="205"/>
      <c r="AD118" s="576"/>
      <c r="AE118" s="203"/>
      <c r="AF118" s="203"/>
      <c r="AG118" s="208"/>
      <c r="AH118" s="205"/>
      <c r="AI118" s="576"/>
      <c r="AJ118" s="203"/>
      <c r="AK118" s="203"/>
      <c r="AL118" s="208"/>
      <c r="AM118" s="205"/>
      <c r="AN118" s="576"/>
      <c r="AO118" s="203"/>
      <c r="AP118" s="203"/>
      <c r="AQ118" s="208"/>
      <c r="AR118" s="205"/>
      <c r="AS118" s="576"/>
      <c r="AT118" s="203"/>
      <c r="AU118" s="203"/>
      <c r="AV118" s="208"/>
      <c r="AW118" s="205"/>
      <c r="AX118" s="576"/>
    </row>
    <row r="119" spans="2:50" ht="14.25" hidden="1" customHeight="1" outlineLevel="1">
      <c r="B119" s="527"/>
      <c r="C119" s="203">
        <v>13</v>
      </c>
      <c r="D119" s="206"/>
      <c r="E119" s="203"/>
      <c r="F119" s="203"/>
      <c r="G119" s="208"/>
      <c r="H119" s="576"/>
      <c r="I119" s="209"/>
      <c r="J119" s="209"/>
      <c r="K119" s="210"/>
      <c r="L119" s="577"/>
      <c r="M119" s="209"/>
      <c r="N119" s="527"/>
      <c r="O119" s="527"/>
      <c r="P119" s="203"/>
      <c r="Q119" s="203"/>
      <c r="R119" s="208"/>
      <c r="S119" s="205"/>
      <c r="T119" s="576"/>
      <c r="U119" s="203"/>
      <c r="V119" s="203"/>
      <c r="W119" s="208"/>
      <c r="X119" s="205"/>
      <c r="Y119" s="576"/>
      <c r="Z119" s="203"/>
      <c r="AA119" s="203"/>
      <c r="AB119" s="208"/>
      <c r="AC119" s="205"/>
      <c r="AD119" s="576"/>
      <c r="AE119" s="203"/>
      <c r="AF119" s="203"/>
      <c r="AG119" s="208"/>
      <c r="AH119" s="205"/>
      <c r="AI119" s="576"/>
      <c r="AJ119" s="203"/>
      <c r="AK119" s="203"/>
      <c r="AL119" s="208"/>
      <c r="AM119" s="205"/>
      <c r="AN119" s="576"/>
      <c r="AO119" s="203"/>
      <c r="AP119" s="203"/>
      <c r="AQ119" s="208"/>
      <c r="AR119" s="205"/>
      <c r="AS119" s="576"/>
      <c r="AT119" s="203"/>
      <c r="AU119" s="203"/>
      <c r="AV119" s="208"/>
      <c r="AW119" s="205"/>
      <c r="AX119" s="576"/>
    </row>
    <row r="120" spans="2:50" ht="14.25" hidden="1" customHeight="1" outlineLevel="1">
      <c r="B120" s="527"/>
      <c r="C120" s="203">
        <v>14</v>
      </c>
      <c r="D120" s="206"/>
      <c r="E120" s="203"/>
      <c r="F120" s="203"/>
      <c r="G120" s="208"/>
      <c r="H120" s="576"/>
      <c r="I120" s="209"/>
      <c r="J120" s="209"/>
      <c r="K120" s="210"/>
      <c r="L120" s="577"/>
      <c r="M120" s="209"/>
      <c r="N120" s="527"/>
      <c r="O120" s="527"/>
      <c r="P120" s="203"/>
      <c r="Q120" s="203"/>
      <c r="R120" s="208"/>
      <c r="S120" s="205"/>
      <c r="T120" s="576"/>
      <c r="U120" s="203"/>
      <c r="V120" s="203"/>
      <c r="W120" s="208"/>
      <c r="X120" s="205"/>
      <c r="Y120" s="576"/>
      <c r="Z120" s="203"/>
      <c r="AA120" s="203"/>
      <c r="AB120" s="208"/>
      <c r="AC120" s="205"/>
      <c r="AD120" s="576"/>
      <c r="AE120" s="203"/>
      <c r="AF120" s="203"/>
      <c r="AG120" s="208"/>
      <c r="AH120" s="205"/>
      <c r="AI120" s="576"/>
      <c r="AJ120" s="203"/>
      <c r="AK120" s="203"/>
      <c r="AL120" s="208"/>
      <c r="AM120" s="205"/>
      <c r="AN120" s="576"/>
      <c r="AO120" s="203"/>
      <c r="AP120" s="203"/>
      <c r="AQ120" s="208"/>
      <c r="AR120" s="205"/>
      <c r="AS120" s="576"/>
      <c r="AT120" s="203"/>
      <c r="AU120" s="203"/>
      <c r="AV120" s="208"/>
      <c r="AW120" s="205"/>
      <c r="AX120" s="576"/>
    </row>
    <row r="121" spans="2:50" ht="14.25" hidden="1" customHeight="1" outlineLevel="1">
      <c r="B121" s="527"/>
      <c r="C121" s="203">
        <v>15</v>
      </c>
      <c r="D121" s="206"/>
      <c r="E121" s="203"/>
      <c r="F121" s="203"/>
      <c r="G121" s="208"/>
      <c r="H121" s="576"/>
      <c r="I121" s="209"/>
      <c r="J121" s="209"/>
      <c r="K121" s="210"/>
      <c r="L121" s="577"/>
      <c r="M121" s="209"/>
      <c r="N121" s="527"/>
      <c r="O121" s="527"/>
      <c r="P121" s="203"/>
      <c r="Q121" s="207"/>
      <c r="R121" s="208"/>
      <c r="S121" s="205"/>
      <c r="T121" s="576"/>
      <c r="U121" s="203"/>
      <c r="V121" s="203"/>
      <c r="W121" s="208"/>
      <c r="X121" s="205"/>
      <c r="Y121" s="576"/>
      <c r="Z121" s="203"/>
      <c r="AA121" s="203"/>
      <c r="AB121" s="208"/>
      <c r="AC121" s="205"/>
      <c r="AD121" s="576"/>
      <c r="AE121" s="203"/>
      <c r="AF121" s="203"/>
      <c r="AG121" s="208"/>
      <c r="AH121" s="205"/>
      <c r="AI121" s="576"/>
      <c r="AJ121" s="203"/>
      <c r="AK121" s="203"/>
      <c r="AL121" s="208"/>
      <c r="AM121" s="205"/>
      <c r="AN121" s="576"/>
      <c r="AO121" s="203"/>
      <c r="AP121" s="203"/>
      <c r="AQ121" s="208"/>
      <c r="AR121" s="205"/>
      <c r="AS121" s="576"/>
      <c r="AT121" s="203"/>
      <c r="AU121" s="203"/>
      <c r="AV121" s="208"/>
      <c r="AW121" s="205"/>
      <c r="AX121" s="576"/>
    </row>
    <row r="122" spans="2:50" ht="14.25" hidden="1" customHeight="1" outlineLevel="1" collapsed="1">
      <c r="B122" s="580" t="s">
        <v>624</v>
      </c>
      <c r="C122" s="581"/>
      <c r="D122" s="581"/>
      <c r="E122" s="581"/>
      <c r="F122" s="581"/>
      <c r="G122" s="581"/>
      <c r="H122" s="581"/>
      <c r="I122" s="581"/>
      <c r="J122" s="581"/>
      <c r="K122" s="581"/>
      <c r="L122" s="581"/>
      <c r="M122" s="582"/>
      <c r="N122" s="621" t="s">
        <v>444</v>
      </c>
      <c r="O122" s="621" t="s">
        <v>105</v>
      </c>
      <c r="P122" s="636">
        <f>AT102+1</f>
        <v>45909</v>
      </c>
      <c r="Q122" s="637"/>
      <c r="R122" s="637"/>
      <c r="S122" s="637"/>
      <c r="T122" s="637"/>
      <c r="U122" s="638">
        <f>P122+1</f>
        <v>45910</v>
      </c>
      <c r="V122" s="639"/>
      <c r="W122" s="639"/>
      <c r="X122" s="639"/>
      <c r="Y122" s="639"/>
      <c r="Z122" s="636">
        <f t="shared" ref="Z122" si="139">U122+1</f>
        <v>45911</v>
      </c>
      <c r="AA122" s="637"/>
      <c r="AB122" s="637"/>
      <c r="AC122" s="637"/>
      <c r="AD122" s="637"/>
      <c r="AE122" s="638">
        <f t="shared" ref="AE122" si="140">Z122+1</f>
        <v>45912</v>
      </c>
      <c r="AF122" s="639"/>
      <c r="AG122" s="639"/>
      <c r="AH122" s="639"/>
      <c r="AI122" s="639"/>
      <c r="AJ122" s="640">
        <f t="shared" ref="AJ122" si="141">AE122+1</f>
        <v>45913</v>
      </c>
      <c r="AK122" s="641"/>
      <c r="AL122" s="641"/>
      <c r="AM122" s="641"/>
      <c r="AN122" s="642"/>
      <c r="AO122" s="638">
        <f t="shared" ref="AO122" si="142">AJ122+1</f>
        <v>45914</v>
      </c>
      <c r="AP122" s="639"/>
      <c r="AQ122" s="639"/>
      <c r="AR122" s="639"/>
      <c r="AS122" s="639"/>
      <c r="AT122" s="640">
        <f t="shared" ref="AT122" si="143">AO122+1</f>
        <v>45915</v>
      </c>
      <c r="AU122" s="641"/>
      <c r="AV122" s="641"/>
      <c r="AW122" s="641"/>
      <c r="AX122" s="642"/>
    </row>
    <row r="123" spans="2:50" ht="14.25" hidden="1" customHeight="1" outlineLevel="1">
      <c r="B123" s="583"/>
      <c r="C123" s="583"/>
      <c r="D123" s="583"/>
      <c r="E123" s="583"/>
      <c r="F123" s="583"/>
      <c r="G123" s="583"/>
      <c r="H123" s="583"/>
      <c r="I123" s="583"/>
      <c r="J123" s="583"/>
      <c r="K123" s="583"/>
      <c r="L123" s="583"/>
      <c r="M123" s="584"/>
      <c r="N123" s="623"/>
      <c r="O123" s="623"/>
      <c r="P123" s="643">
        <f>P122</f>
        <v>45909</v>
      </c>
      <c r="Q123" s="643"/>
      <c r="R123" s="643"/>
      <c r="S123" s="643"/>
      <c r="T123" s="643"/>
      <c r="U123" s="644">
        <f>U122</f>
        <v>45910</v>
      </c>
      <c r="V123" s="644"/>
      <c r="W123" s="644"/>
      <c r="X123" s="644"/>
      <c r="Y123" s="644"/>
      <c r="Z123" s="643">
        <f t="shared" ref="Z123" si="144">Z122</f>
        <v>45911</v>
      </c>
      <c r="AA123" s="643"/>
      <c r="AB123" s="643"/>
      <c r="AC123" s="643"/>
      <c r="AD123" s="643"/>
      <c r="AE123" s="644">
        <f t="shared" ref="AE123" si="145">AE122</f>
        <v>45912</v>
      </c>
      <c r="AF123" s="644"/>
      <c r="AG123" s="644"/>
      <c r="AH123" s="644"/>
      <c r="AI123" s="644"/>
      <c r="AJ123" s="645">
        <f t="shared" ref="AJ123" si="146">AJ122</f>
        <v>45913</v>
      </c>
      <c r="AK123" s="646"/>
      <c r="AL123" s="646"/>
      <c r="AM123" s="646"/>
      <c r="AN123" s="647"/>
      <c r="AO123" s="644">
        <f t="shared" ref="AO123" si="147">AO122</f>
        <v>45914</v>
      </c>
      <c r="AP123" s="644"/>
      <c r="AQ123" s="644"/>
      <c r="AR123" s="644"/>
      <c r="AS123" s="644"/>
      <c r="AT123" s="645">
        <f t="shared" ref="AT123" si="148">AT122</f>
        <v>45915</v>
      </c>
      <c r="AU123" s="646"/>
      <c r="AV123" s="646"/>
      <c r="AW123" s="646"/>
      <c r="AX123" s="647"/>
    </row>
    <row r="124" spans="2:50" ht="14.25" hidden="1" customHeight="1" outlineLevel="1">
      <c r="B124" s="527" t="s">
        <v>165</v>
      </c>
      <c r="C124" s="527" t="s">
        <v>160</v>
      </c>
      <c r="D124" s="527"/>
      <c r="E124" s="527" t="s">
        <v>161</v>
      </c>
      <c r="F124" s="527"/>
      <c r="G124" s="527"/>
      <c r="H124" s="527" t="s">
        <v>166</v>
      </c>
      <c r="I124" s="575" t="s">
        <v>445</v>
      </c>
      <c r="J124" s="575"/>
      <c r="K124" s="575"/>
      <c r="L124" s="575" t="s">
        <v>166</v>
      </c>
      <c r="M124" s="575" t="s">
        <v>168</v>
      </c>
      <c r="N124" s="527"/>
      <c r="O124" s="527" t="s">
        <v>167</v>
      </c>
      <c r="P124" s="527" t="s">
        <v>163</v>
      </c>
      <c r="Q124" s="527"/>
      <c r="R124" s="527"/>
      <c r="S124" s="527"/>
      <c r="T124" s="527" t="s">
        <v>166</v>
      </c>
      <c r="U124" s="527" t="s">
        <v>163</v>
      </c>
      <c r="V124" s="527"/>
      <c r="W124" s="527"/>
      <c r="X124" s="527"/>
      <c r="Y124" s="527" t="s">
        <v>166</v>
      </c>
      <c r="Z124" s="527" t="s">
        <v>163</v>
      </c>
      <c r="AA124" s="527"/>
      <c r="AB124" s="527"/>
      <c r="AC124" s="527"/>
      <c r="AD124" s="527" t="s">
        <v>166</v>
      </c>
      <c r="AE124" s="527" t="s">
        <v>163</v>
      </c>
      <c r="AF124" s="527"/>
      <c r="AG124" s="527"/>
      <c r="AH124" s="527"/>
      <c r="AI124" s="527" t="s">
        <v>166</v>
      </c>
      <c r="AJ124" s="527" t="s">
        <v>163</v>
      </c>
      <c r="AK124" s="527"/>
      <c r="AL124" s="527"/>
      <c r="AM124" s="527"/>
      <c r="AN124" s="527" t="s">
        <v>166</v>
      </c>
      <c r="AO124" s="527" t="s">
        <v>163</v>
      </c>
      <c r="AP124" s="527"/>
      <c r="AQ124" s="527"/>
      <c r="AR124" s="527"/>
      <c r="AS124" s="527" t="s">
        <v>166</v>
      </c>
      <c r="AT124" s="527" t="s">
        <v>163</v>
      </c>
      <c r="AU124" s="527"/>
      <c r="AV124" s="527"/>
      <c r="AW124" s="527"/>
      <c r="AX124" s="527" t="s">
        <v>166</v>
      </c>
    </row>
    <row r="125" spans="2:50" ht="14.25" hidden="1" customHeight="1" outlineLevel="1">
      <c r="B125" s="527"/>
      <c r="C125" s="527"/>
      <c r="D125" s="527"/>
      <c r="E125" s="527" t="s">
        <v>446</v>
      </c>
      <c r="F125" s="527"/>
      <c r="G125" s="527"/>
      <c r="H125" s="527"/>
      <c r="I125" s="575" t="s">
        <v>446</v>
      </c>
      <c r="J125" s="575"/>
      <c r="K125" s="575"/>
      <c r="L125" s="575"/>
      <c r="M125" s="575"/>
      <c r="N125" s="527"/>
      <c r="O125" s="527"/>
      <c r="P125" s="527" t="s">
        <v>447</v>
      </c>
      <c r="Q125" s="527"/>
      <c r="R125" s="527"/>
      <c r="S125" s="527"/>
      <c r="T125" s="527"/>
      <c r="U125" s="527" t="s">
        <v>447</v>
      </c>
      <c r="V125" s="527"/>
      <c r="W125" s="527"/>
      <c r="X125" s="527"/>
      <c r="Y125" s="527"/>
      <c r="Z125" s="527" t="s">
        <v>447</v>
      </c>
      <c r="AA125" s="527"/>
      <c r="AB125" s="527"/>
      <c r="AC125" s="527"/>
      <c r="AD125" s="527"/>
      <c r="AE125" s="527" t="s">
        <v>447</v>
      </c>
      <c r="AF125" s="527"/>
      <c r="AG125" s="527"/>
      <c r="AH125" s="527"/>
      <c r="AI125" s="527"/>
      <c r="AJ125" s="527" t="s">
        <v>447</v>
      </c>
      <c r="AK125" s="527"/>
      <c r="AL125" s="527"/>
      <c r="AM125" s="527"/>
      <c r="AN125" s="527"/>
      <c r="AO125" s="527" t="s">
        <v>447</v>
      </c>
      <c r="AP125" s="527"/>
      <c r="AQ125" s="527"/>
      <c r="AR125" s="527"/>
      <c r="AS125" s="527"/>
      <c r="AT125" s="527" t="s">
        <v>447</v>
      </c>
      <c r="AU125" s="527"/>
      <c r="AV125" s="527"/>
      <c r="AW125" s="527"/>
      <c r="AX125" s="527"/>
    </row>
    <row r="126" spans="2:50" ht="14.25" hidden="1" customHeight="1" outlineLevel="1">
      <c r="B126" s="527"/>
      <c r="C126" s="527"/>
      <c r="D126" s="527"/>
      <c r="E126" s="203" t="s">
        <v>162</v>
      </c>
      <c r="F126" s="203" t="s">
        <v>448</v>
      </c>
      <c r="G126" s="203" t="s">
        <v>164</v>
      </c>
      <c r="H126" s="527"/>
      <c r="I126" s="204" t="s">
        <v>162</v>
      </c>
      <c r="J126" s="204" t="s">
        <v>448</v>
      </c>
      <c r="K126" s="204" t="s">
        <v>164</v>
      </c>
      <c r="L126" s="575"/>
      <c r="M126" s="575"/>
      <c r="N126" s="527"/>
      <c r="O126" s="527"/>
      <c r="P126" s="203" t="s">
        <v>162</v>
      </c>
      <c r="Q126" s="203" t="s">
        <v>448</v>
      </c>
      <c r="R126" s="203" t="s">
        <v>164</v>
      </c>
      <c r="S126" s="205" t="s">
        <v>168</v>
      </c>
      <c r="T126" s="527"/>
      <c r="U126" s="203" t="s">
        <v>162</v>
      </c>
      <c r="V126" s="203" t="s">
        <v>448</v>
      </c>
      <c r="W126" s="203" t="s">
        <v>164</v>
      </c>
      <c r="X126" s="205" t="s">
        <v>168</v>
      </c>
      <c r="Y126" s="527"/>
      <c r="Z126" s="203" t="s">
        <v>162</v>
      </c>
      <c r="AA126" s="203" t="s">
        <v>448</v>
      </c>
      <c r="AB126" s="203" t="s">
        <v>164</v>
      </c>
      <c r="AC126" s="205" t="s">
        <v>168</v>
      </c>
      <c r="AD126" s="527"/>
      <c r="AE126" s="203" t="s">
        <v>162</v>
      </c>
      <c r="AF126" s="203" t="s">
        <v>448</v>
      </c>
      <c r="AG126" s="203" t="s">
        <v>164</v>
      </c>
      <c r="AH126" s="205" t="s">
        <v>168</v>
      </c>
      <c r="AI126" s="527"/>
      <c r="AJ126" s="203" t="s">
        <v>162</v>
      </c>
      <c r="AK126" s="203" t="s">
        <v>448</v>
      </c>
      <c r="AL126" s="203" t="s">
        <v>164</v>
      </c>
      <c r="AM126" s="205" t="s">
        <v>168</v>
      </c>
      <c r="AN126" s="527"/>
      <c r="AO126" s="203" t="s">
        <v>162</v>
      </c>
      <c r="AP126" s="203" t="s">
        <v>448</v>
      </c>
      <c r="AQ126" s="203" t="s">
        <v>164</v>
      </c>
      <c r="AR126" s="205" t="s">
        <v>168</v>
      </c>
      <c r="AS126" s="527"/>
      <c r="AT126" s="203" t="s">
        <v>162</v>
      </c>
      <c r="AU126" s="203" t="s">
        <v>448</v>
      </c>
      <c r="AV126" s="203" t="s">
        <v>164</v>
      </c>
      <c r="AW126" s="205" t="s">
        <v>168</v>
      </c>
      <c r="AX126" s="527"/>
    </row>
    <row r="127" spans="2:50" ht="14.25" hidden="1" customHeight="1" outlineLevel="1">
      <c r="B127" s="527" t="s">
        <v>145</v>
      </c>
      <c r="C127" s="203">
        <v>1</v>
      </c>
      <c r="D127" s="206" t="s">
        <v>427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76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77">
        <f>IFERROR(AVERAGE(K127:K141),"-")</f>
        <v>76.299685850950922</v>
      </c>
      <c r="M127" s="209">
        <f>RANK(K127, K$127:$K$141)</f>
        <v>1</v>
      </c>
      <c r="N127" s="527"/>
      <c r="O127" s="527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76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76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76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76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76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76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76">
        <f>AVERAGE(AV127:AV141)</f>
        <v>76.379312307356713</v>
      </c>
    </row>
    <row r="128" spans="2:50" ht="14.25" hidden="1" customHeight="1" outlineLevel="1">
      <c r="B128" s="527"/>
      <c r="C128" s="203">
        <v>2</v>
      </c>
      <c r="D128" s="206" t="s">
        <v>380</v>
      </c>
      <c r="E128" s="203">
        <v>22</v>
      </c>
      <c r="F128" s="203">
        <v>1800</v>
      </c>
      <c r="G128" s="208">
        <f t="shared" si="149"/>
        <v>81.818181818181813</v>
      </c>
      <c r="H128" s="576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77"/>
      <c r="M128" s="209">
        <f>RANK(K128, K$127:$K$141)</f>
        <v>2</v>
      </c>
      <c r="N128" s="527"/>
      <c r="O128" s="527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76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76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76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76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76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76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76"/>
    </row>
    <row r="129" spans="2:50" ht="14.25" hidden="1" customHeight="1" outlineLevel="1">
      <c r="B129" s="527"/>
      <c r="C129" s="203">
        <v>3</v>
      </c>
      <c r="D129" s="206"/>
      <c r="E129" s="203"/>
      <c r="F129" s="203"/>
      <c r="G129" s="208"/>
      <c r="H129" s="576"/>
      <c r="I129" s="209"/>
      <c r="J129" s="209"/>
      <c r="K129" s="210"/>
      <c r="L129" s="577"/>
      <c r="M129" s="209"/>
      <c r="N129" s="527"/>
      <c r="O129" s="527"/>
      <c r="P129" s="203"/>
      <c r="Q129" s="203"/>
      <c r="R129" s="208"/>
      <c r="S129" s="205"/>
      <c r="T129" s="576"/>
      <c r="U129" s="203"/>
      <c r="V129" s="203"/>
      <c r="W129" s="208"/>
      <c r="X129" s="205"/>
      <c r="Y129" s="576"/>
      <c r="Z129" s="203"/>
      <c r="AA129" s="203"/>
      <c r="AB129" s="208"/>
      <c r="AC129" s="205"/>
      <c r="AD129" s="576"/>
      <c r="AE129" s="203"/>
      <c r="AF129" s="203"/>
      <c r="AG129" s="208"/>
      <c r="AH129" s="205"/>
      <c r="AI129" s="576"/>
      <c r="AJ129" s="203"/>
      <c r="AK129" s="203"/>
      <c r="AL129" s="208"/>
      <c r="AM129" s="205"/>
      <c r="AN129" s="576"/>
      <c r="AO129" s="203"/>
      <c r="AP129" s="203"/>
      <c r="AQ129" s="208"/>
      <c r="AR129" s="205"/>
      <c r="AS129" s="576"/>
      <c r="AT129" s="203"/>
      <c r="AU129" s="203"/>
      <c r="AV129" s="208"/>
      <c r="AW129" s="205"/>
      <c r="AX129" s="576"/>
    </row>
    <row r="130" spans="2:50" ht="14.25" hidden="1" customHeight="1" outlineLevel="1">
      <c r="B130" s="527"/>
      <c r="C130" s="203">
        <v>4</v>
      </c>
      <c r="D130" s="206"/>
      <c r="E130" s="203"/>
      <c r="F130" s="203"/>
      <c r="G130" s="208"/>
      <c r="H130" s="576"/>
      <c r="I130" s="209"/>
      <c r="J130" s="209"/>
      <c r="K130" s="210"/>
      <c r="L130" s="577"/>
      <c r="M130" s="209"/>
      <c r="N130" s="527"/>
      <c r="O130" s="527"/>
      <c r="P130" s="203"/>
      <c r="Q130" s="203"/>
      <c r="R130" s="208"/>
      <c r="S130" s="205"/>
      <c r="T130" s="576"/>
      <c r="U130" s="203"/>
      <c r="V130" s="203"/>
      <c r="W130" s="208"/>
      <c r="X130" s="205"/>
      <c r="Y130" s="576"/>
      <c r="Z130" s="203"/>
      <c r="AA130" s="203"/>
      <c r="AB130" s="208"/>
      <c r="AC130" s="205"/>
      <c r="AD130" s="576"/>
      <c r="AE130" s="203"/>
      <c r="AF130" s="203"/>
      <c r="AG130" s="208"/>
      <c r="AH130" s="205"/>
      <c r="AI130" s="576"/>
      <c r="AJ130" s="203"/>
      <c r="AK130" s="203"/>
      <c r="AL130" s="208"/>
      <c r="AM130" s="205"/>
      <c r="AN130" s="576"/>
      <c r="AO130" s="203"/>
      <c r="AP130" s="203"/>
      <c r="AQ130" s="208"/>
      <c r="AR130" s="205"/>
      <c r="AS130" s="576"/>
      <c r="AT130" s="203"/>
      <c r="AU130" s="203"/>
      <c r="AV130" s="208"/>
      <c r="AW130" s="205"/>
      <c r="AX130" s="576"/>
    </row>
    <row r="131" spans="2:50" ht="14.25" hidden="1" customHeight="1" outlineLevel="1">
      <c r="B131" s="527"/>
      <c r="C131" s="203">
        <v>5</v>
      </c>
      <c r="D131" s="206"/>
      <c r="E131" s="203"/>
      <c r="F131" s="203"/>
      <c r="G131" s="208"/>
      <c r="H131" s="576"/>
      <c r="I131" s="209"/>
      <c r="J131" s="209"/>
      <c r="K131" s="210"/>
      <c r="L131" s="577"/>
      <c r="M131" s="209"/>
      <c r="N131" s="527"/>
      <c r="O131" s="527"/>
      <c r="P131" s="203"/>
      <c r="Q131" s="203"/>
      <c r="R131" s="208"/>
      <c r="S131" s="205"/>
      <c r="T131" s="576"/>
      <c r="U131" s="203"/>
      <c r="V131" s="203"/>
      <c r="W131" s="208"/>
      <c r="X131" s="205"/>
      <c r="Y131" s="576"/>
      <c r="Z131" s="203"/>
      <c r="AA131" s="203"/>
      <c r="AB131" s="208"/>
      <c r="AC131" s="205"/>
      <c r="AD131" s="576"/>
      <c r="AE131" s="203"/>
      <c r="AF131" s="203"/>
      <c r="AG131" s="208"/>
      <c r="AH131" s="205"/>
      <c r="AI131" s="576"/>
      <c r="AJ131" s="203"/>
      <c r="AK131" s="203"/>
      <c r="AL131" s="208"/>
      <c r="AM131" s="205"/>
      <c r="AN131" s="576"/>
      <c r="AO131" s="203"/>
      <c r="AP131" s="203"/>
      <c r="AQ131" s="208"/>
      <c r="AR131" s="205"/>
      <c r="AS131" s="576"/>
      <c r="AT131" s="203"/>
      <c r="AU131" s="203"/>
      <c r="AV131" s="208"/>
      <c r="AW131" s="205"/>
      <c r="AX131" s="576"/>
    </row>
    <row r="132" spans="2:50" ht="14.25" hidden="1" customHeight="1" outlineLevel="1">
      <c r="B132" s="527"/>
      <c r="C132" s="203">
        <v>6</v>
      </c>
      <c r="D132" s="206"/>
      <c r="E132" s="203"/>
      <c r="F132" s="203"/>
      <c r="G132" s="208"/>
      <c r="H132" s="576"/>
      <c r="I132" s="209"/>
      <c r="J132" s="209"/>
      <c r="K132" s="210"/>
      <c r="L132" s="577"/>
      <c r="M132" s="209"/>
      <c r="N132" s="527"/>
      <c r="O132" s="527"/>
      <c r="P132" s="203"/>
      <c r="Q132" s="203"/>
      <c r="R132" s="208"/>
      <c r="S132" s="205"/>
      <c r="T132" s="576"/>
      <c r="U132" s="203"/>
      <c r="V132" s="203"/>
      <c r="W132" s="208"/>
      <c r="X132" s="205"/>
      <c r="Y132" s="576"/>
      <c r="Z132" s="203"/>
      <c r="AA132" s="203"/>
      <c r="AB132" s="208"/>
      <c r="AC132" s="205"/>
      <c r="AD132" s="576"/>
      <c r="AE132" s="203"/>
      <c r="AF132" s="203"/>
      <c r="AG132" s="208"/>
      <c r="AH132" s="205"/>
      <c r="AI132" s="576"/>
      <c r="AJ132" s="203"/>
      <c r="AK132" s="203"/>
      <c r="AL132" s="208"/>
      <c r="AM132" s="205"/>
      <c r="AN132" s="576"/>
      <c r="AO132" s="203"/>
      <c r="AP132" s="203"/>
      <c r="AQ132" s="208"/>
      <c r="AR132" s="205"/>
      <c r="AS132" s="576"/>
      <c r="AT132" s="203"/>
      <c r="AU132" s="203"/>
      <c r="AV132" s="208"/>
      <c r="AW132" s="205"/>
      <c r="AX132" s="576"/>
    </row>
    <row r="133" spans="2:50" ht="14.25" hidden="1" customHeight="1" outlineLevel="1">
      <c r="B133" s="527"/>
      <c r="C133" s="203">
        <v>7</v>
      </c>
      <c r="D133" s="206"/>
      <c r="E133" s="203"/>
      <c r="F133" s="203"/>
      <c r="G133" s="208"/>
      <c r="H133" s="576"/>
      <c r="I133" s="209"/>
      <c r="J133" s="209"/>
      <c r="K133" s="210"/>
      <c r="L133" s="577"/>
      <c r="M133" s="209"/>
      <c r="N133" s="527"/>
      <c r="O133" s="527"/>
      <c r="P133" s="203"/>
      <c r="Q133" s="203"/>
      <c r="R133" s="208"/>
      <c r="S133" s="205"/>
      <c r="T133" s="576"/>
      <c r="U133" s="203"/>
      <c r="V133" s="203"/>
      <c r="W133" s="208"/>
      <c r="X133" s="205"/>
      <c r="Y133" s="576"/>
      <c r="Z133" s="203"/>
      <c r="AA133" s="203"/>
      <c r="AB133" s="208"/>
      <c r="AC133" s="205"/>
      <c r="AD133" s="576"/>
      <c r="AE133" s="203"/>
      <c r="AF133" s="203"/>
      <c r="AG133" s="208"/>
      <c r="AH133" s="205"/>
      <c r="AI133" s="576"/>
      <c r="AJ133" s="203"/>
      <c r="AK133" s="203"/>
      <c r="AL133" s="208"/>
      <c r="AM133" s="205"/>
      <c r="AN133" s="576"/>
      <c r="AO133" s="203"/>
      <c r="AP133" s="203"/>
      <c r="AQ133" s="208"/>
      <c r="AR133" s="205"/>
      <c r="AS133" s="576"/>
      <c r="AT133" s="203"/>
      <c r="AU133" s="203"/>
      <c r="AV133" s="208"/>
      <c r="AW133" s="205"/>
      <c r="AX133" s="576"/>
    </row>
    <row r="134" spans="2:50" ht="14.25" hidden="1" customHeight="1" outlineLevel="1">
      <c r="B134" s="527"/>
      <c r="C134" s="203">
        <v>8</v>
      </c>
      <c r="D134" s="206"/>
      <c r="E134" s="203"/>
      <c r="F134" s="203"/>
      <c r="G134" s="208"/>
      <c r="H134" s="576"/>
      <c r="I134" s="209"/>
      <c r="J134" s="209"/>
      <c r="K134" s="210"/>
      <c r="L134" s="577"/>
      <c r="M134" s="209"/>
      <c r="N134" s="527"/>
      <c r="O134" s="527"/>
      <c r="P134" s="203"/>
      <c r="Q134" s="203"/>
      <c r="R134" s="208"/>
      <c r="S134" s="205"/>
      <c r="T134" s="576"/>
      <c r="U134" s="203"/>
      <c r="V134" s="203"/>
      <c r="W134" s="208"/>
      <c r="X134" s="205"/>
      <c r="Y134" s="576"/>
      <c r="Z134" s="203"/>
      <c r="AA134" s="203"/>
      <c r="AB134" s="208"/>
      <c r="AC134" s="205"/>
      <c r="AD134" s="576"/>
      <c r="AE134" s="203"/>
      <c r="AF134" s="203"/>
      <c r="AG134" s="208"/>
      <c r="AH134" s="205"/>
      <c r="AI134" s="576"/>
      <c r="AJ134" s="203"/>
      <c r="AK134" s="203"/>
      <c r="AL134" s="208"/>
      <c r="AM134" s="205"/>
      <c r="AN134" s="576"/>
      <c r="AO134" s="203"/>
      <c r="AP134" s="203"/>
      <c r="AQ134" s="208"/>
      <c r="AR134" s="205"/>
      <c r="AS134" s="576"/>
      <c r="AT134" s="203"/>
      <c r="AU134" s="203"/>
      <c r="AV134" s="208"/>
      <c r="AW134" s="205"/>
      <c r="AX134" s="576"/>
    </row>
    <row r="135" spans="2:50" ht="14.25" hidden="1" customHeight="1" outlineLevel="1">
      <c r="B135" s="527"/>
      <c r="C135" s="203">
        <v>9</v>
      </c>
      <c r="D135" s="206"/>
      <c r="E135" s="203"/>
      <c r="F135" s="203"/>
      <c r="G135" s="208"/>
      <c r="H135" s="576"/>
      <c r="I135" s="209"/>
      <c r="J135" s="209"/>
      <c r="K135" s="210"/>
      <c r="L135" s="577"/>
      <c r="M135" s="209"/>
      <c r="N135" s="527"/>
      <c r="O135" s="527"/>
      <c r="P135" s="203"/>
      <c r="Q135" s="203"/>
      <c r="R135" s="208"/>
      <c r="S135" s="205"/>
      <c r="T135" s="576"/>
      <c r="U135" s="203"/>
      <c r="V135" s="203"/>
      <c r="W135" s="208"/>
      <c r="X135" s="205"/>
      <c r="Y135" s="576"/>
      <c r="Z135" s="203"/>
      <c r="AA135" s="203"/>
      <c r="AB135" s="208"/>
      <c r="AC135" s="205"/>
      <c r="AD135" s="576"/>
      <c r="AE135" s="203"/>
      <c r="AF135" s="203"/>
      <c r="AG135" s="208"/>
      <c r="AH135" s="205"/>
      <c r="AI135" s="576"/>
      <c r="AJ135" s="203"/>
      <c r="AK135" s="203"/>
      <c r="AL135" s="208"/>
      <c r="AM135" s="205"/>
      <c r="AN135" s="576"/>
      <c r="AO135" s="203"/>
      <c r="AP135" s="203"/>
      <c r="AQ135" s="208"/>
      <c r="AR135" s="205"/>
      <c r="AS135" s="576"/>
      <c r="AT135" s="203"/>
      <c r="AU135" s="203"/>
      <c r="AV135" s="208"/>
      <c r="AW135" s="205"/>
      <c r="AX135" s="576"/>
    </row>
    <row r="136" spans="2:50" ht="14.25" hidden="1" customHeight="1" outlineLevel="1">
      <c r="B136" s="527"/>
      <c r="C136" s="203">
        <v>10</v>
      </c>
      <c r="D136" s="206"/>
      <c r="E136" s="203"/>
      <c r="F136" s="203"/>
      <c r="G136" s="208"/>
      <c r="H136" s="576"/>
      <c r="I136" s="209"/>
      <c r="J136" s="209"/>
      <c r="K136" s="210"/>
      <c r="L136" s="577"/>
      <c r="M136" s="209"/>
      <c r="N136" s="527"/>
      <c r="O136" s="527"/>
      <c r="P136" s="203"/>
      <c r="Q136" s="203"/>
      <c r="R136" s="208"/>
      <c r="S136" s="205"/>
      <c r="T136" s="576"/>
      <c r="U136" s="203"/>
      <c r="V136" s="203"/>
      <c r="W136" s="208"/>
      <c r="X136" s="205"/>
      <c r="Y136" s="576"/>
      <c r="Z136" s="203"/>
      <c r="AA136" s="203"/>
      <c r="AB136" s="208"/>
      <c r="AC136" s="205"/>
      <c r="AD136" s="576"/>
      <c r="AE136" s="203"/>
      <c r="AF136" s="203"/>
      <c r="AG136" s="208"/>
      <c r="AH136" s="205"/>
      <c r="AI136" s="576"/>
      <c r="AJ136" s="203"/>
      <c r="AK136" s="203"/>
      <c r="AL136" s="208"/>
      <c r="AM136" s="205"/>
      <c r="AN136" s="576"/>
      <c r="AO136" s="203"/>
      <c r="AP136" s="203"/>
      <c r="AQ136" s="208"/>
      <c r="AR136" s="205"/>
      <c r="AS136" s="576"/>
      <c r="AT136" s="203"/>
      <c r="AU136" s="203"/>
      <c r="AV136" s="208"/>
      <c r="AW136" s="205"/>
      <c r="AX136" s="576"/>
    </row>
    <row r="137" spans="2:50" ht="14.25" hidden="1" customHeight="1" outlineLevel="1">
      <c r="B137" s="527"/>
      <c r="C137" s="203">
        <v>11</v>
      </c>
      <c r="D137" s="206"/>
      <c r="E137" s="203"/>
      <c r="F137" s="203"/>
      <c r="G137" s="208"/>
      <c r="H137" s="576"/>
      <c r="I137" s="209"/>
      <c r="J137" s="209"/>
      <c r="K137" s="210"/>
      <c r="L137" s="577"/>
      <c r="M137" s="209"/>
      <c r="N137" s="527"/>
      <c r="O137" s="527"/>
      <c r="P137" s="203"/>
      <c r="Q137" s="203"/>
      <c r="R137" s="208"/>
      <c r="S137" s="205"/>
      <c r="T137" s="576"/>
      <c r="U137" s="203"/>
      <c r="V137" s="203"/>
      <c r="W137" s="208"/>
      <c r="X137" s="205"/>
      <c r="Y137" s="576"/>
      <c r="Z137" s="203"/>
      <c r="AA137" s="203"/>
      <c r="AB137" s="208"/>
      <c r="AC137" s="205"/>
      <c r="AD137" s="576"/>
      <c r="AE137" s="203"/>
      <c r="AF137" s="203"/>
      <c r="AG137" s="208"/>
      <c r="AH137" s="205"/>
      <c r="AI137" s="576"/>
      <c r="AJ137" s="203"/>
      <c r="AK137" s="203"/>
      <c r="AL137" s="208"/>
      <c r="AM137" s="205"/>
      <c r="AN137" s="576"/>
      <c r="AO137" s="203"/>
      <c r="AP137" s="203"/>
      <c r="AQ137" s="208"/>
      <c r="AR137" s="205"/>
      <c r="AS137" s="576"/>
      <c r="AT137" s="203"/>
      <c r="AU137" s="203"/>
      <c r="AV137" s="208"/>
      <c r="AW137" s="205"/>
      <c r="AX137" s="576"/>
    </row>
    <row r="138" spans="2:50" ht="14.25" hidden="1" customHeight="1" outlineLevel="1">
      <c r="B138" s="527"/>
      <c r="C138" s="203">
        <v>12</v>
      </c>
      <c r="D138" s="206"/>
      <c r="E138" s="203"/>
      <c r="F138" s="203"/>
      <c r="G138" s="208"/>
      <c r="H138" s="576"/>
      <c r="I138" s="209"/>
      <c r="J138" s="209"/>
      <c r="K138" s="210"/>
      <c r="L138" s="577"/>
      <c r="M138" s="209"/>
      <c r="N138" s="527"/>
      <c r="O138" s="527"/>
      <c r="P138" s="203"/>
      <c r="Q138" s="203"/>
      <c r="R138" s="208"/>
      <c r="S138" s="205"/>
      <c r="T138" s="576"/>
      <c r="U138" s="203"/>
      <c r="V138" s="203"/>
      <c r="W138" s="208"/>
      <c r="X138" s="205"/>
      <c r="Y138" s="576"/>
      <c r="Z138" s="203"/>
      <c r="AA138" s="203"/>
      <c r="AB138" s="208"/>
      <c r="AC138" s="205"/>
      <c r="AD138" s="576"/>
      <c r="AE138" s="203"/>
      <c r="AF138" s="203"/>
      <c r="AG138" s="208"/>
      <c r="AH138" s="205"/>
      <c r="AI138" s="576"/>
      <c r="AJ138" s="203"/>
      <c r="AK138" s="203"/>
      <c r="AL138" s="208"/>
      <c r="AM138" s="205"/>
      <c r="AN138" s="576"/>
      <c r="AO138" s="203"/>
      <c r="AP138" s="203"/>
      <c r="AQ138" s="208"/>
      <c r="AR138" s="205"/>
      <c r="AS138" s="576"/>
      <c r="AT138" s="203"/>
      <c r="AU138" s="203"/>
      <c r="AV138" s="208"/>
      <c r="AW138" s="205"/>
      <c r="AX138" s="576"/>
    </row>
    <row r="139" spans="2:50" ht="14.25" hidden="1" customHeight="1" outlineLevel="1">
      <c r="B139" s="527"/>
      <c r="C139" s="203">
        <v>13</v>
      </c>
      <c r="D139" s="206"/>
      <c r="E139" s="203"/>
      <c r="F139" s="203"/>
      <c r="G139" s="208"/>
      <c r="H139" s="576"/>
      <c r="I139" s="209"/>
      <c r="J139" s="209"/>
      <c r="K139" s="210"/>
      <c r="L139" s="577"/>
      <c r="M139" s="209"/>
      <c r="N139" s="527"/>
      <c r="O139" s="527"/>
      <c r="P139" s="203"/>
      <c r="Q139" s="203"/>
      <c r="R139" s="208"/>
      <c r="S139" s="205"/>
      <c r="T139" s="576"/>
      <c r="U139" s="203"/>
      <c r="V139" s="203"/>
      <c r="W139" s="208"/>
      <c r="X139" s="205"/>
      <c r="Y139" s="576"/>
      <c r="Z139" s="203"/>
      <c r="AA139" s="203"/>
      <c r="AB139" s="208"/>
      <c r="AC139" s="205"/>
      <c r="AD139" s="576"/>
      <c r="AE139" s="203"/>
      <c r="AF139" s="203"/>
      <c r="AG139" s="208"/>
      <c r="AH139" s="205"/>
      <c r="AI139" s="576"/>
      <c r="AJ139" s="203"/>
      <c r="AK139" s="203"/>
      <c r="AL139" s="208"/>
      <c r="AM139" s="205"/>
      <c r="AN139" s="576"/>
      <c r="AO139" s="203"/>
      <c r="AP139" s="203"/>
      <c r="AQ139" s="208"/>
      <c r="AR139" s="205"/>
      <c r="AS139" s="576"/>
      <c r="AT139" s="203"/>
      <c r="AU139" s="203"/>
      <c r="AV139" s="208"/>
      <c r="AW139" s="205"/>
      <c r="AX139" s="576"/>
    </row>
    <row r="140" spans="2:50" ht="14.25" hidden="1" customHeight="1" outlineLevel="1">
      <c r="B140" s="527"/>
      <c r="C140" s="203">
        <v>14</v>
      </c>
      <c r="D140" s="206"/>
      <c r="E140" s="203"/>
      <c r="F140" s="203"/>
      <c r="G140" s="208"/>
      <c r="H140" s="576"/>
      <c r="I140" s="209"/>
      <c r="J140" s="209"/>
      <c r="K140" s="210"/>
      <c r="L140" s="577"/>
      <c r="M140" s="209"/>
      <c r="N140" s="527"/>
      <c r="O140" s="527"/>
      <c r="P140" s="203"/>
      <c r="Q140" s="203"/>
      <c r="R140" s="208"/>
      <c r="S140" s="205"/>
      <c r="T140" s="576"/>
      <c r="U140" s="203"/>
      <c r="V140" s="203"/>
      <c r="W140" s="208"/>
      <c r="X140" s="205"/>
      <c r="Y140" s="576"/>
      <c r="Z140" s="203"/>
      <c r="AA140" s="203"/>
      <c r="AB140" s="208"/>
      <c r="AC140" s="205"/>
      <c r="AD140" s="576"/>
      <c r="AE140" s="203"/>
      <c r="AF140" s="203"/>
      <c r="AG140" s="208"/>
      <c r="AH140" s="205"/>
      <c r="AI140" s="576"/>
      <c r="AJ140" s="203"/>
      <c r="AK140" s="203"/>
      <c r="AL140" s="208"/>
      <c r="AM140" s="205"/>
      <c r="AN140" s="576"/>
      <c r="AO140" s="203"/>
      <c r="AP140" s="203"/>
      <c r="AQ140" s="208"/>
      <c r="AR140" s="205"/>
      <c r="AS140" s="576"/>
      <c r="AT140" s="203"/>
      <c r="AU140" s="203"/>
      <c r="AV140" s="208"/>
      <c r="AW140" s="205"/>
      <c r="AX140" s="576"/>
    </row>
    <row r="141" spans="2:50" ht="14.25" hidden="1" customHeight="1" outlineLevel="1">
      <c r="B141" s="527"/>
      <c r="C141" s="203">
        <v>15</v>
      </c>
      <c r="D141" s="206"/>
      <c r="E141" s="203"/>
      <c r="F141" s="203"/>
      <c r="G141" s="208"/>
      <c r="H141" s="576"/>
      <c r="I141" s="209"/>
      <c r="J141" s="209"/>
      <c r="K141" s="210"/>
      <c r="L141" s="577"/>
      <c r="M141" s="209"/>
      <c r="N141" s="527"/>
      <c r="O141" s="527"/>
      <c r="P141" s="203"/>
      <c r="Q141" s="207"/>
      <c r="R141" s="208"/>
      <c r="S141" s="205"/>
      <c r="T141" s="576"/>
      <c r="U141" s="203"/>
      <c r="V141" s="203"/>
      <c r="W141" s="208"/>
      <c r="X141" s="205"/>
      <c r="Y141" s="576"/>
      <c r="Z141" s="203"/>
      <c r="AA141" s="203"/>
      <c r="AB141" s="208"/>
      <c r="AC141" s="205"/>
      <c r="AD141" s="576"/>
      <c r="AE141" s="203"/>
      <c r="AF141" s="203"/>
      <c r="AG141" s="208"/>
      <c r="AH141" s="205"/>
      <c r="AI141" s="576"/>
      <c r="AJ141" s="203"/>
      <c r="AK141" s="203"/>
      <c r="AL141" s="208"/>
      <c r="AM141" s="205"/>
      <c r="AN141" s="576"/>
      <c r="AO141" s="203"/>
      <c r="AP141" s="203"/>
      <c r="AQ141" s="208"/>
      <c r="AR141" s="205"/>
      <c r="AS141" s="576"/>
      <c r="AT141" s="203"/>
      <c r="AU141" s="203"/>
      <c r="AV141" s="208"/>
      <c r="AW141" s="205"/>
      <c r="AX141" s="576"/>
    </row>
    <row r="142" spans="2:50" ht="14.25" hidden="1" customHeight="1" outlineLevel="1" collapsed="1">
      <c r="B142" s="581" t="s">
        <v>625</v>
      </c>
      <c r="C142" s="581"/>
      <c r="D142" s="581"/>
      <c r="E142" s="581"/>
      <c r="F142" s="581"/>
      <c r="G142" s="581"/>
      <c r="H142" s="581"/>
      <c r="I142" s="581"/>
      <c r="J142" s="581"/>
      <c r="K142" s="581"/>
      <c r="L142" s="581"/>
      <c r="M142" s="582"/>
      <c r="N142" s="621" t="s">
        <v>444</v>
      </c>
      <c r="O142" s="621" t="s">
        <v>105</v>
      </c>
      <c r="P142" s="636">
        <f>AT122+1</f>
        <v>45916</v>
      </c>
      <c r="Q142" s="637"/>
      <c r="R142" s="637"/>
      <c r="S142" s="637"/>
      <c r="T142" s="637"/>
      <c r="U142" s="638">
        <f>P142+1</f>
        <v>45917</v>
      </c>
      <c r="V142" s="639"/>
      <c r="W142" s="639"/>
      <c r="X142" s="639"/>
      <c r="Y142" s="639"/>
      <c r="Z142" s="636">
        <f t="shared" ref="Z142" si="165">U142+1</f>
        <v>45918</v>
      </c>
      <c r="AA142" s="637"/>
      <c r="AB142" s="637"/>
      <c r="AC142" s="637"/>
      <c r="AD142" s="637"/>
      <c r="AE142" s="638">
        <f t="shared" ref="AE142" si="166">Z142+1</f>
        <v>45919</v>
      </c>
      <c r="AF142" s="639"/>
      <c r="AG142" s="639"/>
      <c r="AH142" s="639"/>
      <c r="AI142" s="639"/>
      <c r="AJ142" s="640">
        <f t="shared" ref="AJ142" si="167">AE142+1</f>
        <v>45920</v>
      </c>
      <c r="AK142" s="641"/>
      <c r="AL142" s="641"/>
      <c r="AM142" s="641"/>
      <c r="AN142" s="642"/>
      <c r="AO142" s="638">
        <f t="shared" ref="AO142" si="168">AJ142+1</f>
        <v>45921</v>
      </c>
      <c r="AP142" s="639"/>
      <c r="AQ142" s="639"/>
      <c r="AR142" s="639"/>
      <c r="AS142" s="639"/>
      <c r="AT142" s="640">
        <f t="shared" ref="AT142" si="169">AO142+1</f>
        <v>45922</v>
      </c>
      <c r="AU142" s="641"/>
      <c r="AV142" s="641"/>
      <c r="AW142" s="641"/>
      <c r="AX142" s="642"/>
    </row>
    <row r="143" spans="2:50" ht="14.25" hidden="1" customHeight="1" outlineLevel="1">
      <c r="B143" s="583"/>
      <c r="C143" s="583"/>
      <c r="D143" s="583"/>
      <c r="E143" s="583"/>
      <c r="F143" s="583"/>
      <c r="G143" s="583"/>
      <c r="H143" s="583"/>
      <c r="I143" s="583"/>
      <c r="J143" s="583"/>
      <c r="K143" s="583"/>
      <c r="L143" s="583"/>
      <c r="M143" s="584"/>
      <c r="N143" s="623"/>
      <c r="O143" s="623"/>
      <c r="P143" s="643">
        <f>P142</f>
        <v>45916</v>
      </c>
      <c r="Q143" s="643"/>
      <c r="R143" s="643"/>
      <c r="S143" s="643"/>
      <c r="T143" s="643"/>
      <c r="U143" s="644">
        <f>U142</f>
        <v>45917</v>
      </c>
      <c r="V143" s="644"/>
      <c r="W143" s="644"/>
      <c r="X143" s="644"/>
      <c r="Y143" s="644"/>
      <c r="Z143" s="643">
        <f t="shared" ref="Z143" si="170">Z142</f>
        <v>45918</v>
      </c>
      <c r="AA143" s="643"/>
      <c r="AB143" s="643"/>
      <c r="AC143" s="643"/>
      <c r="AD143" s="643"/>
      <c r="AE143" s="644">
        <f t="shared" ref="AE143" si="171">AE142</f>
        <v>45919</v>
      </c>
      <c r="AF143" s="644"/>
      <c r="AG143" s="644"/>
      <c r="AH143" s="644"/>
      <c r="AI143" s="644"/>
      <c r="AJ143" s="645">
        <f t="shared" ref="AJ143" si="172">AJ142</f>
        <v>45920</v>
      </c>
      <c r="AK143" s="646"/>
      <c r="AL143" s="646"/>
      <c r="AM143" s="646"/>
      <c r="AN143" s="647"/>
      <c r="AO143" s="644">
        <f t="shared" ref="AO143" si="173">AO142</f>
        <v>45921</v>
      </c>
      <c r="AP143" s="644"/>
      <c r="AQ143" s="644"/>
      <c r="AR143" s="644"/>
      <c r="AS143" s="644"/>
      <c r="AT143" s="645">
        <f t="shared" ref="AT143" si="174">AT142</f>
        <v>45922</v>
      </c>
      <c r="AU143" s="646"/>
      <c r="AV143" s="646"/>
      <c r="AW143" s="646"/>
      <c r="AX143" s="647"/>
    </row>
    <row r="144" spans="2:50" ht="14.25" hidden="1" customHeight="1" outlineLevel="1">
      <c r="B144" s="527" t="s">
        <v>165</v>
      </c>
      <c r="C144" s="527" t="s">
        <v>160</v>
      </c>
      <c r="D144" s="527"/>
      <c r="E144" s="527" t="s">
        <v>161</v>
      </c>
      <c r="F144" s="527"/>
      <c r="G144" s="527"/>
      <c r="H144" s="527" t="s">
        <v>166</v>
      </c>
      <c r="I144" s="575" t="s">
        <v>445</v>
      </c>
      <c r="J144" s="575"/>
      <c r="K144" s="575"/>
      <c r="L144" s="575" t="s">
        <v>166</v>
      </c>
      <c r="M144" s="575" t="s">
        <v>168</v>
      </c>
      <c r="N144" s="527"/>
      <c r="O144" s="527" t="s">
        <v>167</v>
      </c>
      <c r="P144" s="527" t="s">
        <v>163</v>
      </c>
      <c r="Q144" s="527"/>
      <c r="R144" s="527"/>
      <c r="S144" s="527"/>
      <c r="T144" s="527" t="s">
        <v>166</v>
      </c>
      <c r="U144" s="527" t="s">
        <v>163</v>
      </c>
      <c r="V144" s="527"/>
      <c r="W144" s="527"/>
      <c r="X144" s="527"/>
      <c r="Y144" s="527" t="s">
        <v>166</v>
      </c>
      <c r="Z144" s="527" t="s">
        <v>163</v>
      </c>
      <c r="AA144" s="527"/>
      <c r="AB144" s="527"/>
      <c r="AC144" s="527"/>
      <c r="AD144" s="527" t="s">
        <v>166</v>
      </c>
      <c r="AE144" s="527" t="s">
        <v>163</v>
      </c>
      <c r="AF144" s="527"/>
      <c r="AG144" s="527"/>
      <c r="AH144" s="527"/>
      <c r="AI144" s="527" t="s">
        <v>166</v>
      </c>
      <c r="AJ144" s="527" t="s">
        <v>163</v>
      </c>
      <c r="AK144" s="527"/>
      <c r="AL144" s="527"/>
      <c r="AM144" s="527"/>
      <c r="AN144" s="527" t="s">
        <v>166</v>
      </c>
      <c r="AO144" s="527" t="s">
        <v>163</v>
      </c>
      <c r="AP144" s="527"/>
      <c r="AQ144" s="527"/>
      <c r="AR144" s="527"/>
      <c r="AS144" s="527" t="s">
        <v>166</v>
      </c>
      <c r="AT144" s="527" t="s">
        <v>163</v>
      </c>
      <c r="AU144" s="527"/>
      <c r="AV144" s="527"/>
      <c r="AW144" s="527"/>
      <c r="AX144" s="527" t="s">
        <v>166</v>
      </c>
    </row>
    <row r="145" spans="2:50" ht="14.25" hidden="1" customHeight="1" outlineLevel="1">
      <c r="B145" s="527"/>
      <c r="C145" s="527"/>
      <c r="D145" s="527"/>
      <c r="E145" s="527" t="s">
        <v>446</v>
      </c>
      <c r="F145" s="527"/>
      <c r="G145" s="527"/>
      <c r="H145" s="527"/>
      <c r="I145" s="575" t="s">
        <v>446</v>
      </c>
      <c r="J145" s="575"/>
      <c r="K145" s="575"/>
      <c r="L145" s="575"/>
      <c r="M145" s="575"/>
      <c r="N145" s="527"/>
      <c r="O145" s="527"/>
      <c r="P145" s="527" t="s">
        <v>447</v>
      </c>
      <c r="Q145" s="527"/>
      <c r="R145" s="527"/>
      <c r="S145" s="527"/>
      <c r="T145" s="527"/>
      <c r="U145" s="527" t="s">
        <v>447</v>
      </c>
      <c r="V145" s="527"/>
      <c r="W145" s="527"/>
      <c r="X145" s="527"/>
      <c r="Y145" s="527"/>
      <c r="Z145" s="527" t="s">
        <v>447</v>
      </c>
      <c r="AA145" s="527"/>
      <c r="AB145" s="527"/>
      <c r="AC145" s="527"/>
      <c r="AD145" s="527"/>
      <c r="AE145" s="527" t="s">
        <v>447</v>
      </c>
      <c r="AF145" s="527"/>
      <c r="AG145" s="527"/>
      <c r="AH145" s="527"/>
      <c r="AI145" s="527"/>
      <c r="AJ145" s="527" t="s">
        <v>447</v>
      </c>
      <c r="AK145" s="527"/>
      <c r="AL145" s="527"/>
      <c r="AM145" s="527"/>
      <c r="AN145" s="527"/>
      <c r="AO145" s="527" t="s">
        <v>447</v>
      </c>
      <c r="AP145" s="527"/>
      <c r="AQ145" s="527"/>
      <c r="AR145" s="527"/>
      <c r="AS145" s="527"/>
      <c r="AT145" s="527" t="s">
        <v>447</v>
      </c>
      <c r="AU145" s="527"/>
      <c r="AV145" s="527"/>
      <c r="AW145" s="527"/>
      <c r="AX145" s="527"/>
    </row>
    <row r="146" spans="2:50" ht="14.25" hidden="1" customHeight="1" outlineLevel="1">
      <c r="B146" s="527"/>
      <c r="C146" s="527"/>
      <c r="D146" s="527"/>
      <c r="E146" s="203" t="s">
        <v>162</v>
      </c>
      <c r="F146" s="203" t="s">
        <v>448</v>
      </c>
      <c r="G146" s="203" t="s">
        <v>164</v>
      </c>
      <c r="H146" s="527"/>
      <c r="I146" s="204" t="s">
        <v>162</v>
      </c>
      <c r="J146" s="204" t="s">
        <v>448</v>
      </c>
      <c r="K146" s="204" t="s">
        <v>164</v>
      </c>
      <c r="L146" s="575"/>
      <c r="M146" s="575"/>
      <c r="N146" s="527"/>
      <c r="O146" s="527"/>
      <c r="P146" s="203" t="s">
        <v>162</v>
      </c>
      <c r="Q146" s="203" t="s">
        <v>448</v>
      </c>
      <c r="R146" s="203" t="s">
        <v>164</v>
      </c>
      <c r="S146" s="205" t="s">
        <v>168</v>
      </c>
      <c r="T146" s="527"/>
      <c r="U146" s="203" t="s">
        <v>162</v>
      </c>
      <c r="V146" s="203" t="s">
        <v>448</v>
      </c>
      <c r="W146" s="203" t="s">
        <v>164</v>
      </c>
      <c r="X146" s="205" t="s">
        <v>168</v>
      </c>
      <c r="Y146" s="527"/>
      <c r="Z146" s="203" t="s">
        <v>162</v>
      </c>
      <c r="AA146" s="203" t="s">
        <v>448</v>
      </c>
      <c r="AB146" s="203" t="s">
        <v>164</v>
      </c>
      <c r="AC146" s="205" t="s">
        <v>168</v>
      </c>
      <c r="AD146" s="527"/>
      <c r="AE146" s="203" t="s">
        <v>162</v>
      </c>
      <c r="AF146" s="203" t="s">
        <v>448</v>
      </c>
      <c r="AG146" s="203" t="s">
        <v>164</v>
      </c>
      <c r="AH146" s="205" t="s">
        <v>168</v>
      </c>
      <c r="AI146" s="527"/>
      <c r="AJ146" s="203" t="s">
        <v>162</v>
      </c>
      <c r="AK146" s="203" t="s">
        <v>448</v>
      </c>
      <c r="AL146" s="203" t="s">
        <v>164</v>
      </c>
      <c r="AM146" s="205" t="s">
        <v>168</v>
      </c>
      <c r="AN146" s="527"/>
      <c r="AO146" s="203" t="s">
        <v>162</v>
      </c>
      <c r="AP146" s="203" t="s">
        <v>448</v>
      </c>
      <c r="AQ146" s="203" t="s">
        <v>164</v>
      </c>
      <c r="AR146" s="205" t="s">
        <v>168</v>
      </c>
      <c r="AS146" s="527"/>
      <c r="AT146" s="203" t="s">
        <v>162</v>
      </c>
      <c r="AU146" s="203" t="s">
        <v>448</v>
      </c>
      <c r="AV146" s="203" t="s">
        <v>164</v>
      </c>
      <c r="AW146" s="205" t="s">
        <v>168</v>
      </c>
      <c r="AX146" s="527"/>
    </row>
    <row r="147" spans="2:50" ht="14.25" hidden="1" customHeight="1" outlineLevel="1">
      <c r="B147" s="527" t="s">
        <v>145</v>
      </c>
      <c r="C147" s="203">
        <v>1</v>
      </c>
      <c r="D147" s="206" t="s">
        <v>427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76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77">
        <f>IFERROR(AVERAGE(K147:K161),"-")</f>
        <v>76.464960550869208</v>
      </c>
      <c r="M147" s="209">
        <f>RANK(K147, K$147:$K$161)</f>
        <v>1</v>
      </c>
      <c r="N147" s="527"/>
      <c r="O147" s="527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76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76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76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76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76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76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76">
        <f>AVERAGE(AV147:AV161)</f>
        <v>76.96264185881644</v>
      </c>
    </row>
    <row r="148" spans="2:50" ht="14.25" hidden="1" customHeight="1" outlineLevel="1">
      <c r="B148" s="527"/>
      <c r="C148" s="203">
        <v>2</v>
      </c>
      <c r="D148" s="206" t="s">
        <v>380</v>
      </c>
      <c r="E148" s="203">
        <v>22</v>
      </c>
      <c r="F148" s="203">
        <v>1800</v>
      </c>
      <c r="G148" s="208">
        <f t="shared" si="175"/>
        <v>81.818181818181813</v>
      </c>
      <c r="H148" s="576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77"/>
      <c r="M148" s="209">
        <f>RANK(K148, K$147:$K$161)</f>
        <v>3</v>
      </c>
      <c r="N148" s="527"/>
      <c r="O148" s="527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76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76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76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76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76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76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76"/>
    </row>
    <row r="149" spans="2:50" ht="14.25" hidden="1" customHeight="1" outlineLevel="1">
      <c r="B149" s="527"/>
      <c r="C149" s="203">
        <v>3</v>
      </c>
      <c r="D149" s="206" t="s">
        <v>645</v>
      </c>
      <c r="E149" s="203">
        <v>20</v>
      </c>
      <c r="F149" s="203">
        <v>1800</v>
      </c>
      <c r="G149" s="208">
        <f t="shared" si="175"/>
        <v>90</v>
      </c>
      <c r="H149" s="576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77"/>
      <c r="M149" s="209">
        <f>RANK(K149, K$147:$K$161)</f>
        <v>2</v>
      </c>
      <c r="N149" s="527"/>
      <c r="O149" s="527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76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76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76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76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76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76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76"/>
    </row>
    <row r="150" spans="2:50" ht="14.25" hidden="1" customHeight="1" outlineLevel="1">
      <c r="B150" s="527"/>
      <c r="C150" s="203">
        <v>4</v>
      </c>
      <c r="D150" s="206"/>
      <c r="E150" s="203"/>
      <c r="F150" s="203"/>
      <c r="G150" s="208"/>
      <c r="H150" s="576"/>
      <c r="I150" s="209"/>
      <c r="J150" s="209"/>
      <c r="K150" s="210"/>
      <c r="L150" s="577"/>
      <c r="M150" s="209"/>
      <c r="N150" s="527"/>
      <c r="O150" s="527"/>
      <c r="P150" s="203"/>
      <c r="Q150" s="203"/>
      <c r="R150" s="208"/>
      <c r="S150" s="205"/>
      <c r="T150" s="576"/>
      <c r="U150" s="203"/>
      <c r="V150" s="203"/>
      <c r="W150" s="208"/>
      <c r="X150" s="205"/>
      <c r="Y150" s="576"/>
      <c r="Z150" s="203"/>
      <c r="AA150" s="203"/>
      <c r="AB150" s="208"/>
      <c r="AC150" s="205"/>
      <c r="AD150" s="576"/>
      <c r="AE150" s="203"/>
      <c r="AF150" s="203"/>
      <c r="AG150" s="208"/>
      <c r="AH150" s="205"/>
      <c r="AI150" s="576"/>
      <c r="AJ150" s="203"/>
      <c r="AK150" s="203"/>
      <c r="AL150" s="208"/>
      <c r="AM150" s="205"/>
      <c r="AN150" s="576"/>
      <c r="AO150" s="203"/>
      <c r="AP150" s="203"/>
      <c r="AQ150" s="208"/>
      <c r="AR150" s="205"/>
      <c r="AS150" s="576"/>
      <c r="AT150" s="203"/>
      <c r="AU150" s="203"/>
      <c r="AV150" s="208"/>
      <c r="AW150" s="205"/>
      <c r="AX150" s="576"/>
    </row>
    <row r="151" spans="2:50" ht="14.25" hidden="1" customHeight="1" outlineLevel="1">
      <c r="B151" s="527"/>
      <c r="C151" s="203">
        <v>5</v>
      </c>
      <c r="D151" s="206"/>
      <c r="E151" s="203"/>
      <c r="F151" s="203"/>
      <c r="G151" s="208"/>
      <c r="H151" s="576"/>
      <c r="I151" s="209"/>
      <c r="J151" s="209"/>
      <c r="K151" s="210"/>
      <c r="L151" s="577"/>
      <c r="M151" s="209"/>
      <c r="N151" s="527"/>
      <c r="O151" s="527"/>
      <c r="P151" s="203"/>
      <c r="Q151" s="203"/>
      <c r="R151" s="208"/>
      <c r="S151" s="205"/>
      <c r="T151" s="576"/>
      <c r="U151" s="203"/>
      <c r="V151" s="203"/>
      <c r="W151" s="208"/>
      <c r="X151" s="205"/>
      <c r="Y151" s="576"/>
      <c r="Z151" s="203"/>
      <c r="AA151" s="203"/>
      <c r="AB151" s="208"/>
      <c r="AC151" s="205"/>
      <c r="AD151" s="576"/>
      <c r="AE151" s="203"/>
      <c r="AF151" s="203"/>
      <c r="AG151" s="208"/>
      <c r="AH151" s="205"/>
      <c r="AI151" s="576"/>
      <c r="AJ151" s="203"/>
      <c r="AK151" s="203"/>
      <c r="AL151" s="208"/>
      <c r="AM151" s="205"/>
      <c r="AN151" s="576"/>
      <c r="AO151" s="203"/>
      <c r="AP151" s="203"/>
      <c r="AQ151" s="208"/>
      <c r="AR151" s="205"/>
      <c r="AS151" s="576"/>
      <c r="AT151" s="203"/>
      <c r="AU151" s="203"/>
      <c r="AV151" s="208"/>
      <c r="AW151" s="205"/>
      <c r="AX151" s="576"/>
    </row>
    <row r="152" spans="2:50" ht="14.25" hidden="1" customHeight="1" outlineLevel="1">
      <c r="B152" s="527"/>
      <c r="C152" s="203">
        <v>6</v>
      </c>
      <c r="D152" s="206"/>
      <c r="E152" s="203"/>
      <c r="F152" s="203"/>
      <c r="G152" s="208"/>
      <c r="H152" s="576"/>
      <c r="I152" s="209"/>
      <c r="J152" s="209"/>
      <c r="K152" s="210"/>
      <c r="L152" s="577"/>
      <c r="M152" s="209"/>
      <c r="N152" s="527"/>
      <c r="O152" s="527"/>
      <c r="P152" s="203"/>
      <c r="Q152" s="203"/>
      <c r="R152" s="208"/>
      <c r="S152" s="205"/>
      <c r="T152" s="576"/>
      <c r="U152" s="203"/>
      <c r="V152" s="203"/>
      <c r="W152" s="208"/>
      <c r="X152" s="205"/>
      <c r="Y152" s="576"/>
      <c r="Z152" s="203"/>
      <c r="AA152" s="203"/>
      <c r="AB152" s="208"/>
      <c r="AC152" s="205"/>
      <c r="AD152" s="576"/>
      <c r="AE152" s="203"/>
      <c r="AF152" s="203"/>
      <c r="AG152" s="208"/>
      <c r="AH152" s="205"/>
      <c r="AI152" s="576"/>
      <c r="AJ152" s="203"/>
      <c r="AK152" s="203"/>
      <c r="AL152" s="208"/>
      <c r="AM152" s="205"/>
      <c r="AN152" s="576"/>
      <c r="AO152" s="203"/>
      <c r="AP152" s="203"/>
      <c r="AQ152" s="208"/>
      <c r="AR152" s="205"/>
      <c r="AS152" s="576"/>
      <c r="AT152" s="203"/>
      <c r="AU152" s="203"/>
      <c r="AV152" s="208"/>
      <c r="AW152" s="205"/>
      <c r="AX152" s="576"/>
    </row>
    <row r="153" spans="2:50" ht="14.25" hidden="1" customHeight="1" outlineLevel="1">
      <c r="B153" s="527"/>
      <c r="C153" s="203">
        <v>7</v>
      </c>
      <c r="D153" s="206"/>
      <c r="E153" s="203"/>
      <c r="F153" s="203"/>
      <c r="G153" s="208"/>
      <c r="H153" s="576"/>
      <c r="I153" s="209"/>
      <c r="J153" s="209"/>
      <c r="K153" s="210"/>
      <c r="L153" s="577"/>
      <c r="M153" s="209"/>
      <c r="N153" s="527"/>
      <c r="O153" s="527"/>
      <c r="P153" s="203"/>
      <c r="Q153" s="203"/>
      <c r="R153" s="208"/>
      <c r="S153" s="205"/>
      <c r="T153" s="576"/>
      <c r="U153" s="203"/>
      <c r="V153" s="203"/>
      <c r="W153" s="208"/>
      <c r="X153" s="205"/>
      <c r="Y153" s="576"/>
      <c r="Z153" s="203"/>
      <c r="AA153" s="203"/>
      <c r="AB153" s="208"/>
      <c r="AC153" s="205"/>
      <c r="AD153" s="576"/>
      <c r="AE153" s="203"/>
      <c r="AF153" s="203"/>
      <c r="AG153" s="208"/>
      <c r="AH153" s="205"/>
      <c r="AI153" s="576"/>
      <c r="AJ153" s="203"/>
      <c r="AK153" s="203"/>
      <c r="AL153" s="208"/>
      <c r="AM153" s="205"/>
      <c r="AN153" s="576"/>
      <c r="AO153" s="203"/>
      <c r="AP153" s="203"/>
      <c r="AQ153" s="208"/>
      <c r="AR153" s="205"/>
      <c r="AS153" s="576"/>
      <c r="AT153" s="203"/>
      <c r="AU153" s="203"/>
      <c r="AV153" s="208"/>
      <c r="AW153" s="205"/>
      <c r="AX153" s="576"/>
    </row>
    <row r="154" spans="2:50" ht="14.25" hidden="1" customHeight="1" outlineLevel="1">
      <c r="B154" s="527"/>
      <c r="C154" s="203">
        <v>8</v>
      </c>
      <c r="D154" s="206"/>
      <c r="E154" s="203"/>
      <c r="F154" s="203"/>
      <c r="G154" s="208"/>
      <c r="H154" s="576"/>
      <c r="I154" s="209"/>
      <c r="J154" s="209"/>
      <c r="K154" s="210"/>
      <c r="L154" s="577"/>
      <c r="M154" s="209"/>
      <c r="N154" s="527"/>
      <c r="O154" s="527"/>
      <c r="P154" s="203"/>
      <c r="Q154" s="203"/>
      <c r="R154" s="208"/>
      <c r="S154" s="205"/>
      <c r="T154" s="576"/>
      <c r="U154" s="203"/>
      <c r="V154" s="203"/>
      <c r="W154" s="208"/>
      <c r="X154" s="205"/>
      <c r="Y154" s="576"/>
      <c r="Z154" s="203"/>
      <c r="AA154" s="203"/>
      <c r="AB154" s="208"/>
      <c r="AC154" s="205"/>
      <c r="AD154" s="576"/>
      <c r="AE154" s="203"/>
      <c r="AF154" s="203"/>
      <c r="AG154" s="208"/>
      <c r="AH154" s="205"/>
      <c r="AI154" s="576"/>
      <c r="AJ154" s="203"/>
      <c r="AK154" s="203"/>
      <c r="AL154" s="208"/>
      <c r="AM154" s="205"/>
      <c r="AN154" s="576"/>
      <c r="AO154" s="203"/>
      <c r="AP154" s="203"/>
      <c r="AQ154" s="208"/>
      <c r="AR154" s="205"/>
      <c r="AS154" s="576"/>
      <c r="AT154" s="203"/>
      <c r="AU154" s="203"/>
      <c r="AV154" s="208"/>
      <c r="AW154" s="205"/>
      <c r="AX154" s="576"/>
    </row>
    <row r="155" spans="2:50" ht="14.25" hidden="1" customHeight="1" outlineLevel="1">
      <c r="B155" s="527"/>
      <c r="C155" s="203">
        <v>9</v>
      </c>
      <c r="D155" s="206"/>
      <c r="E155" s="203"/>
      <c r="F155" s="203"/>
      <c r="G155" s="208"/>
      <c r="H155" s="576"/>
      <c r="I155" s="209"/>
      <c r="J155" s="209"/>
      <c r="K155" s="210"/>
      <c r="L155" s="577"/>
      <c r="M155" s="209"/>
      <c r="N155" s="527"/>
      <c r="O155" s="527"/>
      <c r="P155" s="203"/>
      <c r="Q155" s="203"/>
      <c r="R155" s="208"/>
      <c r="S155" s="205"/>
      <c r="T155" s="576"/>
      <c r="U155" s="203"/>
      <c r="V155" s="203"/>
      <c r="W155" s="208"/>
      <c r="X155" s="205"/>
      <c r="Y155" s="576"/>
      <c r="Z155" s="203"/>
      <c r="AA155" s="203"/>
      <c r="AB155" s="208"/>
      <c r="AC155" s="205"/>
      <c r="AD155" s="576"/>
      <c r="AE155" s="203"/>
      <c r="AF155" s="203"/>
      <c r="AG155" s="208"/>
      <c r="AH155" s="205"/>
      <c r="AI155" s="576"/>
      <c r="AJ155" s="203"/>
      <c r="AK155" s="203"/>
      <c r="AL155" s="208"/>
      <c r="AM155" s="205"/>
      <c r="AN155" s="576"/>
      <c r="AO155" s="203"/>
      <c r="AP155" s="203"/>
      <c r="AQ155" s="208"/>
      <c r="AR155" s="205"/>
      <c r="AS155" s="576"/>
      <c r="AT155" s="203"/>
      <c r="AU155" s="203"/>
      <c r="AV155" s="208"/>
      <c r="AW155" s="205"/>
      <c r="AX155" s="576"/>
    </row>
    <row r="156" spans="2:50" ht="14.25" hidden="1" customHeight="1" outlineLevel="1">
      <c r="B156" s="527"/>
      <c r="C156" s="203">
        <v>10</v>
      </c>
      <c r="D156" s="206"/>
      <c r="E156" s="203"/>
      <c r="F156" s="203"/>
      <c r="G156" s="208"/>
      <c r="H156" s="576"/>
      <c r="I156" s="209"/>
      <c r="J156" s="209"/>
      <c r="K156" s="210"/>
      <c r="L156" s="577"/>
      <c r="M156" s="209"/>
      <c r="N156" s="527"/>
      <c r="O156" s="527"/>
      <c r="P156" s="203"/>
      <c r="Q156" s="203"/>
      <c r="R156" s="208"/>
      <c r="S156" s="205"/>
      <c r="T156" s="576"/>
      <c r="U156" s="203"/>
      <c r="V156" s="203"/>
      <c r="W156" s="208"/>
      <c r="X156" s="205"/>
      <c r="Y156" s="576"/>
      <c r="Z156" s="203"/>
      <c r="AA156" s="203"/>
      <c r="AB156" s="208"/>
      <c r="AC156" s="205"/>
      <c r="AD156" s="576"/>
      <c r="AE156" s="203"/>
      <c r="AF156" s="203"/>
      <c r="AG156" s="208"/>
      <c r="AH156" s="205"/>
      <c r="AI156" s="576"/>
      <c r="AJ156" s="203"/>
      <c r="AK156" s="203"/>
      <c r="AL156" s="208"/>
      <c r="AM156" s="205"/>
      <c r="AN156" s="576"/>
      <c r="AO156" s="203"/>
      <c r="AP156" s="203"/>
      <c r="AQ156" s="208"/>
      <c r="AR156" s="205"/>
      <c r="AS156" s="576"/>
      <c r="AT156" s="203"/>
      <c r="AU156" s="203"/>
      <c r="AV156" s="208"/>
      <c r="AW156" s="205"/>
      <c r="AX156" s="576"/>
    </row>
    <row r="157" spans="2:50" ht="14.25" hidden="1" customHeight="1" outlineLevel="1">
      <c r="B157" s="527"/>
      <c r="C157" s="203">
        <v>11</v>
      </c>
      <c r="D157" s="206"/>
      <c r="E157" s="203"/>
      <c r="F157" s="203"/>
      <c r="G157" s="208"/>
      <c r="H157" s="576"/>
      <c r="I157" s="209"/>
      <c r="J157" s="209"/>
      <c r="K157" s="210"/>
      <c r="L157" s="577"/>
      <c r="M157" s="209"/>
      <c r="N157" s="527"/>
      <c r="O157" s="527"/>
      <c r="P157" s="203"/>
      <c r="Q157" s="203"/>
      <c r="R157" s="208"/>
      <c r="S157" s="205"/>
      <c r="T157" s="576"/>
      <c r="U157" s="203"/>
      <c r="V157" s="203"/>
      <c r="W157" s="208"/>
      <c r="X157" s="205"/>
      <c r="Y157" s="576"/>
      <c r="Z157" s="203"/>
      <c r="AA157" s="203"/>
      <c r="AB157" s="208"/>
      <c r="AC157" s="205"/>
      <c r="AD157" s="576"/>
      <c r="AE157" s="203"/>
      <c r="AF157" s="203"/>
      <c r="AG157" s="208"/>
      <c r="AH157" s="205"/>
      <c r="AI157" s="576"/>
      <c r="AJ157" s="203"/>
      <c r="AK157" s="203"/>
      <c r="AL157" s="208"/>
      <c r="AM157" s="205"/>
      <c r="AN157" s="576"/>
      <c r="AO157" s="203"/>
      <c r="AP157" s="203"/>
      <c r="AQ157" s="208"/>
      <c r="AR157" s="205"/>
      <c r="AS157" s="576"/>
      <c r="AT157" s="203"/>
      <c r="AU157" s="203"/>
      <c r="AV157" s="208"/>
      <c r="AW157" s="205"/>
      <c r="AX157" s="576"/>
    </row>
    <row r="158" spans="2:50" ht="14.25" hidden="1" customHeight="1" outlineLevel="1">
      <c r="B158" s="527"/>
      <c r="C158" s="203">
        <v>12</v>
      </c>
      <c r="D158" s="206"/>
      <c r="E158" s="203"/>
      <c r="F158" s="203"/>
      <c r="G158" s="208"/>
      <c r="H158" s="576"/>
      <c r="I158" s="209"/>
      <c r="J158" s="209"/>
      <c r="K158" s="210"/>
      <c r="L158" s="577"/>
      <c r="M158" s="209"/>
      <c r="N158" s="527"/>
      <c r="O158" s="527"/>
      <c r="P158" s="203"/>
      <c r="Q158" s="203"/>
      <c r="R158" s="208"/>
      <c r="S158" s="205"/>
      <c r="T158" s="576"/>
      <c r="U158" s="203"/>
      <c r="V158" s="203"/>
      <c r="W158" s="208"/>
      <c r="X158" s="205"/>
      <c r="Y158" s="576"/>
      <c r="Z158" s="203"/>
      <c r="AA158" s="203"/>
      <c r="AB158" s="208"/>
      <c r="AC158" s="205"/>
      <c r="AD158" s="576"/>
      <c r="AE158" s="203"/>
      <c r="AF158" s="203"/>
      <c r="AG158" s="208"/>
      <c r="AH158" s="205"/>
      <c r="AI158" s="576"/>
      <c r="AJ158" s="203"/>
      <c r="AK158" s="203"/>
      <c r="AL158" s="208"/>
      <c r="AM158" s="205"/>
      <c r="AN158" s="576"/>
      <c r="AO158" s="203"/>
      <c r="AP158" s="203"/>
      <c r="AQ158" s="208"/>
      <c r="AR158" s="205"/>
      <c r="AS158" s="576"/>
      <c r="AT158" s="203"/>
      <c r="AU158" s="203"/>
      <c r="AV158" s="208"/>
      <c r="AW158" s="205"/>
      <c r="AX158" s="576"/>
    </row>
    <row r="159" spans="2:50" ht="14.25" hidden="1" customHeight="1" outlineLevel="1">
      <c r="B159" s="527"/>
      <c r="C159" s="203">
        <v>13</v>
      </c>
      <c r="D159" s="206"/>
      <c r="E159" s="203"/>
      <c r="F159" s="203"/>
      <c r="G159" s="208"/>
      <c r="H159" s="576"/>
      <c r="I159" s="209"/>
      <c r="J159" s="209"/>
      <c r="K159" s="210"/>
      <c r="L159" s="577"/>
      <c r="M159" s="209"/>
      <c r="N159" s="527"/>
      <c r="O159" s="527"/>
      <c r="P159" s="203"/>
      <c r="Q159" s="203"/>
      <c r="R159" s="208"/>
      <c r="S159" s="205"/>
      <c r="T159" s="576"/>
      <c r="U159" s="203"/>
      <c r="V159" s="203"/>
      <c r="W159" s="208"/>
      <c r="X159" s="205"/>
      <c r="Y159" s="576"/>
      <c r="Z159" s="203"/>
      <c r="AA159" s="203"/>
      <c r="AB159" s="208"/>
      <c r="AC159" s="205"/>
      <c r="AD159" s="576"/>
      <c r="AE159" s="203"/>
      <c r="AF159" s="203"/>
      <c r="AG159" s="208"/>
      <c r="AH159" s="205"/>
      <c r="AI159" s="576"/>
      <c r="AJ159" s="203"/>
      <c r="AK159" s="203"/>
      <c r="AL159" s="208"/>
      <c r="AM159" s="205"/>
      <c r="AN159" s="576"/>
      <c r="AO159" s="203"/>
      <c r="AP159" s="203"/>
      <c r="AQ159" s="208"/>
      <c r="AR159" s="205"/>
      <c r="AS159" s="576"/>
      <c r="AT159" s="203"/>
      <c r="AU159" s="203"/>
      <c r="AV159" s="208"/>
      <c r="AW159" s="205"/>
      <c r="AX159" s="576"/>
    </row>
    <row r="160" spans="2:50" ht="14.25" hidden="1" customHeight="1" outlineLevel="1">
      <c r="B160" s="527"/>
      <c r="C160" s="203">
        <v>14</v>
      </c>
      <c r="D160" s="206"/>
      <c r="E160" s="203"/>
      <c r="F160" s="203"/>
      <c r="G160" s="208"/>
      <c r="H160" s="576"/>
      <c r="I160" s="209"/>
      <c r="J160" s="209"/>
      <c r="K160" s="210"/>
      <c r="L160" s="577"/>
      <c r="M160" s="209"/>
      <c r="N160" s="527"/>
      <c r="O160" s="527"/>
      <c r="P160" s="203"/>
      <c r="Q160" s="203"/>
      <c r="R160" s="208"/>
      <c r="S160" s="205"/>
      <c r="T160" s="576"/>
      <c r="U160" s="203"/>
      <c r="V160" s="203"/>
      <c r="W160" s="208"/>
      <c r="X160" s="205"/>
      <c r="Y160" s="576"/>
      <c r="Z160" s="203"/>
      <c r="AA160" s="203"/>
      <c r="AB160" s="208"/>
      <c r="AC160" s="205"/>
      <c r="AD160" s="576"/>
      <c r="AE160" s="203"/>
      <c r="AF160" s="203"/>
      <c r="AG160" s="208"/>
      <c r="AH160" s="205"/>
      <c r="AI160" s="576"/>
      <c r="AJ160" s="203"/>
      <c r="AK160" s="203"/>
      <c r="AL160" s="208"/>
      <c r="AM160" s="205"/>
      <c r="AN160" s="576"/>
      <c r="AO160" s="203"/>
      <c r="AP160" s="203"/>
      <c r="AQ160" s="208"/>
      <c r="AR160" s="205"/>
      <c r="AS160" s="576"/>
      <c r="AT160" s="203"/>
      <c r="AU160" s="203"/>
      <c r="AV160" s="208"/>
      <c r="AW160" s="205"/>
      <c r="AX160" s="576"/>
    </row>
    <row r="161" spans="2:50" ht="14.25" hidden="1" customHeight="1" outlineLevel="1">
      <c r="B161" s="527"/>
      <c r="C161" s="203">
        <v>15</v>
      </c>
      <c r="D161" s="206"/>
      <c r="E161" s="203"/>
      <c r="F161" s="203"/>
      <c r="G161" s="208"/>
      <c r="H161" s="576"/>
      <c r="I161" s="209"/>
      <c r="J161" s="209"/>
      <c r="K161" s="210"/>
      <c r="L161" s="577"/>
      <c r="M161" s="209"/>
      <c r="N161" s="527"/>
      <c r="O161" s="527"/>
      <c r="P161" s="203"/>
      <c r="Q161" s="207"/>
      <c r="R161" s="208"/>
      <c r="S161" s="205"/>
      <c r="T161" s="576"/>
      <c r="U161" s="203"/>
      <c r="V161" s="207"/>
      <c r="W161" s="208"/>
      <c r="X161" s="205"/>
      <c r="Y161" s="576"/>
      <c r="Z161" s="203"/>
      <c r="AA161" s="207"/>
      <c r="AB161" s="208"/>
      <c r="AC161" s="205"/>
      <c r="AD161" s="576"/>
      <c r="AE161" s="203"/>
      <c r="AF161" s="207"/>
      <c r="AG161" s="208"/>
      <c r="AH161" s="205"/>
      <c r="AI161" s="576"/>
      <c r="AJ161" s="203"/>
      <c r="AK161" s="207"/>
      <c r="AL161" s="208"/>
      <c r="AM161" s="205"/>
      <c r="AN161" s="576"/>
      <c r="AO161" s="203"/>
      <c r="AP161" s="207"/>
      <c r="AQ161" s="208"/>
      <c r="AR161" s="205"/>
      <c r="AS161" s="576"/>
      <c r="AT161" s="203"/>
      <c r="AU161" s="207"/>
      <c r="AV161" s="208"/>
      <c r="AW161" s="205"/>
      <c r="AX161" s="576"/>
    </row>
    <row r="162" spans="2:50" ht="14.25" hidden="1" customHeight="1" outlineLevel="1" collapsed="1">
      <c r="B162" s="581" t="s">
        <v>626</v>
      </c>
      <c r="C162" s="581"/>
      <c r="D162" s="581"/>
      <c r="E162" s="581"/>
      <c r="F162" s="581"/>
      <c r="G162" s="581"/>
      <c r="H162" s="581"/>
      <c r="I162" s="581"/>
      <c r="J162" s="581"/>
      <c r="K162" s="581"/>
      <c r="L162" s="581"/>
      <c r="M162" s="582"/>
      <c r="N162" s="621" t="s">
        <v>444</v>
      </c>
      <c r="O162" s="621" t="s">
        <v>105</v>
      </c>
      <c r="P162" s="636">
        <f>AT142+1</f>
        <v>45923</v>
      </c>
      <c r="Q162" s="637"/>
      <c r="R162" s="637"/>
      <c r="S162" s="637"/>
      <c r="T162" s="637"/>
      <c r="U162" s="638">
        <f>P162+1</f>
        <v>45924</v>
      </c>
      <c r="V162" s="639"/>
      <c r="W162" s="639"/>
      <c r="X162" s="639"/>
      <c r="Y162" s="639"/>
      <c r="Z162" s="636">
        <f t="shared" ref="Z162" si="191">U162+1</f>
        <v>45925</v>
      </c>
      <c r="AA162" s="637"/>
      <c r="AB162" s="637"/>
      <c r="AC162" s="637"/>
      <c r="AD162" s="637"/>
      <c r="AE162" s="638">
        <f t="shared" ref="AE162" si="192">Z162+1</f>
        <v>45926</v>
      </c>
      <c r="AF162" s="639"/>
      <c r="AG162" s="639"/>
      <c r="AH162" s="639"/>
      <c r="AI162" s="639"/>
      <c r="AJ162" s="640">
        <f t="shared" ref="AJ162" si="193">AE162+1</f>
        <v>45927</v>
      </c>
      <c r="AK162" s="641"/>
      <c r="AL162" s="641"/>
      <c r="AM162" s="641"/>
      <c r="AN162" s="642"/>
      <c r="AO162" s="638">
        <f t="shared" ref="AO162" si="194">AJ162+1</f>
        <v>45928</v>
      </c>
      <c r="AP162" s="639"/>
      <c r="AQ162" s="639"/>
      <c r="AR162" s="639"/>
      <c r="AS162" s="639"/>
      <c r="AT162" s="640">
        <f t="shared" ref="AT162" si="195">AO162+1</f>
        <v>45929</v>
      </c>
      <c r="AU162" s="641"/>
      <c r="AV162" s="641"/>
      <c r="AW162" s="641"/>
      <c r="AX162" s="642"/>
    </row>
    <row r="163" spans="2:50" ht="14.25" hidden="1" customHeight="1" outlineLevel="1">
      <c r="B163" s="583"/>
      <c r="C163" s="583"/>
      <c r="D163" s="583"/>
      <c r="E163" s="583"/>
      <c r="F163" s="583"/>
      <c r="G163" s="583"/>
      <c r="H163" s="583"/>
      <c r="I163" s="583"/>
      <c r="J163" s="583"/>
      <c r="K163" s="583"/>
      <c r="L163" s="583"/>
      <c r="M163" s="584"/>
      <c r="N163" s="623"/>
      <c r="O163" s="623"/>
      <c r="P163" s="643">
        <f>P162</f>
        <v>45923</v>
      </c>
      <c r="Q163" s="643"/>
      <c r="R163" s="643"/>
      <c r="S163" s="643"/>
      <c r="T163" s="643"/>
      <c r="U163" s="644">
        <f>U162</f>
        <v>45924</v>
      </c>
      <c r="V163" s="644"/>
      <c r="W163" s="644"/>
      <c r="X163" s="644"/>
      <c r="Y163" s="644"/>
      <c r="Z163" s="643">
        <f t="shared" ref="Z163" si="196">Z162</f>
        <v>45925</v>
      </c>
      <c r="AA163" s="643"/>
      <c r="AB163" s="643"/>
      <c r="AC163" s="643"/>
      <c r="AD163" s="643"/>
      <c r="AE163" s="644">
        <f t="shared" ref="AE163" si="197">AE162</f>
        <v>45926</v>
      </c>
      <c r="AF163" s="644"/>
      <c r="AG163" s="644"/>
      <c r="AH163" s="644"/>
      <c r="AI163" s="644"/>
      <c r="AJ163" s="645">
        <f t="shared" ref="AJ163" si="198">AJ162</f>
        <v>45927</v>
      </c>
      <c r="AK163" s="646"/>
      <c r="AL163" s="646"/>
      <c r="AM163" s="646"/>
      <c r="AN163" s="647"/>
      <c r="AO163" s="644">
        <f t="shared" ref="AO163" si="199">AO162</f>
        <v>45928</v>
      </c>
      <c r="AP163" s="644"/>
      <c r="AQ163" s="644"/>
      <c r="AR163" s="644"/>
      <c r="AS163" s="644"/>
      <c r="AT163" s="645">
        <f t="shared" ref="AT163" si="200">AT162</f>
        <v>45929</v>
      </c>
      <c r="AU163" s="646"/>
      <c r="AV163" s="646"/>
      <c r="AW163" s="646"/>
      <c r="AX163" s="647"/>
    </row>
    <row r="164" spans="2:50" ht="14.25" hidden="1" customHeight="1" outlineLevel="1">
      <c r="B164" s="527" t="s">
        <v>165</v>
      </c>
      <c r="C164" s="527" t="s">
        <v>160</v>
      </c>
      <c r="D164" s="527"/>
      <c r="E164" s="527" t="s">
        <v>161</v>
      </c>
      <c r="F164" s="527"/>
      <c r="G164" s="527"/>
      <c r="H164" s="527" t="s">
        <v>166</v>
      </c>
      <c r="I164" s="575" t="s">
        <v>445</v>
      </c>
      <c r="J164" s="575"/>
      <c r="K164" s="575"/>
      <c r="L164" s="575" t="s">
        <v>166</v>
      </c>
      <c r="M164" s="575" t="s">
        <v>168</v>
      </c>
      <c r="N164" s="527"/>
      <c r="O164" s="527" t="s">
        <v>167</v>
      </c>
      <c r="P164" s="527" t="s">
        <v>163</v>
      </c>
      <c r="Q164" s="527"/>
      <c r="R164" s="527"/>
      <c r="S164" s="527"/>
      <c r="T164" s="527" t="s">
        <v>166</v>
      </c>
      <c r="U164" s="527" t="s">
        <v>163</v>
      </c>
      <c r="V164" s="527"/>
      <c r="W164" s="527"/>
      <c r="X164" s="527"/>
      <c r="Y164" s="527" t="s">
        <v>166</v>
      </c>
      <c r="Z164" s="527" t="s">
        <v>163</v>
      </c>
      <c r="AA164" s="527"/>
      <c r="AB164" s="527"/>
      <c r="AC164" s="527"/>
      <c r="AD164" s="527" t="s">
        <v>166</v>
      </c>
      <c r="AE164" s="527" t="s">
        <v>163</v>
      </c>
      <c r="AF164" s="527"/>
      <c r="AG164" s="527"/>
      <c r="AH164" s="527"/>
      <c r="AI164" s="527" t="s">
        <v>166</v>
      </c>
      <c r="AJ164" s="527" t="s">
        <v>163</v>
      </c>
      <c r="AK164" s="527"/>
      <c r="AL164" s="527"/>
      <c r="AM164" s="527"/>
      <c r="AN164" s="527" t="s">
        <v>166</v>
      </c>
      <c r="AO164" s="527" t="s">
        <v>163</v>
      </c>
      <c r="AP164" s="527"/>
      <c r="AQ164" s="527"/>
      <c r="AR164" s="527"/>
      <c r="AS164" s="527" t="s">
        <v>166</v>
      </c>
      <c r="AT164" s="527" t="s">
        <v>163</v>
      </c>
      <c r="AU164" s="527"/>
      <c r="AV164" s="527"/>
      <c r="AW164" s="527"/>
      <c r="AX164" s="527" t="s">
        <v>166</v>
      </c>
    </row>
    <row r="165" spans="2:50" ht="14.25" hidden="1" customHeight="1" outlineLevel="1">
      <c r="B165" s="527"/>
      <c r="C165" s="527"/>
      <c r="D165" s="527"/>
      <c r="E165" s="527" t="s">
        <v>446</v>
      </c>
      <c r="F165" s="527"/>
      <c r="G165" s="527"/>
      <c r="H165" s="527"/>
      <c r="I165" s="575" t="s">
        <v>446</v>
      </c>
      <c r="J165" s="575"/>
      <c r="K165" s="575"/>
      <c r="L165" s="575"/>
      <c r="M165" s="575"/>
      <c r="N165" s="527"/>
      <c r="O165" s="527"/>
      <c r="P165" s="527" t="s">
        <v>447</v>
      </c>
      <c r="Q165" s="527"/>
      <c r="R165" s="527"/>
      <c r="S165" s="527"/>
      <c r="T165" s="527"/>
      <c r="U165" s="527" t="s">
        <v>447</v>
      </c>
      <c r="V165" s="527"/>
      <c r="W165" s="527"/>
      <c r="X165" s="527"/>
      <c r="Y165" s="527"/>
      <c r="Z165" s="527" t="s">
        <v>447</v>
      </c>
      <c r="AA165" s="527"/>
      <c r="AB165" s="527"/>
      <c r="AC165" s="527"/>
      <c r="AD165" s="527"/>
      <c r="AE165" s="527" t="s">
        <v>447</v>
      </c>
      <c r="AF165" s="527"/>
      <c r="AG165" s="527"/>
      <c r="AH165" s="527"/>
      <c r="AI165" s="527"/>
      <c r="AJ165" s="527" t="s">
        <v>447</v>
      </c>
      <c r="AK165" s="527"/>
      <c r="AL165" s="527"/>
      <c r="AM165" s="527"/>
      <c r="AN165" s="527"/>
      <c r="AO165" s="527" t="s">
        <v>447</v>
      </c>
      <c r="AP165" s="527"/>
      <c r="AQ165" s="527"/>
      <c r="AR165" s="527"/>
      <c r="AS165" s="527"/>
      <c r="AT165" s="527" t="s">
        <v>447</v>
      </c>
      <c r="AU165" s="527"/>
      <c r="AV165" s="527"/>
      <c r="AW165" s="527"/>
      <c r="AX165" s="527"/>
    </row>
    <row r="166" spans="2:50" ht="14.25" hidden="1" customHeight="1" outlineLevel="1">
      <c r="B166" s="527"/>
      <c r="C166" s="527"/>
      <c r="D166" s="527"/>
      <c r="E166" s="203" t="s">
        <v>162</v>
      </c>
      <c r="F166" s="203" t="s">
        <v>448</v>
      </c>
      <c r="G166" s="203" t="s">
        <v>164</v>
      </c>
      <c r="H166" s="527"/>
      <c r="I166" s="204" t="s">
        <v>162</v>
      </c>
      <c r="J166" s="204" t="s">
        <v>448</v>
      </c>
      <c r="K166" s="204" t="s">
        <v>164</v>
      </c>
      <c r="L166" s="575"/>
      <c r="M166" s="575"/>
      <c r="N166" s="527"/>
      <c r="O166" s="527"/>
      <c r="P166" s="203" t="s">
        <v>162</v>
      </c>
      <c r="Q166" s="203" t="s">
        <v>448</v>
      </c>
      <c r="R166" s="203" t="s">
        <v>164</v>
      </c>
      <c r="S166" s="205" t="s">
        <v>168</v>
      </c>
      <c r="T166" s="527"/>
      <c r="U166" s="203" t="s">
        <v>162</v>
      </c>
      <c r="V166" s="203" t="s">
        <v>448</v>
      </c>
      <c r="W166" s="203" t="s">
        <v>164</v>
      </c>
      <c r="X166" s="205" t="s">
        <v>168</v>
      </c>
      <c r="Y166" s="527"/>
      <c r="Z166" s="203" t="s">
        <v>162</v>
      </c>
      <c r="AA166" s="203" t="s">
        <v>448</v>
      </c>
      <c r="AB166" s="203" t="s">
        <v>164</v>
      </c>
      <c r="AC166" s="205" t="s">
        <v>168</v>
      </c>
      <c r="AD166" s="527"/>
      <c r="AE166" s="203" t="s">
        <v>162</v>
      </c>
      <c r="AF166" s="203" t="s">
        <v>448</v>
      </c>
      <c r="AG166" s="203" t="s">
        <v>164</v>
      </c>
      <c r="AH166" s="205" t="s">
        <v>168</v>
      </c>
      <c r="AI166" s="527"/>
      <c r="AJ166" s="203" t="s">
        <v>162</v>
      </c>
      <c r="AK166" s="203" t="s">
        <v>448</v>
      </c>
      <c r="AL166" s="203" t="s">
        <v>164</v>
      </c>
      <c r="AM166" s="205" t="s">
        <v>168</v>
      </c>
      <c r="AN166" s="527"/>
      <c r="AO166" s="203" t="s">
        <v>162</v>
      </c>
      <c r="AP166" s="203" t="s">
        <v>448</v>
      </c>
      <c r="AQ166" s="203" t="s">
        <v>164</v>
      </c>
      <c r="AR166" s="205" t="s">
        <v>168</v>
      </c>
      <c r="AS166" s="527"/>
      <c r="AT166" s="203" t="s">
        <v>162</v>
      </c>
      <c r="AU166" s="203" t="s">
        <v>448</v>
      </c>
      <c r="AV166" s="203" t="s">
        <v>164</v>
      </c>
      <c r="AW166" s="205" t="s">
        <v>168</v>
      </c>
      <c r="AX166" s="527"/>
    </row>
    <row r="167" spans="2:50" ht="14.25" hidden="1" customHeight="1" outlineLevel="1">
      <c r="B167" s="527" t="s">
        <v>145</v>
      </c>
      <c r="C167" s="203">
        <v>1</v>
      </c>
      <c r="D167" s="206" t="s">
        <v>427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76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77">
        <f>IFERROR(AVERAGE(K167:K181),"-")</f>
        <v>77.052590339978664</v>
      </c>
      <c r="M167" s="209">
        <f>RANK(K167, K$167:$K$181)</f>
        <v>1</v>
      </c>
      <c r="N167" s="527"/>
      <c r="O167" s="527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76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76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76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76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76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76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76">
        <f>AVERAGE(AV167:AV181)</f>
        <v>77.271464447737785</v>
      </c>
    </row>
    <row r="168" spans="2:50" ht="14.25" hidden="1" customHeight="1" outlineLevel="1">
      <c r="B168" s="527"/>
      <c r="C168" s="203">
        <v>2</v>
      </c>
      <c r="D168" s="206" t="s">
        <v>380</v>
      </c>
      <c r="E168" s="203">
        <v>22</v>
      </c>
      <c r="F168" s="203">
        <v>1800</v>
      </c>
      <c r="G168" s="208">
        <f t="shared" si="201"/>
        <v>81.818181818181813</v>
      </c>
      <c r="H168" s="576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77"/>
      <c r="M168" s="209">
        <f>RANK(K168, K$167:$K$181)</f>
        <v>3</v>
      </c>
      <c r="N168" s="527"/>
      <c r="O168" s="527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76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76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76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76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76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76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76"/>
    </row>
    <row r="169" spans="2:50" ht="14.25" hidden="1" customHeight="1" outlineLevel="1">
      <c r="B169" s="527"/>
      <c r="C169" s="203">
        <v>3</v>
      </c>
      <c r="D169" s="206" t="s">
        <v>645</v>
      </c>
      <c r="E169" s="203">
        <v>20</v>
      </c>
      <c r="F169" s="203">
        <v>1800</v>
      </c>
      <c r="G169" s="208">
        <f t="shared" si="201"/>
        <v>90</v>
      </c>
      <c r="H169" s="576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77"/>
      <c r="M169" s="209">
        <f>RANK(K169, K$167:$K$181)</f>
        <v>2</v>
      </c>
      <c r="N169" s="527"/>
      <c r="O169" s="527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76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76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76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76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76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76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76"/>
    </row>
    <row r="170" spans="2:50" ht="14.25" hidden="1" customHeight="1" outlineLevel="1">
      <c r="B170" s="527"/>
      <c r="C170" s="203">
        <v>4</v>
      </c>
      <c r="D170" s="206"/>
      <c r="E170" s="203"/>
      <c r="F170" s="203"/>
      <c r="G170" s="208"/>
      <c r="H170" s="576"/>
      <c r="I170" s="209"/>
      <c r="J170" s="209"/>
      <c r="K170" s="210"/>
      <c r="L170" s="577"/>
      <c r="M170" s="209"/>
      <c r="N170" s="527"/>
      <c r="O170" s="527"/>
      <c r="P170" s="203"/>
      <c r="Q170" s="203"/>
      <c r="R170" s="208"/>
      <c r="S170" s="205"/>
      <c r="T170" s="576"/>
      <c r="U170" s="203"/>
      <c r="V170" s="203"/>
      <c r="W170" s="208"/>
      <c r="X170" s="205"/>
      <c r="Y170" s="576"/>
      <c r="Z170" s="203"/>
      <c r="AA170" s="203"/>
      <c r="AB170" s="208"/>
      <c r="AC170" s="205"/>
      <c r="AD170" s="576"/>
      <c r="AE170" s="203"/>
      <c r="AF170" s="203"/>
      <c r="AG170" s="208"/>
      <c r="AH170" s="205"/>
      <c r="AI170" s="576"/>
      <c r="AJ170" s="203"/>
      <c r="AK170" s="203"/>
      <c r="AL170" s="208"/>
      <c r="AM170" s="205"/>
      <c r="AN170" s="576"/>
      <c r="AO170" s="203"/>
      <c r="AP170" s="203"/>
      <c r="AQ170" s="208"/>
      <c r="AR170" s="205"/>
      <c r="AS170" s="576"/>
      <c r="AT170" s="203"/>
      <c r="AU170" s="203"/>
      <c r="AV170" s="208"/>
      <c r="AW170" s="205"/>
      <c r="AX170" s="576"/>
    </row>
    <row r="171" spans="2:50" ht="14.25" hidden="1" customHeight="1" outlineLevel="1">
      <c r="B171" s="527"/>
      <c r="C171" s="203">
        <v>5</v>
      </c>
      <c r="D171" s="206"/>
      <c r="E171" s="203"/>
      <c r="F171" s="203"/>
      <c r="G171" s="208"/>
      <c r="H171" s="576"/>
      <c r="I171" s="209"/>
      <c r="J171" s="209"/>
      <c r="K171" s="210"/>
      <c r="L171" s="577"/>
      <c r="M171" s="209"/>
      <c r="N171" s="527"/>
      <c r="O171" s="527"/>
      <c r="P171" s="203"/>
      <c r="Q171" s="203"/>
      <c r="R171" s="208"/>
      <c r="S171" s="205"/>
      <c r="T171" s="576"/>
      <c r="U171" s="203"/>
      <c r="V171" s="203"/>
      <c r="W171" s="208"/>
      <c r="X171" s="205"/>
      <c r="Y171" s="576"/>
      <c r="Z171" s="203"/>
      <c r="AA171" s="203"/>
      <c r="AB171" s="208"/>
      <c r="AC171" s="205"/>
      <c r="AD171" s="576"/>
      <c r="AE171" s="203"/>
      <c r="AF171" s="203"/>
      <c r="AG171" s="208"/>
      <c r="AH171" s="205"/>
      <c r="AI171" s="576"/>
      <c r="AJ171" s="203"/>
      <c r="AK171" s="203"/>
      <c r="AL171" s="208"/>
      <c r="AM171" s="205"/>
      <c r="AN171" s="576"/>
      <c r="AO171" s="203"/>
      <c r="AP171" s="203"/>
      <c r="AQ171" s="208"/>
      <c r="AR171" s="205"/>
      <c r="AS171" s="576"/>
      <c r="AT171" s="203"/>
      <c r="AU171" s="203"/>
      <c r="AV171" s="208"/>
      <c r="AW171" s="205"/>
      <c r="AX171" s="576"/>
    </row>
    <row r="172" spans="2:50" ht="14.25" hidden="1" customHeight="1" outlineLevel="1">
      <c r="B172" s="527"/>
      <c r="C172" s="203">
        <v>6</v>
      </c>
      <c r="D172" s="206"/>
      <c r="E172" s="203"/>
      <c r="F172" s="203"/>
      <c r="G172" s="208"/>
      <c r="H172" s="576"/>
      <c r="I172" s="209"/>
      <c r="J172" s="209"/>
      <c r="K172" s="210"/>
      <c r="L172" s="577"/>
      <c r="M172" s="209"/>
      <c r="N172" s="527"/>
      <c r="O172" s="527"/>
      <c r="P172" s="203"/>
      <c r="Q172" s="203"/>
      <c r="R172" s="208"/>
      <c r="S172" s="205"/>
      <c r="T172" s="576"/>
      <c r="U172" s="203"/>
      <c r="V172" s="203"/>
      <c r="W172" s="208"/>
      <c r="X172" s="205"/>
      <c r="Y172" s="576"/>
      <c r="Z172" s="203"/>
      <c r="AA172" s="203"/>
      <c r="AB172" s="208"/>
      <c r="AC172" s="205"/>
      <c r="AD172" s="576"/>
      <c r="AE172" s="203"/>
      <c r="AF172" s="203"/>
      <c r="AG172" s="208"/>
      <c r="AH172" s="205"/>
      <c r="AI172" s="576"/>
      <c r="AJ172" s="203"/>
      <c r="AK172" s="203"/>
      <c r="AL172" s="208"/>
      <c r="AM172" s="205"/>
      <c r="AN172" s="576"/>
      <c r="AO172" s="203"/>
      <c r="AP172" s="203"/>
      <c r="AQ172" s="208"/>
      <c r="AR172" s="205"/>
      <c r="AS172" s="576"/>
      <c r="AT172" s="203"/>
      <c r="AU172" s="203"/>
      <c r="AV172" s="208"/>
      <c r="AW172" s="205"/>
      <c r="AX172" s="576"/>
    </row>
    <row r="173" spans="2:50" ht="14.25" hidden="1" customHeight="1" outlineLevel="1">
      <c r="B173" s="527"/>
      <c r="C173" s="203">
        <v>7</v>
      </c>
      <c r="D173" s="206"/>
      <c r="E173" s="203"/>
      <c r="F173" s="203"/>
      <c r="G173" s="208"/>
      <c r="H173" s="576"/>
      <c r="I173" s="209"/>
      <c r="J173" s="209"/>
      <c r="K173" s="210"/>
      <c r="L173" s="577"/>
      <c r="M173" s="209"/>
      <c r="N173" s="527"/>
      <c r="O173" s="527"/>
      <c r="P173" s="203"/>
      <c r="Q173" s="203"/>
      <c r="R173" s="208"/>
      <c r="S173" s="205"/>
      <c r="T173" s="576"/>
      <c r="U173" s="203"/>
      <c r="V173" s="203"/>
      <c r="W173" s="208"/>
      <c r="X173" s="205"/>
      <c r="Y173" s="576"/>
      <c r="Z173" s="203"/>
      <c r="AA173" s="203"/>
      <c r="AB173" s="208"/>
      <c r="AC173" s="205"/>
      <c r="AD173" s="576"/>
      <c r="AE173" s="203"/>
      <c r="AF173" s="203"/>
      <c r="AG173" s="208"/>
      <c r="AH173" s="205"/>
      <c r="AI173" s="576"/>
      <c r="AJ173" s="203"/>
      <c r="AK173" s="203"/>
      <c r="AL173" s="208"/>
      <c r="AM173" s="205"/>
      <c r="AN173" s="576"/>
      <c r="AO173" s="203"/>
      <c r="AP173" s="203"/>
      <c r="AQ173" s="208"/>
      <c r="AR173" s="205"/>
      <c r="AS173" s="576"/>
      <c r="AT173" s="203"/>
      <c r="AU173" s="203"/>
      <c r="AV173" s="208"/>
      <c r="AW173" s="205"/>
      <c r="AX173" s="576"/>
    </row>
    <row r="174" spans="2:50" ht="14.25" hidden="1" customHeight="1" outlineLevel="1">
      <c r="B174" s="527"/>
      <c r="C174" s="203">
        <v>8</v>
      </c>
      <c r="D174" s="206"/>
      <c r="E174" s="203"/>
      <c r="F174" s="203"/>
      <c r="G174" s="208"/>
      <c r="H174" s="576"/>
      <c r="I174" s="209"/>
      <c r="J174" s="209"/>
      <c r="K174" s="210"/>
      <c r="L174" s="577"/>
      <c r="M174" s="209"/>
      <c r="N174" s="527"/>
      <c r="O174" s="527"/>
      <c r="P174" s="203"/>
      <c r="Q174" s="203"/>
      <c r="R174" s="208"/>
      <c r="S174" s="205"/>
      <c r="T174" s="576"/>
      <c r="U174" s="203"/>
      <c r="V174" s="203"/>
      <c r="W174" s="208"/>
      <c r="X174" s="205"/>
      <c r="Y174" s="576"/>
      <c r="Z174" s="203"/>
      <c r="AA174" s="203"/>
      <c r="AB174" s="208"/>
      <c r="AC174" s="205"/>
      <c r="AD174" s="576"/>
      <c r="AE174" s="203"/>
      <c r="AF174" s="203"/>
      <c r="AG174" s="208"/>
      <c r="AH174" s="205"/>
      <c r="AI174" s="576"/>
      <c r="AJ174" s="203"/>
      <c r="AK174" s="203"/>
      <c r="AL174" s="208"/>
      <c r="AM174" s="205"/>
      <c r="AN174" s="576"/>
      <c r="AO174" s="203"/>
      <c r="AP174" s="203"/>
      <c r="AQ174" s="208"/>
      <c r="AR174" s="205"/>
      <c r="AS174" s="576"/>
      <c r="AT174" s="203"/>
      <c r="AU174" s="203"/>
      <c r="AV174" s="208"/>
      <c r="AW174" s="205"/>
      <c r="AX174" s="576"/>
    </row>
    <row r="175" spans="2:50" ht="14.25" hidden="1" customHeight="1" outlineLevel="1">
      <c r="B175" s="527"/>
      <c r="C175" s="203">
        <v>9</v>
      </c>
      <c r="D175" s="206"/>
      <c r="E175" s="203"/>
      <c r="F175" s="203"/>
      <c r="G175" s="208"/>
      <c r="H175" s="576"/>
      <c r="I175" s="209"/>
      <c r="J175" s="209"/>
      <c r="K175" s="210"/>
      <c r="L175" s="577"/>
      <c r="M175" s="209"/>
      <c r="N175" s="527"/>
      <c r="O175" s="527"/>
      <c r="P175" s="203"/>
      <c r="Q175" s="203"/>
      <c r="R175" s="208"/>
      <c r="S175" s="205"/>
      <c r="T175" s="576"/>
      <c r="U175" s="203"/>
      <c r="V175" s="203"/>
      <c r="W175" s="208"/>
      <c r="X175" s="205"/>
      <c r="Y175" s="576"/>
      <c r="Z175" s="203"/>
      <c r="AA175" s="203"/>
      <c r="AB175" s="208"/>
      <c r="AC175" s="205"/>
      <c r="AD175" s="576"/>
      <c r="AE175" s="203"/>
      <c r="AF175" s="203"/>
      <c r="AG175" s="208"/>
      <c r="AH175" s="205"/>
      <c r="AI175" s="576"/>
      <c r="AJ175" s="203"/>
      <c r="AK175" s="203"/>
      <c r="AL175" s="208"/>
      <c r="AM175" s="205"/>
      <c r="AN175" s="576"/>
      <c r="AO175" s="203"/>
      <c r="AP175" s="203"/>
      <c r="AQ175" s="208"/>
      <c r="AR175" s="205"/>
      <c r="AS175" s="576"/>
      <c r="AT175" s="203"/>
      <c r="AU175" s="203"/>
      <c r="AV175" s="208"/>
      <c r="AW175" s="205"/>
      <c r="AX175" s="576"/>
    </row>
    <row r="176" spans="2:50" ht="14.25" hidden="1" customHeight="1" outlineLevel="1">
      <c r="B176" s="527"/>
      <c r="C176" s="203">
        <v>10</v>
      </c>
      <c r="D176" s="206"/>
      <c r="E176" s="203"/>
      <c r="F176" s="203"/>
      <c r="G176" s="208"/>
      <c r="H176" s="576"/>
      <c r="I176" s="209"/>
      <c r="J176" s="209"/>
      <c r="K176" s="210"/>
      <c r="L176" s="577"/>
      <c r="M176" s="209"/>
      <c r="N176" s="527"/>
      <c r="O176" s="527"/>
      <c r="P176" s="203"/>
      <c r="Q176" s="203"/>
      <c r="R176" s="208"/>
      <c r="S176" s="205"/>
      <c r="T176" s="576"/>
      <c r="U176" s="203"/>
      <c r="V176" s="203"/>
      <c r="W176" s="208"/>
      <c r="X176" s="205"/>
      <c r="Y176" s="576"/>
      <c r="Z176" s="203"/>
      <c r="AA176" s="203"/>
      <c r="AB176" s="208"/>
      <c r="AC176" s="205"/>
      <c r="AD176" s="576"/>
      <c r="AE176" s="203"/>
      <c r="AF176" s="203"/>
      <c r="AG176" s="208"/>
      <c r="AH176" s="205"/>
      <c r="AI176" s="576"/>
      <c r="AJ176" s="203"/>
      <c r="AK176" s="203"/>
      <c r="AL176" s="208"/>
      <c r="AM176" s="205"/>
      <c r="AN176" s="576"/>
      <c r="AO176" s="203"/>
      <c r="AP176" s="203"/>
      <c r="AQ176" s="208"/>
      <c r="AR176" s="205"/>
      <c r="AS176" s="576"/>
      <c r="AT176" s="203"/>
      <c r="AU176" s="203"/>
      <c r="AV176" s="208"/>
      <c r="AW176" s="205"/>
      <c r="AX176" s="576"/>
    </row>
    <row r="177" spans="2:50" ht="14.25" hidden="1" customHeight="1" outlineLevel="1">
      <c r="B177" s="527"/>
      <c r="C177" s="203">
        <v>11</v>
      </c>
      <c r="D177" s="206"/>
      <c r="E177" s="203"/>
      <c r="F177" s="203"/>
      <c r="G177" s="208"/>
      <c r="H177" s="576"/>
      <c r="I177" s="209"/>
      <c r="J177" s="209"/>
      <c r="K177" s="210"/>
      <c r="L177" s="577"/>
      <c r="M177" s="209"/>
      <c r="N177" s="527"/>
      <c r="O177" s="527"/>
      <c r="P177" s="203"/>
      <c r="Q177" s="203"/>
      <c r="R177" s="208"/>
      <c r="S177" s="205"/>
      <c r="T177" s="576"/>
      <c r="U177" s="203"/>
      <c r="V177" s="203"/>
      <c r="W177" s="208"/>
      <c r="X177" s="205"/>
      <c r="Y177" s="576"/>
      <c r="Z177" s="203"/>
      <c r="AA177" s="203"/>
      <c r="AB177" s="208"/>
      <c r="AC177" s="205"/>
      <c r="AD177" s="576"/>
      <c r="AE177" s="203"/>
      <c r="AF177" s="203"/>
      <c r="AG177" s="208"/>
      <c r="AH177" s="205"/>
      <c r="AI177" s="576"/>
      <c r="AJ177" s="203"/>
      <c r="AK177" s="203"/>
      <c r="AL177" s="208"/>
      <c r="AM177" s="205"/>
      <c r="AN177" s="576"/>
      <c r="AO177" s="203"/>
      <c r="AP177" s="203"/>
      <c r="AQ177" s="208"/>
      <c r="AR177" s="205"/>
      <c r="AS177" s="576"/>
      <c r="AT177" s="203"/>
      <c r="AU177" s="203"/>
      <c r="AV177" s="208"/>
      <c r="AW177" s="205"/>
      <c r="AX177" s="576"/>
    </row>
    <row r="178" spans="2:50" ht="14.25" hidden="1" customHeight="1" outlineLevel="1">
      <c r="B178" s="527"/>
      <c r="C178" s="203">
        <v>12</v>
      </c>
      <c r="D178" s="206"/>
      <c r="E178" s="203"/>
      <c r="F178" s="203"/>
      <c r="G178" s="208"/>
      <c r="H178" s="576"/>
      <c r="I178" s="209"/>
      <c r="J178" s="209"/>
      <c r="K178" s="210"/>
      <c r="L178" s="577"/>
      <c r="M178" s="209"/>
      <c r="N178" s="527"/>
      <c r="O178" s="527"/>
      <c r="P178" s="203"/>
      <c r="Q178" s="203"/>
      <c r="R178" s="208"/>
      <c r="S178" s="205"/>
      <c r="T178" s="576"/>
      <c r="U178" s="203"/>
      <c r="V178" s="203"/>
      <c r="W178" s="208"/>
      <c r="X178" s="205"/>
      <c r="Y178" s="576"/>
      <c r="Z178" s="203"/>
      <c r="AA178" s="203"/>
      <c r="AB178" s="208"/>
      <c r="AC178" s="205"/>
      <c r="AD178" s="576"/>
      <c r="AE178" s="203"/>
      <c r="AF178" s="203"/>
      <c r="AG178" s="208"/>
      <c r="AH178" s="205"/>
      <c r="AI178" s="576"/>
      <c r="AJ178" s="203"/>
      <c r="AK178" s="203"/>
      <c r="AL178" s="208"/>
      <c r="AM178" s="205"/>
      <c r="AN178" s="576"/>
      <c r="AO178" s="203"/>
      <c r="AP178" s="203"/>
      <c r="AQ178" s="208"/>
      <c r="AR178" s="205"/>
      <c r="AS178" s="576"/>
      <c r="AT178" s="203"/>
      <c r="AU178" s="203"/>
      <c r="AV178" s="208"/>
      <c r="AW178" s="205"/>
      <c r="AX178" s="576"/>
    </row>
    <row r="179" spans="2:50" ht="14.25" hidden="1" customHeight="1" outlineLevel="1">
      <c r="B179" s="527"/>
      <c r="C179" s="203">
        <v>13</v>
      </c>
      <c r="D179" s="206"/>
      <c r="E179" s="203"/>
      <c r="F179" s="203"/>
      <c r="G179" s="208"/>
      <c r="H179" s="576"/>
      <c r="I179" s="209"/>
      <c r="J179" s="209"/>
      <c r="K179" s="210"/>
      <c r="L179" s="577"/>
      <c r="M179" s="209"/>
      <c r="N179" s="527"/>
      <c r="O179" s="527"/>
      <c r="P179" s="203"/>
      <c r="Q179" s="203"/>
      <c r="R179" s="208"/>
      <c r="S179" s="205"/>
      <c r="T179" s="576"/>
      <c r="U179" s="203"/>
      <c r="V179" s="203"/>
      <c r="W179" s="208"/>
      <c r="X179" s="205"/>
      <c r="Y179" s="576"/>
      <c r="Z179" s="203"/>
      <c r="AA179" s="203"/>
      <c r="AB179" s="208"/>
      <c r="AC179" s="205"/>
      <c r="AD179" s="576"/>
      <c r="AE179" s="203"/>
      <c r="AF179" s="203"/>
      <c r="AG179" s="208"/>
      <c r="AH179" s="205"/>
      <c r="AI179" s="576"/>
      <c r="AJ179" s="203"/>
      <c r="AK179" s="203"/>
      <c r="AL179" s="208"/>
      <c r="AM179" s="205"/>
      <c r="AN179" s="576"/>
      <c r="AO179" s="203"/>
      <c r="AP179" s="203"/>
      <c r="AQ179" s="208"/>
      <c r="AR179" s="205"/>
      <c r="AS179" s="576"/>
      <c r="AT179" s="203"/>
      <c r="AU179" s="203"/>
      <c r="AV179" s="208"/>
      <c r="AW179" s="205"/>
      <c r="AX179" s="576"/>
    </row>
    <row r="180" spans="2:50" ht="14.25" hidden="1" customHeight="1" outlineLevel="1">
      <c r="B180" s="527"/>
      <c r="C180" s="203">
        <v>14</v>
      </c>
      <c r="D180" s="206"/>
      <c r="E180" s="203"/>
      <c r="F180" s="203"/>
      <c r="G180" s="208"/>
      <c r="H180" s="576"/>
      <c r="I180" s="209"/>
      <c r="J180" s="209"/>
      <c r="K180" s="210"/>
      <c r="L180" s="577"/>
      <c r="M180" s="209"/>
      <c r="N180" s="527"/>
      <c r="O180" s="527"/>
      <c r="P180" s="203"/>
      <c r="Q180" s="203"/>
      <c r="R180" s="208"/>
      <c r="S180" s="205"/>
      <c r="T180" s="576"/>
      <c r="U180" s="203"/>
      <c r="V180" s="203"/>
      <c r="W180" s="208"/>
      <c r="X180" s="205"/>
      <c r="Y180" s="576"/>
      <c r="Z180" s="203"/>
      <c r="AA180" s="203"/>
      <c r="AB180" s="208"/>
      <c r="AC180" s="205"/>
      <c r="AD180" s="576"/>
      <c r="AE180" s="203"/>
      <c r="AF180" s="203"/>
      <c r="AG180" s="208"/>
      <c r="AH180" s="205"/>
      <c r="AI180" s="576"/>
      <c r="AJ180" s="203"/>
      <c r="AK180" s="203"/>
      <c r="AL180" s="208"/>
      <c r="AM180" s="205"/>
      <c r="AN180" s="576"/>
      <c r="AO180" s="203"/>
      <c r="AP180" s="203"/>
      <c r="AQ180" s="208"/>
      <c r="AR180" s="205"/>
      <c r="AS180" s="576"/>
      <c r="AT180" s="203"/>
      <c r="AU180" s="203"/>
      <c r="AV180" s="208"/>
      <c r="AW180" s="205"/>
      <c r="AX180" s="576"/>
    </row>
    <row r="181" spans="2:50" ht="14.25" hidden="1" customHeight="1" outlineLevel="1">
      <c r="B181" s="527"/>
      <c r="C181" s="203">
        <v>15</v>
      </c>
      <c r="D181" s="206"/>
      <c r="E181" s="203"/>
      <c r="F181" s="203"/>
      <c r="G181" s="208"/>
      <c r="H181" s="576"/>
      <c r="I181" s="209"/>
      <c r="J181" s="209"/>
      <c r="K181" s="210"/>
      <c r="L181" s="577"/>
      <c r="M181" s="209"/>
      <c r="N181" s="527"/>
      <c r="O181" s="527"/>
      <c r="P181" s="203"/>
      <c r="Q181" s="207"/>
      <c r="R181" s="208"/>
      <c r="S181" s="205"/>
      <c r="T181" s="576"/>
      <c r="U181" s="203"/>
      <c r="V181" s="203"/>
      <c r="W181" s="208"/>
      <c r="X181" s="205"/>
      <c r="Y181" s="576"/>
      <c r="Z181" s="203"/>
      <c r="AA181" s="203"/>
      <c r="AB181" s="208"/>
      <c r="AC181" s="205"/>
      <c r="AD181" s="576"/>
      <c r="AE181" s="203"/>
      <c r="AF181" s="203"/>
      <c r="AG181" s="208"/>
      <c r="AH181" s="205"/>
      <c r="AI181" s="576"/>
      <c r="AJ181" s="203"/>
      <c r="AK181" s="203"/>
      <c r="AL181" s="208"/>
      <c r="AM181" s="205"/>
      <c r="AN181" s="576"/>
      <c r="AO181" s="203"/>
      <c r="AP181" s="203"/>
      <c r="AQ181" s="208"/>
      <c r="AR181" s="205"/>
      <c r="AS181" s="576"/>
      <c r="AT181" s="203"/>
      <c r="AU181" s="203"/>
      <c r="AV181" s="208"/>
      <c r="AW181" s="205"/>
      <c r="AX181" s="576"/>
    </row>
    <row r="182" spans="2:50" ht="14.25" hidden="1" customHeight="1" outlineLevel="1" collapsed="1">
      <c r="B182" s="581" t="s">
        <v>627</v>
      </c>
      <c r="C182" s="581"/>
      <c r="D182" s="581"/>
      <c r="E182" s="581"/>
      <c r="F182" s="581"/>
      <c r="G182" s="581"/>
      <c r="H182" s="581"/>
      <c r="I182" s="581"/>
      <c r="J182" s="581"/>
      <c r="K182" s="581"/>
      <c r="L182" s="581"/>
      <c r="M182" s="582"/>
      <c r="N182" s="621" t="s">
        <v>444</v>
      </c>
      <c r="O182" s="621" t="s">
        <v>105</v>
      </c>
      <c r="P182" s="636">
        <f>AT162+1</f>
        <v>45930</v>
      </c>
      <c r="Q182" s="637"/>
      <c r="R182" s="637"/>
      <c r="S182" s="637"/>
      <c r="T182" s="637"/>
      <c r="U182" s="638">
        <f>P182+1</f>
        <v>45931</v>
      </c>
      <c r="V182" s="639"/>
      <c r="W182" s="639"/>
      <c r="X182" s="639"/>
      <c r="Y182" s="639"/>
      <c r="Z182" s="636">
        <f t="shared" ref="Z182" si="217">U182+1</f>
        <v>45932</v>
      </c>
      <c r="AA182" s="637"/>
      <c r="AB182" s="637"/>
      <c r="AC182" s="637"/>
      <c r="AD182" s="637"/>
      <c r="AE182" s="638">
        <f t="shared" ref="AE182" si="218">Z182+1</f>
        <v>45933</v>
      </c>
      <c r="AF182" s="639"/>
      <c r="AG182" s="639"/>
      <c r="AH182" s="639"/>
      <c r="AI182" s="639"/>
      <c r="AJ182" s="640">
        <f t="shared" ref="AJ182" si="219">AE182+1</f>
        <v>45934</v>
      </c>
      <c r="AK182" s="641"/>
      <c r="AL182" s="641"/>
      <c r="AM182" s="641"/>
      <c r="AN182" s="642"/>
      <c r="AO182" s="638">
        <f t="shared" ref="AO182" si="220">AJ182+1</f>
        <v>45935</v>
      </c>
      <c r="AP182" s="639"/>
      <c r="AQ182" s="639"/>
      <c r="AR182" s="639"/>
      <c r="AS182" s="639"/>
      <c r="AT182" s="640">
        <f t="shared" ref="AT182" si="221">AO182+1</f>
        <v>45936</v>
      </c>
      <c r="AU182" s="641"/>
      <c r="AV182" s="641"/>
      <c r="AW182" s="641"/>
      <c r="AX182" s="642"/>
    </row>
    <row r="183" spans="2:50" ht="14.25" hidden="1" customHeight="1" outlineLevel="1">
      <c r="B183" s="583"/>
      <c r="C183" s="583"/>
      <c r="D183" s="583"/>
      <c r="E183" s="583"/>
      <c r="F183" s="583"/>
      <c r="G183" s="583"/>
      <c r="H183" s="583"/>
      <c r="I183" s="583"/>
      <c r="J183" s="583"/>
      <c r="K183" s="583"/>
      <c r="L183" s="583"/>
      <c r="M183" s="584"/>
      <c r="N183" s="623"/>
      <c r="O183" s="623"/>
      <c r="P183" s="643">
        <f>P182</f>
        <v>45930</v>
      </c>
      <c r="Q183" s="643"/>
      <c r="R183" s="643"/>
      <c r="S183" s="643"/>
      <c r="T183" s="643"/>
      <c r="U183" s="644">
        <f>U182</f>
        <v>45931</v>
      </c>
      <c r="V183" s="644"/>
      <c r="W183" s="644"/>
      <c r="X183" s="644"/>
      <c r="Y183" s="644"/>
      <c r="Z183" s="643">
        <f t="shared" ref="Z183" si="222">Z182</f>
        <v>45932</v>
      </c>
      <c r="AA183" s="643"/>
      <c r="AB183" s="643"/>
      <c r="AC183" s="643"/>
      <c r="AD183" s="643"/>
      <c r="AE183" s="644">
        <f t="shared" ref="AE183" si="223">AE182</f>
        <v>45933</v>
      </c>
      <c r="AF183" s="644"/>
      <c r="AG183" s="644"/>
      <c r="AH183" s="644"/>
      <c r="AI183" s="644"/>
      <c r="AJ183" s="645">
        <f t="shared" ref="AJ183" si="224">AJ182</f>
        <v>45934</v>
      </c>
      <c r="AK183" s="646"/>
      <c r="AL183" s="646"/>
      <c r="AM183" s="646"/>
      <c r="AN183" s="647"/>
      <c r="AO183" s="644">
        <f t="shared" ref="AO183" si="225">AO182</f>
        <v>45935</v>
      </c>
      <c r="AP183" s="644"/>
      <c r="AQ183" s="644"/>
      <c r="AR183" s="644"/>
      <c r="AS183" s="644"/>
      <c r="AT183" s="645">
        <f t="shared" ref="AT183" si="226">AT182</f>
        <v>45936</v>
      </c>
      <c r="AU183" s="646"/>
      <c r="AV183" s="646"/>
      <c r="AW183" s="646"/>
      <c r="AX183" s="647"/>
    </row>
    <row r="184" spans="2:50" ht="14.25" hidden="1" customHeight="1" outlineLevel="1">
      <c r="B184" s="527" t="s">
        <v>165</v>
      </c>
      <c r="C184" s="527" t="s">
        <v>160</v>
      </c>
      <c r="D184" s="527"/>
      <c r="E184" s="527" t="s">
        <v>161</v>
      </c>
      <c r="F184" s="527"/>
      <c r="G184" s="527"/>
      <c r="H184" s="527" t="s">
        <v>166</v>
      </c>
      <c r="I184" s="575" t="s">
        <v>445</v>
      </c>
      <c r="J184" s="575"/>
      <c r="K184" s="575"/>
      <c r="L184" s="575" t="s">
        <v>166</v>
      </c>
      <c r="M184" s="575" t="s">
        <v>168</v>
      </c>
      <c r="N184" s="527"/>
      <c r="O184" s="527" t="s">
        <v>167</v>
      </c>
      <c r="P184" s="527" t="s">
        <v>163</v>
      </c>
      <c r="Q184" s="527"/>
      <c r="R184" s="527"/>
      <c r="S184" s="527"/>
      <c r="T184" s="527" t="s">
        <v>166</v>
      </c>
      <c r="U184" s="527" t="s">
        <v>163</v>
      </c>
      <c r="V184" s="527"/>
      <c r="W184" s="527"/>
      <c r="X184" s="527"/>
      <c r="Y184" s="527" t="s">
        <v>166</v>
      </c>
      <c r="Z184" s="527" t="s">
        <v>163</v>
      </c>
      <c r="AA184" s="527"/>
      <c r="AB184" s="527"/>
      <c r="AC184" s="527"/>
      <c r="AD184" s="527" t="s">
        <v>166</v>
      </c>
      <c r="AE184" s="527" t="s">
        <v>163</v>
      </c>
      <c r="AF184" s="527"/>
      <c r="AG184" s="527"/>
      <c r="AH184" s="527"/>
      <c r="AI184" s="527" t="s">
        <v>166</v>
      </c>
      <c r="AJ184" s="527" t="s">
        <v>163</v>
      </c>
      <c r="AK184" s="527"/>
      <c r="AL184" s="527"/>
      <c r="AM184" s="527"/>
      <c r="AN184" s="527" t="s">
        <v>166</v>
      </c>
      <c r="AO184" s="527" t="s">
        <v>163</v>
      </c>
      <c r="AP184" s="527"/>
      <c r="AQ184" s="527"/>
      <c r="AR184" s="527"/>
      <c r="AS184" s="527" t="s">
        <v>166</v>
      </c>
      <c r="AT184" s="527" t="s">
        <v>163</v>
      </c>
      <c r="AU184" s="527"/>
      <c r="AV184" s="527"/>
      <c r="AW184" s="527"/>
      <c r="AX184" s="527" t="s">
        <v>166</v>
      </c>
    </row>
    <row r="185" spans="2:50" ht="14.25" hidden="1" customHeight="1" outlineLevel="1">
      <c r="B185" s="527"/>
      <c r="C185" s="527"/>
      <c r="D185" s="527"/>
      <c r="E185" s="527" t="s">
        <v>446</v>
      </c>
      <c r="F185" s="527"/>
      <c r="G185" s="527"/>
      <c r="H185" s="527"/>
      <c r="I185" s="575" t="s">
        <v>446</v>
      </c>
      <c r="J185" s="575"/>
      <c r="K185" s="575"/>
      <c r="L185" s="575"/>
      <c r="M185" s="575"/>
      <c r="N185" s="527"/>
      <c r="O185" s="527"/>
      <c r="P185" s="527" t="s">
        <v>447</v>
      </c>
      <c r="Q185" s="527"/>
      <c r="R185" s="527"/>
      <c r="S185" s="527"/>
      <c r="T185" s="527"/>
      <c r="U185" s="527" t="s">
        <v>447</v>
      </c>
      <c r="V185" s="527"/>
      <c r="W185" s="527"/>
      <c r="X185" s="527"/>
      <c r="Y185" s="527"/>
      <c r="Z185" s="527" t="s">
        <v>447</v>
      </c>
      <c r="AA185" s="527"/>
      <c r="AB185" s="527"/>
      <c r="AC185" s="527"/>
      <c r="AD185" s="527"/>
      <c r="AE185" s="527" t="s">
        <v>447</v>
      </c>
      <c r="AF185" s="527"/>
      <c r="AG185" s="527"/>
      <c r="AH185" s="527"/>
      <c r="AI185" s="527"/>
      <c r="AJ185" s="527" t="s">
        <v>447</v>
      </c>
      <c r="AK185" s="527"/>
      <c r="AL185" s="527"/>
      <c r="AM185" s="527"/>
      <c r="AN185" s="527"/>
      <c r="AO185" s="527" t="s">
        <v>447</v>
      </c>
      <c r="AP185" s="527"/>
      <c r="AQ185" s="527"/>
      <c r="AR185" s="527"/>
      <c r="AS185" s="527"/>
      <c r="AT185" s="527" t="s">
        <v>447</v>
      </c>
      <c r="AU185" s="527"/>
      <c r="AV185" s="527"/>
      <c r="AW185" s="527"/>
      <c r="AX185" s="527"/>
    </row>
    <row r="186" spans="2:50" ht="14.25" hidden="1" customHeight="1" outlineLevel="1">
      <c r="B186" s="527"/>
      <c r="C186" s="527"/>
      <c r="D186" s="527"/>
      <c r="E186" s="203" t="s">
        <v>162</v>
      </c>
      <c r="F186" s="203" t="s">
        <v>448</v>
      </c>
      <c r="G186" s="203" t="s">
        <v>164</v>
      </c>
      <c r="H186" s="527"/>
      <c r="I186" s="204" t="s">
        <v>162</v>
      </c>
      <c r="J186" s="204" t="s">
        <v>448</v>
      </c>
      <c r="K186" s="204" t="s">
        <v>164</v>
      </c>
      <c r="L186" s="575"/>
      <c r="M186" s="575"/>
      <c r="N186" s="527"/>
      <c r="O186" s="527"/>
      <c r="P186" s="203" t="s">
        <v>162</v>
      </c>
      <c r="Q186" s="203" t="s">
        <v>448</v>
      </c>
      <c r="R186" s="203" t="s">
        <v>164</v>
      </c>
      <c r="S186" s="205" t="s">
        <v>168</v>
      </c>
      <c r="T186" s="527"/>
      <c r="U186" s="203" t="s">
        <v>162</v>
      </c>
      <c r="V186" s="203" t="s">
        <v>448</v>
      </c>
      <c r="W186" s="203" t="s">
        <v>164</v>
      </c>
      <c r="X186" s="205" t="s">
        <v>168</v>
      </c>
      <c r="Y186" s="527"/>
      <c r="Z186" s="203" t="s">
        <v>162</v>
      </c>
      <c r="AA186" s="203" t="s">
        <v>448</v>
      </c>
      <c r="AB186" s="203" t="s">
        <v>164</v>
      </c>
      <c r="AC186" s="205" t="s">
        <v>168</v>
      </c>
      <c r="AD186" s="527"/>
      <c r="AE186" s="203" t="s">
        <v>162</v>
      </c>
      <c r="AF186" s="203" t="s">
        <v>448</v>
      </c>
      <c r="AG186" s="203" t="s">
        <v>164</v>
      </c>
      <c r="AH186" s="205" t="s">
        <v>168</v>
      </c>
      <c r="AI186" s="527"/>
      <c r="AJ186" s="203" t="s">
        <v>162</v>
      </c>
      <c r="AK186" s="203" t="s">
        <v>448</v>
      </c>
      <c r="AL186" s="203" t="s">
        <v>164</v>
      </c>
      <c r="AM186" s="205" t="s">
        <v>168</v>
      </c>
      <c r="AN186" s="527"/>
      <c r="AO186" s="203" t="s">
        <v>162</v>
      </c>
      <c r="AP186" s="203" t="s">
        <v>448</v>
      </c>
      <c r="AQ186" s="203" t="s">
        <v>164</v>
      </c>
      <c r="AR186" s="205" t="s">
        <v>168</v>
      </c>
      <c r="AS186" s="527"/>
      <c r="AT186" s="203" t="s">
        <v>162</v>
      </c>
      <c r="AU186" s="203" t="s">
        <v>448</v>
      </c>
      <c r="AV186" s="203" t="s">
        <v>164</v>
      </c>
      <c r="AW186" s="205" t="s">
        <v>168</v>
      </c>
      <c r="AX186" s="527"/>
    </row>
    <row r="187" spans="2:50" ht="14.25" hidden="1" customHeight="1" outlineLevel="1">
      <c r="B187" s="527" t="s">
        <v>145</v>
      </c>
      <c r="C187" s="203">
        <v>1</v>
      </c>
      <c r="D187" s="206" t="s">
        <v>427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76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77">
        <f>IFERROR(AVERAGE(K187:K201),"-")</f>
        <v>75.538517232861551</v>
      </c>
      <c r="M187" s="209">
        <f>RANK(K187, K$187:$K$201)</f>
        <v>1</v>
      </c>
      <c r="N187" s="527"/>
      <c r="O187" s="527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76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76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76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76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76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76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76">
        <f>AVERAGE(AV187:AV201)</f>
        <v>77.605925837164691</v>
      </c>
    </row>
    <row r="188" spans="2:50" ht="14.25" hidden="1" customHeight="1" outlineLevel="1">
      <c r="B188" s="527"/>
      <c r="C188" s="203">
        <v>2</v>
      </c>
      <c r="D188" s="206" t="s">
        <v>380</v>
      </c>
      <c r="E188" s="203">
        <v>22</v>
      </c>
      <c r="F188" s="203">
        <v>1800</v>
      </c>
      <c r="G188" s="208">
        <f t="shared" si="227"/>
        <v>81.818181818181813</v>
      </c>
      <c r="H188" s="576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77"/>
      <c r="M188" s="209">
        <f>RANK(K188, K$187:$K$201)</f>
        <v>3</v>
      </c>
      <c r="N188" s="527"/>
      <c r="O188" s="527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76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76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76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76"/>
      <c r="AJ188" s="207"/>
      <c r="AK188" s="207"/>
      <c r="AL188" s="208"/>
      <c r="AM188" s="205"/>
      <c r="AN188" s="576"/>
      <c r="AO188" s="207"/>
      <c r="AP188" s="207"/>
      <c r="AQ188" s="208"/>
      <c r="AR188" s="205"/>
      <c r="AS188" s="576"/>
      <c r="AT188" s="207"/>
      <c r="AU188" s="207"/>
      <c r="AV188" s="208"/>
      <c r="AW188" s="205"/>
      <c r="AX188" s="576"/>
    </row>
    <row r="189" spans="2:50" ht="14.25" hidden="1" customHeight="1" outlineLevel="1">
      <c r="B189" s="527"/>
      <c r="C189" s="203">
        <v>3</v>
      </c>
      <c r="D189" s="206" t="s">
        <v>645</v>
      </c>
      <c r="E189" s="203">
        <v>20</v>
      </c>
      <c r="F189" s="203">
        <v>1800</v>
      </c>
      <c r="G189" s="208">
        <f t="shared" si="227"/>
        <v>90</v>
      </c>
      <c r="H189" s="576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77"/>
      <c r="M189" s="209">
        <f>RANK(K189, K$187:$K$201)</f>
        <v>2</v>
      </c>
      <c r="N189" s="527"/>
      <c r="O189" s="527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76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76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76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76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76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76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76"/>
    </row>
    <row r="190" spans="2:50" ht="14.25" hidden="1" customHeight="1" outlineLevel="1">
      <c r="B190" s="527"/>
      <c r="C190" s="203">
        <v>4</v>
      </c>
      <c r="D190" s="206" t="s">
        <v>661</v>
      </c>
      <c r="E190" s="203">
        <v>22</v>
      </c>
      <c r="F190" s="203">
        <v>1800</v>
      </c>
      <c r="G190" s="208">
        <f t="shared" si="227"/>
        <v>81.818181818181813</v>
      </c>
      <c r="H190" s="576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77"/>
      <c r="M190" s="209">
        <f>RANK(K190, K$187:$K$201)</f>
        <v>4</v>
      </c>
      <c r="N190" s="527"/>
      <c r="O190" s="527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76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76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76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76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76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76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76"/>
    </row>
    <row r="191" spans="2:50" ht="14.25" hidden="1" customHeight="1" outlineLevel="1">
      <c r="B191" s="527"/>
      <c r="C191" s="203">
        <v>5</v>
      </c>
      <c r="D191" s="206"/>
      <c r="E191" s="203"/>
      <c r="F191" s="203"/>
      <c r="G191" s="208"/>
      <c r="H191" s="576"/>
      <c r="I191" s="209"/>
      <c r="J191" s="209"/>
      <c r="K191" s="210"/>
      <c r="L191" s="577"/>
      <c r="M191" s="209"/>
      <c r="N191" s="527"/>
      <c r="O191" s="527"/>
      <c r="P191" s="207"/>
      <c r="Q191" s="207"/>
      <c r="R191" s="208"/>
      <c r="S191" s="205"/>
      <c r="T191" s="576"/>
      <c r="U191" s="207"/>
      <c r="V191" s="207"/>
      <c r="W191" s="208"/>
      <c r="X191" s="205"/>
      <c r="Y191" s="576"/>
      <c r="Z191" s="207"/>
      <c r="AA191" s="207"/>
      <c r="AB191" s="208"/>
      <c r="AC191" s="205"/>
      <c r="AD191" s="576"/>
      <c r="AE191" s="207"/>
      <c r="AF191" s="207"/>
      <c r="AG191" s="208"/>
      <c r="AH191" s="205"/>
      <c r="AI191" s="576"/>
      <c r="AJ191" s="207"/>
      <c r="AK191" s="207"/>
      <c r="AL191" s="208"/>
      <c r="AM191" s="205"/>
      <c r="AN191" s="576"/>
      <c r="AO191" s="207"/>
      <c r="AP191" s="207"/>
      <c r="AQ191" s="208"/>
      <c r="AR191" s="205"/>
      <c r="AS191" s="576"/>
      <c r="AT191" s="207"/>
      <c r="AU191" s="207"/>
      <c r="AV191" s="208"/>
      <c r="AW191" s="205"/>
      <c r="AX191" s="576"/>
    </row>
    <row r="192" spans="2:50" ht="14.25" hidden="1" customHeight="1" outlineLevel="1">
      <c r="B192" s="527"/>
      <c r="C192" s="203">
        <v>6</v>
      </c>
      <c r="D192" s="206"/>
      <c r="E192" s="203"/>
      <c r="F192" s="203"/>
      <c r="G192" s="208"/>
      <c r="H192" s="576"/>
      <c r="I192" s="209"/>
      <c r="J192" s="209"/>
      <c r="K192" s="210"/>
      <c r="L192" s="577"/>
      <c r="M192" s="209"/>
      <c r="N192" s="527"/>
      <c r="O192" s="527"/>
      <c r="P192" s="207"/>
      <c r="Q192" s="207"/>
      <c r="R192" s="208"/>
      <c r="S192" s="205"/>
      <c r="T192" s="576"/>
      <c r="U192" s="207"/>
      <c r="V192" s="207"/>
      <c r="W192" s="208"/>
      <c r="X192" s="205"/>
      <c r="Y192" s="576"/>
      <c r="Z192" s="207"/>
      <c r="AA192" s="207"/>
      <c r="AB192" s="208"/>
      <c r="AC192" s="205"/>
      <c r="AD192" s="576"/>
      <c r="AE192" s="207"/>
      <c r="AF192" s="207"/>
      <c r="AG192" s="208"/>
      <c r="AH192" s="205"/>
      <c r="AI192" s="576"/>
      <c r="AJ192" s="207"/>
      <c r="AK192" s="207"/>
      <c r="AL192" s="208"/>
      <c r="AM192" s="205"/>
      <c r="AN192" s="576"/>
      <c r="AO192" s="207"/>
      <c r="AP192" s="207"/>
      <c r="AQ192" s="208"/>
      <c r="AR192" s="205"/>
      <c r="AS192" s="576"/>
      <c r="AT192" s="207"/>
      <c r="AU192" s="207"/>
      <c r="AV192" s="208"/>
      <c r="AW192" s="205"/>
      <c r="AX192" s="576"/>
    </row>
    <row r="193" spans="2:50" ht="14.25" hidden="1" customHeight="1" outlineLevel="1">
      <c r="B193" s="527"/>
      <c r="C193" s="203">
        <v>7</v>
      </c>
      <c r="D193" s="206"/>
      <c r="E193" s="203"/>
      <c r="F193" s="203"/>
      <c r="G193" s="208"/>
      <c r="H193" s="576"/>
      <c r="I193" s="209"/>
      <c r="J193" s="209"/>
      <c r="K193" s="210"/>
      <c r="L193" s="577"/>
      <c r="M193" s="209"/>
      <c r="N193" s="527"/>
      <c r="O193" s="527"/>
      <c r="P193" s="207"/>
      <c r="Q193" s="207"/>
      <c r="R193" s="208"/>
      <c r="S193" s="205"/>
      <c r="T193" s="576"/>
      <c r="U193" s="207"/>
      <c r="V193" s="207"/>
      <c r="W193" s="208"/>
      <c r="X193" s="205"/>
      <c r="Y193" s="576"/>
      <c r="Z193" s="207"/>
      <c r="AA193" s="207"/>
      <c r="AB193" s="208"/>
      <c r="AC193" s="205"/>
      <c r="AD193" s="576"/>
      <c r="AE193" s="207"/>
      <c r="AF193" s="207"/>
      <c r="AG193" s="208"/>
      <c r="AH193" s="205"/>
      <c r="AI193" s="576"/>
      <c r="AJ193" s="207"/>
      <c r="AK193" s="207"/>
      <c r="AL193" s="208"/>
      <c r="AM193" s="205"/>
      <c r="AN193" s="576"/>
      <c r="AO193" s="207"/>
      <c r="AP193" s="207"/>
      <c r="AQ193" s="208"/>
      <c r="AR193" s="205"/>
      <c r="AS193" s="576"/>
      <c r="AT193" s="207"/>
      <c r="AU193" s="207"/>
      <c r="AV193" s="208"/>
      <c r="AW193" s="205"/>
      <c r="AX193" s="576"/>
    </row>
    <row r="194" spans="2:50" ht="14.25" hidden="1" customHeight="1" outlineLevel="1">
      <c r="B194" s="527"/>
      <c r="C194" s="203">
        <v>8</v>
      </c>
      <c r="D194" s="206"/>
      <c r="E194" s="203"/>
      <c r="F194" s="203"/>
      <c r="G194" s="208"/>
      <c r="H194" s="576"/>
      <c r="I194" s="209"/>
      <c r="J194" s="209"/>
      <c r="K194" s="210"/>
      <c r="L194" s="577"/>
      <c r="M194" s="209"/>
      <c r="N194" s="527"/>
      <c r="O194" s="527"/>
      <c r="P194" s="203"/>
      <c r="Q194" s="203"/>
      <c r="R194" s="208"/>
      <c r="S194" s="205"/>
      <c r="T194" s="576"/>
      <c r="U194" s="203"/>
      <c r="V194" s="203"/>
      <c r="W194" s="208"/>
      <c r="X194" s="205"/>
      <c r="Y194" s="576"/>
      <c r="Z194" s="203"/>
      <c r="AA194" s="203"/>
      <c r="AB194" s="208"/>
      <c r="AC194" s="205"/>
      <c r="AD194" s="576"/>
      <c r="AE194" s="203"/>
      <c r="AF194" s="203"/>
      <c r="AG194" s="208"/>
      <c r="AH194" s="205"/>
      <c r="AI194" s="576"/>
      <c r="AJ194" s="203"/>
      <c r="AK194" s="203"/>
      <c r="AL194" s="208"/>
      <c r="AM194" s="205"/>
      <c r="AN194" s="576"/>
      <c r="AO194" s="203"/>
      <c r="AP194" s="203"/>
      <c r="AQ194" s="208"/>
      <c r="AR194" s="205"/>
      <c r="AS194" s="576"/>
      <c r="AT194" s="203"/>
      <c r="AU194" s="203"/>
      <c r="AV194" s="208"/>
      <c r="AW194" s="205"/>
      <c r="AX194" s="576"/>
    </row>
    <row r="195" spans="2:50" ht="14.25" hidden="1" customHeight="1" outlineLevel="1">
      <c r="B195" s="527"/>
      <c r="C195" s="203">
        <v>9</v>
      </c>
      <c r="D195" s="206"/>
      <c r="E195" s="203"/>
      <c r="F195" s="203"/>
      <c r="G195" s="208"/>
      <c r="H195" s="576"/>
      <c r="I195" s="209"/>
      <c r="J195" s="209"/>
      <c r="K195" s="210"/>
      <c r="L195" s="577"/>
      <c r="M195" s="209"/>
      <c r="N195" s="527"/>
      <c r="O195" s="527"/>
      <c r="P195" s="203"/>
      <c r="Q195" s="203"/>
      <c r="R195" s="208"/>
      <c r="S195" s="205"/>
      <c r="T195" s="576"/>
      <c r="U195" s="203"/>
      <c r="V195" s="203"/>
      <c r="W195" s="208"/>
      <c r="X195" s="205"/>
      <c r="Y195" s="576"/>
      <c r="Z195" s="203"/>
      <c r="AA195" s="203"/>
      <c r="AB195" s="208"/>
      <c r="AC195" s="205"/>
      <c r="AD195" s="576"/>
      <c r="AE195" s="203"/>
      <c r="AF195" s="203"/>
      <c r="AG195" s="208"/>
      <c r="AH195" s="205"/>
      <c r="AI195" s="576"/>
      <c r="AJ195" s="203"/>
      <c r="AK195" s="203"/>
      <c r="AL195" s="208"/>
      <c r="AM195" s="205"/>
      <c r="AN195" s="576"/>
      <c r="AO195" s="203"/>
      <c r="AP195" s="203"/>
      <c r="AQ195" s="208"/>
      <c r="AR195" s="205"/>
      <c r="AS195" s="576"/>
      <c r="AT195" s="203"/>
      <c r="AU195" s="203"/>
      <c r="AV195" s="208"/>
      <c r="AW195" s="205"/>
      <c r="AX195" s="576"/>
    </row>
    <row r="196" spans="2:50" ht="14.25" hidden="1" customHeight="1" outlineLevel="1">
      <c r="B196" s="527"/>
      <c r="C196" s="203">
        <v>10</v>
      </c>
      <c r="D196" s="206"/>
      <c r="E196" s="203"/>
      <c r="F196" s="203"/>
      <c r="G196" s="208"/>
      <c r="H196" s="576"/>
      <c r="I196" s="209"/>
      <c r="J196" s="209"/>
      <c r="K196" s="210"/>
      <c r="L196" s="577"/>
      <c r="M196" s="209"/>
      <c r="N196" s="527"/>
      <c r="O196" s="527"/>
      <c r="P196" s="203"/>
      <c r="Q196" s="203"/>
      <c r="R196" s="208"/>
      <c r="S196" s="205"/>
      <c r="T196" s="576"/>
      <c r="U196" s="203"/>
      <c r="V196" s="203"/>
      <c r="W196" s="208"/>
      <c r="X196" s="205"/>
      <c r="Y196" s="576"/>
      <c r="Z196" s="203"/>
      <c r="AA196" s="203"/>
      <c r="AB196" s="208"/>
      <c r="AC196" s="205"/>
      <c r="AD196" s="576"/>
      <c r="AE196" s="203"/>
      <c r="AF196" s="203"/>
      <c r="AG196" s="208"/>
      <c r="AH196" s="205"/>
      <c r="AI196" s="576"/>
      <c r="AJ196" s="203"/>
      <c r="AK196" s="203"/>
      <c r="AL196" s="208"/>
      <c r="AM196" s="205"/>
      <c r="AN196" s="576"/>
      <c r="AO196" s="203"/>
      <c r="AP196" s="203"/>
      <c r="AQ196" s="208"/>
      <c r="AR196" s="205"/>
      <c r="AS196" s="576"/>
      <c r="AT196" s="203"/>
      <c r="AU196" s="203"/>
      <c r="AV196" s="208"/>
      <c r="AW196" s="205"/>
      <c r="AX196" s="576"/>
    </row>
    <row r="197" spans="2:50" ht="14.25" hidden="1" customHeight="1" outlineLevel="1">
      <c r="B197" s="527"/>
      <c r="C197" s="203">
        <v>11</v>
      </c>
      <c r="D197" s="206"/>
      <c r="E197" s="203"/>
      <c r="F197" s="203"/>
      <c r="G197" s="208"/>
      <c r="H197" s="576"/>
      <c r="I197" s="209"/>
      <c r="J197" s="209"/>
      <c r="K197" s="210"/>
      <c r="L197" s="577"/>
      <c r="M197" s="209"/>
      <c r="N197" s="527"/>
      <c r="O197" s="527"/>
      <c r="P197" s="203"/>
      <c r="Q197" s="203"/>
      <c r="R197" s="208"/>
      <c r="S197" s="205"/>
      <c r="T197" s="576"/>
      <c r="U197" s="203"/>
      <c r="V197" s="203"/>
      <c r="W197" s="208"/>
      <c r="X197" s="205"/>
      <c r="Y197" s="576"/>
      <c r="Z197" s="203"/>
      <c r="AA197" s="203"/>
      <c r="AB197" s="208"/>
      <c r="AC197" s="205"/>
      <c r="AD197" s="576"/>
      <c r="AE197" s="203"/>
      <c r="AF197" s="203"/>
      <c r="AG197" s="208"/>
      <c r="AH197" s="205"/>
      <c r="AI197" s="576"/>
      <c r="AJ197" s="203"/>
      <c r="AK197" s="203"/>
      <c r="AL197" s="208"/>
      <c r="AM197" s="205"/>
      <c r="AN197" s="576"/>
      <c r="AO197" s="203"/>
      <c r="AP197" s="203"/>
      <c r="AQ197" s="208"/>
      <c r="AR197" s="205"/>
      <c r="AS197" s="576"/>
      <c r="AT197" s="203"/>
      <c r="AU197" s="203"/>
      <c r="AV197" s="208"/>
      <c r="AW197" s="205"/>
      <c r="AX197" s="576"/>
    </row>
    <row r="198" spans="2:50" ht="14.25" hidden="1" customHeight="1" outlineLevel="1">
      <c r="B198" s="527"/>
      <c r="C198" s="203">
        <v>12</v>
      </c>
      <c r="D198" s="206"/>
      <c r="E198" s="203"/>
      <c r="F198" s="203"/>
      <c r="G198" s="208"/>
      <c r="H198" s="576"/>
      <c r="I198" s="209"/>
      <c r="J198" s="209"/>
      <c r="K198" s="210"/>
      <c r="L198" s="577"/>
      <c r="M198" s="209"/>
      <c r="N198" s="527"/>
      <c r="O198" s="527"/>
      <c r="P198" s="203"/>
      <c r="Q198" s="203"/>
      <c r="R198" s="208"/>
      <c r="S198" s="205"/>
      <c r="T198" s="576"/>
      <c r="U198" s="203"/>
      <c r="V198" s="203"/>
      <c r="W198" s="208"/>
      <c r="X198" s="205"/>
      <c r="Y198" s="576"/>
      <c r="Z198" s="203"/>
      <c r="AA198" s="203"/>
      <c r="AB198" s="208"/>
      <c r="AC198" s="205"/>
      <c r="AD198" s="576"/>
      <c r="AE198" s="203"/>
      <c r="AF198" s="203"/>
      <c r="AG198" s="208"/>
      <c r="AH198" s="205"/>
      <c r="AI198" s="576"/>
      <c r="AJ198" s="203"/>
      <c r="AK198" s="203"/>
      <c r="AL198" s="208"/>
      <c r="AM198" s="205"/>
      <c r="AN198" s="576"/>
      <c r="AO198" s="203"/>
      <c r="AP198" s="203"/>
      <c r="AQ198" s="208"/>
      <c r="AR198" s="205"/>
      <c r="AS198" s="576"/>
      <c r="AT198" s="203"/>
      <c r="AU198" s="203"/>
      <c r="AV198" s="208"/>
      <c r="AW198" s="205"/>
      <c r="AX198" s="576"/>
    </row>
    <row r="199" spans="2:50" ht="14.25" hidden="1" customHeight="1" outlineLevel="1">
      <c r="B199" s="527"/>
      <c r="C199" s="203">
        <v>13</v>
      </c>
      <c r="D199" s="206"/>
      <c r="E199" s="203"/>
      <c r="F199" s="203"/>
      <c r="G199" s="208"/>
      <c r="H199" s="576"/>
      <c r="I199" s="209"/>
      <c r="J199" s="209"/>
      <c r="K199" s="210"/>
      <c r="L199" s="577"/>
      <c r="M199" s="209"/>
      <c r="N199" s="527"/>
      <c r="O199" s="527"/>
      <c r="P199" s="203"/>
      <c r="Q199" s="203"/>
      <c r="R199" s="208"/>
      <c r="S199" s="205"/>
      <c r="T199" s="576"/>
      <c r="U199" s="203"/>
      <c r="V199" s="203"/>
      <c r="W199" s="208"/>
      <c r="X199" s="205"/>
      <c r="Y199" s="576"/>
      <c r="Z199" s="203"/>
      <c r="AA199" s="203"/>
      <c r="AB199" s="208"/>
      <c r="AC199" s="205"/>
      <c r="AD199" s="576"/>
      <c r="AE199" s="203"/>
      <c r="AF199" s="203"/>
      <c r="AG199" s="208"/>
      <c r="AH199" s="205"/>
      <c r="AI199" s="576"/>
      <c r="AJ199" s="203"/>
      <c r="AK199" s="203"/>
      <c r="AL199" s="208"/>
      <c r="AM199" s="205"/>
      <c r="AN199" s="576"/>
      <c r="AO199" s="203"/>
      <c r="AP199" s="203"/>
      <c r="AQ199" s="208"/>
      <c r="AR199" s="205"/>
      <c r="AS199" s="576"/>
      <c r="AT199" s="203"/>
      <c r="AU199" s="203"/>
      <c r="AV199" s="208"/>
      <c r="AW199" s="205"/>
      <c r="AX199" s="576"/>
    </row>
    <row r="200" spans="2:50" ht="14.25" hidden="1" customHeight="1" outlineLevel="1">
      <c r="B200" s="527"/>
      <c r="C200" s="203">
        <v>14</v>
      </c>
      <c r="D200" s="206"/>
      <c r="E200" s="203"/>
      <c r="F200" s="203"/>
      <c r="G200" s="208"/>
      <c r="H200" s="576"/>
      <c r="I200" s="209"/>
      <c r="J200" s="209"/>
      <c r="K200" s="210"/>
      <c r="L200" s="577"/>
      <c r="M200" s="209"/>
      <c r="N200" s="527"/>
      <c r="O200" s="527"/>
      <c r="P200" s="203"/>
      <c r="Q200" s="203"/>
      <c r="R200" s="208"/>
      <c r="S200" s="205"/>
      <c r="T200" s="576"/>
      <c r="U200" s="203"/>
      <c r="V200" s="203"/>
      <c r="W200" s="208"/>
      <c r="X200" s="205"/>
      <c r="Y200" s="576"/>
      <c r="Z200" s="203"/>
      <c r="AA200" s="203"/>
      <c r="AB200" s="208"/>
      <c r="AC200" s="205"/>
      <c r="AD200" s="576"/>
      <c r="AE200" s="203"/>
      <c r="AF200" s="203"/>
      <c r="AG200" s="208"/>
      <c r="AH200" s="205"/>
      <c r="AI200" s="576"/>
      <c r="AJ200" s="203"/>
      <c r="AK200" s="203"/>
      <c r="AL200" s="208"/>
      <c r="AM200" s="205"/>
      <c r="AN200" s="576"/>
      <c r="AO200" s="203"/>
      <c r="AP200" s="203"/>
      <c r="AQ200" s="208"/>
      <c r="AR200" s="205"/>
      <c r="AS200" s="576"/>
      <c r="AT200" s="203"/>
      <c r="AU200" s="203"/>
      <c r="AV200" s="208"/>
      <c r="AW200" s="205"/>
      <c r="AX200" s="576"/>
    </row>
    <row r="201" spans="2:50" ht="14.25" hidden="1" customHeight="1" outlineLevel="1">
      <c r="B201" s="527"/>
      <c r="C201" s="203">
        <v>15</v>
      </c>
      <c r="D201" s="206"/>
      <c r="E201" s="203"/>
      <c r="F201" s="203"/>
      <c r="G201" s="208"/>
      <c r="H201" s="576"/>
      <c r="I201" s="209"/>
      <c r="J201" s="209"/>
      <c r="K201" s="210"/>
      <c r="L201" s="577"/>
      <c r="M201" s="209"/>
      <c r="N201" s="527"/>
      <c r="O201" s="527"/>
      <c r="P201" s="203"/>
      <c r="Q201" s="207"/>
      <c r="R201" s="208"/>
      <c r="S201" s="205"/>
      <c r="T201" s="576"/>
      <c r="U201" s="203"/>
      <c r="V201" s="207"/>
      <c r="W201" s="208"/>
      <c r="X201" s="205"/>
      <c r="Y201" s="576"/>
      <c r="Z201" s="203"/>
      <c r="AA201" s="207"/>
      <c r="AB201" s="208"/>
      <c r="AC201" s="205"/>
      <c r="AD201" s="576"/>
      <c r="AE201" s="203"/>
      <c r="AF201" s="207"/>
      <c r="AG201" s="208"/>
      <c r="AH201" s="205"/>
      <c r="AI201" s="576"/>
      <c r="AJ201" s="203"/>
      <c r="AK201" s="207"/>
      <c r="AL201" s="208"/>
      <c r="AM201" s="205"/>
      <c r="AN201" s="576"/>
      <c r="AO201" s="203"/>
      <c r="AP201" s="207"/>
      <c r="AQ201" s="208"/>
      <c r="AR201" s="205"/>
      <c r="AS201" s="576"/>
      <c r="AT201" s="203"/>
      <c r="AU201" s="207"/>
      <c r="AV201" s="208"/>
      <c r="AW201" s="205"/>
      <c r="AX201" s="576"/>
    </row>
    <row r="202" spans="2:50" ht="14.25" hidden="1" customHeight="1" outlineLevel="1" collapsed="1">
      <c r="B202" s="580" t="s">
        <v>691</v>
      </c>
      <c r="C202" s="581"/>
      <c r="D202" s="581"/>
      <c r="E202" s="581"/>
      <c r="F202" s="581"/>
      <c r="G202" s="581"/>
      <c r="H202" s="581"/>
      <c r="I202" s="581"/>
      <c r="J202" s="581"/>
      <c r="K202" s="581"/>
      <c r="L202" s="581"/>
      <c r="M202" s="582"/>
      <c r="N202" s="621" t="s">
        <v>444</v>
      </c>
      <c r="O202" s="621" t="s">
        <v>105</v>
      </c>
      <c r="P202" s="636">
        <f>AT182+1</f>
        <v>45937</v>
      </c>
      <c r="Q202" s="637"/>
      <c r="R202" s="637"/>
      <c r="S202" s="637"/>
      <c r="T202" s="637"/>
      <c r="U202" s="638">
        <f>P202+1</f>
        <v>45938</v>
      </c>
      <c r="V202" s="639"/>
      <c r="W202" s="639"/>
      <c r="X202" s="639"/>
      <c r="Y202" s="639"/>
      <c r="Z202" s="636">
        <f t="shared" ref="Z202" si="243">U202+1</f>
        <v>45939</v>
      </c>
      <c r="AA202" s="637"/>
      <c r="AB202" s="637"/>
      <c r="AC202" s="637"/>
      <c r="AD202" s="637"/>
      <c r="AE202" s="638">
        <f t="shared" ref="AE202" si="244">Z202+1</f>
        <v>45940</v>
      </c>
      <c r="AF202" s="639"/>
      <c r="AG202" s="639"/>
      <c r="AH202" s="639"/>
      <c r="AI202" s="639"/>
      <c r="AJ202" s="640">
        <f t="shared" ref="AJ202" si="245">AE202+1</f>
        <v>45941</v>
      </c>
      <c r="AK202" s="641"/>
      <c r="AL202" s="641"/>
      <c r="AM202" s="641"/>
      <c r="AN202" s="642"/>
      <c r="AO202" s="638">
        <f t="shared" ref="AO202" si="246">AJ202+1</f>
        <v>45942</v>
      </c>
      <c r="AP202" s="639"/>
      <c r="AQ202" s="639"/>
      <c r="AR202" s="639"/>
      <c r="AS202" s="639"/>
      <c r="AT202" s="640">
        <f t="shared" ref="AT202" si="247">AO202+1</f>
        <v>45943</v>
      </c>
      <c r="AU202" s="641"/>
      <c r="AV202" s="641"/>
      <c r="AW202" s="641"/>
      <c r="AX202" s="642"/>
    </row>
    <row r="203" spans="2:50" ht="14.25" hidden="1" customHeight="1" outlineLevel="1">
      <c r="B203" s="583"/>
      <c r="C203" s="583"/>
      <c r="D203" s="583"/>
      <c r="E203" s="583"/>
      <c r="F203" s="583"/>
      <c r="G203" s="583"/>
      <c r="H203" s="583"/>
      <c r="I203" s="583"/>
      <c r="J203" s="583"/>
      <c r="K203" s="583"/>
      <c r="L203" s="583"/>
      <c r="M203" s="584"/>
      <c r="N203" s="623"/>
      <c r="O203" s="623"/>
      <c r="P203" s="643">
        <f>P202</f>
        <v>45937</v>
      </c>
      <c r="Q203" s="643"/>
      <c r="R203" s="643"/>
      <c r="S203" s="643"/>
      <c r="T203" s="643"/>
      <c r="U203" s="644">
        <f>U202</f>
        <v>45938</v>
      </c>
      <c r="V203" s="644"/>
      <c r="W203" s="644"/>
      <c r="X203" s="644"/>
      <c r="Y203" s="644"/>
      <c r="Z203" s="643">
        <f t="shared" ref="Z203" si="248">Z202</f>
        <v>45939</v>
      </c>
      <c r="AA203" s="643"/>
      <c r="AB203" s="643"/>
      <c r="AC203" s="643"/>
      <c r="AD203" s="643"/>
      <c r="AE203" s="644">
        <f t="shared" ref="AE203" si="249">AE202</f>
        <v>45940</v>
      </c>
      <c r="AF203" s="644"/>
      <c r="AG203" s="644"/>
      <c r="AH203" s="644"/>
      <c r="AI203" s="644"/>
      <c r="AJ203" s="645">
        <f t="shared" ref="AJ203" si="250">AJ202</f>
        <v>45941</v>
      </c>
      <c r="AK203" s="646"/>
      <c r="AL203" s="646"/>
      <c r="AM203" s="646"/>
      <c r="AN203" s="647"/>
      <c r="AO203" s="644">
        <f t="shared" ref="AO203" si="251">AO202</f>
        <v>45942</v>
      </c>
      <c r="AP203" s="644"/>
      <c r="AQ203" s="644"/>
      <c r="AR203" s="644"/>
      <c r="AS203" s="644"/>
      <c r="AT203" s="645">
        <f t="shared" ref="AT203" si="252">AT202</f>
        <v>45943</v>
      </c>
      <c r="AU203" s="646"/>
      <c r="AV203" s="646"/>
      <c r="AW203" s="646"/>
      <c r="AX203" s="647"/>
    </row>
    <row r="204" spans="2:50" ht="14.25" hidden="1" customHeight="1" outlineLevel="1">
      <c r="B204" s="527" t="s">
        <v>165</v>
      </c>
      <c r="C204" s="527" t="s">
        <v>160</v>
      </c>
      <c r="D204" s="527"/>
      <c r="E204" s="527" t="s">
        <v>161</v>
      </c>
      <c r="F204" s="527"/>
      <c r="G204" s="527"/>
      <c r="H204" s="527" t="s">
        <v>166</v>
      </c>
      <c r="I204" s="575" t="s">
        <v>445</v>
      </c>
      <c r="J204" s="575"/>
      <c r="K204" s="575"/>
      <c r="L204" s="575" t="s">
        <v>166</v>
      </c>
      <c r="M204" s="575" t="s">
        <v>168</v>
      </c>
      <c r="N204" s="527"/>
      <c r="O204" s="527" t="s">
        <v>167</v>
      </c>
      <c r="P204" s="527" t="s">
        <v>163</v>
      </c>
      <c r="Q204" s="527"/>
      <c r="R204" s="527"/>
      <c r="S204" s="527"/>
      <c r="T204" s="527" t="s">
        <v>166</v>
      </c>
      <c r="U204" s="527" t="s">
        <v>163</v>
      </c>
      <c r="V204" s="527"/>
      <c r="W204" s="527"/>
      <c r="X204" s="527"/>
      <c r="Y204" s="527" t="s">
        <v>166</v>
      </c>
      <c r="Z204" s="527" t="s">
        <v>163</v>
      </c>
      <c r="AA204" s="527"/>
      <c r="AB204" s="527"/>
      <c r="AC204" s="527"/>
      <c r="AD204" s="527" t="s">
        <v>166</v>
      </c>
      <c r="AE204" s="527" t="s">
        <v>163</v>
      </c>
      <c r="AF204" s="527"/>
      <c r="AG204" s="527"/>
      <c r="AH204" s="527"/>
      <c r="AI204" s="527" t="s">
        <v>166</v>
      </c>
      <c r="AJ204" s="527" t="s">
        <v>163</v>
      </c>
      <c r="AK204" s="527"/>
      <c r="AL204" s="527"/>
      <c r="AM204" s="527"/>
      <c r="AN204" s="527" t="s">
        <v>166</v>
      </c>
      <c r="AO204" s="527" t="s">
        <v>163</v>
      </c>
      <c r="AP204" s="527"/>
      <c r="AQ204" s="527"/>
      <c r="AR204" s="527"/>
      <c r="AS204" s="527" t="s">
        <v>166</v>
      </c>
      <c r="AT204" s="527" t="s">
        <v>163</v>
      </c>
      <c r="AU204" s="527"/>
      <c r="AV204" s="527"/>
      <c r="AW204" s="527"/>
      <c r="AX204" s="527" t="s">
        <v>166</v>
      </c>
    </row>
    <row r="205" spans="2:50" ht="14.25" hidden="1" customHeight="1" outlineLevel="1">
      <c r="B205" s="527"/>
      <c r="C205" s="527"/>
      <c r="D205" s="527"/>
      <c r="E205" s="527" t="s">
        <v>446</v>
      </c>
      <c r="F205" s="527"/>
      <c r="G205" s="527"/>
      <c r="H205" s="527"/>
      <c r="I205" s="575" t="s">
        <v>446</v>
      </c>
      <c r="J205" s="575"/>
      <c r="K205" s="575"/>
      <c r="L205" s="575"/>
      <c r="M205" s="575"/>
      <c r="N205" s="527"/>
      <c r="O205" s="527"/>
      <c r="P205" s="527" t="s">
        <v>447</v>
      </c>
      <c r="Q205" s="527"/>
      <c r="R205" s="527"/>
      <c r="S205" s="527"/>
      <c r="T205" s="527"/>
      <c r="U205" s="527" t="s">
        <v>447</v>
      </c>
      <c r="V205" s="527"/>
      <c r="W205" s="527"/>
      <c r="X205" s="527"/>
      <c r="Y205" s="527"/>
      <c r="Z205" s="527" t="s">
        <v>447</v>
      </c>
      <c r="AA205" s="527"/>
      <c r="AB205" s="527"/>
      <c r="AC205" s="527"/>
      <c r="AD205" s="527"/>
      <c r="AE205" s="527" t="s">
        <v>447</v>
      </c>
      <c r="AF205" s="527"/>
      <c r="AG205" s="527"/>
      <c r="AH205" s="527"/>
      <c r="AI205" s="527"/>
      <c r="AJ205" s="527" t="s">
        <v>447</v>
      </c>
      <c r="AK205" s="527"/>
      <c r="AL205" s="527"/>
      <c r="AM205" s="527"/>
      <c r="AN205" s="527"/>
      <c r="AO205" s="527" t="s">
        <v>447</v>
      </c>
      <c r="AP205" s="527"/>
      <c r="AQ205" s="527"/>
      <c r="AR205" s="527"/>
      <c r="AS205" s="527"/>
      <c r="AT205" s="527" t="s">
        <v>447</v>
      </c>
      <c r="AU205" s="527"/>
      <c r="AV205" s="527"/>
      <c r="AW205" s="527"/>
      <c r="AX205" s="527"/>
    </row>
    <row r="206" spans="2:50" ht="14.25" hidden="1" customHeight="1" outlineLevel="1">
      <c r="B206" s="527"/>
      <c r="C206" s="527"/>
      <c r="D206" s="527"/>
      <c r="E206" s="203" t="s">
        <v>162</v>
      </c>
      <c r="F206" s="203" t="s">
        <v>448</v>
      </c>
      <c r="G206" s="203" t="s">
        <v>164</v>
      </c>
      <c r="H206" s="527"/>
      <c r="I206" s="204" t="s">
        <v>162</v>
      </c>
      <c r="J206" s="204" t="s">
        <v>448</v>
      </c>
      <c r="K206" s="204" t="s">
        <v>164</v>
      </c>
      <c r="L206" s="575"/>
      <c r="M206" s="575"/>
      <c r="N206" s="527"/>
      <c r="O206" s="527"/>
      <c r="P206" s="203" t="s">
        <v>162</v>
      </c>
      <c r="Q206" s="203" t="s">
        <v>448</v>
      </c>
      <c r="R206" s="203" t="s">
        <v>164</v>
      </c>
      <c r="S206" s="205" t="s">
        <v>168</v>
      </c>
      <c r="T206" s="527"/>
      <c r="U206" s="203" t="s">
        <v>162</v>
      </c>
      <c r="V206" s="203" t="s">
        <v>448</v>
      </c>
      <c r="W206" s="203" t="s">
        <v>164</v>
      </c>
      <c r="X206" s="205" t="s">
        <v>168</v>
      </c>
      <c r="Y206" s="527"/>
      <c r="Z206" s="203" t="s">
        <v>162</v>
      </c>
      <c r="AA206" s="203" t="s">
        <v>448</v>
      </c>
      <c r="AB206" s="203" t="s">
        <v>164</v>
      </c>
      <c r="AC206" s="205" t="s">
        <v>168</v>
      </c>
      <c r="AD206" s="527"/>
      <c r="AE206" s="203" t="s">
        <v>162</v>
      </c>
      <c r="AF206" s="203" t="s">
        <v>448</v>
      </c>
      <c r="AG206" s="203" t="s">
        <v>164</v>
      </c>
      <c r="AH206" s="205" t="s">
        <v>168</v>
      </c>
      <c r="AI206" s="527"/>
      <c r="AJ206" s="203" t="s">
        <v>162</v>
      </c>
      <c r="AK206" s="203" t="s">
        <v>448</v>
      </c>
      <c r="AL206" s="203" t="s">
        <v>164</v>
      </c>
      <c r="AM206" s="205" t="s">
        <v>168</v>
      </c>
      <c r="AN206" s="527"/>
      <c r="AO206" s="203" t="s">
        <v>162</v>
      </c>
      <c r="AP206" s="203" t="s">
        <v>448</v>
      </c>
      <c r="AQ206" s="203" t="s">
        <v>164</v>
      </c>
      <c r="AR206" s="205" t="s">
        <v>168</v>
      </c>
      <c r="AS206" s="527"/>
      <c r="AT206" s="203" t="s">
        <v>162</v>
      </c>
      <c r="AU206" s="203" t="s">
        <v>448</v>
      </c>
      <c r="AV206" s="203" t="s">
        <v>164</v>
      </c>
      <c r="AW206" s="205" t="s">
        <v>168</v>
      </c>
      <c r="AX206" s="527"/>
    </row>
    <row r="207" spans="2:50" ht="14.25" hidden="1" customHeight="1" outlineLevel="1">
      <c r="B207" s="527" t="s">
        <v>145</v>
      </c>
      <c r="C207" s="203">
        <v>1</v>
      </c>
      <c r="D207" s="206" t="s">
        <v>427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76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77">
        <f>IFERROR(AVERAGE(K207:K221),"-")</f>
        <v>77.917592407519791</v>
      </c>
      <c r="M207" s="209">
        <f>RANK(K207, K$207:$K$221)</f>
        <v>1</v>
      </c>
      <c r="N207" s="527"/>
      <c r="O207" s="527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76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76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76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76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76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76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76">
        <f>AVERAGE(AV207:AV221)</f>
        <v>78.067594640566014</v>
      </c>
    </row>
    <row r="208" spans="2:50" ht="14.25" hidden="1" customHeight="1" outlineLevel="1">
      <c r="B208" s="527"/>
      <c r="C208" s="203">
        <v>2</v>
      </c>
      <c r="D208" s="206" t="s">
        <v>645</v>
      </c>
      <c r="E208" s="203">
        <v>20</v>
      </c>
      <c r="F208" s="203">
        <v>1800</v>
      </c>
      <c r="G208" s="208">
        <f t="shared" si="253"/>
        <v>90</v>
      </c>
      <c r="H208" s="576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77"/>
      <c r="M208" s="209">
        <f>RANK(K208, K$207:$K$221)</f>
        <v>2</v>
      </c>
      <c r="N208" s="527"/>
      <c r="O208" s="527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76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76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76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76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76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76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76"/>
    </row>
    <row r="209" spans="2:50" ht="14.25" hidden="1" customHeight="1" outlineLevel="1">
      <c r="B209" s="527"/>
      <c r="C209" s="203">
        <v>3</v>
      </c>
      <c r="D209" s="206" t="s">
        <v>661</v>
      </c>
      <c r="E209" s="203">
        <v>22</v>
      </c>
      <c r="F209" s="203">
        <v>1800</v>
      </c>
      <c r="G209" s="208">
        <f t="shared" si="253"/>
        <v>81.818181818181813</v>
      </c>
      <c r="H209" s="576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77"/>
      <c r="M209" s="209">
        <f>RANK(K209, K$207:$K$221)</f>
        <v>3</v>
      </c>
      <c r="N209" s="527"/>
      <c r="O209" s="527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76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76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76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76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76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76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76"/>
    </row>
    <row r="210" spans="2:50" ht="14.25" hidden="1" customHeight="1" outlineLevel="1">
      <c r="B210" s="527"/>
      <c r="C210" s="203">
        <v>4</v>
      </c>
      <c r="D210" s="206"/>
      <c r="E210" s="203"/>
      <c r="F210" s="203"/>
      <c r="G210" s="208"/>
      <c r="H210" s="576"/>
      <c r="I210" s="209"/>
      <c r="J210" s="209"/>
      <c r="K210" s="210"/>
      <c r="L210" s="577"/>
      <c r="M210" s="209"/>
      <c r="N210" s="527"/>
      <c r="O210" s="527"/>
      <c r="P210" s="203"/>
      <c r="Q210" s="203"/>
      <c r="R210" s="208"/>
      <c r="S210" s="205"/>
      <c r="T210" s="576"/>
      <c r="U210" s="203"/>
      <c r="V210" s="203"/>
      <c r="W210" s="208"/>
      <c r="X210" s="205"/>
      <c r="Y210" s="576"/>
      <c r="Z210" s="203"/>
      <c r="AA210" s="203"/>
      <c r="AB210" s="208"/>
      <c r="AC210" s="205"/>
      <c r="AD210" s="576"/>
      <c r="AE210" s="203"/>
      <c r="AF210" s="203"/>
      <c r="AG210" s="208"/>
      <c r="AH210" s="205"/>
      <c r="AI210" s="576"/>
      <c r="AJ210" s="203"/>
      <c r="AK210" s="203"/>
      <c r="AL210" s="208"/>
      <c r="AM210" s="205"/>
      <c r="AN210" s="576"/>
      <c r="AO210" s="203"/>
      <c r="AP210" s="203"/>
      <c r="AQ210" s="208"/>
      <c r="AR210" s="205"/>
      <c r="AS210" s="576"/>
      <c r="AT210" s="203"/>
      <c r="AU210" s="203"/>
      <c r="AV210" s="208"/>
      <c r="AW210" s="205"/>
      <c r="AX210" s="576"/>
    </row>
    <row r="211" spans="2:50" ht="14.25" hidden="1" customHeight="1" outlineLevel="1">
      <c r="B211" s="527"/>
      <c r="C211" s="203">
        <v>5</v>
      </c>
      <c r="D211" s="206"/>
      <c r="E211" s="203"/>
      <c r="F211" s="203"/>
      <c r="G211" s="208"/>
      <c r="H211" s="576"/>
      <c r="I211" s="209"/>
      <c r="J211" s="209"/>
      <c r="K211" s="210"/>
      <c r="L211" s="577"/>
      <c r="M211" s="209"/>
      <c r="N211" s="527"/>
      <c r="O211" s="527"/>
      <c r="P211" s="203"/>
      <c r="Q211" s="203"/>
      <c r="R211" s="208"/>
      <c r="S211" s="205"/>
      <c r="T211" s="576"/>
      <c r="U211" s="203"/>
      <c r="V211" s="203"/>
      <c r="W211" s="208"/>
      <c r="X211" s="205"/>
      <c r="Y211" s="576"/>
      <c r="Z211" s="203"/>
      <c r="AA211" s="203"/>
      <c r="AB211" s="208"/>
      <c r="AC211" s="205"/>
      <c r="AD211" s="576"/>
      <c r="AE211" s="203"/>
      <c r="AF211" s="203"/>
      <c r="AG211" s="208"/>
      <c r="AH211" s="205"/>
      <c r="AI211" s="576"/>
      <c r="AJ211" s="203"/>
      <c r="AK211" s="203"/>
      <c r="AL211" s="208"/>
      <c r="AM211" s="205"/>
      <c r="AN211" s="576"/>
      <c r="AO211" s="203"/>
      <c r="AP211" s="203"/>
      <c r="AQ211" s="208"/>
      <c r="AR211" s="205"/>
      <c r="AS211" s="576"/>
      <c r="AT211" s="203"/>
      <c r="AU211" s="203"/>
      <c r="AV211" s="208"/>
      <c r="AW211" s="205"/>
      <c r="AX211" s="576"/>
    </row>
    <row r="212" spans="2:50" ht="14.25" hidden="1" customHeight="1" outlineLevel="1">
      <c r="B212" s="527"/>
      <c r="C212" s="203">
        <v>6</v>
      </c>
      <c r="D212" s="206"/>
      <c r="E212" s="203"/>
      <c r="F212" s="203"/>
      <c r="G212" s="208"/>
      <c r="H212" s="576"/>
      <c r="I212" s="209"/>
      <c r="J212" s="209"/>
      <c r="K212" s="210"/>
      <c r="L212" s="577"/>
      <c r="M212" s="209"/>
      <c r="N212" s="527"/>
      <c r="O212" s="527"/>
      <c r="P212" s="203"/>
      <c r="Q212" s="203"/>
      <c r="R212" s="208"/>
      <c r="S212" s="205"/>
      <c r="T212" s="576"/>
      <c r="U212" s="203"/>
      <c r="V212" s="203"/>
      <c r="W212" s="208"/>
      <c r="X212" s="205"/>
      <c r="Y212" s="576"/>
      <c r="Z212" s="203"/>
      <c r="AA212" s="203"/>
      <c r="AB212" s="208"/>
      <c r="AC212" s="205"/>
      <c r="AD212" s="576"/>
      <c r="AE212" s="203"/>
      <c r="AF212" s="203"/>
      <c r="AG212" s="208"/>
      <c r="AH212" s="205"/>
      <c r="AI212" s="576"/>
      <c r="AJ212" s="203"/>
      <c r="AK212" s="203"/>
      <c r="AL212" s="208"/>
      <c r="AM212" s="205"/>
      <c r="AN212" s="576"/>
      <c r="AO212" s="203"/>
      <c r="AP212" s="203"/>
      <c r="AQ212" s="208"/>
      <c r="AR212" s="205"/>
      <c r="AS212" s="576"/>
      <c r="AT212" s="203"/>
      <c r="AU212" s="203"/>
      <c r="AV212" s="208"/>
      <c r="AW212" s="205"/>
      <c r="AX212" s="576"/>
    </row>
    <row r="213" spans="2:50" ht="14.25" hidden="1" customHeight="1" outlineLevel="1">
      <c r="B213" s="527"/>
      <c r="C213" s="203">
        <v>7</v>
      </c>
      <c r="D213" s="206"/>
      <c r="E213" s="203"/>
      <c r="F213" s="203"/>
      <c r="G213" s="208"/>
      <c r="H213" s="576"/>
      <c r="I213" s="209"/>
      <c r="J213" s="209"/>
      <c r="K213" s="210"/>
      <c r="L213" s="577"/>
      <c r="M213" s="209"/>
      <c r="N213" s="527"/>
      <c r="O213" s="527"/>
      <c r="P213" s="203"/>
      <c r="Q213" s="203"/>
      <c r="R213" s="208"/>
      <c r="S213" s="205"/>
      <c r="T213" s="576"/>
      <c r="U213" s="203"/>
      <c r="V213" s="203"/>
      <c r="W213" s="208"/>
      <c r="X213" s="205"/>
      <c r="Y213" s="576"/>
      <c r="Z213" s="203"/>
      <c r="AA213" s="203"/>
      <c r="AB213" s="208"/>
      <c r="AC213" s="205"/>
      <c r="AD213" s="576"/>
      <c r="AE213" s="203"/>
      <c r="AF213" s="203"/>
      <c r="AG213" s="208"/>
      <c r="AH213" s="205"/>
      <c r="AI213" s="576"/>
      <c r="AJ213" s="203"/>
      <c r="AK213" s="203"/>
      <c r="AL213" s="208"/>
      <c r="AM213" s="205"/>
      <c r="AN213" s="576"/>
      <c r="AO213" s="203"/>
      <c r="AP213" s="203"/>
      <c r="AQ213" s="208"/>
      <c r="AR213" s="205"/>
      <c r="AS213" s="576"/>
      <c r="AT213" s="203"/>
      <c r="AU213" s="203"/>
      <c r="AV213" s="208"/>
      <c r="AW213" s="205"/>
      <c r="AX213" s="576"/>
    </row>
    <row r="214" spans="2:50" ht="14.25" hidden="1" customHeight="1" outlineLevel="1">
      <c r="B214" s="527"/>
      <c r="C214" s="203">
        <v>8</v>
      </c>
      <c r="D214" s="206"/>
      <c r="E214" s="203"/>
      <c r="F214" s="203"/>
      <c r="G214" s="208"/>
      <c r="H214" s="576"/>
      <c r="I214" s="209"/>
      <c r="J214" s="209"/>
      <c r="K214" s="210"/>
      <c r="L214" s="577"/>
      <c r="M214" s="209"/>
      <c r="N214" s="527"/>
      <c r="O214" s="527"/>
      <c r="P214" s="203"/>
      <c r="Q214" s="203"/>
      <c r="R214" s="208"/>
      <c r="S214" s="205"/>
      <c r="T214" s="576"/>
      <c r="U214" s="203"/>
      <c r="V214" s="203"/>
      <c r="W214" s="208"/>
      <c r="X214" s="205"/>
      <c r="Y214" s="576"/>
      <c r="Z214" s="203"/>
      <c r="AA214" s="203"/>
      <c r="AB214" s="208"/>
      <c r="AC214" s="205"/>
      <c r="AD214" s="576"/>
      <c r="AE214" s="203"/>
      <c r="AF214" s="203"/>
      <c r="AG214" s="208"/>
      <c r="AH214" s="205"/>
      <c r="AI214" s="576"/>
      <c r="AJ214" s="203"/>
      <c r="AK214" s="203"/>
      <c r="AL214" s="208"/>
      <c r="AM214" s="205"/>
      <c r="AN214" s="576"/>
      <c r="AO214" s="203"/>
      <c r="AP214" s="203"/>
      <c r="AQ214" s="208"/>
      <c r="AR214" s="205"/>
      <c r="AS214" s="576"/>
      <c r="AT214" s="203"/>
      <c r="AU214" s="203"/>
      <c r="AV214" s="208"/>
      <c r="AW214" s="205"/>
      <c r="AX214" s="576"/>
    </row>
    <row r="215" spans="2:50" ht="14.25" hidden="1" customHeight="1" outlineLevel="1">
      <c r="B215" s="527"/>
      <c r="C215" s="203">
        <v>9</v>
      </c>
      <c r="D215" s="206"/>
      <c r="E215" s="203"/>
      <c r="F215" s="203"/>
      <c r="G215" s="208"/>
      <c r="H215" s="576"/>
      <c r="I215" s="209"/>
      <c r="J215" s="209"/>
      <c r="K215" s="210"/>
      <c r="L215" s="577"/>
      <c r="M215" s="209"/>
      <c r="N215" s="527"/>
      <c r="O215" s="527"/>
      <c r="P215" s="203"/>
      <c r="Q215" s="203"/>
      <c r="R215" s="208"/>
      <c r="S215" s="205"/>
      <c r="T215" s="576"/>
      <c r="U215" s="203"/>
      <c r="V215" s="203"/>
      <c r="W215" s="208"/>
      <c r="X215" s="205"/>
      <c r="Y215" s="576"/>
      <c r="Z215" s="203"/>
      <c r="AA215" s="203"/>
      <c r="AB215" s="208"/>
      <c r="AC215" s="205"/>
      <c r="AD215" s="576"/>
      <c r="AE215" s="203"/>
      <c r="AF215" s="203"/>
      <c r="AG215" s="208"/>
      <c r="AH215" s="205"/>
      <c r="AI215" s="576"/>
      <c r="AJ215" s="203"/>
      <c r="AK215" s="203"/>
      <c r="AL215" s="208"/>
      <c r="AM215" s="205"/>
      <c r="AN215" s="576"/>
      <c r="AO215" s="203"/>
      <c r="AP215" s="203"/>
      <c r="AQ215" s="208"/>
      <c r="AR215" s="205"/>
      <c r="AS215" s="576"/>
      <c r="AT215" s="203"/>
      <c r="AU215" s="203"/>
      <c r="AV215" s="208"/>
      <c r="AW215" s="205"/>
      <c r="AX215" s="576"/>
    </row>
    <row r="216" spans="2:50" ht="14.25" hidden="1" customHeight="1" outlineLevel="1">
      <c r="B216" s="527"/>
      <c r="C216" s="203">
        <v>10</v>
      </c>
      <c r="D216" s="206"/>
      <c r="E216" s="203"/>
      <c r="F216" s="203"/>
      <c r="G216" s="208"/>
      <c r="H216" s="576"/>
      <c r="I216" s="209"/>
      <c r="J216" s="209"/>
      <c r="K216" s="210"/>
      <c r="L216" s="577"/>
      <c r="M216" s="209"/>
      <c r="N216" s="527"/>
      <c r="O216" s="527"/>
      <c r="P216" s="203"/>
      <c r="Q216" s="203"/>
      <c r="R216" s="208"/>
      <c r="S216" s="205"/>
      <c r="T216" s="576"/>
      <c r="U216" s="203"/>
      <c r="V216" s="203"/>
      <c r="W216" s="208"/>
      <c r="X216" s="205"/>
      <c r="Y216" s="576"/>
      <c r="Z216" s="203"/>
      <c r="AA216" s="203"/>
      <c r="AB216" s="208"/>
      <c r="AC216" s="205"/>
      <c r="AD216" s="576"/>
      <c r="AE216" s="203"/>
      <c r="AF216" s="203"/>
      <c r="AG216" s="208"/>
      <c r="AH216" s="205"/>
      <c r="AI216" s="576"/>
      <c r="AJ216" s="203"/>
      <c r="AK216" s="203"/>
      <c r="AL216" s="208"/>
      <c r="AM216" s="205"/>
      <c r="AN216" s="576"/>
      <c r="AO216" s="203"/>
      <c r="AP216" s="203"/>
      <c r="AQ216" s="208"/>
      <c r="AR216" s="205"/>
      <c r="AS216" s="576"/>
      <c r="AT216" s="203"/>
      <c r="AU216" s="203"/>
      <c r="AV216" s="208"/>
      <c r="AW216" s="205"/>
      <c r="AX216" s="576"/>
    </row>
    <row r="217" spans="2:50" ht="14.25" hidden="1" customHeight="1" outlineLevel="1">
      <c r="B217" s="527"/>
      <c r="C217" s="203">
        <v>11</v>
      </c>
      <c r="D217" s="206"/>
      <c r="E217" s="203"/>
      <c r="F217" s="203"/>
      <c r="G217" s="208"/>
      <c r="H217" s="576"/>
      <c r="I217" s="209"/>
      <c r="J217" s="209"/>
      <c r="K217" s="210"/>
      <c r="L217" s="577"/>
      <c r="M217" s="209"/>
      <c r="N217" s="527"/>
      <c r="O217" s="527"/>
      <c r="P217" s="203"/>
      <c r="Q217" s="203"/>
      <c r="R217" s="208"/>
      <c r="S217" s="205"/>
      <c r="T217" s="576"/>
      <c r="U217" s="203"/>
      <c r="V217" s="203"/>
      <c r="W217" s="208"/>
      <c r="X217" s="205"/>
      <c r="Y217" s="576"/>
      <c r="Z217" s="203"/>
      <c r="AA217" s="203"/>
      <c r="AB217" s="208"/>
      <c r="AC217" s="205"/>
      <c r="AD217" s="576"/>
      <c r="AE217" s="203"/>
      <c r="AF217" s="203"/>
      <c r="AG217" s="208"/>
      <c r="AH217" s="205"/>
      <c r="AI217" s="576"/>
      <c r="AJ217" s="203"/>
      <c r="AK217" s="203"/>
      <c r="AL217" s="208"/>
      <c r="AM217" s="205"/>
      <c r="AN217" s="576"/>
      <c r="AO217" s="203"/>
      <c r="AP217" s="203"/>
      <c r="AQ217" s="208"/>
      <c r="AR217" s="205"/>
      <c r="AS217" s="576"/>
      <c r="AT217" s="203"/>
      <c r="AU217" s="203"/>
      <c r="AV217" s="208"/>
      <c r="AW217" s="205"/>
      <c r="AX217" s="576"/>
    </row>
    <row r="218" spans="2:50" ht="14.25" hidden="1" customHeight="1" outlineLevel="1">
      <c r="B218" s="527"/>
      <c r="C218" s="203">
        <v>12</v>
      </c>
      <c r="D218" s="206"/>
      <c r="E218" s="203"/>
      <c r="F218" s="203"/>
      <c r="G218" s="208"/>
      <c r="H218" s="576"/>
      <c r="I218" s="209"/>
      <c r="J218" s="209"/>
      <c r="K218" s="210"/>
      <c r="L218" s="577"/>
      <c r="M218" s="209"/>
      <c r="N218" s="527"/>
      <c r="O218" s="527"/>
      <c r="P218" s="203"/>
      <c r="Q218" s="203"/>
      <c r="R218" s="208"/>
      <c r="S218" s="205"/>
      <c r="T218" s="576"/>
      <c r="U218" s="203"/>
      <c r="V218" s="203"/>
      <c r="W218" s="208"/>
      <c r="X218" s="205"/>
      <c r="Y218" s="576"/>
      <c r="Z218" s="203"/>
      <c r="AA218" s="203"/>
      <c r="AB218" s="208"/>
      <c r="AC218" s="205"/>
      <c r="AD218" s="576"/>
      <c r="AE218" s="203"/>
      <c r="AF218" s="203"/>
      <c r="AG218" s="208"/>
      <c r="AH218" s="205"/>
      <c r="AI218" s="576"/>
      <c r="AJ218" s="203"/>
      <c r="AK218" s="203"/>
      <c r="AL218" s="208"/>
      <c r="AM218" s="205"/>
      <c r="AN218" s="576"/>
      <c r="AO218" s="203"/>
      <c r="AP218" s="203"/>
      <c r="AQ218" s="208"/>
      <c r="AR218" s="205"/>
      <c r="AS218" s="576"/>
      <c r="AT218" s="203"/>
      <c r="AU218" s="203"/>
      <c r="AV218" s="208"/>
      <c r="AW218" s="205"/>
      <c r="AX218" s="576"/>
    </row>
    <row r="219" spans="2:50" ht="14.25" hidden="1" customHeight="1" outlineLevel="1">
      <c r="B219" s="527"/>
      <c r="C219" s="203">
        <v>13</v>
      </c>
      <c r="D219" s="206"/>
      <c r="E219" s="203"/>
      <c r="F219" s="203"/>
      <c r="G219" s="208"/>
      <c r="H219" s="576"/>
      <c r="I219" s="209"/>
      <c r="J219" s="209"/>
      <c r="K219" s="210"/>
      <c r="L219" s="577"/>
      <c r="M219" s="209"/>
      <c r="N219" s="527"/>
      <c r="O219" s="527"/>
      <c r="P219" s="203"/>
      <c r="Q219" s="203"/>
      <c r="R219" s="208"/>
      <c r="S219" s="205"/>
      <c r="T219" s="576"/>
      <c r="U219" s="203"/>
      <c r="V219" s="203"/>
      <c r="W219" s="208"/>
      <c r="X219" s="205"/>
      <c r="Y219" s="576"/>
      <c r="Z219" s="203"/>
      <c r="AA219" s="203"/>
      <c r="AB219" s="208"/>
      <c r="AC219" s="205"/>
      <c r="AD219" s="576"/>
      <c r="AE219" s="203"/>
      <c r="AF219" s="203"/>
      <c r="AG219" s="208"/>
      <c r="AH219" s="205"/>
      <c r="AI219" s="576"/>
      <c r="AJ219" s="203"/>
      <c r="AK219" s="203"/>
      <c r="AL219" s="208"/>
      <c r="AM219" s="205"/>
      <c r="AN219" s="576"/>
      <c r="AO219" s="203"/>
      <c r="AP219" s="203"/>
      <c r="AQ219" s="208"/>
      <c r="AR219" s="205"/>
      <c r="AS219" s="576"/>
      <c r="AT219" s="203"/>
      <c r="AU219" s="203"/>
      <c r="AV219" s="208"/>
      <c r="AW219" s="205"/>
      <c r="AX219" s="576"/>
    </row>
    <row r="220" spans="2:50" ht="14.25" hidden="1" customHeight="1" outlineLevel="1">
      <c r="B220" s="527"/>
      <c r="C220" s="203">
        <v>14</v>
      </c>
      <c r="D220" s="206"/>
      <c r="E220" s="203"/>
      <c r="F220" s="203"/>
      <c r="G220" s="208"/>
      <c r="H220" s="576"/>
      <c r="I220" s="209"/>
      <c r="J220" s="209"/>
      <c r="K220" s="210"/>
      <c r="L220" s="577"/>
      <c r="M220" s="209"/>
      <c r="N220" s="527"/>
      <c r="O220" s="527"/>
      <c r="P220" s="203"/>
      <c r="Q220" s="203"/>
      <c r="R220" s="208"/>
      <c r="S220" s="205"/>
      <c r="T220" s="576"/>
      <c r="U220" s="203"/>
      <c r="V220" s="203"/>
      <c r="W220" s="208"/>
      <c r="X220" s="205"/>
      <c r="Y220" s="576"/>
      <c r="Z220" s="203"/>
      <c r="AA220" s="203"/>
      <c r="AB220" s="208"/>
      <c r="AC220" s="205"/>
      <c r="AD220" s="576"/>
      <c r="AE220" s="203"/>
      <c r="AF220" s="203"/>
      <c r="AG220" s="208"/>
      <c r="AH220" s="205"/>
      <c r="AI220" s="576"/>
      <c r="AJ220" s="203"/>
      <c r="AK220" s="203"/>
      <c r="AL220" s="208"/>
      <c r="AM220" s="205"/>
      <c r="AN220" s="576"/>
      <c r="AO220" s="203"/>
      <c r="AP220" s="203"/>
      <c r="AQ220" s="208"/>
      <c r="AR220" s="205"/>
      <c r="AS220" s="576"/>
      <c r="AT220" s="203"/>
      <c r="AU220" s="203"/>
      <c r="AV220" s="208"/>
      <c r="AW220" s="205"/>
      <c r="AX220" s="576"/>
    </row>
    <row r="221" spans="2:50" ht="14.25" hidden="1" customHeight="1" outlineLevel="1">
      <c r="B221" s="527"/>
      <c r="C221" s="203">
        <v>15</v>
      </c>
      <c r="D221" s="206"/>
      <c r="E221" s="203"/>
      <c r="F221" s="203"/>
      <c r="G221" s="208"/>
      <c r="H221" s="576"/>
      <c r="I221" s="209"/>
      <c r="J221" s="209"/>
      <c r="K221" s="210"/>
      <c r="L221" s="577"/>
      <c r="M221" s="209"/>
      <c r="N221" s="527"/>
      <c r="O221" s="527"/>
      <c r="P221" s="203"/>
      <c r="Q221" s="207"/>
      <c r="R221" s="208"/>
      <c r="S221" s="205"/>
      <c r="T221" s="576"/>
      <c r="U221" s="203"/>
      <c r="V221" s="203"/>
      <c r="W221" s="208"/>
      <c r="X221" s="205"/>
      <c r="Y221" s="576"/>
      <c r="Z221" s="203"/>
      <c r="AA221" s="203"/>
      <c r="AB221" s="208"/>
      <c r="AC221" s="205"/>
      <c r="AD221" s="576"/>
      <c r="AE221" s="203"/>
      <c r="AF221" s="203"/>
      <c r="AG221" s="208"/>
      <c r="AH221" s="205"/>
      <c r="AI221" s="576"/>
      <c r="AJ221" s="203"/>
      <c r="AK221" s="203"/>
      <c r="AL221" s="208"/>
      <c r="AM221" s="205"/>
      <c r="AN221" s="576"/>
      <c r="AO221" s="203"/>
      <c r="AP221" s="203"/>
      <c r="AQ221" s="208"/>
      <c r="AR221" s="205"/>
      <c r="AS221" s="576"/>
      <c r="AT221" s="203"/>
      <c r="AU221" s="203"/>
      <c r="AV221" s="208"/>
      <c r="AW221" s="205"/>
      <c r="AX221" s="576"/>
    </row>
    <row r="222" spans="2:50" ht="14.25" hidden="1" customHeight="1" outlineLevel="1" collapsed="1">
      <c r="B222" s="580" t="s">
        <v>692</v>
      </c>
      <c r="C222" s="581"/>
      <c r="D222" s="581"/>
      <c r="E222" s="581"/>
      <c r="F222" s="581"/>
      <c r="G222" s="581"/>
      <c r="H222" s="581"/>
      <c r="I222" s="581"/>
      <c r="J222" s="581"/>
      <c r="K222" s="581"/>
      <c r="L222" s="581"/>
      <c r="M222" s="582"/>
      <c r="N222" s="621" t="s">
        <v>444</v>
      </c>
      <c r="O222" s="621" t="s">
        <v>105</v>
      </c>
      <c r="P222" s="636">
        <f>AT202+1</f>
        <v>45944</v>
      </c>
      <c r="Q222" s="637"/>
      <c r="R222" s="637"/>
      <c r="S222" s="637"/>
      <c r="T222" s="637"/>
      <c r="U222" s="638">
        <f>P222+1</f>
        <v>45945</v>
      </c>
      <c r="V222" s="639"/>
      <c r="W222" s="639"/>
      <c r="X222" s="639"/>
      <c r="Y222" s="639"/>
      <c r="Z222" s="636">
        <f t="shared" ref="Z222" si="269">U222+1</f>
        <v>45946</v>
      </c>
      <c r="AA222" s="637"/>
      <c r="AB222" s="637"/>
      <c r="AC222" s="637"/>
      <c r="AD222" s="637"/>
      <c r="AE222" s="638">
        <f t="shared" ref="AE222" si="270">Z222+1</f>
        <v>45947</v>
      </c>
      <c r="AF222" s="639"/>
      <c r="AG222" s="639"/>
      <c r="AH222" s="639"/>
      <c r="AI222" s="639"/>
      <c r="AJ222" s="640">
        <f t="shared" ref="AJ222" si="271">AE222+1</f>
        <v>45948</v>
      </c>
      <c r="AK222" s="641"/>
      <c r="AL222" s="641"/>
      <c r="AM222" s="641"/>
      <c r="AN222" s="642"/>
      <c r="AO222" s="638">
        <f t="shared" ref="AO222" si="272">AJ222+1</f>
        <v>45949</v>
      </c>
      <c r="AP222" s="639"/>
      <c r="AQ222" s="639"/>
      <c r="AR222" s="639"/>
      <c r="AS222" s="639"/>
      <c r="AT222" s="640">
        <f t="shared" ref="AT222" si="273">AO222+1</f>
        <v>45950</v>
      </c>
      <c r="AU222" s="641"/>
      <c r="AV222" s="641"/>
      <c r="AW222" s="641"/>
      <c r="AX222" s="642"/>
    </row>
    <row r="223" spans="2:50" ht="14.25" hidden="1" customHeight="1" outlineLevel="1">
      <c r="B223" s="583"/>
      <c r="C223" s="583"/>
      <c r="D223" s="583"/>
      <c r="E223" s="583"/>
      <c r="F223" s="583"/>
      <c r="G223" s="583"/>
      <c r="H223" s="583"/>
      <c r="I223" s="583"/>
      <c r="J223" s="583"/>
      <c r="K223" s="583"/>
      <c r="L223" s="583"/>
      <c r="M223" s="584"/>
      <c r="N223" s="623"/>
      <c r="O223" s="623"/>
      <c r="P223" s="643">
        <f>P222</f>
        <v>45944</v>
      </c>
      <c r="Q223" s="643"/>
      <c r="R223" s="643"/>
      <c r="S223" s="643"/>
      <c r="T223" s="643"/>
      <c r="U223" s="644">
        <f>U222</f>
        <v>45945</v>
      </c>
      <c r="V223" s="644"/>
      <c r="W223" s="644"/>
      <c r="X223" s="644"/>
      <c r="Y223" s="644"/>
      <c r="Z223" s="643">
        <f t="shared" ref="Z223" si="274">Z222</f>
        <v>45946</v>
      </c>
      <c r="AA223" s="643"/>
      <c r="AB223" s="643"/>
      <c r="AC223" s="643"/>
      <c r="AD223" s="643"/>
      <c r="AE223" s="644">
        <f t="shared" ref="AE223" si="275">AE222</f>
        <v>45947</v>
      </c>
      <c r="AF223" s="644"/>
      <c r="AG223" s="644"/>
      <c r="AH223" s="644"/>
      <c r="AI223" s="644"/>
      <c r="AJ223" s="645">
        <f t="shared" ref="AJ223" si="276">AJ222</f>
        <v>45948</v>
      </c>
      <c r="AK223" s="646"/>
      <c r="AL223" s="646"/>
      <c r="AM223" s="646"/>
      <c r="AN223" s="647"/>
      <c r="AO223" s="644">
        <f t="shared" ref="AO223" si="277">AO222</f>
        <v>45949</v>
      </c>
      <c r="AP223" s="644"/>
      <c r="AQ223" s="644"/>
      <c r="AR223" s="644"/>
      <c r="AS223" s="644"/>
      <c r="AT223" s="645">
        <f t="shared" ref="AT223" si="278">AT222</f>
        <v>45950</v>
      </c>
      <c r="AU223" s="646"/>
      <c r="AV223" s="646"/>
      <c r="AW223" s="646"/>
      <c r="AX223" s="647"/>
    </row>
    <row r="224" spans="2:50" ht="14.25" hidden="1" customHeight="1" outlineLevel="1">
      <c r="B224" s="527" t="s">
        <v>165</v>
      </c>
      <c r="C224" s="527" t="s">
        <v>160</v>
      </c>
      <c r="D224" s="527"/>
      <c r="E224" s="527" t="s">
        <v>161</v>
      </c>
      <c r="F224" s="527"/>
      <c r="G224" s="527"/>
      <c r="H224" s="527" t="s">
        <v>166</v>
      </c>
      <c r="I224" s="575" t="s">
        <v>445</v>
      </c>
      <c r="J224" s="575"/>
      <c r="K224" s="575"/>
      <c r="L224" s="575" t="s">
        <v>166</v>
      </c>
      <c r="M224" s="575" t="s">
        <v>168</v>
      </c>
      <c r="N224" s="527"/>
      <c r="O224" s="527" t="s">
        <v>167</v>
      </c>
      <c r="P224" s="527" t="s">
        <v>163</v>
      </c>
      <c r="Q224" s="527"/>
      <c r="R224" s="527"/>
      <c r="S224" s="527"/>
      <c r="T224" s="527" t="s">
        <v>166</v>
      </c>
      <c r="U224" s="527" t="s">
        <v>163</v>
      </c>
      <c r="V224" s="527"/>
      <c r="W224" s="527"/>
      <c r="X224" s="527"/>
      <c r="Y224" s="527" t="s">
        <v>166</v>
      </c>
      <c r="Z224" s="527" t="s">
        <v>163</v>
      </c>
      <c r="AA224" s="527"/>
      <c r="AB224" s="527"/>
      <c r="AC224" s="527"/>
      <c r="AD224" s="527" t="s">
        <v>166</v>
      </c>
      <c r="AE224" s="527" t="s">
        <v>163</v>
      </c>
      <c r="AF224" s="527"/>
      <c r="AG224" s="527"/>
      <c r="AH224" s="527"/>
      <c r="AI224" s="527" t="s">
        <v>166</v>
      </c>
      <c r="AJ224" s="527" t="s">
        <v>163</v>
      </c>
      <c r="AK224" s="527"/>
      <c r="AL224" s="527"/>
      <c r="AM224" s="527"/>
      <c r="AN224" s="527" t="s">
        <v>166</v>
      </c>
      <c r="AO224" s="527" t="s">
        <v>163</v>
      </c>
      <c r="AP224" s="527"/>
      <c r="AQ224" s="527"/>
      <c r="AR224" s="527"/>
      <c r="AS224" s="527" t="s">
        <v>166</v>
      </c>
      <c r="AT224" s="527" t="s">
        <v>163</v>
      </c>
      <c r="AU224" s="527"/>
      <c r="AV224" s="527"/>
      <c r="AW224" s="527"/>
      <c r="AX224" s="527" t="s">
        <v>166</v>
      </c>
    </row>
    <row r="225" spans="2:50" ht="14.25" hidden="1" customHeight="1" outlineLevel="1">
      <c r="B225" s="527"/>
      <c r="C225" s="527"/>
      <c r="D225" s="527"/>
      <c r="E225" s="527" t="s">
        <v>446</v>
      </c>
      <c r="F225" s="527"/>
      <c r="G225" s="527"/>
      <c r="H225" s="527"/>
      <c r="I225" s="575" t="s">
        <v>446</v>
      </c>
      <c r="J225" s="575"/>
      <c r="K225" s="575"/>
      <c r="L225" s="575"/>
      <c r="M225" s="575"/>
      <c r="N225" s="527"/>
      <c r="O225" s="527"/>
      <c r="P225" s="527" t="s">
        <v>447</v>
      </c>
      <c r="Q225" s="527"/>
      <c r="R225" s="527"/>
      <c r="S225" s="527"/>
      <c r="T225" s="527"/>
      <c r="U225" s="527" t="s">
        <v>447</v>
      </c>
      <c r="V225" s="527"/>
      <c r="W225" s="527"/>
      <c r="X225" s="527"/>
      <c r="Y225" s="527"/>
      <c r="Z225" s="527" t="s">
        <v>447</v>
      </c>
      <c r="AA225" s="527"/>
      <c r="AB225" s="527"/>
      <c r="AC225" s="527"/>
      <c r="AD225" s="527"/>
      <c r="AE225" s="527" t="s">
        <v>447</v>
      </c>
      <c r="AF225" s="527"/>
      <c r="AG225" s="527"/>
      <c r="AH225" s="527"/>
      <c r="AI225" s="527"/>
      <c r="AJ225" s="527" t="s">
        <v>447</v>
      </c>
      <c r="AK225" s="527"/>
      <c r="AL225" s="527"/>
      <c r="AM225" s="527"/>
      <c r="AN225" s="527"/>
      <c r="AO225" s="527" t="s">
        <v>447</v>
      </c>
      <c r="AP225" s="527"/>
      <c r="AQ225" s="527"/>
      <c r="AR225" s="527"/>
      <c r="AS225" s="527"/>
      <c r="AT225" s="527" t="s">
        <v>447</v>
      </c>
      <c r="AU225" s="527"/>
      <c r="AV225" s="527"/>
      <c r="AW225" s="527"/>
      <c r="AX225" s="527"/>
    </row>
    <row r="226" spans="2:50" ht="14.25" hidden="1" customHeight="1" outlineLevel="1">
      <c r="B226" s="527"/>
      <c r="C226" s="527"/>
      <c r="D226" s="527"/>
      <c r="E226" s="203" t="s">
        <v>162</v>
      </c>
      <c r="F226" s="203" t="s">
        <v>448</v>
      </c>
      <c r="G226" s="203" t="s">
        <v>164</v>
      </c>
      <c r="H226" s="527"/>
      <c r="I226" s="204" t="s">
        <v>162</v>
      </c>
      <c r="J226" s="204" t="s">
        <v>448</v>
      </c>
      <c r="K226" s="204" t="s">
        <v>164</v>
      </c>
      <c r="L226" s="575"/>
      <c r="M226" s="575"/>
      <c r="N226" s="527"/>
      <c r="O226" s="527"/>
      <c r="P226" s="203" t="s">
        <v>162</v>
      </c>
      <c r="Q226" s="203" t="s">
        <v>448</v>
      </c>
      <c r="R226" s="203" t="s">
        <v>164</v>
      </c>
      <c r="S226" s="205" t="s">
        <v>168</v>
      </c>
      <c r="T226" s="527"/>
      <c r="U226" s="203" t="s">
        <v>162</v>
      </c>
      <c r="V226" s="203" t="s">
        <v>448</v>
      </c>
      <c r="W226" s="203" t="s">
        <v>164</v>
      </c>
      <c r="X226" s="205" t="s">
        <v>168</v>
      </c>
      <c r="Y226" s="527"/>
      <c r="Z226" s="203" t="s">
        <v>162</v>
      </c>
      <c r="AA226" s="203" t="s">
        <v>448</v>
      </c>
      <c r="AB226" s="203" t="s">
        <v>164</v>
      </c>
      <c r="AC226" s="205" t="s">
        <v>168</v>
      </c>
      <c r="AD226" s="527"/>
      <c r="AE226" s="203" t="s">
        <v>162</v>
      </c>
      <c r="AF226" s="203" t="s">
        <v>448</v>
      </c>
      <c r="AG226" s="203" t="s">
        <v>164</v>
      </c>
      <c r="AH226" s="205" t="s">
        <v>168</v>
      </c>
      <c r="AI226" s="527"/>
      <c r="AJ226" s="203" t="s">
        <v>162</v>
      </c>
      <c r="AK226" s="203" t="s">
        <v>448</v>
      </c>
      <c r="AL226" s="203" t="s">
        <v>164</v>
      </c>
      <c r="AM226" s="205" t="s">
        <v>168</v>
      </c>
      <c r="AN226" s="527"/>
      <c r="AO226" s="203" t="s">
        <v>162</v>
      </c>
      <c r="AP226" s="203" t="s">
        <v>448</v>
      </c>
      <c r="AQ226" s="203" t="s">
        <v>164</v>
      </c>
      <c r="AR226" s="205" t="s">
        <v>168</v>
      </c>
      <c r="AS226" s="527"/>
      <c r="AT226" s="203" t="s">
        <v>162</v>
      </c>
      <c r="AU226" s="203" t="s">
        <v>448</v>
      </c>
      <c r="AV226" s="203" t="s">
        <v>164</v>
      </c>
      <c r="AW226" s="205" t="s">
        <v>168</v>
      </c>
      <c r="AX226" s="527"/>
    </row>
    <row r="227" spans="2:50" ht="14.25" hidden="1" customHeight="1" outlineLevel="1">
      <c r="B227" s="527" t="s">
        <v>145</v>
      </c>
      <c r="C227" s="203">
        <v>1</v>
      </c>
      <c r="D227" s="206" t="s">
        <v>427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76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77">
        <f>IFERROR(AVERAGE(K227:K241),"-")</f>
        <v>78.101719854636627</v>
      </c>
      <c r="M227" s="209">
        <f>RANK(K227, K$227:$K$241)</f>
        <v>1</v>
      </c>
      <c r="N227" s="527"/>
      <c r="O227" s="527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76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76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76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76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76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76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76">
        <f>AVERAGE(AV227:AV241)</f>
        <v>78.129160748769223</v>
      </c>
    </row>
    <row r="228" spans="2:50" ht="14.25" hidden="1" customHeight="1" outlineLevel="1">
      <c r="B228" s="527"/>
      <c r="C228" s="203">
        <v>2</v>
      </c>
      <c r="D228" s="206" t="s">
        <v>645</v>
      </c>
      <c r="E228" s="203">
        <v>20</v>
      </c>
      <c r="F228" s="203">
        <v>1800</v>
      </c>
      <c r="G228" s="208">
        <f t="shared" si="279"/>
        <v>90</v>
      </c>
      <c r="H228" s="576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77"/>
      <c r="M228" s="209">
        <f>RANK(K228, K$227:$K$241)</f>
        <v>2</v>
      </c>
      <c r="N228" s="527"/>
      <c r="O228" s="527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76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76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76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76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76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76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76"/>
    </row>
    <row r="229" spans="2:50" ht="14.25" hidden="1" customHeight="1" outlineLevel="1">
      <c r="B229" s="527"/>
      <c r="C229" s="203">
        <v>3</v>
      </c>
      <c r="D229" s="206" t="s">
        <v>661</v>
      </c>
      <c r="E229" s="203">
        <v>22</v>
      </c>
      <c r="F229" s="203">
        <v>1800</v>
      </c>
      <c r="G229" s="208">
        <f t="shared" si="279"/>
        <v>81.818181818181813</v>
      </c>
      <c r="H229" s="576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77"/>
      <c r="M229" s="209">
        <f>RANK(K229, K$227:$K$241)</f>
        <v>3</v>
      </c>
      <c r="N229" s="527"/>
      <c r="O229" s="527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76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76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76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76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76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76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76"/>
    </row>
    <row r="230" spans="2:50" ht="14.25" hidden="1" customHeight="1" outlineLevel="1">
      <c r="B230" s="527"/>
      <c r="C230" s="203">
        <v>4</v>
      </c>
      <c r="D230" s="206"/>
      <c r="E230" s="203"/>
      <c r="F230" s="203"/>
      <c r="G230" s="208"/>
      <c r="H230" s="576"/>
      <c r="I230" s="209"/>
      <c r="J230" s="209"/>
      <c r="K230" s="210"/>
      <c r="L230" s="577"/>
      <c r="M230" s="209"/>
      <c r="N230" s="527"/>
      <c r="O230" s="527"/>
      <c r="P230" s="203"/>
      <c r="Q230" s="203"/>
      <c r="R230" s="208"/>
      <c r="S230" s="205"/>
      <c r="T230" s="576"/>
      <c r="U230" s="203"/>
      <c r="V230" s="203"/>
      <c r="W230" s="208"/>
      <c r="X230" s="205"/>
      <c r="Y230" s="576"/>
      <c r="Z230" s="203"/>
      <c r="AA230" s="203"/>
      <c r="AB230" s="208"/>
      <c r="AC230" s="205"/>
      <c r="AD230" s="576"/>
      <c r="AE230" s="203"/>
      <c r="AF230" s="203"/>
      <c r="AG230" s="208"/>
      <c r="AH230" s="205"/>
      <c r="AI230" s="576"/>
      <c r="AJ230" s="203"/>
      <c r="AK230" s="203"/>
      <c r="AL230" s="208"/>
      <c r="AM230" s="205"/>
      <c r="AN230" s="576"/>
      <c r="AO230" s="203"/>
      <c r="AP230" s="203"/>
      <c r="AQ230" s="208"/>
      <c r="AR230" s="205"/>
      <c r="AS230" s="576"/>
      <c r="AT230" s="203"/>
      <c r="AU230" s="203"/>
      <c r="AV230" s="208"/>
      <c r="AW230" s="205"/>
      <c r="AX230" s="576"/>
    </row>
    <row r="231" spans="2:50" ht="14.25" hidden="1" customHeight="1" outlineLevel="1">
      <c r="B231" s="527"/>
      <c r="C231" s="203">
        <v>5</v>
      </c>
      <c r="D231" s="206"/>
      <c r="E231" s="203"/>
      <c r="F231" s="203"/>
      <c r="G231" s="208"/>
      <c r="H231" s="576"/>
      <c r="I231" s="209"/>
      <c r="J231" s="209"/>
      <c r="K231" s="210"/>
      <c r="L231" s="577"/>
      <c r="M231" s="209"/>
      <c r="N231" s="527"/>
      <c r="O231" s="527"/>
      <c r="P231" s="203"/>
      <c r="Q231" s="203"/>
      <c r="R231" s="208"/>
      <c r="S231" s="205"/>
      <c r="T231" s="576"/>
      <c r="U231" s="203"/>
      <c r="V231" s="203"/>
      <c r="W231" s="208"/>
      <c r="X231" s="205"/>
      <c r="Y231" s="576"/>
      <c r="Z231" s="203"/>
      <c r="AA231" s="203"/>
      <c r="AB231" s="208"/>
      <c r="AC231" s="205"/>
      <c r="AD231" s="576"/>
      <c r="AE231" s="203"/>
      <c r="AF231" s="203"/>
      <c r="AG231" s="208"/>
      <c r="AH231" s="205"/>
      <c r="AI231" s="576"/>
      <c r="AJ231" s="203"/>
      <c r="AK231" s="203"/>
      <c r="AL231" s="208"/>
      <c r="AM231" s="205"/>
      <c r="AN231" s="576"/>
      <c r="AO231" s="203"/>
      <c r="AP231" s="203"/>
      <c r="AQ231" s="208"/>
      <c r="AR231" s="205"/>
      <c r="AS231" s="576"/>
      <c r="AT231" s="203"/>
      <c r="AU231" s="203"/>
      <c r="AV231" s="208"/>
      <c r="AW231" s="205"/>
      <c r="AX231" s="576"/>
    </row>
    <row r="232" spans="2:50" ht="14.25" hidden="1" customHeight="1" outlineLevel="1">
      <c r="B232" s="527"/>
      <c r="C232" s="203">
        <v>6</v>
      </c>
      <c r="D232" s="206"/>
      <c r="E232" s="203"/>
      <c r="F232" s="203"/>
      <c r="G232" s="208"/>
      <c r="H232" s="576"/>
      <c r="I232" s="209"/>
      <c r="J232" s="209"/>
      <c r="K232" s="210"/>
      <c r="L232" s="577"/>
      <c r="M232" s="209"/>
      <c r="N232" s="527"/>
      <c r="O232" s="527"/>
      <c r="P232" s="203"/>
      <c r="Q232" s="203"/>
      <c r="R232" s="208"/>
      <c r="S232" s="205"/>
      <c r="T232" s="576"/>
      <c r="U232" s="203"/>
      <c r="V232" s="203"/>
      <c r="W232" s="208"/>
      <c r="X232" s="205"/>
      <c r="Y232" s="576"/>
      <c r="Z232" s="203"/>
      <c r="AA232" s="203"/>
      <c r="AB232" s="208"/>
      <c r="AC232" s="205"/>
      <c r="AD232" s="576"/>
      <c r="AE232" s="203"/>
      <c r="AF232" s="203"/>
      <c r="AG232" s="208"/>
      <c r="AH232" s="205"/>
      <c r="AI232" s="576"/>
      <c r="AJ232" s="203"/>
      <c r="AK232" s="203"/>
      <c r="AL232" s="208"/>
      <c r="AM232" s="205"/>
      <c r="AN232" s="576"/>
      <c r="AO232" s="203"/>
      <c r="AP232" s="203"/>
      <c r="AQ232" s="208"/>
      <c r="AR232" s="205"/>
      <c r="AS232" s="576"/>
      <c r="AT232" s="203"/>
      <c r="AU232" s="203"/>
      <c r="AV232" s="208"/>
      <c r="AW232" s="205"/>
      <c r="AX232" s="576"/>
    </row>
    <row r="233" spans="2:50" ht="14.25" hidden="1" customHeight="1" outlineLevel="1">
      <c r="B233" s="527"/>
      <c r="C233" s="203">
        <v>7</v>
      </c>
      <c r="D233" s="206"/>
      <c r="E233" s="203"/>
      <c r="F233" s="203"/>
      <c r="G233" s="208"/>
      <c r="H233" s="576"/>
      <c r="I233" s="209"/>
      <c r="J233" s="209"/>
      <c r="K233" s="210"/>
      <c r="L233" s="577"/>
      <c r="M233" s="209"/>
      <c r="N233" s="527"/>
      <c r="O233" s="527"/>
      <c r="P233" s="203"/>
      <c r="Q233" s="203"/>
      <c r="R233" s="208"/>
      <c r="S233" s="205"/>
      <c r="T233" s="576"/>
      <c r="U233" s="203"/>
      <c r="V233" s="203"/>
      <c r="W233" s="208"/>
      <c r="X233" s="205"/>
      <c r="Y233" s="576"/>
      <c r="Z233" s="203"/>
      <c r="AA233" s="203"/>
      <c r="AB233" s="208"/>
      <c r="AC233" s="205"/>
      <c r="AD233" s="576"/>
      <c r="AE233" s="203"/>
      <c r="AF233" s="203"/>
      <c r="AG233" s="208"/>
      <c r="AH233" s="205"/>
      <c r="AI233" s="576"/>
      <c r="AJ233" s="203"/>
      <c r="AK233" s="203"/>
      <c r="AL233" s="208"/>
      <c r="AM233" s="205"/>
      <c r="AN233" s="576"/>
      <c r="AO233" s="203"/>
      <c r="AP233" s="203"/>
      <c r="AQ233" s="208"/>
      <c r="AR233" s="205"/>
      <c r="AS233" s="576"/>
      <c r="AT233" s="203"/>
      <c r="AU233" s="203"/>
      <c r="AV233" s="208"/>
      <c r="AW233" s="205"/>
      <c r="AX233" s="576"/>
    </row>
    <row r="234" spans="2:50" ht="14.25" hidden="1" customHeight="1" outlineLevel="1">
      <c r="B234" s="527"/>
      <c r="C234" s="203">
        <v>8</v>
      </c>
      <c r="D234" s="206"/>
      <c r="E234" s="203"/>
      <c r="F234" s="203"/>
      <c r="G234" s="208"/>
      <c r="H234" s="576"/>
      <c r="I234" s="209"/>
      <c r="J234" s="209"/>
      <c r="K234" s="210"/>
      <c r="L234" s="577"/>
      <c r="M234" s="209"/>
      <c r="N234" s="527"/>
      <c r="O234" s="527"/>
      <c r="P234" s="203"/>
      <c r="Q234" s="203"/>
      <c r="R234" s="208"/>
      <c r="S234" s="205"/>
      <c r="T234" s="576"/>
      <c r="U234" s="203"/>
      <c r="V234" s="203"/>
      <c r="W234" s="208"/>
      <c r="X234" s="205"/>
      <c r="Y234" s="576"/>
      <c r="Z234" s="203"/>
      <c r="AA234" s="203"/>
      <c r="AB234" s="208"/>
      <c r="AC234" s="205"/>
      <c r="AD234" s="576"/>
      <c r="AE234" s="203"/>
      <c r="AF234" s="203"/>
      <c r="AG234" s="208"/>
      <c r="AH234" s="205"/>
      <c r="AI234" s="576"/>
      <c r="AJ234" s="203"/>
      <c r="AK234" s="203"/>
      <c r="AL234" s="208"/>
      <c r="AM234" s="205"/>
      <c r="AN234" s="576"/>
      <c r="AO234" s="203"/>
      <c r="AP234" s="203"/>
      <c r="AQ234" s="208"/>
      <c r="AR234" s="205"/>
      <c r="AS234" s="576"/>
      <c r="AT234" s="203"/>
      <c r="AU234" s="203"/>
      <c r="AV234" s="208"/>
      <c r="AW234" s="205"/>
      <c r="AX234" s="576"/>
    </row>
    <row r="235" spans="2:50" ht="14.25" hidden="1" customHeight="1" outlineLevel="1">
      <c r="B235" s="527"/>
      <c r="C235" s="203">
        <v>9</v>
      </c>
      <c r="D235" s="206"/>
      <c r="E235" s="203"/>
      <c r="F235" s="203"/>
      <c r="G235" s="208"/>
      <c r="H235" s="576"/>
      <c r="I235" s="209"/>
      <c r="J235" s="209"/>
      <c r="K235" s="210"/>
      <c r="L235" s="577"/>
      <c r="M235" s="209"/>
      <c r="N235" s="527"/>
      <c r="O235" s="527"/>
      <c r="P235" s="203"/>
      <c r="Q235" s="203"/>
      <c r="R235" s="208"/>
      <c r="S235" s="205"/>
      <c r="T235" s="576"/>
      <c r="U235" s="203"/>
      <c r="V235" s="203"/>
      <c r="W235" s="208"/>
      <c r="X235" s="205"/>
      <c r="Y235" s="576"/>
      <c r="Z235" s="203"/>
      <c r="AA235" s="203"/>
      <c r="AB235" s="208"/>
      <c r="AC235" s="205"/>
      <c r="AD235" s="576"/>
      <c r="AE235" s="203"/>
      <c r="AF235" s="203"/>
      <c r="AG235" s="208"/>
      <c r="AH235" s="205"/>
      <c r="AI235" s="576"/>
      <c r="AJ235" s="203"/>
      <c r="AK235" s="203"/>
      <c r="AL235" s="208"/>
      <c r="AM235" s="205"/>
      <c r="AN235" s="576"/>
      <c r="AO235" s="203"/>
      <c r="AP235" s="203"/>
      <c r="AQ235" s="208"/>
      <c r="AR235" s="205"/>
      <c r="AS235" s="576"/>
      <c r="AT235" s="203"/>
      <c r="AU235" s="203"/>
      <c r="AV235" s="208"/>
      <c r="AW235" s="205"/>
      <c r="AX235" s="576"/>
    </row>
    <row r="236" spans="2:50" ht="14.25" hidden="1" customHeight="1" outlineLevel="1">
      <c r="B236" s="527"/>
      <c r="C236" s="203">
        <v>10</v>
      </c>
      <c r="D236" s="206"/>
      <c r="E236" s="203"/>
      <c r="F236" s="203"/>
      <c r="G236" s="208"/>
      <c r="H236" s="576"/>
      <c r="I236" s="209"/>
      <c r="J236" s="209"/>
      <c r="K236" s="210"/>
      <c r="L236" s="577"/>
      <c r="M236" s="209"/>
      <c r="N236" s="527"/>
      <c r="O236" s="527"/>
      <c r="P236" s="203"/>
      <c r="Q236" s="203"/>
      <c r="R236" s="208"/>
      <c r="S236" s="205"/>
      <c r="T236" s="576"/>
      <c r="U236" s="203"/>
      <c r="V236" s="203"/>
      <c r="W236" s="208"/>
      <c r="X236" s="205"/>
      <c r="Y236" s="576"/>
      <c r="Z236" s="203"/>
      <c r="AA236" s="203"/>
      <c r="AB236" s="208"/>
      <c r="AC236" s="205"/>
      <c r="AD236" s="576"/>
      <c r="AE236" s="203"/>
      <c r="AF236" s="203"/>
      <c r="AG236" s="208"/>
      <c r="AH236" s="205"/>
      <c r="AI236" s="576"/>
      <c r="AJ236" s="203"/>
      <c r="AK236" s="203"/>
      <c r="AL236" s="208"/>
      <c r="AM236" s="205"/>
      <c r="AN236" s="576"/>
      <c r="AO236" s="203"/>
      <c r="AP236" s="203"/>
      <c r="AQ236" s="208"/>
      <c r="AR236" s="205"/>
      <c r="AS236" s="576"/>
      <c r="AT236" s="203"/>
      <c r="AU236" s="203"/>
      <c r="AV236" s="208"/>
      <c r="AW236" s="205"/>
      <c r="AX236" s="576"/>
    </row>
    <row r="237" spans="2:50" ht="14.25" hidden="1" customHeight="1" outlineLevel="1">
      <c r="B237" s="527"/>
      <c r="C237" s="203">
        <v>11</v>
      </c>
      <c r="D237" s="206"/>
      <c r="E237" s="203"/>
      <c r="F237" s="203"/>
      <c r="G237" s="208"/>
      <c r="H237" s="576"/>
      <c r="I237" s="209"/>
      <c r="J237" s="209"/>
      <c r="K237" s="210"/>
      <c r="L237" s="577"/>
      <c r="M237" s="209"/>
      <c r="N237" s="527"/>
      <c r="O237" s="527"/>
      <c r="P237" s="203"/>
      <c r="Q237" s="203"/>
      <c r="R237" s="208"/>
      <c r="S237" s="205"/>
      <c r="T237" s="576"/>
      <c r="U237" s="203"/>
      <c r="V237" s="203"/>
      <c r="W237" s="208"/>
      <c r="X237" s="205"/>
      <c r="Y237" s="576"/>
      <c r="Z237" s="203"/>
      <c r="AA237" s="203"/>
      <c r="AB237" s="208"/>
      <c r="AC237" s="205"/>
      <c r="AD237" s="576"/>
      <c r="AE237" s="203"/>
      <c r="AF237" s="203"/>
      <c r="AG237" s="208"/>
      <c r="AH237" s="205"/>
      <c r="AI237" s="576"/>
      <c r="AJ237" s="203"/>
      <c r="AK237" s="203"/>
      <c r="AL237" s="208"/>
      <c r="AM237" s="205"/>
      <c r="AN237" s="576"/>
      <c r="AO237" s="203"/>
      <c r="AP237" s="203"/>
      <c r="AQ237" s="208"/>
      <c r="AR237" s="205"/>
      <c r="AS237" s="576"/>
      <c r="AT237" s="203"/>
      <c r="AU237" s="203"/>
      <c r="AV237" s="208"/>
      <c r="AW237" s="205"/>
      <c r="AX237" s="576"/>
    </row>
    <row r="238" spans="2:50" ht="14.25" hidden="1" customHeight="1" outlineLevel="1">
      <c r="B238" s="527"/>
      <c r="C238" s="203">
        <v>12</v>
      </c>
      <c r="D238" s="206"/>
      <c r="E238" s="203"/>
      <c r="F238" s="203"/>
      <c r="G238" s="208"/>
      <c r="H238" s="576"/>
      <c r="I238" s="209"/>
      <c r="J238" s="209"/>
      <c r="K238" s="210"/>
      <c r="L238" s="577"/>
      <c r="M238" s="209"/>
      <c r="N238" s="527"/>
      <c r="O238" s="527"/>
      <c r="P238" s="203"/>
      <c r="Q238" s="203"/>
      <c r="R238" s="208"/>
      <c r="S238" s="205"/>
      <c r="T238" s="576"/>
      <c r="U238" s="203"/>
      <c r="V238" s="203"/>
      <c r="W238" s="208"/>
      <c r="X238" s="205"/>
      <c r="Y238" s="576"/>
      <c r="Z238" s="203"/>
      <c r="AA238" s="203"/>
      <c r="AB238" s="208"/>
      <c r="AC238" s="205"/>
      <c r="AD238" s="576"/>
      <c r="AE238" s="203"/>
      <c r="AF238" s="203"/>
      <c r="AG238" s="208"/>
      <c r="AH238" s="205"/>
      <c r="AI238" s="576"/>
      <c r="AJ238" s="203"/>
      <c r="AK238" s="203"/>
      <c r="AL238" s="208"/>
      <c r="AM238" s="205"/>
      <c r="AN238" s="576"/>
      <c r="AO238" s="203"/>
      <c r="AP238" s="203"/>
      <c r="AQ238" s="208"/>
      <c r="AR238" s="205"/>
      <c r="AS238" s="576"/>
      <c r="AT238" s="203"/>
      <c r="AU238" s="203"/>
      <c r="AV238" s="208"/>
      <c r="AW238" s="205"/>
      <c r="AX238" s="576"/>
    </row>
    <row r="239" spans="2:50" ht="14.25" hidden="1" customHeight="1" outlineLevel="1">
      <c r="B239" s="527"/>
      <c r="C239" s="203">
        <v>13</v>
      </c>
      <c r="D239" s="206"/>
      <c r="E239" s="203"/>
      <c r="F239" s="203"/>
      <c r="G239" s="208"/>
      <c r="H239" s="576"/>
      <c r="I239" s="209"/>
      <c r="J239" s="209"/>
      <c r="K239" s="210"/>
      <c r="L239" s="577"/>
      <c r="M239" s="209"/>
      <c r="N239" s="527"/>
      <c r="O239" s="527"/>
      <c r="P239" s="203"/>
      <c r="Q239" s="203"/>
      <c r="R239" s="208"/>
      <c r="S239" s="205"/>
      <c r="T239" s="576"/>
      <c r="U239" s="203"/>
      <c r="V239" s="203"/>
      <c r="W239" s="208"/>
      <c r="X239" s="205"/>
      <c r="Y239" s="576"/>
      <c r="Z239" s="203"/>
      <c r="AA239" s="203"/>
      <c r="AB239" s="208"/>
      <c r="AC239" s="205"/>
      <c r="AD239" s="576"/>
      <c r="AE239" s="203"/>
      <c r="AF239" s="203"/>
      <c r="AG239" s="208"/>
      <c r="AH239" s="205"/>
      <c r="AI239" s="576"/>
      <c r="AJ239" s="203"/>
      <c r="AK239" s="203"/>
      <c r="AL239" s="208"/>
      <c r="AM239" s="205"/>
      <c r="AN239" s="576"/>
      <c r="AO239" s="203"/>
      <c r="AP239" s="203"/>
      <c r="AQ239" s="208"/>
      <c r="AR239" s="205"/>
      <c r="AS239" s="576"/>
      <c r="AT239" s="203"/>
      <c r="AU239" s="203"/>
      <c r="AV239" s="208"/>
      <c r="AW239" s="205"/>
      <c r="AX239" s="576"/>
    </row>
    <row r="240" spans="2:50" ht="14.25" hidden="1" customHeight="1" outlineLevel="1">
      <c r="B240" s="527"/>
      <c r="C240" s="203">
        <v>14</v>
      </c>
      <c r="D240" s="206"/>
      <c r="E240" s="203"/>
      <c r="F240" s="203"/>
      <c r="G240" s="208"/>
      <c r="H240" s="576"/>
      <c r="I240" s="209"/>
      <c r="J240" s="209"/>
      <c r="K240" s="210"/>
      <c r="L240" s="577"/>
      <c r="M240" s="209"/>
      <c r="N240" s="527"/>
      <c r="O240" s="527"/>
      <c r="P240" s="203"/>
      <c r="Q240" s="203"/>
      <c r="R240" s="208"/>
      <c r="S240" s="205"/>
      <c r="T240" s="576"/>
      <c r="U240" s="203"/>
      <c r="V240" s="203"/>
      <c r="W240" s="208"/>
      <c r="X240" s="205"/>
      <c r="Y240" s="576"/>
      <c r="Z240" s="203"/>
      <c r="AA240" s="203"/>
      <c r="AB240" s="208"/>
      <c r="AC240" s="205"/>
      <c r="AD240" s="576"/>
      <c r="AE240" s="203"/>
      <c r="AF240" s="203"/>
      <c r="AG240" s="208"/>
      <c r="AH240" s="205"/>
      <c r="AI240" s="576"/>
      <c r="AJ240" s="203"/>
      <c r="AK240" s="203"/>
      <c r="AL240" s="208"/>
      <c r="AM240" s="205"/>
      <c r="AN240" s="576"/>
      <c r="AO240" s="203"/>
      <c r="AP240" s="203"/>
      <c r="AQ240" s="208"/>
      <c r="AR240" s="205"/>
      <c r="AS240" s="576"/>
      <c r="AT240" s="203"/>
      <c r="AU240" s="203"/>
      <c r="AV240" s="208"/>
      <c r="AW240" s="205"/>
      <c r="AX240" s="576"/>
    </row>
    <row r="241" spans="2:50" ht="14.25" hidden="1" customHeight="1" outlineLevel="1">
      <c r="B241" s="527"/>
      <c r="C241" s="203">
        <v>15</v>
      </c>
      <c r="D241" s="206"/>
      <c r="E241" s="203"/>
      <c r="F241" s="203"/>
      <c r="G241" s="208"/>
      <c r="H241" s="576"/>
      <c r="I241" s="209"/>
      <c r="J241" s="209"/>
      <c r="K241" s="210"/>
      <c r="L241" s="577"/>
      <c r="M241" s="209"/>
      <c r="N241" s="527"/>
      <c r="O241" s="527"/>
      <c r="P241" s="203"/>
      <c r="Q241" s="207"/>
      <c r="R241" s="208"/>
      <c r="S241" s="205"/>
      <c r="T241" s="576"/>
      <c r="U241" s="203"/>
      <c r="V241" s="203"/>
      <c r="W241" s="208"/>
      <c r="X241" s="205"/>
      <c r="Y241" s="576"/>
      <c r="Z241" s="203"/>
      <c r="AA241" s="203"/>
      <c r="AB241" s="208"/>
      <c r="AC241" s="205"/>
      <c r="AD241" s="576"/>
      <c r="AE241" s="203"/>
      <c r="AF241" s="203"/>
      <c r="AG241" s="208"/>
      <c r="AH241" s="205"/>
      <c r="AI241" s="576"/>
      <c r="AJ241" s="203"/>
      <c r="AK241" s="203"/>
      <c r="AL241" s="208"/>
      <c r="AM241" s="205"/>
      <c r="AN241" s="576"/>
      <c r="AO241" s="203"/>
      <c r="AP241" s="203"/>
      <c r="AQ241" s="208"/>
      <c r="AR241" s="205"/>
      <c r="AS241" s="576"/>
      <c r="AT241" s="203"/>
      <c r="AU241" s="203"/>
      <c r="AV241" s="208"/>
      <c r="AW241" s="205"/>
      <c r="AX241" s="576"/>
    </row>
    <row r="242" spans="2:50" ht="14.25" hidden="1" customHeight="1" outlineLevel="1" collapsed="1">
      <c r="B242" s="580" t="s">
        <v>693</v>
      </c>
      <c r="C242" s="581"/>
      <c r="D242" s="581"/>
      <c r="E242" s="581"/>
      <c r="F242" s="581"/>
      <c r="G242" s="581"/>
      <c r="H242" s="581"/>
      <c r="I242" s="581"/>
      <c r="J242" s="581"/>
      <c r="K242" s="581"/>
      <c r="L242" s="581"/>
      <c r="M242" s="582"/>
      <c r="N242" s="621" t="s">
        <v>444</v>
      </c>
      <c r="O242" s="621" t="s">
        <v>105</v>
      </c>
      <c r="P242" s="636">
        <f>AT222+1</f>
        <v>45951</v>
      </c>
      <c r="Q242" s="637"/>
      <c r="R242" s="637"/>
      <c r="S242" s="637"/>
      <c r="T242" s="637"/>
      <c r="U242" s="638">
        <f>P242+1</f>
        <v>45952</v>
      </c>
      <c r="V242" s="639"/>
      <c r="W242" s="639"/>
      <c r="X242" s="639"/>
      <c r="Y242" s="639"/>
      <c r="Z242" s="636">
        <f t="shared" ref="Z242" si="295">U242+1</f>
        <v>45953</v>
      </c>
      <c r="AA242" s="637"/>
      <c r="AB242" s="637"/>
      <c r="AC242" s="637"/>
      <c r="AD242" s="637"/>
      <c r="AE242" s="638">
        <f t="shared" ref="AE242" si="296">Z242+1</f>
        <v>45954</v>
      </c>
      <c r="AF242" s="639"/>
      <c r="AG242" s="639"/>
      <c r="AH242" s="639"/>
      <c r="AI242" s="639"/>
      <c r="AJ242" s="640">
        <f t="shared" ref="AJ242" si="297">AE242+1</f>
        <v>45955</v>
      </c>
      <c r="AK242" s="641"/>
      <c r="AL242" s="641"/>
      <c r="AM242" s="641"/>
      <c r="AN242" s="642"/>
      <c r="AO242" s="638">
        <f t="shared" ref="AO242" si="298">AJ242+1</f>
        <v>45956</v>
      </c>
      <c r="AP242" s="639"/>
      <c r="AQ242" s="639"/>
      <c r="AR242" s="639"/>
      <c r="AS242" s="639"/>
      <c r="AT242" s="640">
        <f t="shared" ref="AT242" si="299">AO242+1</f>
        <v>45957</v>
      </c>
      <c r="AU242" s="641"/>
      <c r="AV242" s="641"/>
      <c r="AW242" s="641"/>
      <c r="AX242" s="642"/>
    </row>
    <row r="243" spans="2:50" ht="14.25" hidden="1" customHeight="1" outlineLevel="1">
      <c r="B243" s="583"/>
      <c r="C243" s="583"/>
      <c r="D243" s="583"/>
      <c r="E243" s="583"/>
      <c r="F243" s="583"/>
      <c r="G243" s="583"/>
      <c r="H243" s="583"/>
      <c r="I243" s="583"/>
      <c r="J243" s="583"/>
      <c r="K243" s="583"/>
      <c r="L243" s="583"/>
      <c r="M243" s="584"/>
      <c r="N243" s="623"/>
      <c r="O243" s="623"/>
      <c r="P243" s="643">
        <f>P242</f>
        <v>45951</v>
      </c>
      <c r="Q243" s="643"/>
      <c r="R243" s="643"/>
      <c r="S243" s="643"/>
      <c r="T243" s="643"/>
      <c r="U243" s="644">
        <f>U242</f>
        <v>45952</v>
      </c>
      <c r="V243" s="644"/>
      <c r="W243" s="644"/>
      <c r="X243" s="644"/>
      <c r="Y243" s="644"/>
      <c r="Z243" s="643">
        <f t="shared" ref="Z243" si="300">Z242</f>
        <v>45953</v>
      </c>
      <c r="AA243" s="643"/>
      <c r="AB243" s="643"/>
      <c r="AC243" s="643"/>
      <c r="AD243" s="643"/>
      <c r="AE243" s="644">
        <f t="shared" ref="AE243" si="301">AE242</f>
        <v>45954</v>
      </c>
      <c r="AF243" s="644"/>
      <c r="AG243" s="644"/>
      <c r="AH243" s="644"/>
      <c r="AI243" s="644"/>
      <c r="AJ243" s="645">
        <f t="shared" ref="AJ243" si="302">AJ242</f>
        <v>45955</v>
      </c>
      <c r="AK243" s="646"/>
      <c r="AL243" s="646"/>
      <c r="AM243" s="646"/>
      <c r="AN243" s="647"/>
      <c r="AO243" s="644">
        <f t="shared" ref="AO243" si="303">AO242</f>
        <v>45956</v>
      </c>
      <c r="AP243" s="644"/>
      <c r="AQ243" s="644"/>
      <c r="AR243" s="644"/>
      <c r="AS243" s="644"/>
      <c r="AT243" s="645">
        <f t="shared" ref="AT243" si="304">AT242</f>
        <v>45957</v>
      </c>
      <c r="AU243" s="646"/>
      <c r="AV243" s="646"/>
      <c r="AW243" s="646"/>
      <c r="AX243" s="647"/>
    </row>
    <row r="244" spans="2:50" ht="14.25" hidden="1" customHeight="1" outlineLevel="1">
      <c r="B244" s="527" t="s">
        <v>165</v>
      </c>
      <c r="C244" s="527" t="s">
        <v>160</v>
      </c>
      <c r="D244" s="527"/>
      <c r="E244" s="527" t="s">
        <v>161</v>
      </c>
      <c r="F244" s="527"/>
      <c r="G244" s="527"/>
      <c r="H244" s="527" t="s">
        <v>166</v>
      </c>
      <c r="I244" s="575" t="s">
        <v>445</v>
      </c>
      <c r="J244" s="575"/>
      <c r="K244" s="575"/>
      <c r="L244" s="575" t="s">
        <v>166</v>
      </c>
      <c r="M244" s="575" t="s">
        <v>168</v>
      </c>
      <c r="N244" s="527"/>
      <c r="O244" s="527" t="s">
        <v>167</v>
      </c>
      <c r="P244" s="527" t="s">
        <v>163</v>
      </c>
      <c r="Q244" s="527"/>
      <c r="R244" s="527"/>
      <c r="S244" s="527"/>
      <c r="T244" s="527" t="s">
        <v>166</v>
      </c>
      <c r="U244" s="527" t="s">
        <v>163</v>
      </c>
      <c r="V244" s="527"/>
      <c r="W244" s="527"/>
      <c r="X244" s="527"/>
      <c r="Y244" s="527" t="s">
        <v>166</v>
      </c>
      <c r="Z244" s="527" t="s">
        <v>163</v>
      </c>
      <c r="AA244" s="527"/>
      <c r="AB244" s="527"/>
      <c r="AC244" s="527"/>
      <c r="AD244" s="527" t="s">
        <v>166</v>
      </c>
      <c r="AE244" s="527" t="s">
        <v>163</v>
      </c>
      <c r="AF244" s="527"/>
      <c r="AG244" s="527"/>
      <c r="AH244" s="527"/>
      <c r="AI244" s="527" t="s">
        <v>166</v>
      </c>
      <c r="AJ244" s="527" t="s">
        <v>163</v>
      </c>
      <c r="AK244" s="527"/>
      <c r="AL244" s="527"/>
      <c r="AM244" s="527"/>
      <c r="AN244" s="527" t="s">
        <v>166</v>
      </c>
      <c r="AO244" s="527" t="s">
        <v>163</v>
      </c>
      <c r="AP244" s="527"/>
      <c r="AQ244" s="527"/>
      <c r="AR244" s="527"/>
      <c r="AS244" s="527" t="s">
        <v>166</v>
      </c>
      <c r="AT244" s="527" t="s">
        <v>163</v>
      </c>
      <c r="AU244" s="527"/>
      <c r="AV244" s="527"/>
      <c r="AW244" s="527"/>
      <c r="AX244" s="527" t="s">
        <v>166</v>
      </c>
    </row>
    <row r="245" spans="2:50" ht="14.25" hidden="1" customHeight="1" outlineLevel="1">
      <c r="B245" s="527"/>
      <c r="C245" s="527"/>
      <c r="D245" s="527"/>
      <c r="E245" s="527" t="s">
        <v>446</v>
      </c>
      <c r="F245" s="527"/>
      <c r="G245" s="527"/>
      <c r="H245" s="527"/>
      <c r="I245" s="575" t="s">
        <v>446</v>
      </c>
      <c r="J245" s="575"/>
      <c r="K245" s="575"/>
      <c r="L245" s="575"/>
      <c r="M245" s="575"/>
      <c r="N245" s="527"/>
      <c r="O245" s="527"/>
      <c r="P245" s="527" t="s">
        <v>447</v>
      </c>
      <c r="Q245" s="527"/>
      <c r="R245" s="527"/>
      <c r="S245" s="527"/>
      <c r="T245" s="527"/>
      <c r="U245" s="527" t="s">
        <v>447</v>
      </c>
      <c r="V245" s="527"/>
      <c r="W245" s="527"/>
      <c r="X245" s="527"/>
      <c r="Y245" s="527"/>
      <c r="Z245" s="527" t="s">
        <v>447</v>
      </c>
      <c r="AA245" s="527"/>
      <c r="AB245" s="527"/>
      <c r="AC245" s="527"/>
      <c r="AD245" s="527"/>
      <c r="AE245" s="527" t="s">
        <v>447</v>
      </c>
      <c r="AF245" s="527"/>
      <c r="AG245" s="527"/>
      <c r="AH245" s="527"/>
      <c r="AI245" s="527"/>
      <c r="AJ245" s="527" t="s">
        <v>447</v>
      </c>
      <c r="AK245" s="527"/>
      <c r="AL245" s="527"/>
      <c r="AM245" s="527"/>
      <c r="AN245" s="527"/>
      <c r="AO245" s="527" t="s">
        <v>447</v>
      </c>
      <c r="AP245" s="527"/>
      <c r="AQ245" s="527"/>
      <c r="AR245" s="527"/>
      <c r="AS245" s="527"/>
      <c r="AT245" s="527" t="s">
        <v>447</v>
      </c>
      <c r="AU245" s="527"/>
      <c r="AV245" s="527"/>
      <c r="AW245" s="527"/>
      <c r="AX245" s="527"/>
    </row>
    <row r="246" spans="2:50" ht="14.25" hidden="1" customHeight="1" outlineLevel="1">
      <c r="B246" s="527"/>
      <c r="C246" s="527"/>
      <c r="D246" s="527"/>
      <c r="E246" s="203" t="s">
        <v>162</v>
      </c>
      <c r="F246" s="203" t="s">
        <v>448</v>
      </c>
      <c r="G246" s="203" t="s">
        <v>164</v>
      </c>
      <c r="H246" s="527"/>
      <c r="I246" s="204" t="s">
        <v>162</v>
      </c>
      <c r="J246" s="204" t="s">
        <v>448</v>
      </c>
      <c r="K246" s="204" t="s">
        <v>164</v>
      </c>
      <c r="L246" s="575"/>
      <c r="M246" s="575"/>
      <c r="N246" s="527"/>
      <c r="O246" s="527"/>
      <c r="P246" s="203" t="s">
        <v>162</v>
      </c>
      <c r="Q246" s="203" t="s">
        <v>448</v>
      </c>
      <c r="R246" s="203" t="s">
        <v>164</v>
      </c>
      <c r="S246" s="205" t="s">
        <v>168</v>
      </c>
      <c r="T246" s="527"/>
      <c r="U246" s="203" t="s">
        <v>162</v>
      </c>
      <c r="V246" s="203" t="s">
        <v>448</v>
      </c>
      <c r="W246" s="203" t="s">
        <v>164</v>
      </c>
      <c r="X246" s="205" t="s">
        <v>168</v>
      </c>
      <c r="Y246" s="527"/>
      <c r="Z246" s="203" t="s">
        <v>162</v>
      </c>
      <c r="AA246" s="203" t="s">
        <v>448</v>
      </c>
      <c r="AB246" s="203" t="s">
        <v>164</v>
      </c>
      <c r="AC246" s="205" t="s">
        <v>168</v>
      </c>
      <c r="AD246" s="527"/>
      <c r="AE246" s="203" t="s">
        <v>162</v>
      </c>
      <c r="AF246" s="203" t="s">
        <v>448</v>
      </c>
      <c r="AG246" s="203" t="s">
        <v>164</v>
      </c>
      <c r="AH246" s="205" t="s">
        <v>168</v>
      </c>
      <c r="AI246" s="527"/>
      <c r="AJ246" s="203" t="s">
        <v>162</v>
      </c>
      <c r="AK246" s="203" t="s">
        <v>448</v>
      </c>
      <c r="AL246" s="203" t="s">
        <v>164</v>
      </c>
      <c r="AM246" s="205" t="s">
        <v>168</v>
      </c>
      <c r="AN246" s="527"/>
      <c r="AO246" s="203" t="s">
        <v>162</v>
      </c>
      <c r="AP246" s="203" t="s">
        <v>448</v>
      </c>
      <c r="AQ246" s="203" t="s">
        <v>164</v>
      </c>
      <c r="AR246" s="205" t="s">
        <v>168</v>
      </c>
      <c r="AS246" s="527"/>
      <c r="AT246" s="203" t="s">
        <v>162</v>
      </c>
      <c r="AU246" s="203" t="s">
        <v>448</v>
      </c>
      <c r="AV246" s="203" t="s">
        <v>164</v>
      </c>
      <c r="AW246" s="205" t="s">
        <v>168</v>
      </c>
      <c r="AX246" s="527"/>
    </row>
    <row r="247" spans="2:50" ht="14.25" hidden="1" customHeight="1" outlineLevel="1">
      <c r="B247" s="527" t="s">
        <v>145</v>
      </c>
      <c r="C247" s="203">
        <v>1</v>
      </c>
      <c r="D247" s="206" t="s">
        <v>427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76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77">
        <f>IFERROR(AVERAGE(K247:K261),"-")</f>
        <v>78.155930700945419</v>
      </c>
      <c r="M247" s="209">
        <f>RANK(K247, K$247:$K$261)</f>
        <v>1</v>
      </c>
      <c r="N247" s="527"/>
      <c r="O247" s="527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76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76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76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76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76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76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76">
        <f>AVERAGE(AV247:AV261)</f>
        <v>78.185706260686686</v>
      </c>
    </row>
    <row r="248" spans="2:50" ht="14.25" hidden="1" customHeight="1" outlineLevel="1">
      <c r="B248" s="527"/>
      <c r="C248" s="203">
        <v>2</v>
      </c>
      <c r="D248" s="206" t="s">
        <v>645</v>
      </c>
      <c r="E248" s="203">
        <v>20</v>
      </c>
      <c r="F248" s="203">
        <v>1800</v>
      </c>
      <c r="G248" s="208">
        <f t="shared" si="305"/>
        <v>90</v>
      </c>
      <c r="H248" s="576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77"/>
      <c r="M248" s="209">
        <f>RANK(K248, K$247:$K$261)</f>
        <v>2</v>
      </c>
      <c r="N248" s="527"/>
      <c r="O248" s="527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76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76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76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76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76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76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76"/>
    </row>
    <row r="249" spans="2:50" ht="14.25" hidden="1" customHeight="1" outlineLevel="1">
      <c r="B249" s="527"/>
      <c r="C249" s="203">
        <v>3</v>
      </c>
      <c r="D249" s="206" t="s">
        <v>661</v>
      </c>
      <c r="E249" s="203">
        <v>22</v>
      </c>
      <c r="F249" s="203">
        <v>1800</v>
      </c>
      <c r="G249" s="208">
        <f t="shared" si="305"/>
        <v>81.818181818181813</v>
      </c>
      <c r="H249" s="576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77"/>
      <c r="M249" s="209">
        <f>RANK(K249, K$247:$K$261)</f>
        <v>3</v>
      </c>
      <c r="N249" s="527"/>
      <c r="O249" s="527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76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76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76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76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76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76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76"/>
    </row>
    <row r="250" spans="2:50" ht="14.25" hidden="1" customHeight="1" outlineLevel="1">
      <c r="B250" s="527"/>
      <c r="C250" s="203">
        <v>4</v>
      </c>
      <c r="D250" s="206"/>
      <c r="E250" s="203"/>
      <c r="F250" s="203"/>
      <c r="G250" s="208"/>
      <c r="H250" s="576"/>
      <c r="I250" s="209"/>
      <c r="J250" s="209"/>
      <c r="K250" s="210"/>
      <c r="L250" s="577"/>
      <c r="M250" s="209"/>
      <c r="N250" s="527"/>
      <c r="O250" s="527"/>
      <c r="P250" s="203"/>
      <c r="Q250" s="203"/>
      <c r="R250" s="208"/>
      <c r="S250" s="205"/>
      <c r="T250" s="576"/>
      <c r="U250" s="203"/>
      <c r="V250" s="203"/>
      <c r="W250" s="208"/>
      <c r="X250" s="205"/>
      <c r="Y250" s="576"/>
      <c r="Z250" s="203"/>
      <c r="AA250" s="203"/>
      <c r="AB250" s="208"/>
      <c r="AC250" s="205"/>
      <c r="AD250" s="576"/>
      <c r="AE250" s="203"/>
      <c r="AF250" s="203"/>
      <c r="AG250" s="208"/>
      <c r="AH250" s="205"/>
      <c r="AI250" s="576"/>
      <c r="AJ250" s="203"/>
      <c r="AK250" s="203"/>
      <c r="AL250" s="208"/>
      <c r="AM250" s="205"/>
      <c r="AN250" s="576"/>
      <c r="AO250" s="203"/>
      <c r="AP250" s="203"/>
      <c r="AQ250" s="208"/>
      <c r="AR250" s="205"/>
      <c r="AS250" s="576"/>
      <c r="AT250" s="203"/>
      <c r="AU250" s="203"/>
      <c r="AV250" s="208"/>
      <c r="AW250" s="205"/>
      <c r="AX250" s="576"/>
    </row>
    <row r="251" spans="2:50" ht="14.25" hidden="1" customHeight="1" outlineLevel="1">
      <c r="B251" s="527"/>
      <c r="C251" s="203">
        <v>5</v>
      </c>
      <c r="D251" s="206"/>
      <c r="E251" s="203"/>
      <c r="F251" s="203"/>
      <c r="G251" s="208"/>
      <c r="H251" s="576"/>
      <c r="I251" s="209"/>
      <c r="J251" s="209"/>
      <c r="K251" s="210"/>
      <c r="L251" s="577"/>
      <c r="M251" s="209"/>
      <c r="N251" s="527"/>
      <c r="O251" s="527"/>
      <c r="P251" s="203"/>
      <c r="Q251" s="203"/>
      <c r="R251" s="208"/>
      <c r="S251" s="205"/>
      <c r="T251" s="576"/>
      <c r="U251" s="203"/>
      <c r="V251" s="203"/>
      <c r="W251" s="208"/>
      <c r="X251" s="205"/>
      <c r="Y251" s="576"/>
      <c r="Z251" s="203"/>
      <c r="AA251" s="203"/>
      <c r="AB251" s="208"/>
      <c r="AC251" s="205"/>
      <c r="AD251" s="576"/>
      <c r="AE251" s="203"/>
      <c r="AF251" s="203"/>
      <c r="AG251" s="208"/>
      <c r="AH251" s="205"/>
      <c r="AI251" s="576"/>
      <c r="AJ251" s="203"/>
      <c r="AK251" s="203"/>
      <c r="AL251" s="208"/>
      <c r="AM251" s="205"/>
      <c r="AN251" s="576"/>
      <c r="AO251" s="203"/>
      <c r="AP251" s="203"/>
      <c r="AQ251" s="208"/>
      <c r="AR251" s="205"/>
      <c r="AS251" s="576"/>
      <c r="AT251" s="203"/>
      <c r="AU251" s="203"/>
      <c r="AV251" s="208"/>
      <c r="AW251" s="205"/>
      <c r="AX251" s="576"/>
    </row>
    <row r="252" spans="2:50" ht="14.25" hidden="1" customHeight="1" outlineLevel="1">
      <c r="B252" s="527"/>
      <c r="C252" s="203">
        <v>6</v>
      </c>
      <c r="D252" s="206"/>
      <c r="E252" s="203"/>
      <c r="F252" s="203"/>
      <c r="G252" s="208"/>
      <c r="H252" s="576"/>
      <c r="I252" s="209"/>
      <c r="J252" s="209"/>
      <c r="K252" s="210"/>
      <c r="L252" s="577"/>
      <c r="M252" s="209"/>
      <c r="N252" s="527"/>
      <c r="O252" s="527"/>
      <c r="P252" s="203"/>
      <c r="Q252" s="203"/>
      <c r="R252" s="208"/>
      <c r="S252" s="205"/>
      <c r="T252" s="576"/>
      <c r="U252" s="203"/>
      <c r="V252" s="203"/>
      <c r="W252" s="208"/>
      <c r="X252" s="205"/>
      <c r="Y252" s="576"/>
      <c r="Z252" s="203"/>
      <c r="AA252" s="203"/>
      <c r="AB252" s="208"/>
      <c r="AC252" s="205"/>
      <c r="AD252" s="576"/>
      <c r="AE252" s="203"/>
      <c r="AF252" s="203"/>
      <c r="AG252" s="208"/>
      <c r="AH252" s="205"/>
      <c r="AI252" s="576"/>
      <c r="AJ252" s="203"/>
      <c r="AK252" s="203"/>
      <c r="AL252" s="208"/>
      <c r="AM252" s="205"/>
      <c r="AN252" s="576"/>
      <c r="AO252" s="203"/>
      <c r="AP252" s="203"/>
      <c r="AQ252" s="208"/>
      <c r="AR252" s="205"/>
      <c r="AS252" s="576"/>
      <c r="AT252" s="203"/>
      <c r="AU252" s="203"/>
      <c r="AV252" s="208"/>
      <c r="AW252" s="205"/>
      <c r="AX252" s="576"/>
    </row>
    <row r="253" spans="2:50" ht="14.25" hidden="1" customHeight="1" outlineLevel="1">
      <c r="B253" s="527"/>
      <c r="C253" s="203">
        <v>7</v>
      </c>
      <c r="D253" s="206"/>
      <c r="E253" s="203"/>
      <c r="F253" s="203"/>
      <c r="G253" s="208"/>
      <c r="H253" s="576"/>
      <c r="I253" s="209"/>
      <c r="J253" s="209"/>
      <c r="K253" s="210"/>
      <c r="L253" s="577"/>
      <c r="M253" s="209"/>
      <c r="N253" s="527"/>
      <c r="O253" s="527"/>
      <c r="P253" s="203"/>
      <c r="Q253" s="203"/>
      <c r="R253" s="208"/>
      <c r="S253" s="205"/>
      <c r="T253" s="576"/>
      <c r="U253" s="203"/>
      <c r="V253" s="203"/>
      <c r="W253" s="208"/>
      <c r="X253" s="205"/>
      <c r="Y253" s="576"/>
      <c r="Z253" s="203"/>
      <c r="AA253" s="203"/>
      <c r="AB253" s="208"/>
      <c r="AC253" s="205"/>
      <c r="AD253" s="576"/>
      <c r="AE253" s="203"/>
      <c r="AF253" s="203"/>
      <c r="AG253" s="208"/>
      <c r="AH253" s="205"/>
      <c r="AI253" s="576"/>
      <c r="AJ253" s="203"/>
      <c r="AK253" s="203"/>
      <c r="AL253" s="208"/>
      <c r="AM253" s="205"/>
      <c r="AN253" s="576"/>
      <c r="AO253" s="203"/>
      <c r="AP253" s="203"/>
      <c r="AQ253" s="208"/>
      <c r="AR253" s="205"/>
      <c r="AS253" s="576"/>
      <c r="AT253" s="203"/>
      <c r="AU253" s="203"/>
      <c r="AV253" s="208"/>
      <c r="AW253" s="205"/>
      <c r="AX253" s="576"/>
    </row>
    <row r="254" spans="2:50" ht="14.25" hidden="1" customHeight="1" outlineLevel="1">
      <c r="B254" s="527"/>
      <c r="C254" s="203">
        <v>8</v>
      </c>
      <c r="D254" s="206"/>
      <c r="E254" s="203"/>
      <c r="F254" s="203"/>
      <c r="G254" s="208"/>
      <c r="H254" s="576"/>
      <c r="I254" s="209"/>
      <c r="J254" s="209"/>
      <c r="K254" s="210"/>
      <c r="L254" s="577"/>
      <c r="M254" s="209"/>
      <c r="N254" s="527"/>
      <c r="O254" s="527"/>
      <c r="P254" s="203"/>
      <c r="Q254" s="203"/>
      <c r="R254" s="208"/>
      <c r="S254" s="205"/>
      <c r="T254" s="576"/>
      <c r="U254" s="203"/>
      <c r="V254" s="203"/>
      <c r="W254" s="208"/>
      <c r="X254" s="205"/>
      <c r="Y254" s="576"/>
      <c r="Z254" s="203"/>
      <c r="AA254" s="203"/>
      <c r="AB254" s="208"/>
      <c r="AC254" s="205"/>
      <c r="AD254" s="576"/>
      <c r="AE254" s="203"/>
      <c r="AF254" s="203"/>
      <c r="AG254" s="208"/>
      <c r="AH254" s="205"/>
      <c r="AI254" s="576"/>
      <c r="AJ254" s="203"/>
      <c r="AK254" s="203"/>
      <c r="AL254" s="208"/>
      <c r="AM254" s="205"/>
      <c r="AN254" s="576"/>
      <c r="AO254" s="203"/>
      <c r="AP254" s="203"/>
      <c r="AQ254" s="208"/>
      <c r="AR254" s="205"/>
      <c r="AS254" s="576"/>
      <c r="AT254" s="203"/>
      <c r="AU254" s="203"/>
      <c r="AV254" s="208"/>
      <c r="AW254" s="205"/>
      <c r="AX254" s="576"/>
    </row>
    <row r="255" spans="2:50" ht="14.25" hidden="1" customHeight="1" outlineLevel="1">
      <c r="B255" s="527"/>
      <c r="C255" s="203">
        <v>9</v>
      </c>
      <c r="D255" s="206"/>
      <c r="E255" s="203"/>
      <c r="F255" s="203"/>
      <c r="G255" s="208"/>
      <c r="H255" s="576"/>
      <c r="I255" s="209"/>
      <c r="J255" s="209"/>
      <c r="K255" s="210"/>
      <c r="L255" s="577"/>
      <c r="M255" s="209"/>
      <c r="N255" s="527"/>
      <c r="O255" s="527"/>
      <c r="P255" s="203"/>
      <c r="Q255" s="203"/>
      <c r="R255" s="208"/>
      <c r="S255" s="205"/>
      <c r="T255" s="576"/>
      <c r="U255" s="203"/>
      <c r="V255" s="203"/>
      <c r="W255" s="208"/>
      <c r="X255" s="205"/>
      <c r="Y255" s="576"/>
      <c r="Z255" s="203"/>
      <c r="AA255" s="203"/>
      <c r="AB255" s="208"/>
      <c r="AC255" s="205"/>
      <c r="AD255" s="576"/>
      <c r="AE255" s="203"/>
      <c r="AF255" s="203"/>
      <c r="AG255" s="208"/>
      <c r="AH255" s="205"/>
      <c r="AI255" s="576"/>
      <c r="AJ255" s="203"/>
      <c r="AK255" s="203"/>
      <c r="AL255" s="208"/>
      <c r="AM255" s="205"/>
      <c r="AN255" s="576"/>
      <c r="AO255" s="203"/>
      <c r="AP255" s="203"/>
      <c r="AQ255" s="208"/>
      <c r="AR255" s="205"/>
      <c r="AS255" s="576"/>
      <c r="AT255" s="203"/>
      <c r="AU255" s="203"/>
      <c r="AV255" s="208"/>
      <c r="AW255" s="205"/>
      <c r="AX255" s="576"/>
    </row>
    <row r="256" spans="2:50" ht="14.25" hidden="1" customHeight="1" outlineLevel="1">
      <c r="B256" s="527"/>
      <c r="C256" s="203">
        <v>10</v>
      </c>
      <c r="D256" s="206"/>
      <c r="E256" s="203"/>
      <c r="F256" s="203"/>
      <c r="G256" s="208"/>
      <c r="H256" s="576"/>
      <c r="I256" s="209"/>
      <c r="J256" s="209"/>
      <c r="K256" s="210"/>
      <c r="L256" s="577"/>
      <c r="M256" s="209"/>
      <c r="N256" s="527"/>
      <c r="O256" s="527"/>
      <c r="P256" s="203"/>
      <c r="Q256" s="203"/>
      <c r="R256" s="208"/>
      <c r="S256" s="205"/>
      <c r="T256" s="576"/>
      <c r="U256" s="203"/>
      <c r="V256" s="203"/>
      <c r="W256" s="208"/>
      <c r="X256" s="205"/>
      <c r="Y256" s="576"/>
      <c r="Z256" s="203"/>
      <c r="AA256" s="203"/>
      <c r="AB256" s="208"/>
      <c r="AC256" s="205"/>
      <c r="AD256" s="576"/>
      <c r="AE256" s="203"/>
      <c r="AF256" s="203"/>
      <c r="AG256" s="208"/>
      <c r="AH256" s="205"/>
      <c r="AI256" s="576"/>
      <c r="AJ256" s="203"/>
      <c r="AK256" s="203"/>
      <c r="AL256" s="208"/>
      <c r="AM256" s="205"/>
      <c r="AN256" s="576"/>
      <c r="AO256" s="203"/>
      <c r="AP256" s="203"/>
      <c r="AQ256" s="208"/>
      <c r="AR256" s="205"/>
      <c r="AS256" s="576"/>
      <c r="AT256" s="203"/>
      <c r="AU256" s="203"/>
      <c r="AV256" s="208"/>
      <c r="AW256" s="205"/>
      <c r="AX256" s="576"/>
    </row>
    <row r="257" spans="2:50" ht="14.25" hidden="1" customHeight="1" outlineLevel="1">
      <c r="B257" s="527"/>
      <c r="C257" s="203">
        <v>11</v>
      </c>
      <c r="D257" s="206"/>
      <c r="E257" s="203"/>
      <c r="F257" s="203"/>
      <c r="G257" s="208"/>
      <c r="H257" s="576"/>
      <c r="I257" s="209"/>
      <c r="J257" s="209"/>
      <c r="K257" s="210"/>
      <c r="L257" s="577"/>
      <c r="M257" s="209"/>
      <c r="N257" s="527"/>
      <c r="O257" s="527"/>
      <c r="P257" s="203"/>
      <c r="Q257" s="203"/>
      <c r="R257" s="208"/>
      <c r="S257" s="205"/>
      <c r="T257" s="576"/>
      <c r="U257" s="203"/>
      <c r="V257" s="203"/>
      <c r="W257" s="208"/>
      <c r="X257" s="205"/>
      <c r="Y257" s="576"/>
      <c r="Z257" s="203"/>
      <c r="AA257" s="203"/>
      <c r="AB257" s="208"/>
      <c r="AC257" s="205"/>
      <c r="AD257" s="576"/>
      <c r="AE257" s="203"/>
      <c r="AF257" s="203"/>
      <c r="AG257" s="208"/>
      <c r="AH257" s="205"/>
      <c r="AI257" s="576"/>
      <c r="AJ257" s="203"/>
      <c r="AK257" s="203"/>
      <c r="AL257" s="208"/>
      <c r="AM257" s="205"/>
      <c r="AN257" s="576"/>
      <c r="AO257" s="203"/>
      <c r="AP257" s="203"/>
      <c r="AQ257" s="208"/>
      <c r="AR257" s="205"/>
      <c r="AS257" s="576"/>
      <c r="AT257" s="203"/>
      <c r="AU257" s="203"/>
      <c r="AV257" s="208"/>
      <c r="AW257" s="205"/>
      <c r="AX257" s="576"/>
    </row>
    <row r="258" spans="2:50" ht="14.25" hidden="1" customHeight="1" outlineLevel="1">
      <c r="B258" s="527"/>
      <c r="C258" s="203">
        <v>12</v>
      </c>
      <c r="D258" s="206"/>
      <c r="E258" s="203"/>
      <c r="F258" s="203"/>
      <c r="G258" s="208"/>
      <c r="H258" s="576"/>
      <c r="I258" s="209"/>
      <c r="J258" s="209"/>
      <c r="K258" s="210"/>
      <c r="L258" s="577"/>
      <c r="M258" s="209"/>
      <c r="N258" s="527"/>
      <c r="O258" s="527"/>
      <c r="P258" s="203"/>
      <c r="Q258" s="203"/>
      <c r="R258" s="208"/>
      <c r="S258" s="205"/>
      <c r="T258" s="576"/>
      <c r="U258" s="203"/>
      <c r="V258" s="203"/>
      <c r="W258" s="208"/>
      <c r="X258" s="205"/>
      <c r="Y258" s="576"/>
      <c r="Z258" s="203"/>
      <c r="AA258" s="203"/>
      <c r="AB258" s="208"/>
      <c r="AC258" s="205"/>
      <c r="AD258" s="576"/>
      <c r="AE258" s="203"/>
      <c r="AF258" s="203"/>
      <c r="AG258" s="208"/>
      <c r="AH258" s="205"/>
      <c r="AI258" s="576"/>
      <c r="AJ258" s="203"/>
      <c r="AK258" s="203"/>
      <c r="AL258" s="208"/>
      <c r="AM258" s="205"/>
      <c r="AN258" s="576"/>
      <c r="AO258" s="203"/>
      <c r="AP258" s="203"/>
      <c r="AQ258" s="208"/>
      <c r="AR258" s="205"/>
      <c r="AS258" s="576"/>
      <c r="AT258" s="203"/>
      <c r="AU258" s="203"/>
      <c r="AV258" s="208"/>
      <c r="AW258" s="205"/>
      <c r="AX258" s="576"/>
    </row>
    <row r="259" spans="2:50" ht="14.25" hidden="1" customHeight="1" outlineLevel="1">
      <c r="B259" s="527"/>
      <c r="C259" s="203">
        <v>13</v>
      </c>
      <c r="D259" s="206"/>
      <c r="E259" s="203"/>
      <c r="F259" s="203"/>
      <c r="G259" s="208"/>
      <c r="H259" s="576"/>
      <c r="I259" s="209"/>
      <c r="J259" s="209"/>
      <c r="K259" s="210"/>
      <c r="L259" s="577"/>
      <c r="M259" s="209"/>
      <c r="N259" s="527"/>
      <c r="O259" s="527"/>
      <c r="P259" s="203"/>
      <c r="Q259" s="203"/>
      <c r="R259" s="208"/>
      <c r="S259" s="205"/>
      <c r="T259" s="576"/>
      <c r="U259" s="203"/>
      <c r="V259" s="203"/>
      <c r="W259" s="208"/>
      <c r="X259" s="205"/>
      <c r="Y259" s="576"/>
      <c r="Z259" s="203"/>
      <c r="AA259" s="203"/>
      <c r="AB259" s="208"/>
      <c r="AC259" s="205"/>
      <c r="AD259" s="576"/>
      <c r="AE259" s="203"/>
      <c r="AF259" s="203"/>
      <c r="AG259" s="208"/>
      <c r="AH259" s="205"/>
      <c r="AI259" s="576"/>
      <c r="AJ259" s="203"/>
      <c r="AK259" s="203"/>
      <c r="AL259" s="208"/>
      <c r="AM259" s="205"/>
      <c r="AN259" s="576"/>
      <c r="AO259" s="203"/>
      <c r="AP259" s="203"/>
      <c r="AQ259" s="208"/>
      <c r="AR259" s="205"/>
      <c r="AS259" s="576"/>
      <c r="AT259" s="203"/>
      <c r="AU259" s="203"/>
      <c r="AV259" s="208"/>
      <c r="AW259" s="205"/>
      <c r="AX259" s="576"/>
    </row>
    <row r="260" spans="2:50" ht="14.25" hidden="1" customHeight="1" outlineLevel="1">
      <c r="B260" s="527"/>
      <c r="C260" s="203">
        <v>14</v>
      </c>
      <c r="D260" s="206"/>
      <c r="E260" s="203"/>
      <c r="F260" s="203"/>
      <c r="G260" s="208"/>
      <c r="H260" s="576"/>
      <c r="I260" s="209"/>
      <c r="J260" s="209"/>
      <c r="K260" s="210"/>
      <c r="L260" s="577"/>
      <c r="M260" s="209"/>
      <c r="N260" s="527"/>
      <c r="O260" s="527"/>
      <c r="P260" s="203"/>
      <c r="Q260" s="203"/>
      <c r="R260" s="208"/>
      <c r="S260" s="205"/>
      <c r="T260" s="576"/>
      <c r="U260" s="203"/>
      <c r="V260" s="203"/>
      <c r="W260" s="208"/>
      <c r="X260" s="205"/>
      <c r="Y260" s="576"/>
      <c r="Z260" s="203"/>
      <c r="AA260" s="203"/>
      <c r="AB260" s="208"/>
      <c r="AC260" s="205"/>
      <c r="AD260" s="576"/>
      <c r="AE260" s="203"/>
      <c r="AF260" s="203"/>
      <c r="AG260" s="208"/>
      <c r="AH260" s="205"/>
      <c r="AI260" s="576"/>
      <c r="AJ260" s="203"/>
      <c r="AK260" s="203"/>
      <c r="AL260" s="208"/>
      <c r="AM260" s="205"/>
      <c r="AN260" s="576"/>
      <c r="AO260" s="203"/>
      <c r="AP260" s="203"/>
      <c r="AQ260" s="208"/>
      <c r="AR260" s="205"/>
      <c r="AS260" s="576"/>
      <c r="AT260" s="203"/>
      <c r="AU260" s="203"/>
      <c r="AV260" s="208"/>
      <c r="AW260" s="205"/>
      <c r="AX260" s="576"/>
    </row>
    <row r="261" spans="2:50" ht="14.25" hidden="1" customHeight="1" outlineLevel="1">
      <c r="B261" s="527"/>
      <c r="C261" s="203">
        <v>15</v>
      </c>
      <c r="D261" s="206"/>
      <c r="E261" s="203"/>
      <c r="F261" s="203"/>
      <c r="G261" s="208"/>
      <c r="H261" s="576"/>
      <c r="I261" s="209"/>
      <c r="J261" s="209"/>
      <c r="K261" s="210"/>
      <c r="L261" s="577"/>
      <c r="M261" s="209"/>
      <c r="N261" s="527"/>
      <c r="O261" s="527"/>
      <c r="P261" s="203"/>
      <c r="Q261" s="207"/>
      <c r="R261" s="208"/>
      <c r="S261" s="205"/>
      <c r="T261" s="576"/>
      <c r="U261" s="203"/>
      <c r="V261" s="203"/>
      <c r="W261" s="208"/>
      <c r="X261" s="205"/>
      <c r="Y261" s="576"/>
      <c r="Z261" s="203"/>
      <c r="AA261" s="203"/>
      <c r="AB261" s="208"/>
      <c r="AC261" s="205"/>
      <c r="AD261" s="576"/>
      <c r="AE261" s="203"/>
      <c r="AF261" s="203"/>
      <c r="AG261" s="208"/>
      <c r="AH261" s="205"/>
      <c r="AI261" s="576"/>
      <c r="AJ261" s="203"/>
      <c r="AK261" s="203"/>
      <c r="AL261" s="208"/>
      <c r="AM261" s="205"/>
      <c r="AN261" s="576"/>
      <c r="AO261" s="203"/>
      <c r="AP261" s="203"/>
      <c r="AQ261" s="208"/>
      <c r="AR261" s="205"/>
      <c r="AS261" s="576"/>
      <c r="AT261" s="203"/>
      <c r="AU261" s="203"/>
      <c r="AV261" s="208"/>
      <c r="AW261" s="205"/>
      <c r="AX261" s="576"/>
    </row>
    <row r="262" spans="2:50" ht="14.25" hidden="1" customHeight="1" outlineLevel="1" collapsed="1">
      <c r="B262" s="580" t="s">
        <v>694</v>
      </c>
      <c r="C262" s="581"/>
      <c r="D262" s="581"/>
      <c r="E262" s="581"/>
      <c r="F262" s="581"/>
      <c r="G262" s="581"/>
      <c r="H262" s="581"/>
      <c r="I262" s="581"/>
      <c r="J262" s="581"/>
      <c r="K262" s="581"/>
      <c r="L262" s="581"/>
      <c r="M262" s="582"/>
      <c r="N262" s="621" t="s">
        <v>444</v>
      </c>
      <c r="O262" s="621" t="s">
        <v>105</v>
      </c>
      <c r="P262" s="636">
        <f>AT242+1</f>
        <v>45958</v>
      </c>
      <c r="Q262" s="637"/>
      <c r="R262" s="637"/>
      <c r="S262" s="637"/>
      <c r="T262" s="637"/>
      <c r="U262" s="638">
        <f>P262+1</f>
        <v>45959</v>
      </c>
      <c r="V262" s="639"/>
      <c r="W262" s="639"/>
      <c r="X262" s="639"/>
      <c r="Y262" s="639"/>
      <c r="Z262" s="636">
        <f t="shared" ref="Z262" si="321">U262+1</f>
        <v>45960</v>
      </c>
      <c r="AA262" s="637"/>
      <c r="AB262" s="637"/>
      <c r="AC262" s="637"/>
      <c r="AD262" s="637"/>
      <c r="AE262" s="638">
        <f t="shared" ref="AE262" si="322">Z262+1</f>
        <v>45961</v>
      </c>
      <c r="AF262" s="639"/>
      <c r="AG262" s="639"/>
      <c r="AH262" s="639"/>
      <c r="AI262" s="639"/>
      <c r="AJ262" s="640">
        <f t="shared" ref="AJ262" si="323">AE262+1</f>
        <v>45962</v>
      </c>
      <c r="AK262" s="641"/>
      <c r="AL262" s="641"/>
      <c r="AM262" s="641"/>
      <c r="AN262" s="642"/>
      <c r="AO262" s="638">
        <f t="shared" ref="AO262" si="324">AJ262+1</f>
        <v>45963</v>
      </c>
      <c r="AP262" s="639"/>
      <c r="AQ262" s="639"/>
      <c r="AR262" s="639"/>
      <c r="AS262" s="639"/>
      <c r="AT262" s="640">
        <f t="shared" ref="AT262" si="325">AO262+1</f>
        <v>45964</v>
      </c>
      <c r="AU262" s="641"/>
      <c r="AV262" s="641"/>
      <c r="AW262" s="641"/>
      <c r="AX262" s="642"/>
    </row>
    <row r="263" spans="2:50" ht="14.25" hidden="1" customHeight="1" outlineLevel="1">
      <c r="B263" s="583"/>
      <c r="C263" s="583"/>
      <c r="D263" s="583"/>
      <c r="E263" s="583"/>
      <c r="F263" s="583"/>
      <c r="G263" s="583"/>
      <c r="H263" s="583"/>
      <c r="I263" s="583"/>
      <c r="J263" s="583"/>
      <c r="K263" s="583"/>
      <c r="L263" s="583"/>
      <c r="M263" s="584"/>
      <c r="N263" s="623"/>
      <c r="O263" s="623"/>
      <c r="P263" s="643">
        <f>P262</f>
        <v>45958</v>
      </c>
      <c r="Q263" s="643"/>
      <c r="R263" s="643"/>
      <c r="S263" s="643"/>
      <c r="T263" s="643"/>
      <c r="U263" s="644">
        <f>U262</f>
        <v>45959</v>
      </c>
      <c r="V263" s="644"/>
      <c r="W263" s="644"/>
      <c r="X263" s="644"/>
      <c r="Y263" s="644"/>
      <c r="Z263" s="643">
        <f t="shared" ref="Z263" si="326">Z262</f>
        <v>45960</v>
      </c>
      <c r="AA263" s="643"/>
      <c r="AB263" s="643"/>
      <c r="AC263" s="643"/>
      <c r="AD263" s="643"/>
      <c r="AE263" s="644">
        <f t="shared" ref="AE263" si="327">AE262</f>
        <v>45961</v>
      </c>
      <c r="AF263" s="644"/>
      <c r="AG263" s="644"/>
      <c r="AH263" s="644"/>
      <c r="AI263" s="644"/>
      <c r="AJ263" s="645">
        <f t="shared" ref="AJ263" si="328">AJ262</f>
        <v>45962</v>
      </c>
      <c r="AK263" s="646"/>
      <c r="AL263" s="646"/>
      <c r="AM263" s="646"/>
      <c r="AN263" s="647"/>
      <c r="AO263" s="644">
        <f t="shared" ref="AO263" si="329">AO262</f>
        <v>45963</v>
      </c>
      <c r="AP263" s="644"/>
      <c r="AQ263" s="644"/>
      <c r="AR263" s="644"/>
      <c r="AS263" s="644"/>
      <c r="AT263" s="645">
        <f t="shared" ref="AT263" si="330">AT262</f>
        <v>45964</v>
      </c>
      <c r="AU263" s="646"/>
      <c r="AV263" s="646"/>
      <c r="AW263" s="646"/>
      <c r="AX263" s="647"/>
    </row>
    <row r="264" spans="2:50" ht="14.25" hidden="1" customHeight="1" outlineLevel="1">
      <c r="B264" s="527" t="s">
        <v>165</v>
      </c>
      <c r="C264" s="527" t="s">
        <v>160</v>
      </c>
      <c r="D264" s="527"/>
      <c r="E264" s="527" t="s">
        <v>161</v>
      </c>
      <c r="F264" s="527"/>
      <c r="G264" s="527"/>
      <c r="H264" s="527" t="s">
        <v>166</v>
      </c>
      <c r="I264" s="575" t="s">
        <v>445</v>
      </c>
      <c r="J264" s="575"/>
      <c r="K264" s="575"/>
      <c r="L264" s="575" t="s">
        <v>166</v>
      </c>
      <c r="M264" s="575" t="s">
        <v>168</v>
      </c>
      <c r="N264" s="527"/>
      <c r="O264" s="527" t="s">
        <v>167</v>
      </c>
      <c r="P264" s="527" t="s">
        <v>163</v>
      </c>
      <c r="Q264" s="527"/>
      <c r="R264" s="527"/>
      <c r="S264" s="527"/>
      <c r="T264" s="527" t="s">
        <v>166</v>
      </c>
      <c r="U264" s="527" t="s">
        <v>163</v>
      </c>
      <c r="V264" s="527"/>
      <c r="W264" s="527"/>
      <c r="X264" s="527"/>
      <c r="Y264" s="527" t="s">
        <v>166</v>
      </c>
      <c r="Z264" s="527" t="s">
        <v>163</v>
      </c>
      <c r="AA264" s="527"/>
      <c r="AB264" s="527"/>
      <c r="AC264" s="527"/>
      <c r="AD264" s="527" t="s">
        <v>166</v>
      </c>
      <c r="AE264" s="527" t="s">
        <v>163</v>
      </c>
      <c r="AF264" s="527"/>
      <c r="AG264" s="527"/>
      <c r="AH264" s="527"/>
      <c r="AI264" s="527" t="s">
        <v>166</v>
      </c>
      <c r="AJ264" s="527" t="s">
        <v>163</v>
      </c>
      <c r="AK264" s="527"/>
      <c r="AL264" s="527"/>
      <c r="AM264" s="527"/>
      <c r="AN264" s="527" t="s">
        <v>166</v>
      </c>
      <c r="AO264" s="527" t="s">
        <v>163</v>
      </c>
      <c r="AP264" s="527"/>
      <c r="AQ264" s="527"/>
      <c r="AR264" s="527"/>
      <c r="AS264" s="527" t="s">
        <v>166</v>
      </c>
      <c r="AT264" s="527" t="s">
        <v>163</v>
      </c>
      <c r="AU264" s="527"/>
      <c r="AV264" s="527"/>
      <c r="AW264" s="527"/>
      <c r="AX264" s="527" t="s">
        <v>166</v>
      </c>
    </row>
    <row r="265" spans="2:50" ht="14.25" hidden="1" customHeight="1" outlineLevel="1">
      <c r="B265" s="527"/>
      <c r="C265" s="527"/>
      <c r="D265" s="527"/>
      <c r="E265" s="527" t="s">
        <v>446</v>
      </c>
      <c r="F265" s="527"/>
      <c r="G265" s="527"/>
      <c r="H265" s="527"/>
      <c r="I265" s="575" t="s">
        <v>446</v>
      </c>
      <c r="J265" s="575"/>
      <c r="K265" s="575"/>
      <c r="L265" s="575"/>
      <c r="M265" s="575"/>
      <c r="N265" s="527"/>
      <c r="O265" s="527"/>
      <c r="P265" s="527" t="s">
        <v>447</v>
      </c>
      <c r="Q265" s="527"/>
      <c r="R265" s="527"/>
      <c r="S265" s="527"/>
      <c r="T265" s="527"/>
      <c r="U265" s="527" t="s">
        <v>447</v>
      </c>
      <c r="V265" s="527"/>
      <c r="W265" s="527"/>
      <c r="X265" s="527"/>
      <c r="Y265" s="527"/>
      <c r="Z265" s="527" t="s">
        <v>447</v>
      </c>
      <c r="AA265" s="527"/>
      <c r="AB265" s="527"/>
      <c r="AC265" s="527"/>
      <c r="AD265" s="527"/>
      <c r="AE265" s="527" t="s">
        <v>447</v>
      </c>
      <c r="AF265" s="527"/>
      <c r="AG265" s="527"/>
      <c r="AH265" s="527"/>
      <c r="AI265" s="527"/>
      <c r="AJ265" s="527" t="s">
        <v>447</v>
      </c>
      <c r="AK265" s="527"/>
      <c r="AL265" s="527"/>
      <c r="AM265" s="527"/>
      <c r="AN265" s="527"/>
      <c r="AO265" s="527" t="s">
        <v>447</v>
      </c>
      <c r="AP265" s="527"/>
      <c r="AQ265" s="527"/>
      <c r="AR265" s="527"/>
      <c r="AS265" s="527"/>
      <c r="AT265" s="527" t="s">
        <v>447</v>
      </c>
      <c r="AU265" s="527"/>
      <c r="AV265" s="527"/>
      <c r="AW265" s="527"/>
      <c r="AX265" s="527"/>
    </row>
    <row r="266" spans="2:50" ht="14.25" hidden="1" customHeight="1" outlineLevel="1">
      <c r="B266" s="527"/>
      <c r="C266" s="527"/>
      <c r="D266" s="527"/>
      <c r="E266" s="203" t="s">
        <v>162</v>
      </c>
      <c r="F266" s="203" t="s">
        <v>448</v>
      </c>
      <c r="G266" s="203" t="s">
        <v>164</v>
      </c>
      <c r="H266" s="527"/>
      <c r="I266" s="204" t="s">
        <v>162</v>
      </c>
      <c r="J266" s="204" t="s">
        <v>448</v>
      </c>
      <c r="K266" s="204" t="s">
        <v>164</v>
      </c>
      <c r="L266" s="575"/>
      <c r="M266" s="575"/>
      <c r="N266" s="527"/>
      <c r="O266" s="527"/>
      <c r="P266" s="203" t="s">
        <v>162</v>
      </c>
      <c r="Q266" s="203" t="s">
        <v>448</v>
      </c>
      <c r="R266" s="203" t="s">
        <v>164</v>
      </c>
      <c r="S266" s="205" t="s">
        <v>168</v>
      </c>
      <c r="T266" s="527"/>
      <c r="U266" s="203" t="s">
        <v>162</v>
      </c>
      <c r="V266" s="203" t="s">
        <v>448</v>
      </c>
      <c r="W266" s="203" t="s">
        <v>164</v>
      </c>
      <c r="X266" s="205" t="s">
        <v>168</v>
      </c>
      <c r="Y266" s="527"/>
      <c r="Z266" s="203" t="s">
        <v>162</v>
      </c>
      <c r="AA266" s="203" t="s">
        <v>448</v>
      </c>
      <c r="AB266" s="203" t="s">
        <v>164</v>
      </c>
      <c r="AC266" s="205" t="s">
        <v>168</v>
      </c>
      <c r="AD266" s="527"/>
      <c r="AE266" s="203" t="s">
        <v>162</v>
      </c>
      <c r="AF266" s="203" t="s">
        <v>448</v>
      </c>
      <c r="AG266" s="203" t="s">
        <v>164</v>
      </c>
      <c r="AH266" s="205" t="s">
        <v>168</v>
      </c>
      <c r="AI266" s="527"/>
      <c r="AJ266" s="203" t="s">
        <v>162</v>
      </c>
      <c r="AK266" s="203" t="s">
        <v>448</v>
      </c>
      <c r="AL266" s="203" t="s">
        <v>164</v>
      </c>
      <c r="AM266" s="205" t="s">
        <v>168</v>
      </c>
      <c r="AN266" s="527"/>
      <c r="AO266" s="203" t="s">
        <v>162</v>
      </c>
      <c r="AP266" s="203" t="s">
        <v>448</v>
      </c>
      <c r="AQ266" s="203" t="s">
        <v>164</v>
      </c>
      <c r="AR266" s="205" t="s">
        <v>168</v>
      </c>
      <c r="AS266" s="527"/>
      <c r="AT266" s="203" t="s">
        <v>162</v>
      </c>
      <c r="AU266" s="203" t="s">
        <v>448</v>
      </c>
      <c r="AV266" s="203" t="s">
        <v>164</v>
      </c>
      <c r="AW266" s="205" t="s">
        <v>168</v>
      </c>
      <c r="AX266" s="527"/>
    </row>
    <row r="267" spans="2:50" ht="14.25" hidden="1" customHeight="1" outlineLevel="1">
      <c r="B267" s="527" t="s">
        <v>145</v>
      </c>
      <c r="C267" s="203">
        <v>1</v>
      </c>
      <c r="D267" s="206" t="s">
        <v>427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76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77">
        <f>IFERROR(AVERAGE(K267:K281),"-")</f>
        <v>75.929393115585611</v>
      </c>
      <c r="M267" s="209">
        <f>RANK(K267, K$267:$K$281)</f>
        <v>1</v>
      </c>
      <c r="N267" s="527"/>
      <c r="O267" s="527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76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76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76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76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76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76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76">
        <f>AVERAGE(AV267:AV281)</f>
        <v>75.836667138677697</v>
      </c>
    </row>
    <row r="268" spans="2:50" ht="14.25" hidden="1" customHeight="1" outlineLevel="1">
      <c r="B268" s="527"/>
      <c r="C268" s="203">
        <v>2</v>
      </c>
      <c r="D268" s="206" t="s">
        <v>645</v>
      </c>
      <c r="E268" s="203">
        <v>20</v>
      </c>
      <c r="F268" s="203">
        <v>1800</v>
      </c>
      <c r="G268" s="208">
        <f t="shared" si="331"/>
        <v>90</v>
      </c>
      <c r="H268" s="576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77"/>
      <c r="M268" s="209">
        <f>RANK(K268, K$267:$K$281)</f>
        <v>2</v>
      </c>
      <c r="N268" s="527"/>
      <c r="O268" s="527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76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76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76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76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76"/>
      <c r="AO268" s="207"/>
      <c r="AP268" s="207"/>
      <c r="AQ268" s="208"/>
      <c r="AR268" s="205"/>
      <c r="AS268" s="576"/>
      <c r="AT268" s="207"/>
      <c r="AU268" s="207"/>
      <c r="AV268" s="208"/>
      <c r="AW268" s="205"/>
      <c r="AX268" s="576"/>
    </row>
    <row r="269" spans="2:50" ht="14.25" hidden="1" customHeight="1" outlineLevel="1">
      <c r="B269" s="527"/>
      <c r="C269" s="203">
        <v>3</v>
      </c>
      <c r="D269" s="206" t="s">
        <v>661</v>
      </c>
      <c r="E269" s="203">
        <v>22</v>
      </c>
      <c r="F269" s="203">
        <v>1800</v>
      </c>
      <c r="G269" s="208">
        <f t="shared" si="331"/>
        <v>81.818181818181813</v>
      </c>
      <c r="H269" s="576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77"/>
      <c r="M269" s="209">
        <f>RANK(K269, K$267:$K$281)</f>
        <v>3</v>
      </c>
      <c r="N269" s="527"/>
      <c r="O269" s="527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76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76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76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76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76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76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76"/>
    </row>
    <row r="270" spans="2:50" ht="14.25" hidden="1" customHeight="1" outlineLevel="1">
      <c r="B270" s="527"/>
      <c r="C270" s="203">
        <v>4</v>
      </c>
      <c r="D270" s="206" t="s">
        <v>713</v>
      </c>
      <c r="E270" s="203">
        <v>23</v>
      </c>
      <c r="F270" s="203">
        <v>1800</v>
      </c>
      <c r="G270" s="208">
        <f t="shared" si="331"/>
        <v>78.260869565217391</v>
      </c>
      <c r="H270" s="576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77"/>
      <c r="M270" s="209">
        <f>RANK(K270, K$267:$K$281)</f>
        <v>4</v>
      </c>
      <c r="N270" s="527"/>
      <c r="O270" s="527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76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76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76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76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76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76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76"/>
    </row>
    <row r="271" spans="2:50" ht="14.25" hidden="1" customHeight="1" outlineLevel="1">
      <c r="B271" s="527"/>
      <c r="C271" s="203">
        <v>5</v>
      </c>
      <c r="D271" s="206"/>
      <c r="E271" s="203"/>
      <c r="F271" s="203"/>
      <c r="G271" s="208"/>
      <c r="H271" s="576"/>
      <c r="I271" s="209"/>
      <c r="J271" s="209"/>
      <c r="K271" s="210"/>
      <c r="L271" s="577"/>
      <c r="M271" s="209"/>
      <c r="N271" s="527"/>
      <c r="O271" s="527"/>
      <c r="P271" s="207"/>
      <c r="Q271" s="207"/>
      <c r="R271" s="208"/>
      <c r="S271" s="205"/>
      <c r="T271" s="576"/>
      <c r="U271" s="207"/>
      <c r="V271" s="207"/>
      <c r="W271" s="208"/>
      <c r="X271" s="205"/>
      <c r="Y271" s="576"/>
      <c r="Z271" s="207"/>
      <c r="AA271" s="207"/>
      <c r="AB271" s="208"/>
      <c r="AC271" s="205"/>
      <c r="AD271" s="576"/>
      <c r="AE271" s="207"/>
      <c r="AF271" s="207"/>
      <c r="AG271" s="208"/>
      <c r="AH271" s="205"/>
      <c r="AI271" s="576"/>
      <c r="AJ271" s="207"/>
      <c r="AK271" s="207"/>
      <c r="AL271" s="208"/>
      <c r="AM271" s="205"/>
      <c r="AN271" s="576"/>
      <c r="AO271" s="207"/>
      <c r="AP271" s="207"/>
      <c r="AQ271" s="208"/>
      <c r="AR271" s="205"/>
      <c r="AS271" s="576"/>
      <c r="AT271" s="207"/>
      <c r="AU271" s="207"/>
      <c r="AV271" s="208"/>
      <c r="AW271" s="205"/>
      <c r="AX271" s="576"/>
    </row>
    <row r="272" spans="2:50" ht="14.25" hidden="1" customHeight="1" outlineLevel="1">
      <c r="B272" s="527"/>
      <c r="C272" s="203">
        <v>6</v>
      </c>
      <c r="D272" s="206"/>
      <c r="E272" s="203"/>
      <c r="F272" s="203"/>
      <c r="G272" s="208"/>
      <c r="H272" s="576"/>
      <c r="I272" s="209"/>
      <c r="J272" s="209"/>
      <c r="K272" s="210"/>
      <c r="L272" s="577"/>
      <c r="M272" s="209"/>
      <c r="N272" s="527"/>
      <c r="O272" s="527"/>
      <c r="P272" s="207"/>
      <c r="Q272" s="207"/>
      <c r="R272" s="208"/>
      <c r="S272" s="205"/>
      <c r="T272" s="576"/>
      <c r="U272" s="207"/>
      <c r="V272" s="207"/>
      <c r="W272" s="208"/>
      <c r="X272" s="205"/>
      <c r="Y272" s="576"/>
      <c r="Z272" s="207"/>
      <c r="AA272" s="207"/>
      <c r="AB272" s="208"/>
      <c r="AC272" s="205"/>
      <c r="AD272" s="576"/>
      <c r="AE272" s="207"/>
      <c r="AF272" s="207"/>
      <c r="AG272" s="208"/>
      <c r="AH272" s="205"/>
      <c r="AI272" s="576"/>
      <c r="AJ272" s="207"/>
      <c r="AK272" s="207"/>
      <c r="AL272" s="208"/>
      <c r="AM272" s="205"/>
      <c r="AN272" s="576"/>
      <c r="AO272" s="207"/>
      <c r="AP272" s="207"/>
      <c r="AQ272" s="208"/>
      <c r="AR272" s="205"/>
      <c r="AS272" s="576"/>
      <c r="AT272" s="207"/>
      <c r="AU272" s="207"/>
      <c r="AV272" s="208"/>
      <c r="AW272" s="205"/>
      <c r="AX272" s="576"/>
    </row>
    <row r="273" spans="2:50" ht="14.25" hidden="1" customHeight="1" outlineLevel="1">
      <c r="B273" s="527"/>
      <c r="C273" s="203">
        <v>7</v>
      </c>
      <c r="D273" s="206"/>
      <c r="E273" s="203"/>
      <c r="F273" s="203"/>
      <c r="G273" s="208"/>
      <c r="H273" s="576"/>
      <c r="I273" s="209"/>
      <c r="J273" s="209"/>
      <c r="K273" s="210"/>
      <c r="L273" s="577"/>
      <c r="M273" s="209"/>
      <c r="N273" s="527"/>
      <c r="O273" s="527"/>
      <c r="P273" s="207"/>
      <c r="Q273" s="207"/>
      <c r="R273" s="208"/>
      <c r="S273" s="205"/>
      <c r="T273" s="576"/>
      <c r="U273" s="207"/>
      <c r="V273" s="207"/>
      <c r="W273" s="208"/>
      <c r="X273" s="205"/>
      <c r="Y273" s="576"/>
      <c r="Z273" s="207"/>
      <c r="AA273" s="207"/>
      <c r="AB273" s="208"/>
      <c r="AC273" s="205"/>
      <c r="AD273" s="576"/>
      <c r="AE273" s="207"/>
      <c r="AF273" s="207"/>
      <c r="AG273" s="208"/>
      <c r="AH273" s="205"/>
      <c r="AI273" s="576"/>
      <c r="AJ273" s="207"/>
      <c r="AK273" s="207"/>
      <c r="AL273" s="208"/>
      <c r="AM273" s="205"/>
      <c r="AN273" s="576"/>
      <c r="AO273" s="207"/>
      <c r="AP273" s="207"/>
      <c r="AQ273" s="208"/>
      <c r="AR273" s="205"/>
      <c r="AS273" s="576"/>
      <c r="AT273" s="207"/>
      <c r="AU273" s="207"/>
      <c r="AV273" s="208"/>
      <c r="AW273" s="205"/>
      <c r="AX273" s="576"/>
    </row>
    <row r="274" spans="2:50" ht="14.25" hidden="1" customHeight="1" outlineLevel="1">
      <c r="B274" s="527"/>
      <c r="C274" s="203">
        <v>8</v>
      </c>
      <c r="D274" s="206"/>
      <c r="E274" s="203"/>
      <c r="F274" s="203"/>
      <c r="G274" s="208"/>
      <c r="H274" s="576"/>
      <c r="I274" s="209"/>
      <c r="J274" s="209"/>
      <c r="K274" s="210"/>
      <c r="L274" s="577"/>
      <c r="M274" s="209"/>
      <c r="N274" s="527"/>
      <c r="O274" s="527"/>
      <c r="P274" s="207"/>
      <c r="Q274" s="207"/>
      <c r="R274" s="208"/>
      <c r="S274" s="205"/>
      <c r="T274" s="576"/>
      <c r="U274" s="207"/>
      <c r="V274" s="207"/>
      <c r="W274" s="208"/>
      <c r="X274" s="205"/>
      <c r="Y274" s="576"/>
      <c r="Z274" s="207"/>
      <c r="AA274" s="207"/>
      <c r="AB274" s="208"/>
      <c r="AC274" s="205"/>
      <c r="AD274" s="576"/>
      <c r="AE274" s="207"/>
      <c r="AF274" s="207"/>
      <c r="AG274" s="208"/>
      <c r="AH274" s="205"/>
      <c r="AI274" s="576"/>
      <c r="AJ274" s="207"/>
      <c r="AK274" s="207"/>
      <c r="AL274" s="208"/>
      <c r="AM274" s="205"/>
      <c r="AN274" s="576"/>
      <c r="AO274" s="207"/>
      <c r="AP274" s="207"/>
      <c r="AQ274" s="208"/>
      <c r="AR274" s="205"/>
      <c r="AS274" s="576"/>
      <c r="AT274" s="207"/>
      <c r="AU274" s="207"/>
      <c r="AV274" s="208"/>
      <c r="AW274" s="205"/>
      <c r="AX274" s="576"/>
    </row>
    <row r="275" spans="2:50" ht="14.25" hidden="1" customHeight="1" outlineLevel="1">
      <c r="B275" s="527"/>
      <c r="C275" s="203">
        <v>9</v>
      </c>
      <c r="D275" s="206"/>
      <c r="E275" s="203"/>
      <c r="F275" s="203"/>
      <c r="G275" s="208"/>
      <c r="H275" s="576"/>
      <c r="I275" s="209"/>
      <c r="J275" s="209"/>
      <c r="K275" s="210"/>
      <c r="L275" s="577"/>
      <c r="M275" s="209"/>
      <c r="N275" s="527"/>
      <c r="O275" s="527"/>
      <c r="P275" s="203"/>
      <c r="Q275" s="203"/>
      <c r="R275" s="208"/>
      <c r="S275" s="205"/>
      <c r="T275" s="576"/>
      <c r="U275" s="203"/>
      <c r="V275" s="203"/>
      <c r="W275" s="208"/>
      <c r="X275" s="205"/>
      <c r="Y275" s="576"/>
      <c r="Z275" s="203"/>
      <c r="AA275" s="203"/>
      <c r="AB275" s="208"/>
      <c r="AC275" s="205"/>
      <c r="AD275" s="576"/>
      <c r="AE275" s="203"/>
      <c r="AF275" s="203"/>
      <c r="AG275" s="208"/>
      <c r="AH275" s="205"/>
      <c r="AI275" s="576"/>
      <c r="AJ275" s="203"/>
      <c r="AK275" s="203"/>
      <c r="AL275" s="208"/>
      <c r="AM275" s="205"/>
      <c r="AN275" s="576"/>
      <c r="AO275" s="203"/>
      <c r="AP275" s="203"/>
      <c r="AQ275" s="208"/>
      <c r="AR275" s="205"/>
      <c r="AS275" s="576"/>
      <c r="AT275" s="203"/>
      <c r="AU275" s="203"/>
      <c r="AV275" s="208"/>
      <c r="AW275" s="205"/>
      <c r="AX275" s="576"/>
    </row>
    <row r="276" spans="2:50" ht="14.25" hidden="1" customHeight="1" outlineLevel="1">
      <c r="B276" s="527"/>
      <c r="C276" s="203">
        <v>10</v>
      </c>
      <c r="D276" s="206"/>
      <c r="E276" s="203"/>
      <c r="F276" s="203"/>
      <c r="G276" s="208"/>
      <c r="H276" s="576"/>
      <c r="I276" s="209"/>
      <c r="J276" s="209"/>
      <c r="K276" s="210"/>
      <c r="L276" s="577"/>
      <c r="M276" s="209"/>
      <c r="N276" s="527"/>
      <c r="O276" s="527"/>
      <c r="P276" s="203"/>
      <c r="Q276" s="203"/>
      <c r="R276" s="208"/>
      <c r="S276" s="205"/>
      <c r="T276" s="576"/>
      <c r="U276" s="203"/>
      <c r="V276" s="203"/>
      <c r="W276" s="208"/>
      <c r="X276" s="205"/>
      <c r="Y276" s="576"/>
      <c r="Z276" s="203"/>
      <c r="AA276" s="203"/>
      <c r="AB276" s="208"/>
      <c r="AC276" s="205"/>
      <c r="AD276" s="576"/>
      <c r="AE276" s="203"/>
      <c r="AF276" s="203"/>
      <c r="AG276" s="208"/>
      <c r="AH276" s="205"/>
      <c r="AI276" s="576"/>
      <c r="AJ276" s="203"/>
      <c r="AK276" s="203"/>
      <c r="AL276" s="208"/>
      <c r="AM276" s="205"/>
      <c r="AN276" s="576"/>
      <c r="AO276" s="203"/>
      <c r="AP276" s="203"/>
      <c r="AQ276" s="208"/>
      <c r="AR276" s="205"/>
      <c r="AS276" s="576"/>
      <c r="AT276" s="203"/>
      <c r="AU276" s="203"/>
      <c r="AV276" s="208"/>
      <c r="AW276" s="205"/>
      <c r="AX276" s="576"/>
    </row>
    <row r="277" spans="2:50" ht="14.25" hidden="1" customHeight="1" outlineLevel="1">
      <c r="B277" s="527"/>
      <c r="C277" s="203">
        <v>11</v>
      </c>
      <c r="D277" s="206"/>
      <c r="E277" s="203"/>
      <c r="F277" s="203"/>
      <c r="G277" s="208"/>
      <c r="H277" s="576"/>
      <c r="I277" s="209"/>
      <c r="J277" s="209"/>
      <c r="K277" s="210"/>
      <c r="L277" s="577"/>
      <c r="M277" s="209"/>
      <c r="N277" s="527"/>
      <c r="O277" s="527"/>
      <c r="P277" s="203"/>
      <c r="Q277" s="203"/>
      <c r="R277" s="208"/>
      <c r="S277" s="205"/>
      <c r="T277" s="576"/>
      <c r="U277" s="203"/>
      <c r="V277" s="203"/>
      <c r="W277" s="208"/>
      <c r="X277" s="205"/>
      <c r="Y277" s="576"/>
      <c r="Z277" s="203"/>
      <c r="AA277" s="203"/>
      <c r="AB277" s="208"/>
      <c r="AC277" s="205"/>
      <c r="AD277" s="576"/>
      <c r="AE277" s="203"/>
      <c r="AF277" s="203"/>
      <c r="AG277" s="208"/>
      <c r="AH277" s="205"/>
      <c r="AI277" s="576"/>
      <c r="AJ277" s="203"/>
      <c r="AK277" s="203"/>
      <c r="AL277" s="208"/>
      <c r="AM277" s="205"/>
      <c r="AN277" s="576"/>
      <c r="AO277" s="203"/>
      <c r="AP277" s="203"/>
      <c r="AQ277" s="208"/>
      <c r="AR277" s="205"/>
      <c r="AS277" s="576"/>
      <c r="AT277" s="203"/>
      <c r="AU277" s="203"/>
      <c r="AV277" s="208"/>
      <c r="AW277" s="205"/>
      <c r="AX277" s="576"/>
    </row>
    <row r="278" spans="2:50" ht="14.25" hidden="1" customHeight="1" outlineLevel="1">
      <c r="B278" s="527"/>
      <c r="C278" s="203">
        <v>12</v>
      </c>
      <c r="D278" s="206"/>
      <c r="E278" s="203"/>
      <c r="F278" s="203"/>
      <c r="G278" s="208"/>
      <c r="H278" s="576"/>
      <c r="I278" s="209"/>
      <c r="J278" s="209"/>
      <c r="K278" s="210"/>
      <c r="L278" s="577"/>
      <c r="M278" s="209"/>
      <c r="N278" s="527"/>
      <c r="O278" s="527"/>
      <c r="P278" s="203"/>
      <c r="Q278" s="203"/>
      <c r="R278" s="208"/>
      <c r="S278" s="205"/>
      <c r="T278" s="576"/>
      <c r="U278" s="203"/>
      <c r="V278" s="203"/>
      <c r="W278" s="208"/>
      <c r="X278" s="205"/>
      <c r="Y278" s="576"/>
      <c r="Z278" s="203"/>
      <c r="AA278" s="203"/>
      <c r="AB278" s="208"/>
      <c r="AC278" s="205"/>
      <c r="AD278" s="576"/>
      <c r="AE278" s="203"/>
      <c r="AF278" s="203"/>
      <c r="AG278" s="208"/>
      <c r="AH278" s="205"/>
      <c r="AI278" s="576"/>
      <c r="AJ278" s="203"/>
      <c r="AK278" s="203"/>
      <c r="AL278" s="208"/>
      <c r="AM278" s="205"/>
      <c r="AN278" s="576"/>
      <c r="AO278" s="203"/>
      <c r="AP278" s="203"/>
      <c r="AQ278" s="208"/>
      <c r="AR278" s="205"/>
      <c r="AS278" s="576"/>
      <c r="AT278" s="203"/>
      <c r="AU278" s="203"/>
      <c r="AV278" s="208"/>
      <c r="AW278" s="205"/>
      <c r="AX278" s="576"/>
    </row>
    <row r="279" spans="2:50" ht="14.25" hidden="1" customHeight="1" outlineLevel="1">
      <c r="B279" s="527"/>
      <c r="C279" s="203">
        <v>13</v>
      </c>
      <c r="D279" s="206"/>
      <c r="E279" s="203"/>
      <c r="F279" s="203"/>
      <c r="G279" s="208"/>
      <c r="H279" s="576"/>
      <c r="I279" s="209"/>
      <c r="J279" s="209"/>
      <c r="K279" s="210"/>
      <c r="L279" s="577"/>
      <c r="M279" s="209"/>
      <c r="N279" s="527"/>
      <c r="O279" s="527"/>
      <c r="P279" s="203"/>
      <c r="Q279" s="203"/>
      <c r="R279" s="208"/>
      <c r="S279" s="205"/>
      <c r="T279" s="576"/>
      <c r="U279" s="203"/>
      <c r="V279" s="203"/>
      <c r="W279" s="208"/>
      <c r="X279" s="205"/>
      <c r="Y279" s="576"/>
      <c r="Z279" s="203"/>
      <c r="AA279" s="203"/>
      <c r="AB279" s="208"/>
      <c r="AC279" s="205"/>
      <c r="AD279" s="576"/>
      <c r="AE279" s="203"/>
      <c r="AF279" s="203"/>
      <c r="AG279" s="208"/>
      <c r="AH279" s="205"/>
      <c r="AI279" s="576"/>
      <c r="AJ279" s="203"/>
      <c r="AK279" s="203"/>
      <c r="AL279" s="208"/>
      <c r="AM279" s="205"/>
      <c r="AN279" s="576"/>
      <c r="AO279" s="203"/>
      <c r="AP279" s="203"/>
      <c r="AQ279" s="208"/>
      <c r="AR279" s="205"/>
      <c r="AS279" s="576"/>
      <c r="AT279" s="203"/>
      <c r="AU279" s="203"/>
      <c r="AV279" s="208"/>
      <c r="AW279" s="205"/>
      <c r="AX279" s="576"/>
    </row>
    <row r="280" spans="2:50" ht="14.25" hidden="1" customHeight="1" outlineLevel="1">
      <c r="B280" s="527"/>
      <c r="C280" s="203">
        <v>14</v>
      </c>
      <c r="D280" s="206"/>
      <c r="E280" s="203"/>
      <c r="F280" s="203"/>
      <c r="G280" s="208"/>
      <c r="H280" s="576"/>
      <c r="I280" s="209"/>
      <c r="J280" s="209"/>
      <c r="K280" s="210"/>
      <c r="L280" s="577"/>
      <c r="M280" s="209"/>
      <c r="N280" s="527"/>
      <c r="O280" s="527"/>
      <c r="P280" s="203"/>
      <c r="Q280" s="203"/>
      <c r="R280" s="208"/>
      <c r="S280" s="205"/>
      <c r="T280" s="576"/>
      <c r="U280" s="203"/>
      <c r="V280" s="203"/>
      <c r="W280" s="208"/>
      <c r="X280" s="205"/>
      <c r="Y280" s="576"/>
      <c r="Z280" s="203"/>
      <c r="AA280" s="203"/>
      <c r="AB280" s="208"/>
      <c r="AC280" s="205"/>
      <c r="AD280" s="576"/>
      <c r="AE280" s="203"/>
      <c r="AF280" s="203"/>
      <c r="AG280" s="208"/>
      <c r="AH280" s="205"/>
      <c r="AI280" s="576"/>
      <c r="AJ280" s="203"/>
      <c r="AK280" s="203"/>
      <c r="AL280" s="208"/>
      <c r="AM280" s="205"/>
      <c r="AN280" s="576"/>
      <c r="AO280" s="203"/>
      <c r="AP280" s="203"/>
      <c r="AQ280" s="208"/>
      <c r="AR280" s="205"/>
      <c r="AS280" s="576"/>
      <c r="AT280" s="203"/>
      <c r="AU280" s="203"/>
      <c r="AV280" s="208"/>
      <c r="AW280" s="205"/>
      <c r="AX280" s="576"/>
    </row>
    <row r="281" spans="2:50" ht="14.25" hidden="1" customHeight="1" outlineLevel="1">
      <c r="B281" s="527"/>
      <c r="C281" s="203">
        <v>15</v>
      </c>
      <c r="D281" s="206"/>
      <c r="E281" s="203"/>
      <c r="F281" s="203"/>
      <c r="G281" s="208"/>
      <c r="H281" s="576"/>
      <c r="I281" s="209"/>
      <c r="J281" s="209"/>
      <c r="K281" s="210"/>
      <c r="L281" s="577"/>
      <c r="M281" s="209"/>
      <c r="N281" s="527"/>
      <c r="O281" s="527"/>
      <c r="P281" s="203"/>
      <c r="Q281" s="207"/>
      <c r="R281" s="208"/>
      <c r="S281" s="205"/>
      <c r="T281" s="576"/>
      <c r="U281" s="203"/>
      <c r="V281" s="207"/>
      <c r="W281" s="208"/>
      <c r="X281" s="205"/>
      <c r="Y281" s="576"/>
      <c r="Z281" s="203"/>
      <c r="AA281" s="207"/>
      <c r="AB281" s="208"/>
      <c r="AC281" s="205"/>
      <c r="AD281" s="576"/>
      <c r="AE281" s="203"/>
      <c r="AF281" s="207"/>
      <c r="AG281" s="208"/>
      <c r="AH281" s="205"/>
      <c r="AI281" s="576"/>
      <c r="AJ281" s="203"/>
      <c r="AK281" s="207"/>
      <c r="AL281" s="208"/>
      <c r="AM281" s="205"/>
      <c r="AN281" s="576"/>
      <c r="AO281" s="203"/>
      <c r="AP281" s="207"/>
      <c r="AQ281" s="208"/>
      <c r="AR281" s="205"/>
      <c r="AS281" s="576"/>
      <c r="AT281" s="203"/>
      <c r="AU281" s="207"/>
      <c r="AV281" s="208"/>
      <c r="AW281" s="205"/>
      <c r="AX281" s="576"/>
    </row>
    <row r="282" spans="2:50" ht="14.25" hidden="1" customHeight="1" outlineLevel="1" collapsed="1">
      <c r="B282" s="580" t="s">
        <v>736</v>
      </c>
      <c r="C282" s="581"/>
      <c r="D282" s="581"/>
      <c r="E282" s="581"/>
      <c r="F282" s="581"/>
      <c r="G282" s="581"/>
      <c r="H282" s="581"/>
      <c r="I282" s="581"/>
      <c r="J282" s="581"/>
      <c r="K282" s="581"/>
      <c r="L282" s="581"/>
      <c r="M282" s="582"/>
      <c r="N282" s="621" t="s">
        <v>444</v>
      </c>
      <c r="O282" s="621" t="s">
        <v>105</v>
      </c>
      <c r="P282" s="636">
        <f>AT262+1</f>
        <v>45965</v>
      </c>
      <c r="Q282" s="637"/>
      <c r="R282" s="637"/>
      <c r="S282" s="637"/>
      <c r="T282" s="637"/>
      <c r="U282" s="638">
        <f>P282+1</f>
        <v>45966</v>
      </c>
      <c r="V282" s="639"/>
      <c r="W282" s="639"/>
      <c r="X282" s="639"/>
      <c r="Y282" s="639"/>
      <c r="Z282" s="636">
        <f t="shared" ref="Z282" si="347">U282+1</f>
        <v>45967</v>
      </c>
      <c r="AA282" s="637"/>
      <c r="AB282" s="637"/>
      <c r="AC282" s="637"/>
      <c r="AD282" s="637"/>
      <c r="AE282" s="638">
        <f t="shared" ref="AE282" si="348">Z282+1</f>
        <v>45968</v>
      </c>
      <c r="AF282" s="639"/>
      <c r="AG282" s="639"/>
      <c r="AH282" s="639"/>
      <c r="AI282" s="639"/>
      <c r="AJ282" s="640">
        <f t="shared" ref="AJ282" si="349">AE282+1</f>
        <v>45969</v>
      </c>
      <c r="AK282" s="641"/>
      <c r="AL282" s="641"/>
      <c r="AM282" s="641"/>
      <c r="AN282" s="642"/>
      <c r="AO282" s="638">
        <f t="shared" ref="AO282" si="350">AJ282+1</f>
        <v>45970</v>
      </c>
      <c r="AP282" s="639"/>
      <c r="AQ282" s="639"/>
      <c r="AR282" s="639"/>
      <c r="AS282" s="639"/>
      <c r="AT282" s="640">
        <f t="shared" ref="AT282" si="351">AO282+1</f>
        <v>45971</v>
      </c>
      <c r="AU282" s="641"/>
      <c r="AV282" s="641"/>
      <c r="AW282" s="641"/>
      <c r="AX282" s="642"/>
    </row>
    <row r="283" spans="2:50" ht="14.25" hidden="1" customHeight="1" outlineLevel="1">
      <c r="B283" s="583"/>
      <c r="C283" s="583"/>
      <c r="D283" s="583"/>
      <c r="E283" s="583"/>
      <c r="F283" s="583"/>
      <c r="G283" s="583"/>
      <c r="H283" s="583"/>
      <c r="I283" s="583"/>
      <c r="J283" s="583"/>
      <c r="K283" s="583"/>
      <c r="L283" s="583"/>
      <c r="M283" s="584"/>
      <c r="N283" s="623"/>
      <c r="O283" s="623"/>
      <c r="P283" s="643">
        <f>P282</f>
        <v>45965</v>
      </c>
      <c r="Q283" s="643"/>
      <c r="R283" s="643"/>
      <c r="S283" s="643"/>
      <c r="T283" s="643"/>
      <c r="U283" s="644">
        <f>U282</f>
        <v>45966</v>
      </c>
      <c r="V283" s="644"/>
      <c r="W283" s="644"/>
      <c r="X283" s="644"/>
      <c r="Y283" s="644"/>
      <c r="Z283" s="643">
        <f t="shared" ref="Z283" si="352">Z282</f>
        <v>45967</v>
      </c>
      <c r="AA283" s="643"/>
      <c r="AB283" s="643"/>
      <c r="AC283" s="643"/>
      <c r="AD283" s="643"/>
      <c r="AE283" s="644">
        <f t="shared" ref="AE283" si="353">AE282</f>
        <v>45968</v>
      </c>
      <c r="AF283" s="644"/>
      <c r="AG283" s="644"/>
      <c r="AH283" s="644"/>
      <c r="AI283" s="644"/>
      <c r="AJ283" s="645">
        <f t="shared" ref="AJ283" si="354">AJ282</f>
        <v>45969</v>
      </c>
      <c r="AK283" s="646"/>
      <c r="AL283" s="646"/>
      <c r="AM283" s="646"/>
      <c r="AN283" s="647"/>
      <c r="AO283" s="644">
        <f t="shared" ref="AO283" si="355">AO282</f>
        <v>45970</v>
      </c>
      <c r="AP283" s="644"/>
      <c r="AQ283" s="644"/>
      <c r="AR283" s="644"/>
      <c r="AS283" s="644"/>
      <c r="AT283" s="645">
        <f t="shared" ref="AT283" si="356">AT282</f>
        <v>45971</v>
      </c>
      <c r="AU283" s="646"/>
      <c r="AV283" s="646"/>
      <c r="AW283" s="646"/>
      <c r="AX283" s="647"/>
    </row>
    <row r="284" spans="2:50" ht="14.25" hidden="1" customHeight="1" outlineLevel="1">
      <c r="B284" s="527" t="s">
        <v>165</v>
      </c>
      <c r="C284" s="527" t="s">
        <v>160</v>
      </c>
      <c r="D284" s="527"/>
      <c r="E284" s="527" t="s">
        <v>161</v>
      </c>
      <c r="F284" s="527"/>
      <c r="G284" s="527"/>
      <c r="H284" s="527" t="s">
        <v>166</v>
      </c>
      <c r="I284" s="575" t="s">
        <v>445</v>
      </c>
      <c r="J284" s="575"/>
      <c r="K284" s="575"/>
      <c r="L284" s="575" t="s">
        <v>166</v>
      </c>
      <c r="M284" s="575" t="s">
        <v>168</v>
      </c>
      <c r="N284" s="527"/>
      <c r="O284" s="527" t="s">
        <v>167</v>
      </c>
      <c r="P284" s="527" t="s">
        <v>163</v>
      </c>
      <c r="Q284" s="527"/>
      <c r="R284" s="527"/>
      <c r="S284" s="527"/>
      <c r="T284" s="527" t="s">
        <v>166</v>
      </c>
      <c r="U284" s="527" t="s">
        <v>163</v>
      </c>
      <c r="V284" s="527"/>
      <c r="W284" s="527"/>
      <c r="X284" s="527"/>
      <c r="Y284" s="527" t="s">
        <v>166</v>
      </c>
      <c r="Z284" s="527" t="s">
        <v>163</v>
      </c>
      <c r="AA284" s="527"/>
      <c r="AB284" s="527"/>
      <c r="AC284" s="527"/>
      <c r="AD284" s="527" t="s">
        <v>166</v>
      </c>
      <c r="AE284" s="527" t="s">
        <v>163</v>
      </c>
      <c r="AF284" s="527"/>
      <c r="AG284" s="527"/>
      <c r="AH284" s="527"/>
      <c r="AI284" s="527" t="s">
        <v>166</v>
      </c>
      <c r="AJ284" s="527" t="s">
        <v>163</v>
      </c>
      <c r="AK284" s="527"/>
      <c r="AL284" s="527"/>
      <c r="AM284" s="527"/>
      <c r="AN284" s="527" t="s">
        <v>166</v>
      </c>
      <c r="AO284" s="527" t="s">
        <v>163</v>
      </c>
      <c r="AP284" s="527"/>
      <c r="AQ284" s="527"/>
      <c r="AR284" s="527"/>
      <c r="AS284" s="527" t="s">
        <v>166</v>
      </c>
      <c r="AT284" s="527" t="s">
        <v>163</v>
      </c>
      <c r="AU284" s="527"/>
      <c r="AV284" s="527"/>
      <c r="AW284" s="527"/>
      <c r="AX284" s="527" t="s">
        <v>166</v>
      </c>
    </row>
    <row r="285" spans="2:50" ht="14.25" hidden="1" customHeight="1" outlineLevel="1">
      <c r="B285" s="527"/>
      <c r="C285" s="527"/>
      <c r="D285" s="527"/>
      <c r="E285" s="527" t="s">
        <v>446</v>
      </c>
      <c r="F285" s="527"/>
      <c r="G285" s="527"/>
      <c r="H285" s="527"/>
      <c r="I285" s="575" t="s">
        <v>446</v>
      </c>
      <c r="J285" s="575"/>
      <c r="K285" s="575"/>
      <c r="L285" s="575"/>
      <c r="M285" s="575"/>
      <c r="N285" s="527"/>
      <c r="O285" s="527"/>
      <c r="P285" s="527" t="s">
        <v>447</v>
      </c>
      <c r="Q285" s="527"/>
      <c r="R285" s="527"/>
      <c r="S285" s="527"/>
      <c r="T285" s="527"/>
      <c r="U285" s="527" t="s">
        <v>447</v>
      </c>
      <c r="V285" s="527"/>
      <c r="W285" s="527"/>
      <c r="X285" s="527"/>
      <c r="Y285" s="527"/>
      <c r="Z285" s="527" t="s">
        <v>447</v>
      </c>
      <c r="AA285" s="527"/>
      <c r="AB285" s="527"/>
      <c r="AC285" s="527"/>
      <c r="AD285" s="527"/>
      <c r="AE285" s="527" t="s">
        <v>447</v>
      </c>
      <c r="AF285" s="527"/>
      <c r="AG285" s="527"/>
      <c r="AH285" s="527"/>
      <c r="AI285" s="527"/>
      <c r="AJ285" s="527" t="s">
        <v>447</v>
      </c>
      <c r="AK285" s="527"/>
      <c r="AL285" s="527"/>
      <c r="AM285" s="527"/>
      <c r="AN285" s="527"/>
      <c r="AO285" s="527" t="s">
        <v>447</v>
      </c>
      <c r="AP285" s="527"/>
      <c r="AQ285" s="527"/>
      <c r="AR285" s="527"/>
      <c r="AS285" s="527"/>
      <c r="AT285" s="527" t="s">
        <v>447</v>
      </c>
      <c r="AU285" s="527"/>
      <c r="AV285" s="527"/>
      <c r="AW285" s="527"/>
      <c r="AX285" s="527"/>
    </row>
    <row r="286" spans="2:50" ht="14.25" hidden="1" customHeight="1" outlineLevel="1">
      <c r="B286" s="527"/>
      <c r="C286" s="527"/>
      <c r="D286" s="527"/>
      <c r="E286" s="203" t="s">
        <v>162</v>
      </c>
      <c r="F286" s="203" t="s">
        <v>448</v>
      </c>
      <c r="G286" s="203" t="s">
        <v>164</v>
      </c>
      <c r="H286" s="527"/>
      <c r="I286" s="204" t="s">
        <v>162</v>
      </c>
      <c r="J286" s="204" t="s">
        <v>448</v>
      </c>
      <c r="K286" s="204" t="s">
        <v>164</v>
      </c>
      <c r="L286" s="575"/>
      <c r="M286" s="575"/>
      <c r="N286" s="527"/>
      <c r="O286" s="527"/>
      <c r="P286" s="203" t="s">
        <v>162</v>
      </c>
      <c r="Q286" s="203" t="s">
        <v>448</v>
      </c>
      <c r="R286" s="203" t="s">
        <v>164</v>
      </c>
      <c r="S286" s="205" t="s">
        <v>168</v>
      </c>
      <c r="T286" s="527"/>
      <c r="U286" s="203" t="s">
        <v>162</v>
      </c>
      <c r="V286" s="203" t="s">
        <v>448</v>
      </c>
      <c r="W286" s="203" t="s">
        <v>164</v>
      </c>
      <c r="X286" s="205" t="s">
        <v>168</v>
      </c>
      <c r="Y286" s="527"/>
      <c r="Z286" s="203" t="s">
        <v>162</v>
      </c>
      <c r="AA286" s="203" t="s">
        <v>448</v>
      </c>
      <c r="AB286" s="203" t="s">
        <v>164</v>
      </c>
      <c r="AC286" s="205" t="s">
        <v>168</v>
      </c>
      <c r="AD286" s="527"/>
      <c r="AE286" s="203" t="s">
        <v>162</v>
      </c>
      <c r="AF286" s="203" t="s">
        <v>448</v>
      </c>
      <c r="AG286" s="203" t="s">
        <v>164</v>
      </c>
      <c r="AH286" s="205" t="s">
        <v>168</v>
      </c>
      <c r="AI286" s="527"/>
      <c r="AJ286" s="203" t="s">
        <v>162</v>
      </c>
      <c r="AK286" s="203" t="s">
        <v>448</v>
      </c>
      <c r="AL286" s="203" t="s">
        <v>164</v>
      </c>
      <c r="AM286" s="205" t="s">
        <v>168</v>
      </c>
      <c r="AN286" s="527"/>
      <c r="AO286" s="203" t="s">
        <v>162</v>
      </c>
      <c r="AP286" s="203" t="s">
        <v>448</v>
      </c>
      <c r="AQ286" s="203" t="s">
        <v>164</v>
      </c>
      <c r="AR286" s="205" t="s">
        <v>168</v>
      </c>
      <c r="AS286" s="527"/>
      <c r="AT286" s="203" t="s">
        <v>162</v>
      </c>
      <c r="AU286" s="203" t="s">
        <v>448</v>
      </c>
      <c r="AV286" s="203" t="s">
        <v>164</v>
      </c>
      <c r="AW286" s="205" t="s">
        <v>168</v>
      </c>
      <c r="AX286" s="527"/>
    </row>
    <row r="287" spans="2:50" ht="14.25" hidden="1" customHeight="1" outlineLevel="1">
      <c r="B287" s="527" t="s">
        <v>145</v>
      </c>
      <c r="C287" s="203">
        <v>1</v>
      </c>
      <c r="D287" s="206" t="s">
        <v>427</v>
      </c>
      <c r="E287" s="203">
        <v>13</v>
      </c>
      <c r="F287" s="203">
        <v>1200</v>
      </c>
      <c r="G287" s="208">
        <f t="shared" ref="G287:G289" si="357">F287/E287</f>
        <v>92.307692307692307</v>
      </c>
      <c r="H287" s="576">
        <f>AVERAGE(G287:G301)</f>
        <v>85.31468531468532</v>
      </c>
      <c r="I287" s="209">
        <f>AVERAGE(P287,U287,Z287,AE287,AJ287,AO287,AT287)</f>
        <v>13</v>
      </c>
      <c r="J287" s="209">
        <f>AVERAGE(Q287,V287,AA287,AF287,AK287,AP287,AU287)</f>
        <v>1077.4864884535027</v>
      </c>
      <c r="K287" s="210">
        <f>AVERAGE(R287,W287,AB287,AG287,AL287,AQ287,AV287)</f>
        <v>82.883576034884825</v>
      </c>
      <c r="L287" s="577">
        <f>IFERROR(AVERAGE(K287:K301),"-")</f>
        <v>75.838389335807094</v>
      </c>
      <c r="M287" s="209">
        <f>RANK(K287, K$287:$K$301)</f>
        <v>1</v>
      </c>
      <c r="N287" s="527"/>
      <c r="O287" s="527"/>
      <c r="P287" s="207">
        <v>13</v>
      </c>
      <c r="Q287" s="207">
        <v>1077.4059247397918</v>
      </c>
      <c r="R287" s="208">
        <f t="shared" ref="R287:R289" si="358">Q287/P287</f>
        <v>82.877378826137829</v>
      </c>
      <c r="S287" s="205">
        <f>RANK(R287, R$287:R$301)</f>
        <v>1</v>
      </c>
      <c r="T287" s="576">
        <f>AVERAGE(R287:R301)</f>
        <v>75.836581591946924</v>
      </c>
      <c r="U287" s="207">
        <v>13</v>
      </c>
      <c r="V287" s="207">
        <v>1077.4427782162588</v>
      </c>
      <c r="W287" s="208">
        <f t="shared" ref="W287:W289" si="359">V287/U287</f>
        <v>82.880213708942989</v>
      </c>
      <c r="X287" s="205">
        <f>RANK(W287, W$287:W$301)</f>
        <v>1</v>
      </c>
      <c r="Y287" s="576">
        <f>AVERAGE(W287:W301)</f>
        <v>75.836969798484049</v>
      </c>
      <c r="Z287" s="207">
        <v>13</v>
      </c>
      <c r="AA287" s="207">
        <v>1077.4658143862775</v>
      </c>
      <c r="AB287" s="208">
        <f t="shared" ref="AB287:AB289" si="360">AA287/Z287</f>
        <v>82.881985722021355</v>
      </c>
      <c r="AC287" s="205">
        <f>RANK(AB287, AB$287:AB$301)</f>
        <v>1</v>
      </c>
      <c r="AD287" s="576">
        <f>AVERAGE(AB287:AB301)</f>
        <v>75.837495231763299</v>
      </c>
      <c r="AE287" s="207">
        <v>13</v>
      </c>
      <c r="AF287" s="207">
        <v>1077.5049199965772</v>
      </c>
      <c r="AG287" s="208">
        <f t="shared" ref="AG287:AG289" si="361">AF287/AE287</f>
        <v>82.884993845890548</v>
      </c>
      <c r="AH287" s="205">
        <f>RANK(AG287, AG$287:AG$301)</f>
        <v>1</v>
      </c>
      <c r="AI287" s="576">
        <f>AVERAGE(AG287:AG301)</f>
        <v>75.838489328095463</v>
      </c>
      <c r="AJ287" s="207">
        <v>13</v>
      </c>
      <c r="AK287" s="207">
        <v>1077.5465697410268</v>
      </c>
      <c r="AL287" s="208">
        <f t="shared" ref="AL287:AL289" si="362">AK287/AJ287</f>
        <v>82.888197672386681</v>
      </c>
      <c r="AM287" s="205">
        <f>RANK(AL287, AL$287:AL$301)</f>
        <v>1</v>
      </c>
      <c r="AN287" s="576">
        <f>AVERAGE(AL287:AL301)</f>
        <v>75.839497199151182</v>
      </c>
      <c r="AO287" s="207">
        <v>13</v>
      </c>
      <c r="AP287" s="207">
        <v>1077.5272983444872</v>
      </c>
      <c r="AQ287" s="208">
        <f t="shared" ref="AQ287:AQ289" si="363">AP287/AO287</f>
        <v>82.88671525726825</v>
      </c>
      <c r="AR287" s="205">
        <f>RANK(AQ287, AQ$287:AQ$301)</f>
        <v>1</v>
      </c>
      <c r="AS287" s="576">
        <f>AVERAGE(AQ287:AQ301)</f>
        <v>75.840236102375457</v>
      </c>
      <c r="AT287" s="207">
        <v>13</v>
      </c>
      <c r="AU287" s="207">
        <v>1077.5121137500994</v>
      </c>
      <c r="AV287" s="208">
        <f t="shared" ref="AV287:AV289" si="364">AU287/AT287</f>
        <v>82.885547211546111</v>
      </c>
      <c r="AW287" s="205">
        <f>RANK(AV287, AV$287:AV$301)</f>
        <v>1</v>
      </c>
      <c r="AX287" s="576">
        <f>AVERAGE(AV287:AV301)</f>
        <v>75.839456098833224</v>
      </c>
    </row>
    <row r="288" spans="2:50" ht="14.25" hidden="1" customHeight="1" outlineLevel="1">
      <c r="B288" s="527"/>
      <c r="C288" s="203">
        <v>2</v>
      </c>
      <c r="D288" s="206" t="s">
        <v>661</v>
      </c>
      <c r="E288" s="203">
        <v>22</v>
      </c>
      <c r="F288" s="203">
        <v>1800</v>
      </c>
      <c r="G288" s="208">
        <f t="shared" si="357"/>
        <v>81.818181818181813</v>
      </c>
      <c r="H288" s="576"/>
      <c r="I288" s="209">
        <f t="shared" ref="I288:K289" si="365">AVERAGE(P288,U288,Z288,AE288,AJ288,AO288,AT288)</f>
        <v>22</v>
      </c>
      <c r="J288" s="209">
        <f t="shared" si="365"/>
        <v>1590.6341485725</v>
      </c>
      <c r="K288" s="210">
        <f t="shared" si="365"/>
        <v>72.301552207840913</v>
      </c>
      <c r="L288" s="577"/>
      <c r="M288" s="209">
        <f>RANK(K288, K$287:$K$301)</f>
        <v>3</v>
      </c>
      <c r="N288" s="527"/>
      <c r="O288" s="527"/>
      <c r="P288" s="207">
        <v>22</v>
      </c>
      <c r="Q288" s="207">
        <v>1590.6976744186059</v>
      </c>
      <c r="R288" s="208">
        <f t="shared" si="358"/>
        <v>72.304439746300261</v>
      </c>
      <c r="S288" s="205">
        <f t="shared" ref="S288:S289" si="366">RANK(R288, R$287:R$301)</f>
        <v>3</v>
      </c>
      <c r="T288" s="576"/>
      <c r="U288" s="207">
        <v>22</v>
      </c>
      <c r="V288" s="207">
        <v>1590.6447534766123</v>
      </c>
      <c r="W288" s="208">
        <f t="shared" si="359"/>
        <v>72.30203424893692</v>
      </c>
      <c r="X288" s="205">
        <f t="shared" ref="X288:X289" si="367">RANK(W288, W$287:W$301)</f>
        <v>3</v>
      </c>
      <c r="Y288" s="576"/>
      <c r="Z288" s="207">
        <v>22</v>
      </c>
      <c r="AA288" s="207">
        <v>1590.678733031672</v>
      </c>
      <c r="AB288" s="208">
        <f t="shared" si="360"/>
        <v>72.303578774166908</v>
      </c>
      <c r="AC288" s="205">
        <f t="shared" ref="AC288:AC289" si="368">RANK(AB288, AB$287:AB$301)</f>
        <v>3</v>
      </c>
      <c r="AD288" s="576"/>
      <c r="AE288" s="207">
        <v>22</v>
      </c>
      <c r="AF288" s="207">
        <v>1590.5844155844147</v>
      </c>
      <c r="AG288" s="208">
        <f t="shared" si="361"/>
        <v>72.299291617473401</v>
      </c>
      <c r="AH288" s="205">
        <f t="shared" ref="AH288:AH289" si="369">RANK(AG288, AG$287:AG$301)</f>
        <v>3</v>
      </c>
      <c r="AI288" s="576"/>
      <c r="AJ288" s="207">
        <v>22</v>
      </c>
      <c r="AK288" s="207">
        <v>1590.4918032786941</v>
      </c>
      <c r="AL288" s="208">
        <f t="shared" si="362"/>
        <v>72.295081967213363</v>
      </c>
      <c r="AM288" s="205">
        <f t="shared" ref="AM288:AM289" si="370">RANK(AL288, AL$287:AL$301)</f>
        <v>3</v>
      </c>
      <c r="AN288" s="576"/>
      <c r="AO288" s="207">
        <v>22</v>
      </c>
      <c r="AP288" s="207">
        <v>1590.553885787891</v>
      </c>
      <c r="AQ288" s="208">
        <f t="shared" si="363"/>
        <v>72.297903899449594</v>
      </c>
      <c r="AR288" s="205">
        <f t="shared" ref="AR288:AR289" si="371">RANK(AQ288, AQ$287:AQ$301)</f>
        <v>3</v>
      </c>
      <c r="AS288" s="576"/>
      <c r="AT288" s="207">
        <v>22</v>
      </c>
      <c r="AU288" s="207">
        <v>1590.78777442961</v>
      </c>
      <c r="AV288" s="208">
        <f t="shared" si="364"/>
        <v>72.308535201345904</v>
      </c>
      <c r="AW288" s="205">
        <f t="shared" ref="AW288:AW289" si="372">RANK(AV288, AV$287:AV$301)</f>
        <v>3</v>
      </c>
      <c r="AX288" s="576"/>
    </row>
    <row r="289" spans="2:50" ht="14.25" hidden="1" customHeight="1" outlineLevel="1">
      <c r="B289" s="527"/>
      <c r="C289" s="203">
        <v>3</v>
      </c>
      <c r="D289" s="206" t="s">
        <v>713</v>
      </c>
      <c r="E289" s="203">
        <v>22</v>
      </c>
      <c r="F289" s="203">
        <v>1800</v>
      </c>
      <c r="G289" s="208">
        <f t="shared" si="357"/>
        <v>81.818181818181813</v>
      </c>
      <c r="H289" s="576"/>
      <c r="I289" s="209">
        <f t="shared" si="365"/>
        <v>22</v>
      </c>
      <c r="J289" s="209">
        <f t="shared" si="365"/>
        <v>1591.2608748233017</v>
      </c>
      <c r="K289" s="210">
        <f t="shared" si="365"/>
        <v>72.330039764695528</v>
      </c>
      <c r="L289" s="577"/>
      <c r="M289" s="209">
        <f>RANK(K289, K$287:$K$301)</f>
        <v>2</v>
      </c>
      <c r="N289" s="527"/>
      <c r="O289" s="527"/>
      <c r="P289" s="207">
        <v>22</v>
      </c>
      <c r="Q289" s="207">
        <v>1591.2143764748594</v>
      </c>
      <c r="R289" s="208">
        <f t="shared" si="358"/>
        <v>72.327926203402697</v>
      </c>
      <c r="S289" s="205">
        <f t="shared" si="366"/>
        <v>2</v>
      </c>
      <c r="T289" s="576"/>
      <c r="U289" s="207">
        <v>22</v>
      </c>
      <c r="V289" s="207">
        <v>1591.230551626589</v>
      </c>
      <c r="W289" s="208">
        <f t="shared" si="359"/>
        <v>72.328661437572222</v>
      </c>
      <c r="X289" s="205">
        <f t="shared" si="367"/>
        <v>2</v>
      </c>
      <c r="Y289" s="576"/>
      <c r="Z289" s="207">
        <v>22</v>
      </c>
      <c r="AA289" s="207">
        <v>1591.1922663802361</v>
      </c>
      <c r="AB289" s="208">
        <f t="shared" si="360"/>
        <v>72.326921199101648</v>
      </c>
      <c r="AC289" s="205">
        <f t="shared" si="368"/>
        <v>2</v>
      </c>
      <c r="AD289" s="576"/>
      <c r="AE289" s="207">
        <v>22</v>
      </c>
      <c r="AF289" s="207">
        <v>1591.286015460294</v>
      </c>
      <c r="AG289" s="208">
        <f t="shared" si="361"/>
        <v>72.331182520922454</v>
      </c>
      <c r="AH289" s="205">
        <f t="shared" si="369"/>
        <v>2</v>
      </c>
      <c r="AI289" s="576"/>
      <c r="AJ289" s="207">
        <v>22</v>
      </c>
      <c r="AK289" s="207">
        <v>1591.3746630727765</v>
      </c>
      <c r="AL289" s="208">
        <f t="shared" si="362"/>
        <v>72.335211957853474</v>
      </c>
      <c r="AM289" s="205">
        <f t="shared" si="370"/>
        <v>2</v>
      </c>
      <c r="AN289" s="576"/>
      <c r="AO289" s="207">
        <v>22</v>
      </c>
      <c r="AP289" s="207">
        <v>1591.3939613089872</v>
      </c>
      <c r="AQ289" s="208">
        <f t="shared" si="363"/>
        <v>72.336089150408512</v>
      </c>
      <c r="AR289" s="205">
        <f t="shared" si="371"/>
        <v>2</v>
      </c>
      <c r="AS289" s="576"/>
      <c r="AT289" s="207">
        <v>22</v>
      </c>
      <c r="AU289" s="207">
        <v>1591.1342894393688</v>
      </c>
      <c r="AV289" s="208">
        <f t="shared" si="364"/>
        <v>72.324285883607672</v>
      </c>
      <c r="AW289" s="205">
        <f t="shared" si="372"/>
        <v>2</v>
      </c>
      <c r="AX289" s="576"/>
    </row>
    <row r="290" spans="2:50" ht="14.25" hidden="1" customHeight="1" outlineLevel="1">
      <c r="B290" s="527"/>
      <c r="C290" s="203">
        <v>4</v>
      </c>
      <c r="D290" s="206"/>
      <c r="E290" s="203"/>
      <c r="F290" s="203"/>
      <c r="G290" s="208"/>
      <c r="H290" s="576"/>
      <c r="I290" s="209"/>
      <c r="J290" s="209"/>
      <c r="K290" s="210"/>
      <c r="L290" s="577"/>
      <c r="M290" s="209"/>
      <c r="N290" s="527"/>
      <c r="O290" s="527"/>
      <c r="P290" s="207"/>
      <c r="Q290" s="207"/>
      <c r="R290" s="208"/>
      <c r="S290" s="205"/>
      <c r="T290" s="576"/>
      <c r="U290" s="207"/>
      <c r="V290" s="207"/>
      <c r="W290" s="208"/>
      <c r="X290" s="205"/>
      <c r="Y290" s="576"/>
      <c r="Z290" s="207"/>
      <c r="AA290" s="207"/>
      <c r="AB290" s="208"/>
      <c r="AC290" s="205"/>
      <c r="AD290" s="576"/>
      <c r="AE290" s="207"/>
      <c r="AF290" s="207"/>
      <c r="AG290" s="208"/>
      <c r="AH290" s="205"/>
      <c r="AI290" s="576"/>
      <c r="AJ290" s="207"/>
      <c r="AK290" s="207"/>
      <c r="AL290" s="208"/>
      <c r="AM290" s="205"/>
      <c r="AN290" s="576"/>
      <c r="AO290" s="207"/>
      <c r="AP290" s="207"/>
      <c r="AQ290" s="208"/>
      <c r="AR290" s="205"/>
      <c r="AS290" s="576"/>
      <c r="AT290" s="207"/>
      <c r="AU290" s="207"/>
      <c r="AV290" s="208"/>
      <c r="AW290" s="205"/>
      <c r="AX290" s="576"/>
    </row>
    <row r="291" spans="2:50" ht="14.25" hidden="1" customHeight="1" outlineLevel="1">
      <c r="B291" s="527"/>
      <c r="C291" s="203">
        <v>5</v>
      </c>
      <c r="D291" s="206"/>
      <c r="E291" s="203"/>
      <c r="F291" s="203"/>
      <c r="G291" s="208"/>
      <c r="H291" s="576"/>
      <c r="I291" s="209"/>
      <c r="J291" s="209"/>
      <c r="K291" s="210"/>
      <c r="L291" s="577"/>
      <c r="M291" s="209"/>
      <c r="N291" s="527"/>
      <c r="O291" s="527"/>
      <c r="P291" s="207"/>
      <c r="Q291" s="207"/>
      <c r="R291" s="208"/>
      <c r="S291" s="205"/>
      <c r="T291" s="576"/>
      <c r="U291" s="207"/>
      <c r="V291" s="207"/>
      <c r="W291" s="208"/>
      <c r="X291" s="205"/>
      <c r="Y291" s="576"/>
      <c r="Z291" s="207"/>
      <c r="AA291" s="207"/>
      <c r="AB291" s="208"/>
      <c r="AC291" s="205"/>
      <c r="AD291" s="576"/>
      <c r="AE291" s="207"/>
      <c r="AF291" s="207"/>
      <c r="AG291" s="208"/>
      <c r="AH291" s="205"/>
      <c r="AI291" s="576"/>
      <c r="AJ291" s="207"/>
      <c r="AK291" s="207"/>
      <c r="AL291" s="208"/>
      <c r="AM291" s="205"/>
      <c r="AN291" s="576"/>
      <c r="AO291" s="207"/>
      <c r="AP291" s="207"/>
      <c r="AQ291" s="208"/>
      <c r="AR291" s="205"/>
      <c r="AS291" s="576"/>
      <c r="AT291" s="207"/>
      <c r="AU291" s="207"/>
      <c r="AV291" s="208"/>
      <c r="AW291" s="205"/>
      <c r="AX291" s="576"/>
    </row>
    <row r="292" spans="2:50" ht="14.25" hidden="1" customHeight="1" outlineLevel="1">
      <c r="B292" s="527"/>
      <c r="C292" s="203">
        <v>6</v>
      </c>
      <c r="D292" s="206"/>
      <c r="E292" s="203"/>
      <c r="F292" s="203"/>
      <c r="G292" s="208"/>
      <c r="H292" s="576"/>
      <c r="I292" s="209"/>
      <c r="J292" s="209"/>
      <c r="K292" s="210"/>
      <c r="L292" s="577"/>
      <c r="M292" s="209"/>
      <c r="N292" s="527"/>
      <c r="O292" s="527"/>
      <c r="P292" s="207"/>
      <c r="Q292" s="207"/>
      <c r="R292" s="208"/>
      <c r="S292" s="205"/>
      <c r="T292" s="576"/>
      <c r="U292" s="207"/>
      <c r="V292" s="207"/>
      <c r="W292" s="208"/>
      <c r="X292" s="205"/>
      <c r="Y292" s="576"/>
      <c r="Z292" s="207"/>
      <c r="AA292" s="207"/>
      <c r="AB292" s="208"/>
      <c r="AC292" s="205"/>
      <c r="AD292" s="576"/>
      <c r="AE292" s="207"/>
      <c r="AF292" s="207"/>
      <c r="AG292" s="208"/>
      <c r="AH292" s="205"/>
      <c r="AI292" s="576"/>
      <c r="AJ292" s="207"/>
      <c r="AK292" s="207"/>
      <c r="AL292" s="208"/>
      <c r="AM292" s="205"/>
      <c r="AN292" s="576"/>
      <c r="AO292" s="207"/>
      <c r="AP292" s="207"/>
      <c r="AQ292" s="208"/>
      <c r="AR292" s="205"/>
      <c r="AS292" s="576"/>
      <c r="AT292" s="207"/>
      <c r="AU292" s="207"/>
      <c r="AV292" s="208"/>
      <c r="AW292" s="205"/>
      <c r="AX292" s="576"/>
    </row>
    <row r="293" spans="2:50" ht="14.25" hidden="1" customHeight="1" outlineLevel="1">
      <c r="B293" s="527"/>
      <c r="C293" s="203">
        <v>7</v>
      </c>
      <c r="D293" s="206"/>
      <c r="E293" s="203"/>
      <c r="F293" s="203"/>
      <c r="G293" s="208"/>
      <c r="H293" s="576"/>
      <c r="I293" s="209"/>
      <c r="J293" s="209"/>
      <c r="K293" s="210"/>
      <c r="L293" s="577"/>
      <c r="M293" s="209"/>
      <c r="N293" s="527"/>
      <c r="O293" s="527"/>
      <c r="P293" s="207"/>
      <c r="Q293" s="207"/>
      <c r="R293" s="208"/>
      <c r="S293" s="205"/>
      <c r="T293" s="576"/>
      <c r="U293" s="207"/>
      <c r="V293" s="207"/>
      <c r="W293" s="208"/>
      <c r="X293" s="205"/>
      <c r="Y293" s="576"/>
      <c r="Z293" s="207"/>
      <c r="AA293" s="207"/>
      <c r="AB293" s="208"/>
      <c r="AC293" s="205"/>
      <c r="AD293" s="576"/>
      <c r="AE293" s="207"/>
      <c r="AF293" s="207"/>
      <c r="AG293" s="208"/>
      <c r="AH293" s="205"/>
      <c r="AI293" s="576"/>
      <c r="AJ293" s="207"/>
      <c r="AK293" s="207"/>
      <c r="AL293" s="208"/>
      <c r="AM293" s="205"/>
      <c r="AN293" s="576"/>
      <c r="AO293" s="207"/>
      <c r="AP293" s="207"/>
      <c r="AQ293" s="208"/>
      <c r="AR293" s="205"/>
      <c r="AS293" s="576"/>
      <c r="AT293" s="207"/>
      <c r="AU293" s="207"/>
      <c r="AV293" s="208"/>
      <c r="AW293" s="205"/>
      <c r="AX293" s="576"/>
    </row>
    <row r="294" spans="2:50" ht="14.25" hidden="1" customHeight="1" outlineLevel="1">
      <c r="B294" s="527"/>
      <c r="C294" s="203">
        <v>8</v>
      </c>
      <c r="D294" s="206"/>
      <c r="E294" s="203"/>
      <c r="F294" s="203"/>
      <c r="G294" s="208"/>
      <c r="H294" s="576"/>
      <c r="I294" s="209"/>
      <c r="J294" s="209"/>
      <c r="K294" s="210"/>
      <c r="L294" s="577"/>
      <c r="M294" s="209"/>
      <c r="N294" s="527"/>
      <c r="O294" s="527"/>
      <c r="P294" s="207"/>
      <c r="Q294" s="207"/>
      <c r="R294" s="208"/>
      <c r="S294" s="205"/>
      <c r="T294" s="576"/>
      <c r="U294" s="207"/>
      <c r="V294" s="207"/>
      <c r="W294" s="208"/>
      <c r="X294" s="205"/>
      <c r="Y294" s="576"/>
      <c r="Z294" s="207"/>
      <c r="AA294" s="207"/>
      <c r="AB294" s="208"/>
      <c r="AC294" s="205"/>
      <c r="AD294" s="576"/>
      <c r="AE294" s="207"/>
      <c r="AF294" s="207"/>
      <c r="AG294" s="208"/>
      <c r="AH294" s="205"/>
      <c r="AI294" s="576"/>
      <c r="AJ294" s="207"/>
      <c r="AK294" s="207"/>
      <c r="AL294" s="208"/>
      <c r="AM294" s="205"/>
      <c r="AN294" s="576"/>
      <c r="AO294" s="207"/>
      <c r="AP294" s="207"/>
      <c r="AQ294" s="208"/>
      <c r="AR294" s="205"/>
      <c r="AS294" s="576"/>
      <c r="AT294" s="207"/>
      <c r="AU294" s="207"/>
      <c r="AV294" s="208"/>
      <c r="AW294" s="205"/>
      <c r="AX294" s="576"/>
    </row>
    <row r="295" spans="2:50" ht="14.25" hidden="1" customHeight="1" outlineLevel="1">
      <c r="B295" s="527"/>
      <c r="C295" s="203">
        <v>9</v>
      </c>
      <c r="D295" s="206"/>
      <c r="E295" s="203"/>
      <c r="F295" s="203"/>
      <c r="G295" s="208"/>
      <c r="H295" s="576"/>
      <c r="I295" s="209"/>
      <c r="J295" s="209"/>
      <c r="K295" s="210"/>
      <c r="L295" s="577"/>
      <c r="M295" s="209"/>
      <c r="N295" s="527"/>
      <c r="O295" s="527"/>
      <c r="P295" s="207"/>
      <c r="Q295" s="207"/>
      <c r="R295" s="208"/>
      <c r="S295" s="205"/>
      <c r="T295" s="576"/>
      <c r="U295" s="207"/>
      <c r="V295" s="207"/>
      <c r="W295" s="208"/>
      <c r="X295" s="205"/>
      <c r="Y295" s="576"/>
      <c r="Z295" s="207"/>
      <c r="AA295" s="207"/>
      <c r="AB295" s="208"/>
      <c r="AC295" s="205"/>
      <c r="AD295" s="576"/>
      <c r="AE295" s="207"/>
      <c r="AF295" s="207"/>
      <c r="AG295" s="208"/>
      <c r="AH295" s="205"/>
      <c r="AI295" s="576"/>
      <c r="AJ295" s="207"/>
      <c r="AK295" s="207"/>
      <c r="AL295" s="208"/>
      <c r="AM295" s="205"/>
      <c r="AN295" s="576"/>
      <c r="AO295" s="207"/>
      <c r="AP295" s="207"/>
      <c r="AQ295" s="208"/>
      <c r="AR295" s="205"/>
      <c r="AS295" s="576"/>
      <c r="AT295" s="207"/>
      <c r="AU295" s="207"/>
      <c r="AV295" s="208"/>
      <c r="AW295" s="205"/>
      <c r="AX295" s="576"/>
    </row>
    <row r="296" spans="2:50" ht="14.25" hidden="1" customHeight="1" outlineLevel="1">
      <c r="B296" s="527"/>
      <c r="C296" s="203">
        <v>10</v>
      </c>
      <c r="D296" s="206"/>
      <c r="E296" s="203"/>
      <c r="F296" s="203"/>
      <c r="G296" s="208"/>
      <c r="H296" s="576"/>
      <c r="I296" s="209"/>
      <c r="J296" s="209"/>
      <c r="K296" s="210"/>
      <c r="L296" s="577"/>
      <c r="M296" s="209"/>
      <c r="N296" s="527"/>
      <c r="O296" s="527"/>
      <c r="P296" s="207"/>
      <c r="Q296" s="207"/>
      <c r="R296" s="208"/>
      <c r="S296" s="205"/>
      <c r="T296" s="576"/>
      <c r="U296" s="207"/>
      <c r="V296" s="207"/>
      <c r="W296" s="208"/>
      <c r="X296" s="205"/>
      <c r="Y296" s="576"/>
      <c r="Z296" s="207"/>
      <c r="AA296" s="207"/>
      <c r="AB296" s="208"/>
      <c r="AC296" s="205"/>
      <c r="AD296" s="576"/>
      <c r="AE296" s="207"/>
      <c r="AF296" s="207"/>
      <c r="AG296" s="208"/>
      <c r="AH296" s="205"/>
      <c r="AI296" s="576"/>
      <c r="AJ296" s="207"/>
      <c r="AK296" s="207"/>
      <c r="AL296" s="208"/>
      <c r="AM296" s="205"/>
      <c r="AN296" s="576"/>
      <c r="AO296" s="207"/>
      <c r="AP296" s="207"/>
      <c r="AQ296" s="208"/>
      <c r="AR296" s="205"/>
      <c r="AS296" s="576"/>
      <c r="AT296" s="207"/>
      <c r="AU296" s="207"/>
      <c r="AV296" s="208"/>
      <c r="AW296" s="205"/>
      <c r="AX296" s="576"/>
    </row>
    <row r="297" spans="2:50" ht="14.25" hidden="1" customHeight="1" outlineLevel="1">
      <c r="B297" s="527"/>
      <c r="C297" s="203">
        <v>11</v>
      </c>
      <c r="D297" s="206"/>
      <c r="E297" s="203"/>
      <c r="F297" s="203"/>
      <c r="G297" s="208"/>
      <c r="H297" s="576"/>
      <c r="I297" s="209"/>
      <c r="J297" s="209"/>
      <c r="K297" s="210"/>
      <c r="L297" s="577"/>
      <c r="M297" s="209"/>
      <c r="N297" s="527"/>
      <c r="O297" s="527"/>
      <c r="P297" s="203"/>
      <c r="Q297" s="203"/>
      <c r="R297" s="208"/>
      <c r="S297" s="205"/>
      <c r="T297" s="576"/>
      <c r="U297" s="203"/>
      <c r="V297" s="203"/>
      <c r="W297" s="208"/>
      <c r="X297" s="205"/>
      <c r="Y297" s="576"/>
      <c r="Z297" s="203"/>
      <c r="AA297" s="203"/>
      <c r="AB297" s="208"/>
      <c r="AC297" s="205"/>
      <c r="AD297" s="576"/>
      <c r="AE297" s="203"/>
      <c r="AF297" s="203"/>
      <c r="AG297" s="208"/>
      <c r="AH297" s="205"/>
      <c r="AI297" s="576"/>
      <c r="AJ297" s="203"/>
      <c r="AK297" s="203"/>
      <c r="AL297" s="208"/>
      <c r="AM297" s="205"/>
      <c r="AN297" s="576"/>
      <c r="AO297" s="203"/>
      <c r="AP297" s="203"/>
      <c r="AQ297" s="208"/>
      <c r="AR297" s="205"/>
      <c r="AS297" s="576"/>
      <c r="AT297" s="203"/>
      <c r="AU297" s="203"/>
      <c r="AV297" s="208"/>
      <c r="AW297" s="205"/>
      <c r="AX297" s="576"/>
    </row>
    <row r="298" spans="2:50" ht="14.25" hidden="1" customHeight="1" outlineLevel="1">
      <c r="B298" s="527"/>
      <c r="C298" s="203">
        <v>12</v>
      </c>
      <c r="D298" s="206"/>
      <c r="E298" s="203"/>
      <c r="F298" s="203"/>
      <c r="G298" s="208"/>
      <c r="H298" s="576"/>
      <c r="I298" s="209"/>
      <c r="J298" s="209"/>
      <c r="K298" s="210"/>
      <c r="L298" s="577"/>
      <c r="M298" s="209"/>
      <c r="N298" s="527"/>
      <c r="O298" s="527"/>
      <c r="P298" s="203"/>
      <c r="Q298" s="203"/>
      <c r="R298" s="208"/>
      <c r="S298" s="205"/>
      <c r="T298" s="576"/>
      <c r="U298" s="203"/>
      <c r="V298" s="203"/>
      <c r="W298" s="208"/>
      <c r="X298" s="205"/>
      <c r="Y298" s="576"/>
      <c r="Z298" s="203"/>
      <c r="AA298" s="203"/>
      <c r="AB298" s="208"/>
      <c r="AC298" s="205"/>
      <c r="AD298" s="576"/>
      <c r="AE298" s="203"/>
      <c r="AF298" s="203"/>
      <c r="AG298" s="208"/>
      <c r="AH298" s="205"/>
      <c r="AI298" s="576"/>
      <c r="AJ298" s="203"/>
      <c r="AK298" s="203"/>
      <c r="AL298" s="208"/>
      <c r="AM298" s="205"/>
      <c r="AN298" s="576"/>
      <c r="AO298" s="203"/>
      <c r="AP298" s="203"/>
      <c r="AQ298" s="208"/>
      <c r="AR298" s="205"/>
      <c r="AS298" s="576"/>
      <c r="AT298" s="203"/>
      <c r="AU298" s="203"/>
      <c r="AV298" s="208"/>
      <c r="AW298" s="205"/>
      <c r="AX298" s="576"/>
    </row>
    <row r="299" spans="2:50" ht="14.25" hidden="1" customHeight="1" outlineLevel="1">
      <c r="B299" s="527"/>
      <c r="C299" s="203">
        <v>13</v>
      </c>
      <c r="D299" s="206"/>
      <c r="E299" s="203"/>
      <c r="F299" s="203"/>
      <c r="G299" s="208"/>
      <c r="H299" s="576"/>
      <c r="I299" s="209"/>
      <c r="J299" s="209"/>
      <c r="K299" s="210"/>
      <c r="L299" s="577"/>
      <c r="M299" s="209"/>
      <c r="N299" s="527"/>
      <c r="O299" s="527"/>
      <c r="P299" s="203"/>
      <c r="Q299" s="203"/>
      <c r="R299" s="208"/>
      <c r="S299" s="205"/>
      <c r="T299" s="576"/>
      <c r="U299" s="203"/>
      <c r="V299" s="203"/>
      <c r="W299" s="208"/>
      <c r="X299" s="205"/>
      <c r="Y299" s="576"/>
      <c r="Z299" s="203"/>
      <c r="AA299" s="203"/>
      <c r="AB299" s="208"/>
      <c r="AC299" s="205"/>
      <c r="AD299" s="576"/>
      <c r="AE299" s="203"/>
      <c r="AF299" s="203"/>
      <c r="AG299" s="208"/>
      <c r="AH299" s="205"/>
      <c r="AI299" s="576"/>
      <c r="AJ299" s="203"/>
      <c r="AK299" s="203"/>
      <c r="AL299" s="208"/>
      <c r="AM299" s="205"/>
      <c r="AN299" s="576"/>
      <c r="AO299" s="203"/>
      <c r="AP299" s="203"/>
      <c r="AQ299" s="208"/>
      <c r="AR299" s="205"/>
      <c r="AS299" s="576"/>
      <c r="AT299" s="203"/>
      <c r="AU299" s="203"/>
      <c r="AV299" s="208"/>
      <c r="AW299" s="205"/>
      <c r="AX299" s="576"/>
    </row>
    <row r="300" spans="2:50" ht="14.25" hidden="1" customHeight="1" outlineLevel="1">
      <c r="B300" s="527"/>
      <c r="C300" s="203">
        <v>14</v>
      </c>
      <c r="D300" s="206"/>
      <c r="E300" s="203"/>
      <c r="F300" s="203"/>
      <c r="G300" s="208"/>
      <c r="H300" s="576"/>
      <c r="I300" s="209"/>
      <c r="J300" s="209"/>
      <c r="K300" s="210"/>
      <c r="L300" s="577"/>
      <c r="M300" s="209"/>
      <c r="N300" s="527"/>
      <c r="O300" s="527"/>
      <c r="P300" s="203"/>
      <c r="Q300" s="203"/>
      <c r="R300" s="208"/>
      <c r="S300" s="205"/>
      <c r="T300" s="576"/>
      <c r="U300" s="203"/>
      <c r="V300" s="203"/>
      <c r="W300" s="208"/>
      <c r="X300" s="205"/>
      <c r="Y300" s="576"/>
      <c r="Z300" s="203"/>
      <c r="AA300" s="203"/>
      <c r="AB300" s="208"/>
      <c r="AC300" s="205"/>
      <c r="AD300" s="576"/>
      <c r="AE300" s="203"/>
      <c r="AF300" s="203"/>
      <c r="AG300" s="208"/>
      <c r="AH300" s="205"/>
      <c r="AI300" s="576"/>
      <c r="AJ300" s="203"/>
      <c r="AK300" s="203"/>
      <c r="AL300" s="208"/>
      <c r="AM300" s="205"/>
      <c r="AN300" s="576"/>
      <c r="AO300" s="203"/>
      <c r="AP300" s="203"/>
      <c r="AQ300" s="208"/>
      <c r="AR300" s="205"/>
      <c r="AS300" s="576"/>
      <c r="AT300" s="203"/>
      <c r="AU300" s="203"/>
      <c r="AV300" s="208"/>
      <c r="AW300" s="205"/>
      <c r="AX300" s="576"/>
    </row>
    <row r="301" spans="2:50" ht="14.25" hidden="1" customHeight="1" outlineLevel="1">
      <c r="B301" s="527"/>
      <c r="C301" s="203">
        <v>15</v>
      </c>
      <c r="D301" s="206"/>
      <c r="E301" s="203"/>
      <c r="F301" s="203"/>
      <c r="G301" s="208"/>
      <c r="H301" s="576"/>
      <c r="I301" s="209"/>
      <c r="J301" s="209"/>
      <c r="K301" s="210"/>
      <c r="L301" s="577"/>
      <c r="M301" s="209"/>
      <c r="N301" s="527"/>
      <c r="O301" s="527"/>
      <c r="P301" s="203"/>
      <c r="Q301" s="207"/>
      <c r="R301" s="208"/>
      <c r="S301" s="205"/>
      <c r="T301" s="576"/>
      <c r="U301" s="203"/>
      <c r="V301" s="203"/>
      <c r="W301" s="208"/>
      <c r="X301" s="205"/>
      <c r="Y301" s="576"/>
      <c r="Z301" s="203"/>
      <c r="AA301" s="203"/>
      <c r="AB301" s="208"/>
      <c r="AC301" s="205"/>
      <c r="AD301" s="576"/>
      <c r="AE301" s="203"/>
      <c r="AF301" s="203"/>
      <c r="AG301" s="208"/>
      <c r="AH301" s="205"/>
      <c r="AI301" s="576"/>
      <c r="AJ301" s="203"/>
      <c r="AK301" s="203"/>
      <c r="AL301" s="208"/>
      <c r="AM301" s="205"/>
      <c r="AN301" s="576"/>
      <c r="AO301" s="203"/>
      <c r="AP301" s="203"/>
      <c r="AQ301" s="208"/>
      <c r="AR301" s="205"/>
      <c r="AS301" s="576"/>
      <c r="AT301" s="203"/>
      <c r="AU301" s="203"/>
      <c r="AV301" s="208"/>
      <c r="AW301" s="205"/>
      <c r="AX301" s="576"/>
    </row>
    <row r="302" spans="2:50" ht="14.25" hidden="1" customHeight="1" outlineLevel="1" collapsed="1">
      <c r="B302" s="580" t="s">
        <v>737</v>
      </c>
      <c r="C302" s="581"/>
      <c r="D302" s="581"/>
      <c r="E302" s="581"/>
      <c r="F302" s="581"/>
      <c r="G302" s="581"/>
      <c r="H302" s="581"/>
      <c r="I302" s="581"/>
      <c r="J302" s="581"/>
      <c r="K302" s="581"/>
      <c r="L302" s="581"/>
      <c r="M302" s="582"/>
      <c r="N302" s="621" t="s">
        <v>444</v>
      </c>
      <c r="O302" s="621" t="s">
        <v>105</v>
      </c>
      <c r="P302" s="636">
        <f>AT282+1</f>
        <v>45972</v>
      </c>
      <c r="Q302" s="637"/>
      <c r="R302" s="637"/>
      <c r="S302" s="637"/>
      <c r="T302" s="637"/>
      <c r="U302" s="638">
        <f>P302+1</f>
        <v>45973</v>
      </c>
      <c r="V302" s="639"/>
      <c r="W302" s="639"/>
      <c r="X302" s="639"/>
      <c r="Y302" s="639"/>
      <c r="Z302" s="636">
        <f t="shared" ref="Z302" si="373">U302+1</f>
        <v>45974</v>
      </c>
      <c r="AA302" s="637"/>
      <c r="AB302" s="637"/>
      <c r="AC302" s="637"/>
      <c r="AD302" s="637"/>
      <c r="AE302" s="638">
        <f t="shared" ref="AE302" si="374">Z302+1</f>
        <v>45975</v>
      </c>
      <c r="AF302" s="639"/>
      <c r="AG302" s="639"/>
      <c r="AH302" s="639"/>
      <c r="AI302" s="639"/>
      <c r="AJ302" s="640">
        <f t="shared" ref="AJ302" si="375">AE302+1</f>
        <v>45976</v>
      </c>
      <c r="AK302" s="641"/>
      <c r="AL302" s="641"/>
      <c r="AM302" s="641"/>
      <c r="AN302" s="642"/>
      <c r="AO302" s="638">
        <f t="shared" ref="AO302" si="376">AJ302+1</f>
        <v>45977</v>
      </c>
      <c r="AP302" s="639"/>
      <c r="AQ302" s="639"/>
      <c r="AR302" s="639"/>
      <c r="AS302" s="639"/>
      <c r="AT302" s="640">
        <f t="shared" ref="AT302" si="377">AO302+1</f>
        <v>45978</v>
      </c>
      <c r="AU302" s="641"/>
      <c r="AV302" s="641"/>
      <c r="AW302" s="641"/>
      <c r="AX302" s="642"/>
    </row>
    <row r="303" spans="2:50" ht="14.25" hidden="1" customHeight="1" outlineLevel="1">
      <c r="B303" s="583"/>
      <c r="C303" s="583"/>
      <c r="D303" s="583"/>
      <c r="E303" s="583"/>
      <c r="F303" s="583"/>
      <c r="G303" s="583"/>
      <c r="H303" s="583"/>
      <c r="I303" s="583"/>
      <c r="J303" s="583"/>
      <c r="K303" s="583"/>
      <c r="L303" s="583"/>
      <c r="M303" s="584"/>
      <c r="N303" s="623"/>
      <c r="O303" s="623"/>
      <c r="P303" s="643">
        <f>P302</f>
        <v>45972</v>
      </c>
      <c r="Q303" s="643"/>
      <c r="R303" s="643"/>
      <c r="S303" s="643"/>
      <c r="T303" s="643"/>
      <c r="U303" s="644">
        <f>U302</f>
        <v>45973</v>
      </c>
      <c r="V303" s="644"/>
      <c r="W303" s="644"/>
      <c r="X303" s="644"/>
      <c r="Y303" s="644"/>
      <c r="Z303" s="643">
        <f t="shared" ref="Z303" si="378">Z302</f>
        <v>45974</v>
      </c>
      <c r="AA303" s="643"/>
      <c r="AB303" s="643"/>
      <c r="AC303" s="643"/>
      <c r="AD303" s="643"/>
      <c r="AE303" s="644">
        <f t="shared" ref="AE303" si="379">AE302</f>
        <v>45975</v>
      </c>
      <c r="AF303" s="644"/>
      <c r="AG303" s="644"/>
      <c r="AH303" s="644"/>
      <c r="AI303" s="644"/>
      <c r="AJ303" s="645">
        <f t="shared" ref="AJ303" si="380">AJ302</f>
        <v>45976</v>
      </c>
      <c r="AK303" s="646"/>
      <c r="AL303" s="646"/>
      <c r="AM303" s="646"/>
      <c r="AN303" s="647"/>
      <c r="AO303" s="644">
        <f t="shared" ref="AO303" si="381">AO302</f>
        <v>45977</v>
      </c>
      <c r="AP303" s="644"/>
      <c r="AQ303" s="644"/>
      <c r="AR303" s="644"/>
      <c r="AS303" s="644"/>
      <c r="AT303" s="645">
        <f t="shared" ref="AT303" si="382">AT302</f>
        <v>45978</v>
      </c>
      <c r="AU303" s="646"/>
      <c r="AV303" s="646"/>
      <c r="AW303" s="646"/>
      <c r="AX303" s="647"/>
    </row>
    <row r="304" spans="2:50" ht="14.25" hidden="1" customHeight="1" outlineLevel="1">
      <c r="B304" s="527" t="s">
        <v>165</v>
      </c>
      <c r="C304" s="527" t="s">
        <v>160</v>
      </c>
      <c r="D304" s="527"/>
      <c r="E304" s="527" t="s">
        <v>161</v>
      </c>
      <c r="F304" s="527"/>
      <c r="G304" s="527"/>
      <c r="H304" s="527" t="s">
        <v>166</v>
      </c>
      <c r="I304" s="575" t="s">
        <v>445</v>
      </c>
      <c r="J304" s="575"/>
      <c r="K304" s="575"/>
      <c r="L304" s="575" t="s">
        <v>166</v>
      </c>
      <c r="M304" s="575" t="s">
        <v>168</v>
      </c>
      <c r="N304" s="527"/>
      <c r="O304" s="527" t="s">
        <v>167</v>
      </c>
      <c r="P304" s="527" t="s">
        <v>163</v>
      </c>
      <c r="Q304" s="527"/>
      <c r="R304" s="527"/>
      <c r="S304" s="527"/>
      <c r="T304" s="527" t="s">
        <v>166</v>
      </c>
      <c r="U304" s="527" t="s">
        <v>163</v>
      </c>
      <c r="V304" s="527"/>
      <c r="W304" s="527"/>
      <c r="X304" s="527"/>
      <c r="Y304" s="527" t="s">
        <v>166</v>
      </c>
      <c r="Z304" s="527" t="s">
        <v>163</v>
      </c>
      <c r="AA304" s="527"/>
      <c r="AB304" s="527"/>
      <c r="AC304" s="527"/>
      <c r="AD304" s="527" t="s">
        <v>166</v>
      </c>
      <c r="AE304" s="527" t="s">
        <v>163</v>
      </c>
      <c r="AF304" s="527"/>
      <c r="AG304" s="527"/>
      <c r="AH304" s="527"/>
      <c r="AI304" s="527" t="s">
        <v>166</v>
      </c>
      <c r="AJ304" s="527" t="s">
        <v>163</v>
      </c>
      <c r="AK304" s="527"/>
      <c r="AL304" s="527"/>
      <c r="AM304" s="527"/>
      <c r="AN304" s="527" t="s">
        <v>166</v>
      </c>
      <c r="AO304" s="527" t="s">
        <v>163</v>
      </c>
      <c r="AP304" s="527"/>
      <c r="AQ304" s="527"/>
      <c r="AR304" s="527"/>
      <c r="AS304" s="527" t="s">
        <v>166</v>
      </c>
      <c r="AT304" s="527" t="s">
        <v>163</v>
      </c>
      <c r="AU304" s="527"/>
      <c r="AV304" s="527"/>
      <c r="AW304" s="527"/>
      <c r="AX304" s="527" t="s">
        <v>166</v>
      </c>
    </row>
    <row r="305" spans="2:50" ht="14.25" hidden="1" customHeight="1" outlineLevel="1">
      <c r="B305" s="527"/>
      <c r="C305" s="527"/>
      <c r="D305" s="527"/>
      <c r="E305" s="527" t="s">
        <v>446</v>
      </c>
      <c r="F305" s="527"/>
      <c r="G305" s="527"/>
      <c r="H305" s="527"/>
      <c r="I305" s="575" t="s">
        <v>446</v>
      </c>
      <c r="J305" s="575"/>
      <c r="K305" s="575"/>
      <c r="L305" s="575"/>
      <c r="M305" s="575"/>
      <c r="N305" s="527"/>
      <c r="O305" s="527"/>
      <c r="P305" s="527" t="s">
        <v>447</v>
      </c>
      <c r="Q305" s="527"/>
      <c r="R305" s="527"/>
      <c r="S305" s="527"/>
      <c r="T305" s="527"/>
      <c r="U305" s="527" t="s">
        <v>447</v>
      </c>
      <c r="V305" s="527"/>
      <c r="W305" s="527"/>
      <c r="X305" s="527"/>
      <c r="Y305" s="527"/>
      <c r="Z305" s="527" t="s">
        <v>447</v>
      </c>
      <c r="AA305" s="527"/>
      <c r="AB305" s="527"/>
      <c r="AC305" s="527"/>
      <c r="AD305" s="527"/>
      <c r="AE305" s="527" t="s">
        <v>447</v>
      </c>
      <c r="AF305" s="527"/>
      <c r="AG305" s="527"/>
      <c r="AH305" s="527"/>
      <c r="AI305" s="527"/>
      <c r="AJ305" s="527" t="s">
        <v>447</v>
      </c>
      <c r="AK305" s="527"/>
      <c r="AL305" s="527"/>
      <c r="AM305" s="527"/>
      <c r="AN305" s="527"/>
      <c r="AO305" s="527" t="s">
        <v>447</v>
      </c>
      <c r="AP305" s="527"/>
      <c r="AQ305" s="527"/>
      <c r="AR305" s="527"/>
      <c r="AS305" s="527"/>
      <c r="AT305" s="527" t="s">
        <v>447</v>
      </c>
      <c r="AU305" s="527"/>
      <c r="AV305" s="527"/>
      <c r="AW305" s="527"/>
      <c r="AX305" s="527"/>
    </row>
    <row r="306" spans="2:50" ht="14.25" hidden="1" customHeight="1" outlineLevel="1">
      <c r="B306" s="527"/>
      <c r="C306" s="527"/>
      <c r="D306" s="527"/>
      <c r="E306" s="203" t="s">
        <v>162</v>
      </c>
      <c r="F306" s="203" t="s">
        <v>448</v>
      </c>
      <c r="G306" s="203" t="s">
        <v>164</v>
      </c>
      <c r="H306" s="527"/>
      <c r="I306" s="204" t="s">
        <v>162</v>
      </c>
      <c r="J306" s="204" t="s">
        <v>448</v>
      </c>
      <c r="K306" s="204" t="s">
        <v>164</v>
      </c>
      <c r="L306" s="575"/>
      <c r="M306" s="575"/>
      <c r="N306" s="527"/>
      <c r="O306" s="527"/>
      <c r="P306" s="203" t="s">
        <v>162</v>
      </c>
      <c r="Q306" s="203" t="s">
        <v>448</v>
      </c>
      <c r="R306" s="203" t="s">
        <v>164</v>
      </c>
      <c r="S306" s="205" t="s">
        <v>168</v>
      </c>
      <c r="T306" s="527"/>
      <c r="U306" s="203" t="s">
        <v>162</v>
      </c>
      <c r="V306" s="203" t="s">
        <v>448</v>
      </c>
      <c r="W306" s="203" t="s">
        <v>164</v>
      </c>
      <c r="X306" s="205" t="s">
        <v>168</v>
      </c>
      <c r="Y306" s="527"/>
      <c r="Z306" s="203" t="s">
        <v>162</v>
      </c>
      <c r="AA306" s="203" t="s">
        <v>448</v>
      </c>
      <c r="AB306" s="203" t="s">
        <v>164</v>
      </c>
      <c r="AC306" s="205" t="s">
        <v>168</v>
      </c>
      <c r="AD306" s="527"/>
      <c r="AE306" s="203" t="s">
        <v>162</v>
      </c>
      <c r="AF306" s="203" t="s">
        <v>448</v>
      </c>
      <c r="AG306" s="203" t="s">
        <v>164</v>
      </c>
      <c r="AH306" s="205" t="s">
        <v>168</v>
      </c>
      <c r="AI306" s="527"/>
      <c r="AJ306" s="203" t="s">
        <v>162</v>
      </c>
      <c r="AK306" s="203" t="s">
        <v>448</v>
      </c>
      <c r="AL306" s="203" t="s">
        <v>164</v>
      </c>
      <c r="AM306" s="205" t="s">
        <v>168</v>
      </c>
      <c r="AN306" s="527"/>
      <c r="AO306" s="203" t="s">
        <v>162</v>
      </c>
      <c r="AP306" s="203" t="s">
        <v>448</v>
      </c>
      <c r="AQ306" s="203" t="s">
        <v>164</v>
      </c>
      <c r="AR306" s="205" t="s">
        <v>168</v>
      </c>
      <c r="AS306" s="527"/>
      <c r="AT306" s="203" t="s">
        <v>162</v>
      </c>
      <c r="AU306" s="203" t="s">
        <v>448</v>
      </c>
      <c r="AV306" s="203" t="s">
        <v>164</v>
      </c>
      <c r="AW306" s="205" t="s">
        <v>168</v>
      </c>
      <c r="AX306" s="527"/>
    </row>
    <row r="307" spans="2:50" ht="14.25" hidden="1" customHeight="1" outlineLevel="1">
      <c r="B307" s="527" t="s">
        <v>145</v>
      </c>
      <c r="C307" s="203">
        <v>1</v>
      </c>
      <c r="D307" s="206" t="s">
        <v>427</v>
      </c>
      <c r="E307" s="203">
        <v>13</v>
      </c>
      <c r="F307" s="203">
        <v>1200</v>
      </c>
      <c r="G307" s="208">
        <f t="shared" ref="G307:G309" si="383">F307/E307</f>
        <v>92.307692307692307</v>
      </c>
      <c r="H307" s="576">
        <f>AVERAGE(G307:G321)</f>
        <v>85.31468531468532</v>
      </c>
      <c r="I307" s="209">
        <f>AVERAGE(P307,U307,Z307,AE307,AJ307,AO307,AT307)</f>
        <v>13</v>
      </c>
      <c r="J307" s="209">
        <f>AVERAGE(Q307,V307,AA307,AF307,AK307,AP307,AU307)</f>
        <v>1077.6428108626055</v>
      </c>
      <c r="K307" s="210">
        <f>AVERAGE(R307,W307,AB307,AG307,AL307,AQ307,AV307)</f>
        <v>82.895600835585029</v>
      </c>
      <c r="L307" s="577">
        <f>IFERROR(AVERAGE(K307:K321),"-")</f>
        <v>75.876157742280427</v>
      </c>
      <c r="M307" s="209">
        <f>RANK(K307, K$307:$K$321)</f>
        <v>1</v>
      </c>
      <c r="N307" s="527"/>
      <c r="O307" s="527"/>
      <c r="P307" s="207">
        <v>13</v>
      </c>
      <c r="Q307" s="207">
        <v>1077.5905838910687</v>
      </c>
      <c r="R307" s="208">
        <f t="shared" ref="R307:R309" si="384">Q307/P307</f>
        <v>82.891583376236056</v>
      </c>
      <c r="S307" s="205">
        <f>RANK(R307, R$307:R$321)</f>
        <v>1</v>
      </c>
      <c r="T307" s="576">
        <f>AVERAGE(R307:R321)</f>
        <v>75.842555647126702</v>
      </c>
      <c r="U307" s="207">
        <v>13</v>
      </c>
      <c r="V307" s="207">
        <v>1077.6481567895473</v>
      </c>
      <c r="W307" s="208">
        <f t="shared" ref="W307:W309" si="385">V307/U307</f>
        <v>82.896012060734407</v>
      </c>
      <c r="X307" s="205">
        <f>RANK(W307, W$307:W$321)</f>
        <v>1</v>
      </c>
      <c r="Y307" s="576">
        <f>AVERAGE(W307:W321)</f>
        <v>75.846456141903218</v>
      </c>
      <c r="Z307" s="207">
        <v>13</v>
      </c>
      <c r="AA307" s="207">
        <v>1077.6794155565108</v>
      </c>
      <c r="AB307" s="208">
        <f t="shared" ref="AB307:AB309" si="386">AA307/Z307</f>
        <v>82.898416581270055</v>
      </c>
      <c r="AC307" s="205">
        <f>RANK(AB307, AB$307:AB$321)</f>
        <v>1</v>
      </c>
      <c r="AD307" s="576">
        <f>AVERAGE(AB307:AB321)</f>
        <v>75.852546840315583</v>
      </c>
      <c r="AE307" s="207">
        <v>13</v>
      </c>
      <c r="AF307" s="207">
        <v>1077.6636019469984</v>
      </c>
      <c r="AG307" s="208">
        <f t="shared" ref="AG307:AG309" si="387">AF307/AE307</f>
        <v>82.897200149769105</v>
      </c>
      <c r="AH307" s="205">
        <f>RANK(AG307, AG$307:AG$321)</f>
        <v>1</v>
      </c>
      <c r="AI307" s="576">
        <f>AVERAGE(AG307:AG321)</f>
        <v>75.891328427084147</v>
      </c>
      <c r="AJ307" s="207">
        <v>13</v>
      </c>
      <c r="AK307" s="207">
        <v>1077.6704492169183</v>
      </c>
      <c r="AL307" s="208">
        <f t="shared" ref="AL307:AL309" si="388">AK307/AJ307</f>
        <v>82.897726862839875</v>
      </c>
      <c r="AM307" s="205">
        <f>RANK(AL307, AL$307:AL$321)</f>
        <v>1</v>
      </c>
      <c r="AN307" s="576">
        <f>AVERAGE(AL307:AL321)</f>
        <v>75.898513998668946</v>
      </c>
      <c r="AO307" s="207">
        <v>13</v>
      </c>
      <c r="AP307" s="207">
        <v>1077.6207086469615</v>
      </c>
      <c r="AQ307" s="208">
        <f t="shared" ref="AQ307:AQ309" si="389">AP307/AO307</f>
        <v>82.893900665150881</v>
      </c>
      <c r="AR307" s="205">
        <f>RANK(AQ307, AQ$307:AQ$321)</f>
        <v>1</v>
      </c>
      <c r="AS307" s="576">
        <f>AVERAGE(AQ307:AQ321)</f>
        <v>75.898259310510866</v>
      </c>
      <c r="AT307" s="207">
        <v>13</v>
      </c>
      <c r="AU307" s="207">
        <v>1077.6267599902335</v>
      </c>
      <c r="AV307" s="208">
        <f t="shared" ref="AV307:AV309" si="390">AU307/AT307</f>
        <v>82.894366153094879</v>
      </c>
      <c r="AW307" s="205">
        <f>RANK(AV307, AV$307:AV$321)</f>
        <v>1</v>
      </c>
      <c r="AX307" s="576">
        <f>AVERAGE(AV307:AV321)</f>
        <v>75.903443830353538</v>
      </c>
    </row>
    <row r="308" spans="2:50" ht="14.25" hidden="1" customHeight="1" outlineLevel="1">
      <c r="B308" s="527"/>
      <c r="C308" s="203">
        <v>2</v>
      </c>
      <c r="D308" s="206" t="s">
        <v>661</v>
      </c>
      <c r="E308" s="203">
        <v>22</v>
      </c>
      <c r="F308" s="203">
        <v>1800</v>
      </c>
      <c r="G308" s="208">
        <f t="shared" si="383"/>
        <v>81.818181818181813</v>
      </c>
      <c r="H308" s="576"/>
      <c r="I308" s="209">
        <f t="shared" ref="I308:K309" si="391">AVERAGE(P308,U308,Z308,AE308,AJ308,AO308,AT308)</f>
        <v>22</v>
      </c>
      <c r="J308" s="209">
        <f t="shared" si="391"/>
        <v>1592.1053694177797</v>
      </c>
      <c r="K308" s="210">
        <f t="shared" si="391"/>
        <v>72.368425882626369</v>
      </c>
      <c r="L308" s="577"/>
      <c r="M308" s="209">
        <f>RANK(K308, K$307:$K$321)</f>
        <v>2</v>
      </c>
      <c r="N308" s="527"/>
      <c r="O308" s="527"/>
      <c r="P308" s="207">
        <v>22</v>
      </c>
      <c r="Q308" s="207">
        <v>1590.837508947744</v>
      </c>
      <c r="R308" s="208">
        <f t="shared" si="384"/>
        <v>72.310795861261099</v>
      </c>
      <c r="S308" s="205">
        <f t="shared" ref="S308:S309" si="392">RANK(R308, R$307:R$321)</f>
        <v>3</v>
      </c>
      <c r="T308" s="576"/>
      <c r="U308" s="207">
        <v>22</v>
      </c>
      <c r="V308" s="207">
        <v>1591.011235955054</v>
      </c>
      <c r="W308" s="208">
        <f t="shared" si="385"/>
        <v>72.318692543411544</v>
      </c>
      <c r="X308" s="205">
        <f t="shared" ref="X308:X309" si="393">RANK(W308, W$307:W$321)</f>
        <v>3</v>
      </c>
      <c r="Y308" s="576"/>
      <c r="Z308" s="207">
        <v>22</v>
      </c>
      <c r="AA308" s="207">
        <v>1591.270049960558</v>
      </c>
      <c r="AB308" s="208">
        <f t="shared" si="386"/>
        <v>72.330456816389002</v>
      </c>
      <c r="AC308" s="205">
        <f t="shared" ref="AC308:AC309" si="394">RANK(AB308, AB$307:AB$321)</f>
        <v>2</v>
      </c>
      <c r="AD308" s="576"/>
      <c r="AE308" s="207">
        <v>22</v>
      </c>
      <c r="AF308" s="207">
        <v>1592.7815805849405</v>
      </c>
      <c r="AG308" s="208">
        <f t="shared" si="387"/>
        <v>72.399162753860935</v>
      </c>
      <c r="AH308" s="205">
        <f t="shared" ref="AH308:AH309" si="395">RANK(AG308, AG$307:AG$321)</f>
        <v>2</v>
      </c>
      <c r="AI308" s="576"/>
      <c r="AJ308" s="207">
        <v>22</v>
      </c>
      <c r="AK308" s="207">
        <v>1592.9203539823031</v>
      </c>
      <c r="AL308" s="208">
        <f t="shared" si="388"/>
        <v>72.40547063555924</v>
      </c>
      <c r="AM308" s="205">
        <f t="shared" ref="AM308:AM309" si="396">RANK(AL308, AL$307:AL$321)</f>
        <v>2</v>
      </c>
      <c r="AN308" s="576"/>
      <c r="AO308" s="207">
        <v>22</v>
      </c>
      <c r="AP308" s="207">
        <v>1592.8473177441535</v>
      </c>
      <c r="AQ308" s="208">
        <f t="shared" si="389"/>
        <v>72.402150806552427</v>
      </c>
      <c r="AR308" s="205">
        <f t="shared" ref="AR308:AR309" si="397">RANK(AQ308, AQ$307:AQ$321)</f>
        <v>2</v>
      </c>
      <c r="AS308" s="576"/>
      <c r="AT308" s="207">
        <v>22</v>
      </c>
      <c r="AU308" s="207">
        <v>1593.0695387497058</v>
      </c>
      <c r="AV308" s="208">
        <f t="shared" si="390"/>
        <v>72.412251761350262</v>
      </c>
      <c r="AW308" s="205">
        <f t="shared" ref="AW308:AW309" si="398">RANK(AV308, AV$307:AV$321)</f>
        <v>2</v>
      </c>
      <c r="AX308" s="576"/>
    </row>
    <row r="309" spans="2:50" ht="14.25" hidden="1" customHeight="1" outlineLevel="1">
      <c r="B309" s="527"/>
      <c r="C309" s="203">
        <v>3</v>
      </c>
      <c r="D309" s="206" t="s">
        <v>713</v>
      </c>
      <c r="E309" s="203">
        <v>22</v>
      </c>
      <c r="F309" s="203">
        <v>1800</v>
      </c>
      <c r="G309" s="208">
        <f t="shared" si="383"/>
        <v>81.818181818181813</v>
      </c>
      <c r="H309" s="576"/>
      <c r="I309" s="209">
        <f t="shared" si="391"/>
        <v>22</v>
      </c>
      <c r="J309" s="209">
        <f t="shared" si="391"/>
        <v>1592.0178231898572</v>
      </c>
      <c r="K309" s="210">
        <f t="shared" si="391"/>
        <v>72.364446508629882</v>
      </c>
      <c r="L309" s="577"/>
      <c r="M309" s="209">
        <f>RANK(K309, K$307:$K$321)</f>
        <v>3</v>
      </c>
      <c r="N309" s="527"/>
      <c r="O309" s="527"/>
      <c r="P309" s="207">
        <v>22</v>
      </c>
      <c r="Q309" s="207">
        <v>1591.1563294854245</v>
      </c>
      <c r="R309" s="208">
        <f t="shared" si="384"/>
        <v>72.325287703882935</v>
      </c>
      <c r="S309" s="205">
        <f t="shared" si="392"/>
        <v>2</v>
      </c>
      <c r="T309" s="576"/>
      <c r="U309" s="207">
        <v>22</v>
      </c>
      <c r="V309" s="207">
        <v>1591.1426040744013</v>
      </c>
      <c r="W309" s="208">
        <f t="shared" si="385"/>
        <v>72.324663821563703</v>
      </c>
      <c r="X309" s="205">
        <f t="shared" si="393"/>
        <v>2</v>
      </c>
      <c r="Y309" s="576"/>
      <c r="Z309" s="207">
        <v>22</v>
      </c>
      <c r="AA309" s="207">
        <v>1591.2328767123292</v>
      </c>
      <c r="AB309" s="208">
        <f t="shared" si="386"/>
        <v>72.32876712328769</v>
      </c>
      <c r="AC309" s="205">
        <f t="shared" si="394"/>
        <v>3</v>
      </c>
      <c r="AD309" s="576"/>
      <c r="AE309" s="207">
        <v>22</v>
      </c>
      <c r="AF309" s="207">
        <v>1592.3076923076926</v>
      </c>
      <c r="AG309" s="208">
        <f t="shared" si="387"/>
        <v>72.377622377622387</v>
      </c>
      <c r="AH309" s="205">
        <f t="shared" si="395"/>
        <v>3</v>
      </c>
      <c r="AI309" s="576"/>
      <c r="AJ309" s="207">
        <v>22</v>
      </c>
      <c r="AK309" s="207">
        <v>1592.6315789473695</v>
      </c>
      <c r="AL309" s="208">
        <f t="shared" si="388"/>
        <v>72.392344497607709</v>
      </c>
      <c r="AM309" s="205">
        <f t="shared" si="396"/>
        <v>3</v>
      </c>
      <c r="AN309" s="576"/>
      <c r="AO309" s="207">
        <v>22</v>
      </c>
      <c r="AP309" s="207">
        <v>1592.7719821162439</v>
      </c>
      <c r="AQ309" s="208">
        <f t="shared" si="389"/>
        <v>72.398726459829263</v>
      </c>
      <c r="AR309" s="205">
        <f t="shared" si="397"/>
        <v>3</v>
      </c>
      <c r="AS309" s="576"/>
      <c r="AT309" s="207">
        <v>22</v>
      </c>
      <c r="AU309" s="207">
        <v>1592.88169868554</v>
      </c>
      <c r="AV309" s="208">
        <f t="shared" si="390"/>
        <v>72.403713576615459</v>
      </c>
      <c r="AW309" s="205">
        <f t="shared" si="398"/>
        <v>3</v>
      </c>
      <c r="AX309" s="576"/>
    </row>
    <row r="310" spans="2:50" ht="14.25" hidden="1" customHeight="1" outlineLevel="1">
      <c r="B310" s="527"/>
      <c r="C310" s="203">
        <v>4</v>
      </c>
      <c r="D310" s="206"/>
      <c r="E310" s="203"/>
      <c r="F310" s="203"/>
      <c r="G310" s="208"/>
      <c r="H310" s="576"/>
      <c r="I310" s="209"/>
      <c r="J310" s="209"/>
      <c r="K310" s="210"/>
      <c r="L310" s="577"/>
      <c r="M310" s="209"/>
      <c r="N310" s="527"/>
      <c r="O310" s="527"/>
      <c r="P310" s="207"/>
      <c r="Q310" s="207"/>
      <c r="R310" s="208"/>
      <c r="S310" s="205"/>
      <c r="T310" s="576"/>
      <c r="U310" s="207"/>
      <c r="V310" s="207"/>
      <c r="W310" s="208"/>
      <c r="X310" s="205"/>
      <c r="Y310" s="576"/>
      <c r="Z310" s="207"/>
      <c r="AA310" s="207"/>
      <c r="AB310" s="208"/>
      <c r="AC310" s="205"/>
      <c r="AD310" s="576"/>
      <c r="AE310" s="207"/>
      <c r="AF310" s="207"/>
      <c r="AG310" s="208"/>
      <c r="AH310" s="205"/>
      <c r="AI310" s="576"/>
      <c r="AJ310" s="207"/>
      <c r="AK310" s="207"/>
      <c r="AL310" s="208"/>
      <c r="AM310" s="205"/>
      <c r="AN310" s="576"/>
      <c r="AO310" s="207"/>
      <c r="AP310" s="207"/>
      <c r="AQ310" s="208"/>
      <c r="AR310" s="205"/>
      <c r="AS310" s="576"/>
      <c r="AT310" s="207"/>
      <c r="AU310" s="207"/>
      <c r="AV310" s="208"/>
      <c r="AW310" s="205"/>
      <c r="AX310" s="576"/>
    </row>
    <row r="311" spans="2:50" ht="14.25" hidden="1" customHeight="1" outlineLevel="1">
      <c r="B311" s="527"/>
      <c r="C311" s="203">
        <v>5</v>
      </c>
      <c r="D311" s="206"/>
      <c r="E311" s="203"/>
      <c r="F311" s="203"/>
      <c r="G311" s="208"/>
      <c r="H311" s="576"/>
      <c r="I311" s="209"/>
      <c r="J311" s="209"/>
      <c r="K311" s="210"/>
      <c r="L311" s="577"/>
      <c r="M311" s="209"/>
      <c r="N311" s="527"/>
      <c r="O311" s="527"/>
      <c r="P311" s="207"/>
      <c r="Q311" s="207"/>
      <c r="R311" s="208"/>
      <c r="S311" s="205"/>
      <c r="T311" s="576"/>
      <c r="U311" s="207"/>
      <c r="V311" s="207"/>
      <c r="W311" s="208"/>
      <c r="X311" s="205"/>
      <c r="Y311" s="576"/>
      <c r="Z311" s="207"/>
      <c r="AA311" s="207"/>
      <c r="AB311" s="208"/>
      <c r="AC311" s="205"/>
      <c r="AD311" s="576"/>
      <c r="AE311" s="207"/>
      <c r="AF311" s="207"/>
      <c r="AG311" s="208"/>
      <c r="AH311" s="205"/>
      <c r="AI311" s="576"/>
      <c r="AJ311" s="207"/>
      <c r="AK311" s="207"/>
      <c r="AL311" s="208"/>
      <c r="AM311" s="205"/>
      <c r="AN311" s="576"/>
      <c r="AO311" s="207"/>
      <c r="AP311" s="207"/>
      <c r="AQ311" s="208"/>
      <c r="AR311" s="205"/>
      <c r="AS311" s="576"/>
      <c r="AT311" s="207"/>
      <c r="AU311" s="207"/>
      <c r="AV311" s="208"/>
      <c r="AW311" s="205"/>
      <c r="AX311" s="576"/>
    </row>
    <row r="312" spans="2:50" ht="14.25" hidden="1" customHeight="1" outlineLevel="1">
      <c r="B312" s="527"/>
      <c r="C312" s="203">
        <v>6</v>
      </c>
      <c r="D312" s="206"/>
      <c r="E312" s="203"/>
      <c r="F312" s="203"/>
      <c r="G312" s="208"/>
      <c r="H312" s="576"/>
      <c r="I312" s="209"/>
      <c r="J312" s="209"/>
      <c r="K312" s="210"/>
      <c r="L312" s="577"/>
      <c r="M312" s="209"/>
      <c r="N312" s="527"/>
      <c r="O312" s="527"/>
      <c r="P312" s="207"/>
      <c r="Q312" s="207"/>
      <c r="R312" s="208"/>
      <c r="S312" s="205"/>
      <c r="T312" s="576"/>
      <c r="U312" s="203"/>
      <c r="V312" s="203"/>
      <c r="W312" s="208"/>
      <c r="X312" s="205"/>
      <c r="Y312" s="576"/>
      <c r="Z312" s="203"/>
      <c r="AA312" s="203"/>
      <c r="AB312" s="208"/>
      <c r="AC312" s="205"/>
      <c r="AD312" s="576"/>
      <c r="AE312" s="203"/>
      <c r="AF312" s="203"/>
      <c r="AG312" s="208"/>
      <c r="AH312" s="205"/>
      <c r="AI312" s="576"/>
      <c r="AJ312" s="203"/>
      <c r="AK312" s="203"/>
      <c r="AL312" s="208"/>
      <c r="AM312" s="205"/>
      <c r="AN312" s="576"/>
      <c r="AO312" s="203"/>
      <c r="AP312" s="203"/>
      <c r="AQ312" s="208"/>
      <c r="AR312" s="205"/>
      <c r="AS312" s="576"/>
      <c r="AT312" s="203"/>
      <c r="AU312" s="203"/>
      <c r="AV312" s="208"/>
      <c r="AW312" s="205"/>
      <c r="AX312" s="576"/>
    </row>
    <row r="313" spans="2:50" ht="14.25" hidden="1" customHeight="1" outlineLevel="1">
      <c r="B313" s="527"/>
      <c r="C313" s="203">
        <v>7</v>
      </c>
      <c r="D313" s="206"/>
      <c r="E313" s="203"/>
      <c r="F313" s="203"/>
      <c r="G313" s="208"/>
      <c r="H313" s="576"/>
      <c r="I313" s="209"/>
      <c r="J313" s="209"/>
      <c r="K313" s="210"/>
      <c r="L313" s="577"/>
      <c r="M313" s="209"/>
      <c r="N313" s="527"/>
      <c r="O313" s="527"/>
      <c r="P313" s="207"/>
      <c r="Q313" s="207"/>
      <c r="R313" s="208"/>
      <c r="S313" s="205"/>
      <c r="T313" s="576"/>
      <c r="U313" s="203"/>
      <c r="V313" s="203"/>
      <c r="W313" s="208"/>
      <c r="X313" s="205"/>
      <c r="Y313" s="576"/>
      <c r="Z313" s="203"/>
      <c r="AA313" s="203"/>
      <c r="AB313" s="208"/>
      <c r="AC313" s="205"/>
      <c r="AD313" s="576"/>
      <c r="AE313" s="203"/>
      <c r="AF313" s="203"/>
      <c r="AG313" s="208"/>
      <c r="AH313" s="205"/>
      <c r="AI313" s="576"/>
      <c r="AJ313" s="203"/>
      <c r="AK313" s="203"/>
      <c r="AL313" s="208"/>
      <c r="AM313" s="205"/>
      <c r="AN313" s="576"/>
      <c r="AO313" s="203"/>
      <c r="AP313" s="203"/>
      <c r="AQ313" s="208"/>
      <c r="AR313" s="205"/>
      <c r="AS313" s="576"/>
      <c r="AT313" s="203"/>
      <c r="AU313" s="203"/>
      <c r="AV313" s="208"/>
      <c r="AW313" s="205"/>
      <c r="AX313" s="576"/>
    </row>
    <row r="314" spans="2:50" ht="14.25" hidden="1" customHeight="1" outlineLevel="1">
      <c r="B314" s="527"/>
      <c r="C314" s="203">
        <v>8</v>
      </c>
      <c r="D314" s="206"/>
      <c r="E314" s="203"/>
      <c r="F314" s="203"/>
      <c r="G314" s="208"/>
      <c r="H314" s="576"/>
      <c r="I314" s="209"/>
      <c r="J314" s="209"/>
      <c r="K314" s="210"/>
      <c r="L314" s="577"/>
      <c r="M314" s="209"/>
      <c r="N314" s="527"/>
      <c r="O314" s="527"/>
      <c r="P314" s="203"/>
      <c r="Q314" s="203"/>
      <c r="R314" s="208"/>
      <c r="S314" s="205"/>
      <c r="T314" s="576"/>
      <c r="U314" s="203"/>
      <c r="V314" s="203"/>
      <c r="W314" s="208"/>
      <c r="X314" s="205"/>
      <c r="Y314" s="576"/>
      <c r="Z314" s="203"/>
      <c r="AA314" s="203"/>
      <c r="AB314" s="208"/>
      <c r="AC314" s="205"/>
      <c r="AD314" s="576"/>
      <c r="AE314" s="203"/>
      <c r="AF314" s="203"/>
      <c r="AG314" s="208"/>
      <c r="AH314" s="205"/>
      <c r="AI314" s="576"/>
      <c r="AJ314" s="203"/>
      <c r="AK314" s="203"/>
      <c r="AL314" s="208"/>
      <c r="AM314" s="205"/>
      <c r="AN314" s="576"/>
      <c r="AO314" s="203"/>
      <c r="AP314" s="203"/>
      <c r="AQ314" s="208"/>
      <c r="AR314" s="205"/>
      <c r="AS314" s="576"/>
      <c r="AT314" s="203"/>
      <c r="AU314" s="203"/>
      <c r="AV314" s="208"/>
      <c r="AW314" s="205"/>
      <c r="AX314" s="576"/>
    </row>
    <row r="315" spans="2:50" ht="14.25" hidden="1" customHeight="1" outlineLevel="1">
      <c r="B315" s="527"/>
      <c r="C315" s="203">
        <v>9</v>
      </c>
      <c r="D315" s="206"/>
      <c r="E315" s="203"/>
      <c r="F315" s="203"/>
      <c r="G315" s="208"/>
      <c r="H315" s="576"/>
      <c r="I315" s="209"/>
      <c r="J315" s="209"/>
      <c r="K315" s="210"/>
      <c r="L315" s="577"/>
      <c r="M315" s="209"/>
      <c r="N315" s="527"/>
      <c r="O315" s="527"/>
      <c r="P315" s="203"/>
      <c r="Q315" s="203"/>
      <c r="R315" s="208"/>
      <c r="S315" s="205"/>
      <c r="T315" s="576"/>
      <c r="U315" s="203"/>
      <c r="V315" s="203"/>
      <c r="W315" s="208"/>
      <c r="X315" s="205"/>
      <c r="Y315" s="576"/>
      <c r="Z315" s="203"/>
      <c r="AA315" s="203"/>
      <c r="AB315" s="208"/>
      <c r="AC315" s="205"/>
      <c r="AD315" s="576"/>
      <c r="AE315" s="203"/>
      <c r="AF315" s="203"/>
      <c r="AG315" s="208"/>
      <c r="AH315" s="205"/>
      <c r="AI315" s="576"/>
      <c r="AJ315" s="203"/>
      <c r="AK315" s="203"/>
      <c r="AL315" s="208"/>
      <c r="AM315" s="205"/>
      <c r="AN315" s="576"/>
      <c r="AO315" s="203"/>
      <c r="AP315" s="203"/>
      <c r="AQ315" s="208"/>
      <c r="AR315" s="205"/>
      <c r="AS315" s="576"/>
      <c r="AT315" s="203"/>
      <c r="AU315" s="203"/>
      <c r="AV315" s="208"/>
      <c r="AW315" s="205"/>
      <c r="AX315" s="576"/>
    </row>
    <row r="316" spans="2:50" ht="14.25" hidden="1" customHeight="1" outlineLevel="1">
      <c r="B316" s="527"/>
      <c r="C316" s="203">
        <v>10</v>
      </c>
      <c r="D316" s="206"/>
      <c r="E316" s="203"/>
      <c r="F316" s="203"/>
      <c r="G316" s="208"/>
      <c r="H316" s="576"/>
      <c r="I316" s="209"/>
      <c r="J316" s="209"/>
      <c r="K316" s="210"/>
      <c r="L316" s="577"/>
      <c r="M316" s="209"/>
      <c r="N316" s="527"/>
      <c r="O316" s="527"/>
      <c r="P316" s="203"/>
      <c r="Q316" s="203"/>
      <c r="R316" s="208"/>
      <c r="S316" s="205"/>
      <c r="T316" s="576"/>
      <c r="U316" s="203"/>
      <c r="V316" s="203"/>
      <c r="W316" s="208"/>
      <c r="X316" s="205"/>
      <c r="Y316" s="576"/>
      <c r="Z316" s="203"/>
      <c r="AA316" s="203"/>
      <c r="AB316" s="208"/>
      <c r="AC316" s="205"/>
      <c r="AD316" s="576"/>
      <c r="AE316" s="203"/>
      <c r="AF316" s="203"/>
      <c r="AG316" s="208"/>
      <c r="AH316" s="205"/>
      <c r="AI316" s="576"/>
      <c r="AJ316" s="203"/>
      <c r="AK316" s="203"/>
      <c r="AL316" s="208"/>
      <c r="AM316" s="205"/>
      <c r="AN316" s="576"/>
      <c r="AO316" s="203"/>
      <c r="AP316" s="203"/>
      <c r="AQ316" s="208"/>
      <c r="AR316" s="205"/>
      <c r="AS316" s="576"/>
      <c r="AT316" s="203"/>
      <c r="AU316" s="203"/>
      <c r="AV316" s="208"/>
      <c r="AW316" s="205"/>
      <c r="AX316" s="576"/>
    </row>
    <row r="317" spans="2:50" ht="14.25" hidden="1" customHeight="1" outlineLevel="1">
      <c r="B317" s="527"/>
      <c r="C317" s="203">
        <v>11</v>
      </c>
      <c r="D317" s="206"/>
      <c r="E317" s="203"/>
      <c r="F317" s="203"/>
      <c r="G317" s="208"/>
      <c r="H317" s="576"/>
      <c r="I317" s="209"/>
      <c r="J317" s="209"/>
      <c r="K317" s="210"/>
      <c r="L317" s="577"/>
      <c r="M317" s="209"/>
      <c r="N317" s="527"/>
      <c r="O317" s="527"/>
      <c r="P317" s="203"/>
      <c r="Q317" s="203"/>
      <c r="R317" s="208"/>
      <c r="S317" s="205"/>
      <c r="T317" s="576"/>
      <c r="U317" s="203"/>
      <c r="V317" s="203"/>
      <c r="W317" s="208"/>
      <c r="X317" s="205"/>
      <c r="Y317" s="576"/>
      <c r="Z317" s="203"/>
      <c r="AA317" s="203"/>
      <c r="AB317" s="208"/>
      <c r="AC317" s="205"/>
      <c r="AD317" s="576"/>
      <c r="AE317" s="203"/>
      <c r="AF317" s="203"/>
      <c r="AG317" s="208"/>
      <c r="AH317" s="205"/>
      <c r="AI317" s="576"/>
      <c r="AJ317" s="203"/>
      <c r="AK317" s="203"/>
      <c r="AL317" s="208"/>
      <c r="AM317" s="205"/>
      <c r="AN317" s="576"/>
      <c r="AO317" s="203"/>
      <c r="AP317" s="203"/>
      <c r="AQ317" s="208"/>
      <c r="AR317" s="205"/>
      <c r="AS317" s="576"/>
      <c r="AT317" s="203"/>
      <c r="AU317" s="203"/>
      <c r="AV317" s="208"/>
      <c r="AW317" s="205"/>
      <c r="AX317" s="576"/>
    </row>
    <row r="318" spans="2:50" ht="14.25" hidden="1" customHeight="1" outlineLevel="1">
      <c r="B318" s="527"/>
      <c r="C318" s="203">
        <v>12</v>
      </c>
      <c r="D318" s="206"/>
      <c r="E318" s="203"/>
      <c r="F318" s="203"/>
      <c r="G318" s="208"/>
      <c r="H318" s="576"/>
      <c r="I318" s="209"/>
      <c r="J318" s="209"/>
      <c r="K318" s="210"/>
      <c r="L318" s="577"/>
      <c r="M318" s="209"/>
      <c r="N318" s="527"/>
      <c r="O318" s="527"/>
      <c r="P318" s="203"/>
      <c r="Q318" s="203"/>
      <c r="R318" s="208"/>
      <c r="S318" s="205"/>
      <c r="T318" s="576"/>
      <c r="U318" s="203"/>
      <c r="V318" s="203"/>
      <c r="W318" s="208"/>
      <c r="X318" s="205"/>
      <c r="Y318" s="576"/>
      <c r="Z318" s="203"/>
      <c r="AA318" s="203"/>
      <c r="AB318" s="208"/>
      <c r="AC318" s="205"/>
      <c r="AD318" s="576"/>
      <c r="AE318" s="203"/>
      <c r="AF318" s="203"/>
      <c r="AG318" s="208"/>
      <c r="AH318" s="205"/>
      <c r="AI318" s="576"/>
      <c r="AJ318" s="203"/>
      <c r="AK318" s="203"/>
      <c r="AL318" s="208"/>
      <c r="AM318" s="205"/>
      <c r="AN318" s="576"/>
      <c r="AO318" s="203"/>
      <c r="AP318" s="203"/>
      <c r="AQ318" s="208"/>
      <c r="AR318" s="205"/>
      <c r="AS318" s="576"/>
      <c r="AT318" s="203"/>
      <c r="AU318" s="203"/>
      <c r="AV318" s="208"/>
      <c r="AW318" s="205"/>
      <c r="AX318" s="576"/>
    </row>
    <row r="319" spans="2:50" ht="14.25" hidden="1" customHeight="1" outlineLevel="1">
      <c r="B319" s="527"/>
      <c r="C319" s="203">
        <v>13</v>
      </c>
      <c r="D319" s="206"/>
      <c r="E319" s="203"/>
      <c r="F319" s="203"/>
      <c r="G319" s="208"/>
      <c r="H319" s="576"/>
      <c r="I319" s="209"/>
      <c r="J319" s="209"/>
      <c r="K319" s="210"/>
      <c r="L319" s="577"/>
      <c r="M319" s="209"/>
      <c r="N319" s="527"/>
      <c r="O319" s="527"/>
      <c r="P319" s="203"/>
      <c r="Q319" s="203"/>
      <c r="R319" s="208"/>
      <c r="S319" s="205"/>
      <c r="T319" s="576"/>
      <c r="U319" s="203"/>
      <c r="V319" s="203"/>
      <c r="W319" s="208"/>
      <c r="X319" s="205"/>
      <c r="Y319" s="576"/>
      <c r="Z319" s="203"/>
      <c r="AA319" s="203"/>
      <c r="AB319" s="208"/>
      <c r="AC319" s="205"/>
      <c r="AD319" s="576"/>
      <c r="AE319" s="203"/>
      <c r="AF319" s="203"/>
      <c r="AG319" s="208"/>
      <c r="AH319" s="205"/>
      <c r="AI319" s="576"/>
      <c r="AJ319" s="203"/>
      <c r="AK319" s="203"/>
      <c r="AL319" s="208"/>
      <c r="AM319" s="205"/>
      <c r="AN319" s="576"/>
      <c r="AO319" s="203"/>
      <c r="AP319" s="203"/>
      <c r="AQ319" s="208"/>
      <c r="AR319" s="205"/>
      <c r="AS319" s="576"/>
      <c r="AT319" s="203"/>
      <c r="AU319" s="203"/>
      <c r="AV319" s="208"/>
      <c r="AW319" s="205"/>
      <c r="AX319" s="576"/>
    </row>
    <row r="320" spans="2:50" ht="14.25" hidden="1" customHeight="1" outlineLevel="1">
      <c r="B320" s="527"/>
      <c r="C320" s="203">
        <v>14</v>
      </c>
      <c r="D320" s="206"/>
      <c r="E320" s="203"/>
      <c r="F320" s="203"/>
      <c r="G320" s="208"/>
      <c r="H320" s="576"/>
      <c r="I320" s="209"/>
      <c r="J320" s="209"/>
      <c r="K320" s="210"/>
      <c r="L320" s="577"/>
      <c r="M320" s="209"/>
      <c r="N320" s="527"/>
      <c r="O320" s="527"/>
      <c r="P320" s="203"/>
      <c r="Q320" s="203"/>
      <c r="R320" s="208"/>
      <c r="S320" s="205"/>
      <c r="T320" s="576"/>
      <c r="U320" s="203"/>
      <c r="V320" s="203"/>
      <c r="W320" s="208"/>
      <c r="X320" s="205"/>
      <c r="Y320" s="576"/>
      <c r="Z320" s="203"/>
      <c r="AA320" s="203"/>
      <c r="AB320" s="208"/>
      <c r="AC320" s="205"/>
      <c r="AD320" s="576"/>
      <c r="AE320" s="203"/>
      <c r="AF320" s="203"/>
      <c r="AG320" s="208"/>
      <c r="AH320" s="205"/>
      <c r="AI320" s="576"/>
      <c r="AJ320" s="203"/>
      <c r="AK320" s="203"/>
      <c r="AL320" s="208"/>
      <c r="AM320" s="205"/>
      <c r="AN320" s="576"/>
      <c r="AO320" s="203"/>
      <c r="AP320" s="203"/>
      <c r="AQ320" s="208"/>
      <c r="AR320" s="205"/>
      <c r="AS320" s="576"/>
      <c r="AT320" s="203"/>
      <c r="AU320" s="203"/>
      <c r="AV320" s="208"/>
      <c r="AW320" s="205"/>
      <c r="AX320" s="576"/>
    </row>
    <row r="321" spans="2:50" ht="14.25" hidden="1" customHeight="1" outlineLevel="1">
      <c r="B321" s="527"/>
      <c r="C321" s="203">
        <v>15</v>
      </c>
      <c r="D321" s="206"/>
      <c r="E321" s="203"/>
      <c r="F321" s="203"/>
      <c r="G321" s="208"/>
      <c r="H321" s="576"/>
      <c r="I321" s="209"/>
      <c r="J321" s="209"/>
      <c r="K321" s="210"/>
      <c r="L321" s="577"/>
      <c r="M321" s="209"/>
      <c r="N321" s="527"/>
      <c r="O321" s="527"/>
      <c r="P321" s="203"/>
      <c r="Q321" s="207"/>
      <c r="R321" s="208"/>
      <c r="S321" s="205"/>
      <c r="T321" s="576"/>
      <c r="U321" s="203"/>
      <c r="V321" s="203"/>
      <c r="W321" s="208"/>
      <c r="X321" s="205"/>
      <c r="Y321" s="576"/>
      <c r="Z321" s="203"/>
      <c r="AA321" s="203"/>
      <c r="AB321" s="208"/>
      <c r="AC321" s="205"/>
      <c r="AD321" s="576"/>
      <c r="AE321" s="203"/>
      <c r="AF321" s="203"/>
      <c r="AG321" s="208"/>
      <c r="AH321" s="205"/>
      <c r="AI321" s="576"/>
      <c r="AJ321" s="203"/>
      <c r="AK321" s="203"/>
      <c r="AL321" s="208"/>
      <c r="AM321" s="205"/>
      <c r="AN321" s="576"/>
      <c r="AO321" s="203"/>
      <c r="AP321" s="203"/>
      <c r="AQ321" s="208"/>
      <c r="AR321" s="205"/>
      <c r="AS321" s="576"/>
      <c r="AT321" s="203"/>
      <c r="AU321" s="203"/>
      <c r="AV321" s="208"/>
      <c r="AW321" s="205"/>
      <c r="AX321" s="576"/>
    </row>
    <row r="322" spans="2:50" ht="14.25" hidden="1" customHeight="1" outlineLevel="1" collapsed="1">
      <c r="B322" s="580" t="s">
        <v>755</v>
      </c>
      <c r="C322" s="581"/>
      <c r="D322" s="581"/>
      <c r="E322" s="581"/>
      <c r="F322" s="581"/>
      <c r="G322" s="581"/>
      <c r="H322" s="581"/>
      <c r="I322" s="581"/>
      <c r="J322" s="581"/>
      <c r="K322" s="581"/>
      <c r="L322" s="581"/>
      <c r="M322" s="582"/>
      <c r="N322" s="621" t="s">
        <v>444</v>
      </c>
      <c r="O322" s="621" t="s">
        <v>105</v>
      </c>
      <c r="P322" s="636">
        <f>AT302+1</f>
        <v>45979</v>
      </c>
      <c r="Q322" s="637"/>
      <c r="R322" s="637"/>
      <c r="S322" s="637"/>
      <c r="T322" s="637"/>
      <c r="U322" s="638">
        <f>P322+1</f>
        <v>45980</v>
      </c>
      <c r="V322" s="639"/>
      <c r="W322" s="639"/>
      <c r="X322" s="639"/>
      <c r="Y322" s="639"/>
      <c r="Z322" s="636">
        <f t="shared" ref="Z322" si="399">U322+1</f>
        <v>45981</v>
      </c>
      <c r="AA322" s="637"/>
      <c r="AB322" s="637"/>
      <c r="AC322" s="637"/>
      <c r="AD322" s="637"/>
      <c r="AE322" s="638">
        <f t="shared" ref="AE322" si="400">Z322+1</f>
        <v>45982</v>
      </c>
      <c r="AF322" s="639"/>
      <c r="AG322" s="639"/>
      <c r="AH322" s="639"/>
      <c r="AI322" s="639"/>
      <c r="AJ322" s="640">
        <f t="shared" ref="AJ322" si="401">AE322+1</f>
        <v>45983</v>
      </c>
      <c r="AK322" s="641"/>
      <c r="AL322" s="641"/>
      <c r="AM322" s="641"/>
      <c r="AN322" s="642"/>
      <c r="AO322" s="638">
        <f t="shared" ref="AO322" si="402">AJ322+1</f>
        <v>45984</v>
      </c>
      <c r="AP322" s="639"/>
      <c r="AQ322" s="639"/>
      <c r="AR322" s="639"/>
      <c r="AS322" s="639"/>
      <c r="AT322" s="640">
        <f t="shared" ref="AT322" si="403">AO322+1</f>
        <v>45985</v>
      </c>
      <c r="AU322" s="641"/>
      <c r="AV322" s="641"/>
      <c r="AW322" s="641"/>
      <c r="AX322" s="642"/>
    </row>
    <row r="323" spans="2:50" ht="14.25" hidden="1" customHeight="1" outlineLevel="1">
      <c r="B323" s="583"/>
      <c r="C323" s="583"/>
      <c r="D323" s="583"/>
      <c r="E323" s="583"/>
      <c r="F323" s="583"/>
      <c r="G323" s="583"/>
      <c r="H323" s="583"/>
      <c r="I323" s="583"/>
      <c r="J323" s="583"/>
      <c r="K323" s="583"/>
      <c r="L323" s="583"/>
      <c r="M323" s="584"/>
      <c r="N323" s="623"/>
      <c r="O323" s="623"/>
      <c r="P323" s="643">
        <f>P322</f>
        <v>45979</v>
      </c>
      <c r="Q323" s="643"/>
      <c r="R323" s="643"/>
      <c r="S323" s="643"/>
      <c r="T323" s="643"/>
      <c r="U323" s="644">
        <f>U322</f>
        <v>45980</v>
      </c>
      <c r="V323" s="644"/>
      <c r="W323" s="644"/>
      <c r="X323" s="644"/>
      <c r="Y323" s="644"/>
      <c r="Z323" s="643">
        <f t="shared" ref="Z323" si="404">Z322</f>
        <v>45981</v>
      </c>
      <c r="AA323" s="643"/>
      <c r="AB323" s="643"/>
      <c r="AC323" s="643"/>
      <c r="AD323" s="643"/>
      <c r="AE323" s="644">
        <f t="shared" ref="AE323" si="405">AE322</f>
        <v>45982</v>
      </c>
      <c r="AF323" s="644"/>
      <c r="AG323" s="644"/>
      <c r="AH323" s="644"/>
      <c r="AI323" s="644"/>
      <c r="AJ323" s="645">
        <f t="shared" ref="AJ323" si="406">AJ322</f>
        <v>45983</v>
      </c>
      <c r="AK323" s="646"/>
      <c r="AL323" s="646"/>
      <c r="AM323" s="646"/>
      <c r="AN323" s="647"/>
      <c r="AO323" s="644">
        <f t="shared" ref="AO323" si="407">AO322</f>
        <v>45984</v>
      </c>
      <c r="AP323" s="644"/>
      <c r="AQ323" s="644"/>
      <c r="AR323" s="644"/>
      <c r="AS323" s="644"/>
      <c r="AT323" s="645">
        <f t="shared" ref="AT323" si="408">AT322</f>
        <v>45985</v>
      </c>
      <c r="AU323" s="646"/>
      <c r="AV323" s="646"/>
      <c r="AW323" s="646"/>
      <c r="AX323" s="647"/>
    </row>
    <row r="324" spans="2:50" ht="14.25" hidden="1" customHeight="1" outlineLevel="1">
      <c r="B324" s="527" t="s">
        <v>165</v>
      </c>
      <c r="C324" s="527" t="s">
        <v>160</v>
      </c>
      <c r="D324" s="527"/>
      <c r="E324" s="527" t="s">
        <v>161</v>
      </c>
      <c r="F324" s="527"/>
      <c r="G324" s="527"/>
      <c r="H324" s="527" t="s">
        <v>166</v>
      </c>
      <c r="I324" s="575" t="s">
        <v>445</v>
      </c>
      <c r="J324" s="575"/>
      <c r="K324" s="575"/>
      <c r="L324" s="575" t="s">
        <v>166</v>
      </c>
      <c r="M324" s="575" t="s">
        <v>168</v>
      </c>
      <c r="N324" s="527"/>
      <c r="O324" s="527" t="s">
        <v>167</v>
      </c>
      <c r="P324" s="527" t="s">
        <v>163</v>
      </c>
      <c r="Q324" s="527"/>
      <c r="R324" s="527"/>
      <c r="S324" s="527"/>
      <c r="T324" s="527" t="s">
        <v>166</v>
      </c>
      <c r="U324" s="527" t="s">
        <v>163</v>
      </c>
      <c r="V324" s="527"/>
      <c r="W324" s="527"/>
      <c r="X324" s="527"/>
      <c r="Y324" s="527" t="s">
        <v>166</v>
      </c>
      <c r="Z324" s="527" t="s">
        <v>163</v>
      </c>
      <c r="AA324" s="527"/>
      <c r="AB324" s="527"/>
      <c r="AC324" s="527"/>
      <c r="AD324" s="527" t="s">
        <v>166</v>
      </c>
      <c r="AE324" s="527" t="s">
        <v>163</v>
      </c>
      <c r="AF324" s="527"/>
      <c r="AG324" s="527"/>
      <c r="AH324" s="527"/>
      <c r="AI324" s="527" t="s">
        <v>166</v>
      </c>
      <c r="AJ324" s="527" t="s">
        <v>163</v>
      </c>
      <c r="AK324" s="527"/>
      <c r="AL324" s="527"/>
      <c r="AM324" s="527"/>
      <c r="AN324" s="527" t="s">
        <v>166</v>
      </c>
      <c r="AO324" s="527" t="s">
        <v>163</v>
      </c>
      <c r="AP324" s="527"/>
      <c r="AQ324" s="527"/>
      <c r="AR324" s="527"/>
      <c r="AS324" s="527" t="s">
        <v>166</v>
      </c>
      <c r="AT324" s="527" t="s">
        <v>163</v>
      </c>
      <c r="AU324" s="527"/>
      <c r="AV324" s="527"/>
      <c r="AW324" s="527"/>
      <c r="AX324" s="527" t="s">
        <v>166</v>
      </c>
    </row>
    <row r="325" spans="2:50" ht="14.25" hidden="1" customHeight="1" outlineLevel="1">
      <c r="B325" s="527"/>
      <c r="C325" s="527"/>
      <c r="D325" s="527"/>
      <c r="E325" s="527" t="s">
        <v>446</v>
      </c>
      <c r="F325" s="527"/>
      <c r="G325" s="527"/>
      <c r="H325" s="527"/>
      <c r="I325" s="575" t="s">
        <v>446</v>
      </c>
      <c r="J325" s="575"/>
      <c r="K325" s="575"/>
      <c r="L325" s="575"/>
      <c r="M325" s="575"/>
      <c r="N325" s="527"/>
      <c r="O325" s="527"/>
      <c r="P325" s="527" t="s">
        <v>447</v>
      </c>
      <c r="Q325" s="527"/>
      <c r="R325" s="527"/>
      <c r="S325" s="527"/>
      <c r="T325" s="527"/>
      <c r="U325" s="527" t="s">
        <v>447</v>
      </c>
      <c r="V325" s="527"/>
      <c r="W325" s="527"/>
      <c r="X325" s="527"/>
      <c r="Y325" s="527"/>
      <c r="Z325" s="527" t="s">
        <v>447</v>
      </c>
      <c r="AA325" s="527"/>
      <c r="AB325" s="527"/>
      <c r="AC325" s="527"/>
      <c r="AD325" s="527"/>
      <c r="AE325" s="527" t="s">
        <v>447</v>
      </c>
      <c r="AF325" s="527"/>
      <c r="AG325" s="527"/>
      <c r="AH325" s="527"/>
      <c r="AI325" s="527"/>
      <c r="AJ325" s="527" t="s">
        <v>447</v>
      </c>
      <c r="AK325" s="527"/>
      <c r="AL325" s="527"/>
      <c r="AM325" s="527"/>
      <c r="AN325" s="527"/>
      <c r="AO325" s="527" t="s">
        <v>447</v>
      </c>
      <c r="AP325" s="527"/>
      <c r="AQ325" s="527"/>
      <c r="AR325" s="527"/>
      <c r="AS325" s="527"/>
      <c r="AT325" s="527" t="s">
        <v>447</v>
      </c>
      <c r="AU325" s="527"/>
      <c r="AV325" s="527"/>
      <c r="AW325" s="527"/>
      <c r="AX325" s="527"/>
    </row>
    <row r="326" spans="2:50" ht="14.25" hidden="1" customHeight="1" outlineLevel="1">
      <c r="B326" s="527"/>
      <c r="C326" s="527"/>
      <c r="D326" s="527"/>
      <c r="E326" s="203" t="s">
        <v>162</v>
      </c>
      <c r="F326" s="203" t="s">
        <v>448</v>
      </c>
      <c r="G326" s="203" t="s">
        <v>164</v>
      </c>
      <c r="H326" s="527"/>
      <c r="I326" s="204" t="s">
        <v>162</v>
      </c>
      <c r="J326" s="204" t="s">
        <v>448</v>
      </c>
      <c r="K326" s="204" t="s">
        <v>164</v>
      </c>
      <c r="L326" s="575"/>
      <c r="M326" s="575"/>
      <c r="N326" s="527"/>
      <c r="O326" s="527"/>
      <c r="P326" s="203" t="s">
        <v>162</v>
      </c>
      <c r="Q326" s="203" t="s">
        <v>448</v>
      </c>
      <c r="R326" s="203" t="s">
        <v>164</v>
      </c>
      <c r="S326" s="205" t="s">
        <v>168</v>
      </c>
      <c r="T326" s="527"/>
      <c r="U326" s="203" t="s">
        <v>162</v>
      </c>
      <c r="V326" s="203" t="s">
        <v>448</v>
      </c>
      <c r="W326" s="203" t="s">
        <v>164</v>
      </c>
      <c r="X326" s="205" t="s">
        <v>168</v>
      </c>
      <c r="Y326" s="527"/>
      <c r="Z326" s="203" t="s">
        <v>162</v>
      </c>
      <c r="AA326" s="203" t="s">
        <v>448</v>
      </c>
      <c r="AB326" s="203" t="s">
        <v>164</v>
      </c>
      <c r="AC326" s="205" t="s">
        <v>168</v>
      </c>
      <c r="AD326" s="527"/>
      <c r="AE326" s="203" t="s">
        <v>162</v>
      </c>
      <c r="AF326" s="203" t="s">
        <v>448</v>
      </c>
      <c r="AG326" s="203" t="s">
        <v>164</v>
      </c>
      <c r="AH326" s="205" t="s">
        <v>168</v>
      </c>
      <c r="AI326" s="527"/>
      <c r="AJ326" s="203" t="s">
        <v>162</v>
      </c>
      <c r="AK326" s="203" t="s">
        <v>448</v>
      </c>
      <c r="AL326" s="203" t="s">
        <v>164</v>
      </c>
      <c r="AM326" s="205" t="s">
        <v>168</v>
      </c>
      <c r="AN326" s="527"/>
      <c r="AO326" s="203" t="s">
        <v>162</v>
      </c>
      <c r="AP326" s="203" t="s">
        <v>448</v>
      </c>
      <c r="AQ326" s="203" t="s">
        <v>164</v>
      </c>
      <c r="AR326" s="205" t="s">
        <v>168</v>
      </c>
      <c r="AS326" s="527"/>
      <c r="AT326" s="203" t="s">
        <v>162</v>
      </c>
      <c r="AU326" s="203" t="s">
        <v>448</v>
      </c>
      <c r="AV326" s="203" t="s">
        <v>164</v>
      </c>
      <c r="AW326" s="205" t="s">
        <v>168</v>
      </c>
      <c r="AX326" s="527"/>
    </row>
    <row r="327" spans="2:50" ht="14.25" hidden="1" customHeight="1" outlineLevel="1">
      <c r="B327" s="527" t="s">
        <v>145</v>
      </c>
      <c r="C327" s="203">
        <v>1</v>
      </c>
      <c r="D327" s="206" t="s">
        <v>427</v>
      </c>
      <c r="E327" s="203">
        <v>13</v>
      </c>
      <c r="F327" s="203">
        <v>1200</v>
      </c>
      <c r="G327" s="208">
        <f t="shared" ref="G327:G329" si="409">F327/E327</f>
        <v>92.307692307692307</v>
      </c>
      <c r="H327" s="576">
        <f>AVERAGE(G327:G341)</f>
        <v>85.31468531468532</v>
      </c>
      <c r="I327" s="209">
        <f>AVERAGE(P327,U327,Z327,AE327,AJ327,AO327,AT327)</f>
        <v>13</v>
      </c>
      <c r="J327" s="209">
        <f>AVERAGE(Q327,V327,AA327,AF327,AK327,AP327,AU327)</f>
        <v>1077.7516320719278</v>
      </c>
      <c r="K327" s="210">
        <f>AVERAGE(R327,W327,AB327,AG327,AL327,AQ327,AV327)</f>
        <v>82.903971697840603</v>
      </c>
      <c r="L327" s="577">
        <f>IFERROR(AVERAGE(K327:K341),"-")</f>
        <v>75.915056745437411</v>
      </c>
      <c r="M327" s="209">
        <f>RANK(K327, K$327:$K$341)</f>
        <v>1</v>
      </c>
      <c r="N327" s="527"/>
      <c r="O327" s="527"/>
      <c r="P327" s="207">
        <v>13</v>
      </c>
      <c r="Q327" s="207">
        <v>1077.6633491994808</v>
      </c>
      <c r="R327" s="208">
        <f t="shared" ref="R327:R329" si="410">Q327/P327</f>
        <v>82.897180707652367</v>
      </c>
      <c r="S327" s="205">
        <f>RANK(R327, R$327:R$341)</f>
        <v>1</v>
      </c>
      <c r="T327" s="576">
        <f>AVERAGE(R327:R341)</f>
        <v>75.906102988405635</v>
      </c>
      <c r="U327" s="207">
        <v>13</v>
      </c>
      <c r="V327" s="207">
        <v>1077.7390090718773</v>
      </c>
      <c r="W327" s="208">
        <f t="shared" ref="W327:W329" si="411">V327/U327</f>
        <v>82.903000697836717</v>
      </c>
      <c r="X327" s="205">
        <f>RANK(W327, W$327:W$341)</f>
        <v>1</v>
      </c>
      <c r="Y327" s="576">
        <f>AVERAGE(W327:W341)</f>
        <v>75.912012217029556</v>
      </c>
      <c r="Z327" s="207">
        <v>13</v>
      </c>
      <c r="AA327" s="207">
        <v>1077.8262328077826</v>
      </c>
      <c r="AB327" s="208">
        <f t="shared" ref="AB327:AB329" si="412">AA327/Z327</f>
        <v>82.909710215983282</v>
      </c>
      <c r="AC327" s="205">
        <f>RANK(AB327, AB$327:AB$341)</f>
        <v>1</v>
      </c>
      <c r="AD327" s="576">
        <f>AVERAGE(AB327:AB341)</f>
        <v>75.917035550169558</v>
      </c>
      <c r="AE327" s="207">
        <v>13</v>
      </c>
      <c r="AF327" s="207">
        <v>1077.8101031473154</v>
      </c>
      <c r="AG327" s="208">
        <f t="shared" ref="AG327:AG329" si="413">AF327/AE327</f>
        <v>82.908469472870422</v>
      </c>
      <c r="AH327" s="205">
        <f>RANK(AG327, AG$327:AG$341)</f>
        <v>1</v>
      </c>
      <c r="AI327" s="576">
        <f>AVERAGE(AG327:AG341)</f>
        <v>75.91551644146783</v>
      </c>
      <c r="AJ327" s="207">
        <v>13</v>
      </c>
      <c r="AK327" s="207">
        <v>1077.7585610515391</v>
      </c>
      <c r="AL327" s="208">
        <f t="shared" ref="AL327:AL329" si="414">AK327/AJ327</f>
        <v>82.904504696272241</v>
      </c>
      <c r="AM327" s="205">
        <f>RANK(AL327, AL$327:AL$341)</f>
        <v>1</v>
      </c>
      <c r="AN327" s="576">
        <f>AVERAGE(AL327:AL341)</f>
        <v>75.918582103854177</v>
      </c>
      <c r="AO327" s="207">
        <v>13</v>
      </c>
      <c r="AP327" s="207">
        <v>1077.7310924369747</v>
      </c>
      <c r="AQ327" s="208">
        <f t="shared" ref="AQ327:AQ329" si="415">AP327/AO327</f>
        <v>82.902391725921134</v>
      </c>
      <c r="AR327" s="205">
        <f>RANK(AQ327, AQ$327:AQ$341)</f>
        <v>1</v>
      </c>
      <c r="AS327" s="576">
        <f>AVERAGE(AQ327:AQ341)</f>
        <v>75.915733608239293</v>
      </c>
      <c r="AT327" s="207">
        <v>13</v>
      </c>
      <c r="AU327" s="207">
        <v>1077.7330767885253</v>
      </c>
      <c r="AV327" s="208">
        <f t="shared" ref="AV327:AV329" si="416">AU327/AT327</f>
        <v>82.902544368348103</v>
      </c>
      <c r="AW327" s="205">
        <f>RANK(AV327, AV$327:AV$341)</f>
        <v>1</v>
      </c>
      <c r="AX327" s="576">
        <f>AVERAGE(AV327:AV341)</f>
        <v>75.920414308895715</v>
      </c>
    </row>
    <row r="328" spans="2:50" ht="14.25" hidden="1" customHeight="1" outlineLevel="1">
      <c r="B328" s="527"/>
      <c r="C328" s="203">
        <v>2</v>
      </c>
      <c r="D328" s="206" t="s">
        <v>661</v>
      </c>
      <c r="E328" s="203">
        <v>22</v>
      </c>
      <c r="F328" s="203">
        <v>1800</v>
      </c>
      <c r="G328" s="208">
        <f t="shared" si="409"/>
        <v>81.818181818181813</v>
      </c>
      <c r="H328" s="576"/>
      <c r="I328" s="209">
        <f t="shared" ref="I328:K329" si="417">AVERAGE(P328,U328,Z328,AE328,AJ328,AO328,AT328)</f>
        <v>22</v>
      </c>
      <c r="J328" s="209">
        <f t="shared" si="417"/>
        <v>1593.3895045811041</v>
      </c>
      <c r="K328" s="210">
        <f t="shared" si="417"/>
        <v>72.426795662777479</v>
      </c>
      <c r="L328" s="577"/>
      <c r="M328" s="209">
        <f>RANK(K328, K$327:$K$341)</f>
        <v>2</v>
      </c>
      <c r="N328" s="527"/>
      <c r="O328" s="527"/>
      <c r="P328" s="207">
        <v>22</v>
      </c>
      <c r="Q328" s="207">
        <v>1593.1034482758612</v>
      </c>
      <c r="R328" s="208">
        <f t="shared" si="410"/>
        <v>72.413793103448242</v>
      </c>
      <c r="S328" s="205">
        <f t="shared" ref="S328:S329" si="418">RANK(R328, R$327:R$341)</f>
        <v>2</v>
      </c>
      <c r="T328" s="576"/>
      <c r="U328" s="207">
        <v>22</v>
      </c>
      <c r="V328" s="207">
        <v>1593.3267909715416</v>
      </c>
      <c r="W328" s="208">
        <f t="shared" si="411"/>
        <v>72.423945044160988</v>
      </c>
      <c r="X328" s="205">
        <f t="shared" ref="X328:X329" si="419">RANK(W328, W$327:W$341)</f>
        <v>2</v>
      </c>
      <c r="Y328" s="576"/>
      <c r="Z328" s="207">
        <v>22</v>
      </c>
      <c r="AA328" s="207">
        <v>1593.4426229508197</v>
      </c>
      <c r="AB328" s="208">
        <f t="shared" si="412"/>
        <v>72.429210134128169</v>
      </c>
      <c r="AC328" s="205">
        <f t="shared" ref="AC328:AC329" si="420">RANK(AB328, AB$327:AB$341)</f>
        <v>2</v>
      </c>
      <c r="AD328" s="576"/>
      <c r="AE328" s="207">
        <v>22</v>
      </c>
      <c r="AF328" s="207">
        <v>1593.370165745856</v>
      </c>
      <c r="AG328" s="208">
        <f t="shared" si="413"/>
        <v>72.425916624811634</v>
      </c>
      <c r="AH328" s="205">
        <f t="shared" ref="AH328:AH329" si="421">RANK(AG328, AG$327:AG$341)</f>
        <v>2</v>
      </c>
      <c r="AI328" s="576"/>
      <c r="AJ328" s="207">
        <v>22</v>
      </c>
      <c r="AK328" s="207">
        <v>1593.5545023696679</v>
      </c>
      <c r="AL328" s="208">
        <f t="shared" si="414"/>
        <v>72.434295562257631</v>
      </c>
      <c r="AM328" s="205">
        <f t="shared" ref="AM328:AM329" si="422">RANK(AL328, AL$327:AL$341)</f>
        <v>2</v>
      </c>
      <c r="AN328" s="576"/>
      <c r="AO328" s="207">
        <v>22</v>
      </c>
      <c r="AP328" s="207">
        <v>1593.3806146572103</v>
      </c>
      <c r="AQ328" s="208">
        <f t="shared" si="415"/>
        <v>72.426391575327742</v>
      </c>
      <c r="AR328" s="205">
        <f t="shared" ref="AR328:AR329" si="423">RANK(AQ328, AQ$327:AQ$341)</f>
        <v>2</v>
      </c>
      <c r="AS328" s="576"/>
      <c r="AT328" s="207">
        <v>22</v>
      </c>
      <c r="AU328" s="207">
        <v>1593.5483870967737</v>
      </c>
      <c r="AV328" s="208">
        <f t="shared" si="416"/>
        <v>72.434017595307893</v>
      </c>
      <c r="AW328" s="205">
        <f t="shared" ref="AW328:AW329" si="424">RANK(AV328, AV$327:AV$341)</f>
        <v>2</v>
      </c>
      <c r="AX328" s="576"/>
    </row>
    <row r="329" spans="2:50" ht="14.25" hidden="1" customHeight="1" outlineLevel="1">
      <c r="B329" s="527"/>
      <c r="C329" s="203">
        <v>3</v>
      </c>
      <c r="D329" s="206" t="s">
        <v>713</v>
      </c>
      <c r="E329" s="203">
        <v>22</v>
      </c>
      <c r="F329" s="203">
        <v>1800</v>
      </c>
      <c r="G329" s="208">
        <f t="shared" si="409"/>
        <v>81.818181818181813</v>
      </c>
      <c r="H329" s="576"/>
      <c r="I329" s="209">
        <f t="shared" si="417"/>
        <v>22</v>
      </c>
      <c r="J329" s="209">
        <f t="shared" si="417"/>
        <v>1593.1168632652705</v>
      </c>
      <c r="K329" s="210">
        <f t="shared" si="417"/>
        <v>72.414402875694108</v>
      </c>
      <c r="L329" s="577"/>
      <c r="M329" s="209">
        <f>RANK(K329, K$327:$K$341)</f>
        <v>3</v>
      </c>
      <c r="N329" s="527"/>
      <c r="O329" s="527"/>
      <c r="P329" s="207">
        <v>22</v>
      </c>
      <c r="Q329" s="207">
        <v>1592.9613733905592</v>
      </c>
      <c r="R329" s="208">
        <f t="shared" si="410"/>
        <v>72.407335154116325</v>
      </c>
      <c r="S329" s="205">
        <f t="shared" si="418"/>
        <v>3</v>
      </c>
      <c r="T329" s="576"/>
      <c r="U329" s="207">
        <v>22</v>
      </c>
      <c r="V329" s="207">
        <v>1593.0000000000018</v>
      </c>
      <c r="W329" s="208">
        <f t="shared" si="411"/>
        <v>72.409090909090992</v>
      </c>
      <c r="X329" s="205">
        <f t="shared" si="419"/>
        <v>3</v>
      </c>
      <c r="Y329" s="576"/>
      <c r="Z329" s="207">
        <v>22</v>
      </c>
      <c r="AA329" s="207">
        <v>1593.0680986087395</v>
      </c>
      <c r="AB329" s="208">
        <f t="shared" si="412"/>
        <v>72.412186300397252</v>
      </c>
      <c r="AC329" s="205">
        <f t="shared" si="420"/>
        <v>3</v>
      </c>
      <c r="AD329" s="576"/>
      <c r="AE329" s="207">
        <v>22</v>
      </c>
      <c r="AF329" s="207">
        <v>1593.067590987871</v>
      </c>
      <c r="AG329" s="208">
        <f t="shared" si="413"/>
        <v>72.412163226721404</v>
      </c>
      <c r="AH329" s="205">
        <f t="shared" si="421"/>
        <v>3</v>
      </c>
      <c r="AI329" s="576"/>
      <c r="AJ329" s="207">
        <v>22</v>
      </c>
      <c r="AK329" s="207">
        <v>1593.1728131667185</v>
      </c>
      <c r="AL329" s="208">
        <f t="shared" si="414"/>
        <v>72.41694605303266</v>
      </c>
      <c r="AM329" s="205">
        <f t="shared" si="422"/>
        <v>3</v>
      </c>
      <c r="AN329" s="576"/>
      <c r="AO329" s="207">
        <v>22</v>
      </c>
      <c r="AP329" s="207">
        <v>1593.2051855163179</v>
      </c>
      <c r="AQ329" s="208">
        <f t="shared" si="415"/>
        <v>72.418417523468989</v>
      </c>
      <c r="AR329" s="205">
        <f t="shared" si="423"/>
        <v>3</v>
      </c>
      <c r="AS329" s="576"/>
      <c r="AT329" s="207">
        <v>22</v>
      </c>
      <c r="AU329" s="207">
        <v>1593.3429811866856</v>
      </c>
      <c r="AV329" s="208">
        <f t="shared" si="416"/>
        <v>72.424680963031165</v>
      </c>
      <c r="AW329" s="205">
        <f t="shared" si="424"/>
        <v>3</v>
      </c>
      <c r="AX329" s="576"/>
    </row>
    <row r="330" spans="2:50" ht="14.25" hidden="1" customHeight="1" outlineLevel="1">
      <c r="B330" s="527"/>
      <c r="C330" s="203">
        <v>4</v>
      </c>
      <c r="D330" s="206"/>
      <c r="E330" s="203"/>
      <c r="F330" s="203"/>
      <c r="G330" s="208"/>
      <c r="H330" s="576"/>
      <c r="I330" s="209"/>
      <c r="J330" s="209"/>
      <c r="K330" s="210"/>
      <c r="L330" s="577"/>
      <c r="M330" s="209"/>
      <c r="N330" s="527"/>
      <c r="O330" s="527"/>
      <c r="P330" s="207"/>
      <c r="Q330" s="207"/>
      <c r="R330" s="208"/>
      <c r="S330" s="205"/>
      <c r="T330" s="576"/>
      <c r="U330" s="207"/>
      <c r="V330" s="207"/>
      <c r="W330" s="208"/>
      <c r="X330" s="205"/>
      <c r="Y330" s="576"/>
      <c r="Z330" s="207"/>
      <c r="AA330" s="207"/>
      <c r="AB330" s="208"/>
      <c r="AC330" s="205"/>
      <c r="AD330" s="576"/>
      <c r="AE330" s="207"/>
      <c r="AF330" s="207"/>
      <c r="AG330" s="208"/>
      <c r="AH330" s="205"/>
      <c r="AI330" s="576"/>
      <c r="AJ330" s="207"/>
      <c r="AK330" s="207"/>
      <c r="AL330" s="208"/>
      <c r="AM330" s="205"/>
      <c r="AN330" s="576"/>
      <c r="AO330" s="207"/>
      <c r="AP330" s="207"/>
      <c r="AQ330" s="208"/>
      <c r="AR330" s="205"/>
      <c r="AS330" s="576"/>
      <c r="AT330" s="207"/>
      <c r="AU330" s="207"/>
      <c r="AV330" s="208"/>
      <c r="AW330" s="205"/>
      <c r="AX330" s="576"/>
    </row>
    <row r="331" spans="2:50" ht="14.25" hidden="1" customHeight="1" outlineLevel="1">
      <c r="B331" s="527"/>
      <c r="C331" s="203">
        <v>5</v>
      </c>
      <c r="D331" s="206"/>
      <c r="E331" s="203"/>
      <c r="F331" s="203"/>
      <c r="G331" s="208"/>
      <c r="H331" s="576"/>
      <c r="I331" s="209"/>
      <c r="J331" s="209"/>
      <c r="K331" s="210"/>
      <c r="L331" s="577"/>
      <c r="M331" s="209"/>
      <c r="N331" s="527"/>
      <c r="O331" s="527"/>
      <c r="P331" s="207"/>
      <c r="Q331" s="207"/>
      <c r="R331" s="208"/>
      <c r="S331" s="205"/>
      <c r="T331" s="576"/>
      <c r="U331" s="207"/>
      <c r="V331" s="207"/>
      <c r="W331" s="208"/>
      <c r="X331" s="205"/>
      <c r="Y331" s="576"/>
      <c r="Z331" s="207"/>
      <c r="AA331" s="207"/>
      <c r="AB331" s="208"/>
      <c r="AC331" s="205"/>
      <c r="AD331" s="576"/>
      <c r="AE331" s="207"/>
      <c r="AF331" s="207"/>
      <c r="AG331" s="208"/>
      <c r="AH331" s="205"/>
      <c r="AI331" s="576"/>
      <c r="AJ331" s="207"/>
      <c r="AK331" s="207"/>
      <c r="AL331" s="208"/>
      <c r="AM331" s="205"/>
      <c r="AN331" s="576"/>
      <c r="AO331" s="207"/>
      <c r="AP331" s="207"/>
      <c r="AQ331" s="208"/>
      <c r="AR331" s="205"/>
      <c r="AS331" s="576"/>
      <c r="AT331" s="207"/>
      <c r="AU331" s="207"/>
      <c r="AV331" s="208"/>
      <c r="AW331" s="205"/>
      <c r="AX331" s="576"/>
    </row>
    <row r="332" spans="2:50" ht="14.25" hidden="1" customHeight="1" outlineLevel="1">
      <c r="B332" s="527"/>
      <c r="C332" s="203">
        <v>6</v>
      </c>
      <c r="D332" s="206"/>
      <c r="E332" s="203"/>
      <c r="F332" s="203"/>
      <c r="G332" s="208"/>
      <c r="H332" s="576"/>
      <c r="I332" s="209"/>
      <c r="J332" s="209"/>
      <c r="K332" s="210"/>
      <c r="L332" s="577"/>
      <c r="M332" s="209"/>
      <c r="N332" s="527"/>
      <c r="O332" s="527"/>
      <c r="P332" s="207"/>
      <c r="Q332" s="207"/>
      <c r="R332" s="208"/>
      <c r="S332" s="205"/>
      <c r="T332" s="576"/>
      <c r="U332" s="207"/>
      <c r="V332" s="207"/>
      <c r="W332" s="208"/>
      <c r="X332" s="205"/>
      <c r="Y332" s="576"/>
      <c r="Z332" s="207"/>
      <c r="AA332" s="207"/>
      <c r="AB332" s="208"/>
      <c r="AC332" s="205"/>
      <c r="AD332" s="576"/>
      <c r="AE332" s="207"/>
      <c r="AF332" s="207"/>
      <c r="AG332" s="208"/>
      <c r="AH332" s="205"/>
      <c r="AI332" s="576"/>
      <c r="AJ332" s="207"/>
      <c r="AK332" s="207"/>
      <c r="AL332" s="208"/>
      <c r="AM332" s="205"/>
      <c r="AN332" s="576"/>
      <c r="AO332" s="207"/>
      <c r="AP332" s="207"/>
      <c r="AQ332" s="208"/>
      <c r="AR332" s="205"/>
      <c r="AS332" s="576"/>
      <c r="AT332" s="207"/>
      <c r="AU332" s="207"/>
      <c r="AV332" s="208"/>
      <c r="AW332" s="205"/>
      <c r="AX332" s="576"/>
    </row>
    <row r="333" spans="2:50" ht="14.25" hidden="1" customHeight="1" outlineLevel="1">
      <c r="B333" s="527"/>
      <c r="C333" s="203">
        <v>7</v>
      </c>
      <c r="D333" s="206"/>
      <c r="E333" s="203"/>
      <c r="F333" s="203"/>
      <c r="G333" s="208"/>
      <c r="H333" s="576"/>
      <c r="I333" s="209"/>
      <c r="J333" s="209"/>
      <c r="K333" s="210"/>
      <c r="L333" s="577"/>
      <c r="M333" s="209"/>
      <c r="N333" s="527"/>
      <c r="O333" s="527"/>
      <c r="P333" s="207"/>
      <c r="Q333" s="207"/>
      <c r="R333" s="208"/>
      <c r="S333" s="205"/>
      <c r="T333" s="576"/>
      <c r="U333" s="207"/>
      <c r="V333" s="207"/>
      <c r="W333" s="208"/>
      <c r="X333" s="205"/>
      <c r="Y333" s="576"/>
      <c r="Z333" s="207"/>
      <c r="AA333" s="207"/>
      <c r="AB333" s="208"/>
      <c r="AC333" s="205"/>
      <c r="AD333" s="576"/>
      <c r="AE333" s="207"/>
      <c r="AF333" s="207"/>
      <c r="AG333" s="208"/>
      <c r="AH333" s="205"/>
      <c r="AI333" s="576"/>
      <c r="AJ333" s="207"/>
      <c r="AK333" s="207"/>
      <c r="AL333" s="208"/>
      <c r="AM333" s="205"/>
      <c r="AN333" s="576"/>
      <c r="AO333" s="207"/>
      <c r="AP333" s="207"/>
      <c r="AQ333" s="208"/>
      <c r="AR333" s="205"/>
      <c r="AS333" s="576"/>
      <c r="AT333" s="207"/>
      <c r="AU333" s="207"/>
      <c r="AV333" s="208"/>
      <c r="AW333" s="205"/>
      <c r="AX333" s="576"/>
    </row>
    <row r="334" spans="2:50" ht="14.25" hidden="1" customHeight="1" outlineLevel="1">
      <c r="B334" s="527"/>
      <c r="C334" s="203">
        <v>8</v>
      </c>
      <c r="D334" s="206"/>
      <c r="E334" s="203"/>
      <c r="F334" s="203"/>
      <c r="G334" s="208"/>
      <c r="H334" s="576"/>
      <c r="I334" s="209"/>
      <c r="J334" s="209"/>
      <c r="K334" s="210"/>
      <c r="L334" s="577"/>
      <c r="M334" s="209"/>
      <c r="N334" s="527"/>
      <c r="O334" s="527"/>
      <c r="P334" s="203"/>
      <c r="Q334" s="203"/>
      <c r="R334" s="208"/>
      <c r="S334" s="205"/>
      <c r="T334" s="576"/>
      <c r="U334" s="203"/>
      <c r="V334" s="203"/>
      <c r="W334" s="208"/>
      <c r="X334" s="205"/>
      <c r="Y334" s="576"/>
      <c r="Z334" s="203"/>
      <c r="AA334" s="203"/>
      <c r="AB334" s="208"/>
      <c r="AC334" s="205"/>
      <c r="AD334" s="576"/>
      <c r="AE334" s="203"/>
      <c r="AF334" s="203"/>
      <c r="AG334" s="208"/>
      <c r="AH334" s="205"/>
      <c r="AI334" s="576"/>
      <c r="AJ334" s="203"/>
      <c r="AK334" s="203"/>
      <c r="AL334" s="208"/>
      <c r="AM334" s="205"/>
      <c r="AN334" s="576"/>
      <c r="AO334" s="203"/>
      <c r="AP334" s="203"/>
      <c r="AQ334" s="208"/>
      <c r="AR334" s="205"/>
      <c r="AS334" s="576"/>
      <c r="AT334" s="203"/>
      <c r="AU334" s="203"/>
      <c r="AV334" s="208"/>
      <c r="AW334" s="205"/>
      <c r="AX334" s="576"/>
    </row>
    <row r="335" spans="2:50" ht="14.25" hidden="1" customHeight="1" outlineLevel="1">
      <c r="B335" s="527"/>
      <c r="C335" s="203">
        <v>9</v>
      </c>
      <c r="D335" s="206"/>
      <c r="E335" s="203"/>
      <c r="F335" s="203"/>
      <c r="G335" s="208"/>
      <c r="H335" s="576"/>
      <c r="I335" s="209"/>
      <c r="J335" s="209"/>
      <c r="K335" s="210"/>
      <c r="L335" s="577"/>
      <c r="M335" s="209"/>
      <c r="N335" s="527"/>
      <c r="O335" s="527"/>
      <c r="P335" s="203"/>
      <c r="Q335" s="203"/>
      <c r="R335" s="208"/>
      <c r="S335" s="205"/>
      <c r="T335" s="576"/>
      <c r="U335" s="203"/>
      <c r="V335" s="203"/>
      <c r="W335" s="208"/>
      <c r="X335" s="205"/>
      <c r="Y335" s="576"/>
      <c r="Z335" s="203"/>
      <c r="AA335" s="203"/>
      <c r="AB335" s="208"/>
      <c r="AC335" s="205"/>
      <c r="AD335" s="576"/>
      <c r="AE335" s="203"/>
      <c r="AF335" s="203"/>
      <c r="AG335" s="208"/>
      <c r="AH335" s="205"/>
      <c r="AI335" s="576"/>
      <c r="AJ335" s="203"/>
      <c r="AK335" s="203"/>
      <c r="AL335" s="208"/>
      <c r="AM335" s="205"/>
      <c r="AN335" s="576"/>
      <c r="AO335" s="203"/>
      <c r="AP335" s="203"/>
      <c r="AQ335" s="208"/>
      <c r="AR335" s="205"/>
      <c r="AS335" s="576"/>
      <c r="AT335" s="203"/>
      <c r="AU335" s="203"/>
      <c r="AV335" s="208"/>
      <c r="AW335" s="205"/>
      <c r="AX335" s="576"/>
    </row>
    <row r="336" spans="2:50" ht="14.25" hidden="1" customHeight="1" outlineLevel="1">
      <c r="B336" s="527"/>
      <c r="C336" s="203">
        <v>10</v>
      </c>
      <c r="D336" s="206"/>
      <c r="E336" s="203"/>
      <c r="F336" s="203"/>
      <c r="G336" s="208"/>
      <c r="H336" s="576"/>
      <c r="I336" s="209"/>
      <c r="J336" s="209"/>
      <c r="K336" s="210"/>
      <c r="L336" s="577"/>
      <c r="M336" s="209"/>
      <c r="N336" s="527"/>
      <c r="O336" s="527"/>
      <c r="P336" s="203"/>
      <c r="Q336" s="203"/>
      <c r="R336" s="208"/>
      <c r="S336" s="205"/>
      <c r="T336" s="576"/>
      <c r="U336" s="203"/>
      <c r="V336" s="203"/>
      <c r="W336" s="208"/>
      <c r="X336" s="205"/>
      <c r="Y336" s="576"/>
      <c r="Z336" s="203"/>
      <c r="AA336" s="203"/>
      <c r="AB336" s="208"/>
      <c r="AC336" s="205"/>
      <c r="AD336" s="576"/>
      <c r="AE336" s="203"/>
      <c r="AF336" s="203"/>
      <c r="AG336" s="208"/>
      <c r="AH336" s="205"/>
      <c r="AI336" s="576"/>
      <c r="AJ336" s="203"/>
      <c r="AK336" s="203"/>
      <c r="AL336" s="208"/>
      <c r="AM336" s="205"/>
      <c r="AN336" s="576"/>
      <c r="AO336" s="203"/>
      <c r="AP336" s="203"/>
      <c r="AQ336" s="208"/>
      <c r="AR336" s="205"/>
      <c r="AS336" s="576"/>
      <c r="AT336" s="203"/>
      <c r="AU336" s="203"/>
      <c r="AV336" s="208"/>
      <c r="AW336" s="205"/>
      <c r="AX336" s="576"/>
    </row>
    <row r="337" spans="2:50" ht="14.25" hidden="1" customHeight="1" outlineLevel="1">
      <c r="B337" s="527"/>
      <c r="C337" s="203">
        <v>11</v>
      </c>
      <c r="D337" s="206"/>
      <c r="E337" s="203"/>
      <c r="F337" s="203"/>
      <c r="G337" s="208"/>
      <c r="H337" s="576"/>
      <c r="I337" s="209"/>
      <c r="J337" s="209"/>
      <c r="K337" s="210"/>
      <c r="L337" s="577"/>
      <c r="M337" s="209"/>
      <c r="N337" s="527"/>
      <c r="O337" s="527"/>
      <c r="P337" s="203"/>
      <c r="Q337" s="203"/>
      <c r="R337" s="208"/>
      <c r="S337" s="205"/>
      <c r="T337" s="576"/>
      <c r="U337" s="203"/>
      <c r="V337" s="203"/>
      <c r="W337" s="208"/>
      <c r="X337" s="205"/>
      <c r="Y337" s="576"/>
      <c r="Z337" s="203"/>
      <c r="AA337" s="203"/>
      <c r="AB337" s="208"/>
      <c r="AC337" s="205"/>
      <c r="AD337" s="576"/>
      <c r="AE337" s="203"/>
      <c r="AF337" s="203"/>
      <c r="AG337" s="208"/>
      <c r="AH337" s="205"/>
      <c r="AI337" s="576"/>
      <c r="AJ337" s="203"/>
      <c r="AK337" s="203"/>
      <c r="AL337" s="208"/>
      <c r="AM337" s="205"/>
      <c r="AN337" s="576"/>
      <c r="AO337" s="203"/>
      <c r="AP337" s="203"/>
      <c r="AQ337" s="208"/>
      <c r="AR337" s="205"/>
      <c r="AS337" s="576"/>
      <c r="AT337" s="203"/>
      <c r="AU337" s="203"/>
      <c r="AV337" s="208"/>
      <c r="AW337" s="205"/>
      <c r="AX337" s="576"/>
    </row>
    <row r="338" spans="2:50" ht="14.25" hidden="1" customHeight="1" outlineLevel="1">
      <c r="B338" s="527"/>
      <c r="C338" s="203">
        <v>12</v>
      </c>
      <c r="D338" s="206"/>
      <c r="E338" s="203"/>
      <c r="F338" s="203"/>
      <c r="G338" s="208"/>
      <c r="H338" s="576"/>
      <c r="I338" s="209"/>
      <c r="J338" s="209"/>
      <c r="K338" s="210"/>
      <c r="L338" s="577"/>
      <c r="M338" s="209"/>
      <c r="N338" s="527"/>
      <c r="O338" s="527"/>
      <c r="P338" s="203"/>
      <c r="Q338" s="203"/>
      <c r="R338" s="208"/>
      <c r="S338" s="205"/>
      <c r="T338" s="576"/>
      <c r="U338" s="203"/>
      <c r="V338" s="203"/>
      <c r="W338" s="208"/>
      <c r="X338" s="205"/>
      <c r="Y338" s="576"/>
      <c r="Z338" s="203"/>
      <c r="AA338" s="203"/>
      <c r="AB338" s="208"/>
      <c r="AC338" s="205"/>
      <c r="AD338" s="576"/>
      <c r="AE338" s="203"/>
      <c r="AF338" s="203"/>
      <c r="AG338" s="208"/>
      <c r="AH338" s="205"/>
      <c r="AI338" s="576"/>
      <c r="AJ338" s="203"/>
      <c r="AK338" s="203"/>
      <c r="AL338" s="208"/>
      <c r="AM338" s="205"/>
      <c r="AN338" s="576"/>
      <c r="AO338" s="203"/>
      <c r="AP338" s="203"/>
      <c r="AQ338" s="208"/>
      <c r="AR338" s="205"/>
      <c r="AS338" s="576"/>
      <c r="AT338" s="203"/>
      <c r="AU338" s="203"/>
      <c r="AV338" s="208"/>
      <c r="AW338" s="205"/>
      <c r="AX338" s="576"/>
    </row>
    <row r="339" spans="2:50" ht="14.25" hidden="1" customHeight="1" outlineLevel="1">
      <c r="B339" s="527"/>
      <c r="C339" s="203">
        <v>13</v>
      </c>
      <c r="D339" s="206"/>
      <c r="E339" s="203"/>
      <c r="F339" s="203"/>
      <c r="G339" s="208"/>
      <c r="H339" s="576"/>
      <c r="I339" s="209"/>
      <c r="J339" s="209"/>
      <c r="K339" s="210"/>
      <c r="L339" s="577"/>
      <c r="M339" s="209"/>
      <c r="N339" s="527"/>
      <c r="O339" s="527"/>
      <c r="P339" s="203"/>
      <c r="Q339" s="203"/>
      <c r="R339" s="208"/>
      <c r="S339" s="205"/>
      <c r="T339" s="576"/>
      <c r="U339" s="203"/>
      <c r="V339" s="203"/>
      <c r="W339" s="208"/>
      <c r="X339" s="205"/>
      <c r="Y339" s="576"/>
      <c r="Z339" s="203"/>
      <c r="AA339" s="203"/>
      <c r="AB339" s="208"/>
      <c r="AC339" s="205"/>
      <c r="AD339" s="576"/>
      <c r="AE339" s="203"/>
      <c r="AF339" s="203"/>
      <c r="AG339" s="208"/>
      <c r="AH339" s="205"/>
      <c r="AI339" s="576"/>
      <c r="AJ339" s="203"/>
      <c r="AK339" s="203"/>
      <c r="AL339" s="208"/>
      <c r="AM339" s="205"/>
      <c r="AN339" s="576"/>
      <c r="AO339" s="203"/>
      <c r="AP339" s="203"/>
      <c r="AQ339" s="208"/>
      <c r="AR339" s="205"/>
      <c r="AS339" s="576"/>
      <c r="AT339" s="203"/>
      <c r="AU339" s="203"/>
      <c r="AV339" s="208"/>
      <c r="AW339" s="205"/>
      <c r="AX339" s="576"/>
    </row>
    <row r="340" spans="2:50" ht="14.25" hidden="1" customHeight="1" outlineLevel="1">
      <c r="B340" s="527"/>
      <c r="C340" s="203">
        <v>14</v>
      </c>
      <c r="D340" s="206"/>
      <c r="E340" s="203"/>
      <c r="F340" s="203"/>
      <c r="G340" s="208"/>
      <c r="H340" s="576"/>
      <c r="I340" s="209"/>
      <c r="J340" s="209"/>
      <c r="K340" s="210"/>
      <c r="L340" s="577"/>
      <c r="M340" s="209"/>
      <c r="N340" s="527"/>
      <c r="O340" s="527"/>
      <c r="P340" s="203"/>
      <c r="Q340" s="203"/>
      <c r="R340" s="208"/>
      <c r="S340" s="205"/>
      <c r="T340" s="576"/>
      <c r="U340" s="203"/>
      <c r="V340" s="203"/>
      <c r="W340" s="208"/>
      <c r="X340" s="205"/>
      <c r="Y340" s="576"/>
      <c r="Z340" s="203"/>
      <c r="AA340" s="203"/>
      <c r="AB340" s="208"/>
      <c r="AC340" s="205"/>
      <c r="AD340" s="576"/>
      <c r="AE340" s="203"/>
      <c r="AF340" s="203"/>
      <c r="AG340" s="208"/>
      <c r="AH340" s="205"/>
      <c r="AI340" s="576"/>
      <c r="AJ340" s="203"/>
      <c r="AK340" s="203"/>
      <c r="AL340" s="208"/>
      <c r="AM340" s="205"/>
      <c r="AN340" s="576"/>
      <c r="AO340" s="203"/>
      <c r="AP340" s="203"/>
      <c r="AQ340" s="208"/>
      <c r="AR340" s="205"/>
      <c r="AS340" s="576"/>
      <c r="AT340" s="203"/>
      <c r="AU340" s="203"/>
      <c r="AV340" s="208"/>
      <c r="AW340" s="205"/>
      <c r="AX340" s="576"/>
    </row>
    <row r="341" spans="2:50" ht="14.25" hidden="1" customHeight="1" outlineLevel="1">
      <c r="B341" s="527"/>
      <c r="C341" s="203">
        <v>15</v>
      </c>
      <c r="D341" s="206"/>
      <c r="E341" s="203"/>
      <c r="F341" s="203"/>
      <c r="G341" s="208"/>
      <c r="H341" s="576"/>
      <c r="I341" s="209"/>
      <c r="J341" s="209"/>
      <c r="K341" s="210"/>
      <c r="L341" s="577"/>
      <c r="M341" s="209"/>
      <c r="N341" s="527"/>
      <c r="O341" s="527"/>
      <c r="P341" s="203"/>
      <c r="Q341" s="207"/>
      <c r="R341" s="208"/>
      <c r="S341" s="205"/>
      <c r="T341" s="576"/>
      <c r="U341" s="203"/>
      <c r="V341" s="207"/>
      <c r="W341" s="208"/>
      <c r="X341" s="205"/>
      <c r="Y341" s="576"/>
      <c r="Z341" s="203"/>
      <c r="AA341" s="207"/>
      <c r="AB341" s="208"/>
      <c r="AC341" s="205"/>
      <c r="AD341" s="576"/>
      <c r="AE341" s="203"/>
      <c r="AF341" s="207"/>
      <c r="AG341" s="208"/>
      <c r="AH341" s="205"/>
      <c r="AI341" s="576"/>
      <c r="AJ341" s="203"/>
      <c r="AK341" s="207"/>
      <c r="AL341" s="208"/>
      <c r="AM341" s="205"/>
      <c r="AN341" s="576"/>
      <c r="AO341" s="203"/>
      <c r="AP341" s="207"/>
      <c r="AQ341" s="208"/>
      <c r="AR341" s="205"/>
      <c r="AS341" s="576"/>
      <c r="AT341" s="203"/>
      <c r="AU341" s="207"/>
      <c r="AV341" s="208"/>
      <c r="AW341" s="205"/>
      <c r="AX341" s="576"/>
    </row>
    <row r="342" spans="2:50" ht="14.25" customHeight="1" collapsed="1">
      <c r="B342" s="580" t="s">
        <v>756</v>
      </c>
      <c r="C342" s="581"/>
      <c r="D342" s="581"/>
      <c r="E342" s="581"/>
      <c r="F342" s="581"/>
      <c r="G342" s="581"/>
      <c r="H342" s="581"/>
      <c r="I342" s="581"/>
      <c r="J342" s="581"/>
      <c r="K342" s="581"/>
      <c r="L342" s="581"/>
      <c r="M342" s="582"/>
      <c r="N342" s="621" t="s">
        <v>444</v>
      </c>
      <c r="O342" s="621" t="s">
        <v>105</v>
      </c>
      <c r="P342" s="636">
        <f>AT322+1</f>
        <v>45986</v>
      </c>
      <c r="Q342" s="637"/>
      <c r="R342" s="637"/>
      <c r="S342" s="637"/>
      <c r="T342" s="637"/>
      <c r="U342" s="638">
        <f>P342+1</f>
        <v>45987</v>
      </c>
      <c r="V342" s="639"/>
      <c r="W342" s="639"/>
      <c r="X342" s="639"/>
      <c r="Y342" s="639"/>
      <c r="Z342" s="636">
        <f t="shared" ref="Z342" si="425">U342+1</f>
        <v>45988</v>
      </c>
      <c r="AA342" s="637"/>
      <c r="AB342" s="637"/>
      <c r="AC342" s="637"/>
      <c r="AD342" s="637"/>
      <c r="AE342" s="638">
        <f t="shared" ref="AE342" si="426">Z342+1</f>
        <v>45989</v>
      </c>
      <c r="AF342" s="639"/>
      <c r="AG342" s="639"/>
      <c r="AH342" s="639"/>
      <c r="AI342" s="639"/>
      <c r="AJ342" s="640">
        <f t="shared" ref="AJ342" si="427">AE342+1</f>
        <v>45990</v>
      </c>
      <c r="AK342" s="641"/>
      <c r="AL342" s="641"/>
      <c r="AM342" s="641"/>
      <c r="AN342" s="642"/>
      <c r="AO342" s="638">
        <f t="shared" ref="AO342" si="428">AJ342+1</f>
        <v>45991</v>
      </c>
      <c r="AP342" s="639"/>
      <c r="AQ342" s="639"/>
      <c r="AR342" s="639"/>
      <c r="AS342" s="639"/>
      <c r="AT342" s="640">
        <f t="shared" ref="AT342" si="429">AO342+1</f>
        <v>45992</v>
      </c>
      <c r="AU342" s="641"/>
      <c r="AV342" s="641"/>
      <c r="AW342" s="641"/>
      <c r="AX342" s="642"/>
    </row>
    <row r="343" spans="2:50" ht="14.25" customHeight="1">
      <c r="B343" s="583"/>
      <c r="C343" s="583"/>
      <c r="D343" s="583"/>
      <c r="E343" s="583"/>
      <c r="F343" s="583"/>
      <c r="G343" s="583"/>
      <c r="H343" s="583"/>
      <c r="I343" s="583"/>
      <c r="J343" s="583"/>
      <c r="K343" s="583"/>
      <c r="L343" s="583"/>
      <c r="M343" s="584"/>
      <c r="N343" s="623"/>
      <c r="O343" s="623"/>
      <c r="P343" s="643">
        <f>P342</f>
        <v>45986</v>
      </c>
      <c r="Q343" s="643"/>
      <c r="R343" s="643"/>
      <c r="S343" s="643"/>
      <c r="T343" s="643"/>
      <c r="U343" s="644">
        <f>U342</f>
        <v>45987</v>
      </c>
      <c r="V343" s="644"/>
      <c r="W343" s="644"/>
      <c r="X343" s="644"/>
      <c r="Y343" s="644"/>
      <c r="Z343" s="643">
        <f t="shared" ref="Z343" si="430">Z342</f>
        <v>45988</v>
      </c>
      <c r="AA343" s="643"/>
      <c r="AB343" s="643"/>
      <c r="AC343" s="643"/>
      <c r="AD343" s="643"/>
      <c r="AE343" s="644">
        <f t="shared" ref="AE343" si="431">AE342</f>
        <v>45989</v>
      </c>
      <c r="AF343" s="644"/>
      <c r="AG343" s="644"/>
      <c r="AH343" s="644"/>
      <c r="AI343" s="644"/>
      <c r="AJ343" s="645">
        <f t="shared" ref="AJ343" si="432">AJ342</f>
        <v>45990</v>
      </c>
      <c r="AK343" s="646"/>
      <c r="AL343" s="646"/>
      <c r="AM343" s="646"/>
      <c r="AN343" s="647"/>
      <c r="AO343" s="644">
        <f t="shared" ref="AO343" si="433">AO342</f>
        <v>45991</v>
      </c>
      <c r="AP343" s="644"/>
      <c r="AQ343" s="644"/>
      <c r="AR343" s="644"/>
      <c r="AS343" s="644"/>
      <c r="AT343" s="645">
        <f t="shared" ref="AT343" si="434">AT342</f>
        <v>45992</v>
      </c>
      <c r="AU343" s="646"/>
      <c r="AV343" s="646"/>
      <c r="AW343" s="646"/>
      <c r="AX343" s="647"/>
    </row>
    <row r="344" spans="2:50" ht="14.25" customHeight="1">
      <c r="B344" s="527" t="s">
        <v>165</v>
      </c>
      <c r="C344" s="527" t="s">
        <v>160</v>
      </c>
      <c r="D344" s="527"/>
      <c r="E344" s="527" t="s">
        <v>161</v>
      </c>
      <c r="F344" s="527"/>
      <c r="G344" s="527"/>
      <c r="H344" s="527" t="s">
        <v>166</v>
      </c>
      <c r="I344" s="575" t="s">
        <v>445</v>
      </c>
      <c r="J344" s="575"/>
      <c r="K344" s="575"/>
      <c r="L344" s="575" t="s">
        <v>166</v>
      </c>
      <c r="M344" s="575" t="s">
        <v>168</v>
      </c>
      <c r="N344" s="527"/>
      <c r="O344" s="527" t="s">
        <v>167</v>
      </c>
      <c r="P344" s="527" t="s">
        <v>163</v>
      </c>
      <c r="Q344" s="527"/>
      <c r="R344" s="527"/>
      <c r="S344" s="527"/>
      <c r="T344" s="527" t="s">
        <v>166</v>
      </c>
      <c r="U344" s="527" t="s">
        <v>163</v>
      </c>
      <c r="V344" s="527"/>
      <c r="W344" s="527"/>
      <c r="X344" s="527"/>
      <c r="Y344" s="527" t="s">
        <v>166</v>
      </c>
      <c r="Z344" s="527" t="s">
        <v>163</v>
      </c>
      <c r="AA344" s="527"/>
      <c r="AB344" s="527"/>
      <c r="AC344" s="527"/>
      <c r="AD344" s="527" t="s">
        <v>166</v>
      </c>
      <c r="AE344" s="527" t="s">
        <v>163</v>
      </c>
      <c r="AF344" s="527"/>
      <c r="AG344" s="527"/>
      <c r="AH344" s="527"/>
      <c r="AI344" s="527" t="s">
        <v>166</v>
      </c>
      <c r="AJ344" s="527" t="s">
        <v>163</v>
      </c>
      <c r="AK344" s="527"/>
      <c r="AL344" s="527"/>
      <c r="AM344" s="527"/>
      <c r="AN344" s="527" t="s">
        <v>166</v>
      </c>
      <c r="AO344" s="527" t="s">
        <v>163</v>
      </c>
      <c r="AP344" s="527"/>
      <c r="AQ344" s="527"/>
      <c r="AR344" s="527"/>
      <c r="AS344" s="527" t="s">
        <v>166</v>
      </c>
      <c r="AT344" s="527" t="s">
        <v>163</v>
      </c>
      <c r="AU344" s="527"/>
      <c r="AV344" s="527"/>
      <c r="AW344" s="527"/>
      <c r="AX344" s="527" t="s">
        <v>166</v>
      </c>
    </row>
    <row r="345" spans="2:50" ht="14.25" customHeight="1">
      <c r="B345" s="527"/>
      <c r="C345" s="527"/>
      <c r="D345" s="527"/>
      <c r="E345" s="527" t="s">
        <v>446</v>
      </c>
      <c r="F345" s="527"/>
      <c r="G345" s="527"/>
      <c r="H345" s="527"/>
      <c r="I345" s="575" t="s">
        <v>446</v>
      </c>
      <c r="J345" s="575"/>
      <c r="K345" s="575"/>
      <c r="L345" s="575"/>
      <c r="M345" s="575"/>
      <c r="N345" s="527"/>
      <c r="O345" s="527"/>
      <c r="P345" s="527" t="s">
        <v>447</v>
      </c>
      <c r="Q345" s="527"/>
      <c r="R345" s="527"/>
      <c r="S345" s="527"/>
      <c r="T345" s="527"/>
      <c r="U345" s="527" t="s">
        <v>447</v>
      </c>
      <c r="V345" s="527"/>
      <c r="W345" s="527"/>
      <c r="X345" s="527"/>
      <c r="Y345" s="527"/>
      <c r="Z345" s="527" t="s">
        <v>447</v>
      </c>
      <c r="AA345" s="527"/>
      <c r="AB345" s="527"/>
      <c r="AC345" s="527"/>
      <c r="AD345" s="527"/>
      <c r="AE345" s="527" t="s">
        <v>447</v>
      </c>
      <c r="AF345" s="527"/>
      <c r="AG345" s="527"/>
      <c r="AH345" s="527"/>
      <c r="AI345" s="527"/>
      <c r="AJ345" s="527" t="s">
        <v>447</v>
      </c>
      <c r="AK345" s="527"/>
      <c r="AL345" s="527"/>
      <c r="AM345" s="527"/>
      <c r="AN345" s="527"/>
      <c r="AO345" s="527" t="s">
        <v>447</v>
      </c>
      <c r="AP345" s="527"/>
      <c r="AQ345" s="527"/>
      <c r="AR345" s="527"/>
      <c r="AS345" s="527"/>
      <c r="AT345" s="527" t="s">
        <v>447</v>
      </c>
      <c r="AU345" s="527"/>
      <c r="AV345" s="527"/>
      <c r="AW345" s="527"/>
      <c r="AX345" s="527"/>
    </row>
    <row r="346" spans="2:50" ht="14.25" customHeight="1">
      <c r="B346" s="527"/>
      <c r="C346" s="527"/>
      <c r="D346" s="527"/>
      <c r="E346" s="203" t="s">
        <v>162</v>
      </c>
      <c r="F346" s="203" t="s">
        <v>448</v>
      </c>
      <c r="G346" s="203" t="s">
        <v>164</v>
      </c>
      <c r="H346" s="527"/>
      <c r="I346" s="204" t="s">
        <v>162</v>
      </c>
      <c r="J346" s="204" t="s">
        <v>448</v>
      </c>
      <c r="K346" s="204" t="s">
        <v>164</v>
      </c>
      <c r="L346" s="575"/>
      <c r="M346" s="575"/>
      <c r="N346" s="527"/>
      <c r="O346" s="527"/>
      <c r="P346" s="203" t="s">
        <v>162</v>
      </c>
      <c r="Q346" s="203" t="s">
        <v>448</v>
      </c>
      <c r="R346" s="203" t="s">
        <v>164</v>
      </c>
      <c r="S346" s="205" t="s">
        <v>168</v>
      </c>
      <c r="T346" s="527"/>
      <c r="U346" s="203" t="s">
        <v>162</v>
      </c>
      <c r="V346" s="203" t="s">
        <v>448</v>
      </c>
      <c r="W346" s="203" t="s">
        <v>164</v>
      </c>
      <c r="X346" s="205" t="s">
        <v>168</v>
      </c>
      <c r="Y346" s="527"/>
      <c r="Z346" s="203" t="s">
        <v>162</v>
      </c>
      <c r="AA346" s="203" t="s">
        <v>448</v>
      </c>
      <c r="AB346" s="203" t="s">
        <v>164</v>
      </c>
      <c r="AC346" s="205" t="s">
        <v>168</v>
      </c>
      <c r="AD346" s="527"/>
      <c r="AE346" s="203" t="s">
        <v>162</v>
      </c>
      <c r="AF346" s="203" t="s">
        <v>448</v>
      </c>
      <c r="AG346" s="203" t="s">
        <v>164</v>
      </c>
      <c r="AH346" s="205" t="s">
        <v>168</v>
      </c>
      <c r="AI346" s="527"/>
      <c r="AJ346" s="203" t="s">
        <v>162</v>
      </c>
      <c r="AK346" s="203" t="s">
        <v>448</v>
      </c>
      <c r="AL346" s="203" t="s">
        <v>164</v>
      </c>
      <c r="AM346" s="205" t="s">
        <v>168</v>
      </c>
      <c r="AN346" s="527"/>
      <c r="AO346" s="203" t="s">
        <v>162</v>
      </c>
      <c r="AP346" s="203" t="s">
        <v>448</v>
      </c>
      <c r="AQ346" s="203" t="s">
        <v>164</v>
      </c>
      <c r="AR346" s="205" t="s">
        <v>168</v>
      </c>
      <c r="AS346" s="527"/>
      <c r="AT346" s="203" t="s">
        <v>162</v>
      </c>
      <c r="AU346" s="203" t="s">
        <v>448</v>
      </c>
      <c r="AV346" s="203" t="s">
        <v>164</v>
      </c>
      <c r="AW346" s="205" t="s">
        <v>168</v>
      </c>
      <c r="AX346" s="527"/>
    </row>
    <row r="347" spans="2:50" ht="14.25" customHeight="1">
      <c r="B347" s="527" t="s">
        <v>145</v>
      </c>
      <c r="C347" s="203">
        <v>1</v>
      </c>
      <c r="D347" s="206" t="s">
        <v>427</v>
      </c>
      <c r="E347" s="203">
        <v>13</v>
      </c>
      <c r="F347" s="203">
        <v>1200</v>
      </c>
      <c r="G347" s="208">
        <f t="shared" ref="G347:G349" si="435">F347/E347</f>
        <v>92.307692307692307</v>
      </c>
      <c r="H347" s="576">
        <f>AVERAGE(G347:G361)</f>
        <v>85.31468531468532</v>
      </c>
      <c r="I347" s="209">
        <f>AVERAGE(P347,U347,Z347,AE347,AJ347,AO347,AT347)</f>
        <v>13</v>
      </c>
      <c r="J347" s="209">
        <f>AVERAGE(Q347,V347,AA347,AF347,AK347,AP347,AU347)</f>
        <v>1077.780637091915</v>
      </c>
      <c r="K347" s="210">
        <f>AVERAGE(R347,W347,AB347,AG347,AL347,AQ347,AV347)</f>
        <v>82.906202853224258</v>
      </c>
      <c r="L347" s="577">
        <f>IFERROR(AVERAGE(K347:K361),"-")</f>
        <v>75.923785556527704</v>
      </c>
      <c r="M347" s="209">
        <f>RANK(K347, K$347:$K$361)</f>
        <v>1</v>
      </c>
      <c r="N347" s="527"/>
      <c r="O347" s="527"/>
      <c r="P347" s="207">
        <v>13</v>
      </c>
      <c r="Q347" s="207">
        <v>1077.7329242693365</v>
      </c>
      <c r="R347" s="208">
        <f t="shared" ref="R347:R349" si="436">Q347/P347</f>
        <v>82.902532636102805</v>
      </c>
      <c r="S347" s="205">
        <f>RANK(R347, R$347:R$361)</f>
        <v>1</v>
      </c>
      <c r="T347" s="576">
        <f>AVERAGE(R347:R361)</f>
        <v>75.92081931687602</v>
      </c>
      <c r="U347" s="207">
        <v>13</v>
      </c>
      <c r="V347" s="207">
        <v>1077.7510812109563</v>
      </c>
      <c r="W347" s="208">
        <f t="shared" ref="W347:W349" si="437">V347/U347</f>
        <v>82.903929323919712</v>
      </c>
      <c r="X347" s="205">
        <f>RANK(W347, W$347:W$361)</f>
        <v>1</v>
      </c>
      <c r="Y347" s="576">
        <f>AVERAGE(W347:W361)</f>
        <v>75.923069556114626</v>
      </c>
      <c r="Z347" s="207">
        <v>13</v>
      </c>
      <c r="AA347" s="207">
        <v>1077.7707978102846</v>
      </c>
      <c r="AB347" s="208">
        <f t="shared" ref="AB347:AB349" si="438">AA347/Z347</f>
        <v>82.905445985406516</v>
      </c>
      <c r="AC347" s="205">
        <f>RANK(AB347, AB$347:AB$361)</f>
        <v>1</v>
      </c>
      <c r="AD347" s="576">
        <f>AVERAGE(AB347:AB361)</f>
        <v>75.924083682155427</v>
      </c>
      <c r="AE347" s="207">
        <v>13</v>
      </c>
      <c r="AF347" s="207">
        <v>1077.7860603801714</v>
      </c>
      <c r="AG347" s="208">
        <f t="shared" ref="AG347:AG349" si="439">AF347/AE347</f>
        <v>82.906620029243953</v>
      </c>
      <c r="AH347" s="205">
        <f>RANK(AG347, AG$347:AG$361)</f>
        <v>1</v>
      </c>
      <c r="AI347" s="576">
        <f>AVERAGE(AG347:AG361)</f>
        <v>75.923508956931428</v>
      </c>
      <c r="AJ347" s="207">
        <v>13</v>
      </c>
      <c r="AK347" s="207">
        <v>1077.8071065989848</v>
      </c>
      <c r="AL347" s="208">
        <f t="shared" ref="AL347:AL349" si="440">AK347/AJ347</f>
        <v>82.908238969152677</v>
      </c>
      <c r="AM347" s="205">
        <f>RANK(AL347, AL$347:AL$361)</f>
        <v>1</v>
      </c>
      <c r="AN347" s="576">
        <f>AVERAGE(AL347:AL361)</f>
        <v>75.918072614995694</v>
      </c>
      <c r="AO347" s="207">
        <v>13</v>
      </c>
      <c r="AP347" s="207">
        <v>1077.8067885117493</v>
      </c>
      <c r="AQ347" s="208">
        <f t="shared" ref="AQ347:AQ349" si="441">AP347/AO347</f>
        <v>82.908214500903796</v>
      </c>
      <c r="AR347" s="205">
        <f>RANK(AQ347, AQ$347:AQ$361)</f>
        <v>1</v>
      </c>
      <c r="AS347" s="576">
        <f>AVERAGE(AQ347:AQ361)</f>
        <v>75.926026585126536</v>
      </c>
      <c r="AT347" s="207">
        <v>13</v>
      </c>
      <c r="AU347" s="207">
        <v>1077.8097008619231</v>
      </c>
      <c r="AV347" s="208">
        <f t="shared" ref="AV347:AV349" si="442">AU347/AT347</f>
        <v>82.908438527840246</v>
      </c>
      <c r="AW347" s="205">
        <f>RANK(AV347, AV$347:AV$361)</f>
        <v>1</v>
      </c>
      <c r="AX347" s="576">
        <f>AVERAGE(AV347:AV361)</f>
        <v>75.930918183494086</v>
      </c>
    </row>
    <row r="348" spans="2:50" ht="14.25" customHeight="1">
      <c r="B348" s="527"/>
      <c r="C348" s="203">
        <v>2</v>
      </c>
      <c r="D348" s="206" t="s">
        <v>661</v>
      </c>
      <c r="E348" s="203">
        <v>22</v>
      </c>
      <c r="F348" s="203">
        <v>1800</v>
      </c>
      <c r="G348" s="208">
        <f t="shared" si="435"/>
        <v>81.818181818181813</v>
      </c>
      <c r="H348" s="576"/>
      <c r="I348" s="209">
        <f t="shared" ref="I348:K349" si="443">AVERAGE(P348,U348,Z348,AE348,AJ348,AO348,AT348)</f>
        <v>22</v>
      </c>
      <c r="J348" s="209">
        <f t="shared" si="443"/>
        <v>1593.5881446692222</v>
      </c>
      <c r="K348" s="210">
        <f t="shared" si="443"/>
        <v>72.435824757691918</v>
      </c>
      <c r="L348" s="577"/>
      <c r="M348" s="209">
        <f>RANK(K348, K$347:$K$361)</f>
        <v>2</v>
      </c>
      <c r="N348" s="527"/>
      <c r="O348" s="527"/>
      <c r="P348" s="207">
        <v>22</v>
      </c>
      <c r="Q348" s="207">
        <v>1593.4601664684899</v>
      </c>
      <c r="R348" s="208">
        <f t="shared" si="436"/>
        <v>72.430007566749538</v>
      </c>
      <c r="S348" s="205">
        <f t="shared" ref="S348:S349" si="444">RANK(R348, R$347:R$361)</f>
        <v>2</v>
      </c>
      <c r="T348" s="576"/>
      <c r="U348" s="207">
        <v>22</v>
      </c>
      <c r="V348" s="207">
        <v>1593.4604904632163</v>
      </c>
      <c r="W348" s="208">
        <f t="shared" si="437"/>
        <v>72.430022293782557</v>
      </c>
      <c r="X348" s="205">
        <f t="shared" ref="X348:X349" si="445">RANK(W348, W$347:W$361)</f>
        <v>3</v>
      </c>
      <c r="Y348" s="576"/>
      <c r="Z348" s="207">
        <v>22</v>
      </c>
      <c r="AA348" s="207">
        <v>1593.4969325153377</v>
      </c>
      <c r="AB348" s="208">
        <f t="shared" si="438"/>
        <v>72.431678750697174</v>
      </c>
      <c r="AC348" s="205">
        <f t="shared" ref="AC348:AC349" si="446">RANK(AB348, AB$347:AB$361)</f>
        <v>3</v>
      </c>
      <c r="AD348" s="576"/>
      <c r="AE348" s="207">
        <v>22</v>
      </c>
      <c r="AF348" s="207">
        <v>1593.7577002053386</v>
      </c>
      <c r="AG348" s="208">
        <f t="shared" si="439"/>
        <v>72.443531827515386</v>
      </c>
      <c r="AH348" s="205">
        <f t="shared" ref="AH348:AH349" si="447">RANK(AG348, AG$347:AG$361)</f>
        <v>2</v>
      </c>
      <c r="AI348" s="576"/>
      <c r="AJ348" s="207">
        <v>22</v>
      </c>
      <c r="AK348" s="207">
        <v>1593.4200459066551</v>
      </c>
      <c r="AL348" s="208">
        <f t="shared" si="440"/>
        <v>72.428183904847955</v>
      </c>
      <c r="AM348" s="205">
        <f t="shared" ref="AM348:AM349" si="448">RANK(AL348, AL$347:AL$361)</f>
        <v>2</v>
      </c>
      <c r="AN348" s="576"/>
      <c r="AO348" s="207">
        <v>22</v>
      </c>
      <c r="AP348" s="207">
        <v>1593.7103114605379</v>
      </c>
      <c r="AQ348" s="208">
        <f t="shared" si="441"/>
        <v>72.44137779366082</v>
      </c>
      <c r="AR348" s="205">
        <f t="shared" ref="AR348:AR349" si="449">RANK(AQ348, AQ$347:AQ$361)</f>
        <v>2</v>
      </c>
      <c r="AS348" s="576"/>
      <c r="AT348" s="207">
        <v>22</v>
      </c>
      <c r="AU348" s="207">
        <v>1593.8113656649809</v>
      </c>
      <c r="AV348" s="208">
        <f t="shared" si="442"/>
        <v>72.445971166590041</v>
      </c>
      <c r="AW348" s="205">
        <f t="shared" ref="AW348:AW349" si="450">RANK(AV348, AV$347:AV$361)</f>
        <v>2</v>
      </c>
      <c r="AX348" s="576"/>
    </row>
    <row r="349" spans="2:50" ht="14.25" customHeight="1">
      <c r="B349" s="527"/>
      <c r="C349" s="203">
        <v>3</v>
      </c>
      <c r="D349" s="206" t="s">
        <v>713</v>
      </c>
      <c r="E349" s="203">
        <v>22</v>
      </c>
      <c r="F349" s="203">
        <v>1800</v>
      </c>
      <c r="G349" s="208">
        <f t="shared" si="435"/>
        <v>81.818181818181813</v>
      </c>
      <c r="H349" s="576"/>
      <c r="I349" s="209">
        <f t="shared" si="443"/>
        <v>22</v>
      </c>
      <c r="J349" s="209">
        <f t="shared" si="443"/>
        <v>1593.4452392906719</v>
      </c>
      <c r="K349" s="210">
        <f t="shared" si="443"/>
        <v>72.429329058666909</v>
      </c>
      <c r="L349" s="577"/>
      <c r="M349" s="209">
        <f>RANK(K349, K$347:$K$361)</f>
        <v>3</v>
      </c>
      <c r="N349" s="527"/>
      <c r="O349" s="527"/>
      <c r="P349" s="207">
        <v>22</v>
      </c>
      <c r="Q349" s="207">
        <v>1593.4581904510658</v>
      </c>
      <c r="R349" s="208">
        <f t="shared" si="436"/>
        <v>72.429917747775718</v>
      </c>
      <c r="S349" s="205">
        <f t="shared" si="444"/>
        <v>3</v>
      </c>
      <c r="T349" s="576"/>
      <c r="U349" s="207">
        <v>22</v>
      </c>
      <c r="V349" s="207">
        <v>1593.5756551141153</v>
      </c>
      <c r="W349" s="208">
        <f t="shared" si="437"/>
        <v>72.43525705064161</v>
      </c>
      <c r="X349" s="205">
        <f t="shared" si="445"/>
        <v>2</v>
      </c>
      <c r="Y349" s="576"/>
      <c r="Z349" s="207">
        <v>22</v>
      </c>
      <c r="AA349" s="207">
        <v>1593.5727788279773</v>
      </c>
      <c r="AB349" s="208">
        <f t="shared" si="438"/>
        <v>72.435126310362605</v>
      </c>
      <c r="AC349" s="205">
        <f t="shared" si="446"/>
        <v>2</v>
      </c>
      <c r="AD349" s="576"/>
      <c r="AE349" s="207">
        <v>22</v>
      </c>
      <c r="AF349" s="207">
        <v>1593.2482503087695</v>
      </c>
      <c r="AG349" s="208">
        <f t="shared" si="439"/>
        <v>72.420375014034974</v>
      </c>
      <c r="AH349" s="205">
        <f t="shared" si="447"/>
        <v>3</v>
      </c>
      <c r="AI349" s="576"/>
      <c r="AJ349" s="207">
        <v>22</v>
      </c>
      <c r="AK349" s="207">
        <v>1593.1914893617022</v>
      </c>
      <c r="AL349" s="208">
        <f t="shared" si="440"/>
        <v>72.417794970986463</v>
      </c>
      <c r="AM349" s="205">
        <f t="shared" si="448"/>
        <v>3</v>
      </c>
      <c r="AN349" s="576"/>
      <c r="AO349" s="207">
        <v>22</v>
      </c>
      <c r="AP349" s="207">
        <v>1593.4267241379305</v>
      </c>
      <c r="AQ349" s="208">
        <f t="shared" si="441"/>
        <v>72.42848746081502</v>
      </c>
      <c r="AR349" s="205">
        <f t="shared" si="449"/>
        <v>3</v>
      </c>
      <c r="AS349" s="576"/>
      <c r="AT349" s="207">
        <v>22</v>
      </c>
      <c r="AU349" s="207">
        <v>1593.643586833143</v>
      </c>
      <c r="AV349" s="208">
        <f t="shared" si="442"/>
        <v>72.438344856051955</v>
      </c>
      <c r="AW349" s="205">
        <f t="shared" si="450"/>
        <v>3</v>
      </c>
      <c r="AX349" s="576"/>
    </row>
    <row r="350" spans="2:50" ht="14.25" customHeight="1">
      <c r="B350" s="527"/>
      <c r="C350" s="203">
        <v>4</v>
      </c>
      <c r="D350" s="206"/>
      <c r="E350" s="203"/>
      <c r="F350" s="203"/>
      <c r="G350" s="208"/>
      <c r="H350" s="576"/>
      <c r="I350" s="209"/>
      <c r="J350" s="209"/>
      <c r="K350" s="210"/>
      <c r="L350" s="577"/>
      <c r="M350" s="209"/>
      <c r="N350" s="527"/>
      <c r="O350" s="527"/>
      <c r="P350" s="207"/>
      <c r="Q350" s="207"/>
      <c r="R350" s="208"/>
      <c r="S350" s="205"/>
      <c r="T350" s="576"/>
      <c r="U350" s="207"/>
      <c r="V350" s="207"/>
      <c r="W350" s="208"/>
      <c r="X350" s="205"/>
      <c r="Y350" s="576"/>
      <c r="Z350" s="207"/>
      <c r="AA350" s="207"/>
      <c r="AB350" s="208"/>
      <c r="AC350" s="205"/>
      <c r="AD350" s="576"/>
      <c r="AE350" s="207"/>
      <c r="AF350" s="207"/>
      <c r="AG350" s="208"/>
      <c r="AH350" s="205"/>
      <c r="AI350" s="576"/>
      <c r="AJ350" s="207"/>
      <c r="AK350" s="207"/>
      <c r="AL350" s="208"/>
      <c r="AM350" s="205"/>
      <c r="AN350" s="576"/>
      <c r="AO350" s="207"/>
      <c r="AP350" s="207"/>
      <c r="AQ350" s="208"/>
      <c r="AR350" s="205"/>
      <c r="AS350" s="576"/>
      <c r="AT350" s="207"/>
      <c r="AU350" s="207"/>
      <c r="AV350" s="208"/>
      <c r="AW350" s="205"/>
      <c r="AX350" s="576"/>
    </row>
    <row r="351" spans="2:50" ht="14.25" customHeight="1">
      <c r="B351" s="527"/>
      <c r="C351" s="203">
        <v>5</v>
      </c>
      <c r="D351" s="206"/>
      <c r="E351" s="203"/>
      <c r="F351" s="203"/>
      <c r="G351" s="208"/>
      <c r="H351" s="576"/>
      <c r="I351" s="209"/>
      <c r="J351" s="209"/>
      <c r="K351" s="210"/>
      <c r="L351" s="577"/>
      <c r="M351" s="209"/>
      <c r="N351" s="527"/>
      <c r="O351" s="527"/>
      <c r="P351" s="207"/>
      <c r="Q351" s="207"/>
      <c r="R351" s="208"/>
      <c r="S351" s="205"/>
      <c r="T351" s="576"/>
      <c r="U351" s="207"/>
      <c r="V351" s="207"/>
      <c r="W351" s="208"/>
      <c r="X351" s="205"/>
      <c r="Y351" s="576"/>
      <c r="Z351" s="207"/>
      <c r="AA351" s="207"/>
      <c r="AB351" s="208"/>
      <c r="AC351" s="205"/>
      <c r="AD351" s="576"/>
      <c r="AE351" s="207"/>
      <c r="AF351" s="207"/>
      <c r="AG351" s="208"/>
      <c r="AH351" s="205"/>
      <c r="AI351" s="576"/>
      <c r="AJ351" s="207"/>
      <c r="AK351" s="207"/>
      <c r="AL351" s="208"/>
      <c r="AM351" s="205"/>
      <c r="AN351" s="576"/>
      <c r="AO351" s="207"/>
      <c r="AP351" s="207"/>
      <c r="AQ351" s="208"/>
      <c r="AR351" s="205"/>
      <c r="AS351" s="576"/>
      <c r="AT351" s="207"/>
      <c r="AU351" s="207"/>
      <c r="AV351" s="208"/>
      <c r="AW351" s="205"/>
      <c r="AX351" s="576"/>
    </row>
    <row r="352" spans="2:50" ht="14.25" customHeight="1">
      <c r="B352" s="527"/>
      <c r="C352" s="203">
        <v>6</v>
      </c>
      <c r="D352" s="206"/>
      <c r="E352" s="203"/>
      <c r="F352" s="203"/>
      <c r="G352" s="208"/>
      <c r="H352" s="576"/>
      <c r="I352" s="209"/>
      <c r="J352" s="209"/>
      <c r="K352" s="210"/>
      <c r="L352" s="577"/>
      <c r="M352" s="209"/>
      <c r="N352" s="527"/>
      <c r="O352" s="527"/>
      <c r="P352" s="207"/>
      <c r="Q352" s="207"/>
      <c r="R352" s="208"/>
      <c r="S352" s="205"/>
      <c r="T352" s="576"/>
      <c r="U352" s="207"/>
      <c r="V352" s="207"/>
      <c r="W352" s="208"/>
      <c r="X352" s="205"/>
      <c r="Y352" s="576"/>
      <c r="Z352" s="207"/>
      <c r="AA352" s="207"/>
      <c r="AB352" s="208"/>
      <c r="AC352" s="205"/>
      <c r="AD352" s="576"/>
      <c r="AE352" s="207"/>
      <c r="AF352" s="207"/>
      <c r="AG352" s="208"/>
      <c r="AH352" s="205"/>
      <c r="AI352" s="576"/>
      <c r="AJ352" s="207"/>
      <c r="AK352" s="207"/>
      <c r="AL352" s="208"/>
      <c r="AM352" s="205"/>
      <c r="AN352" s="576"/>
      <c r="AO352" s="207"/>
      <c r="AP352" s="207"/>
      <c r="AQ352" s="208"/>
      <c r="AR352" s="205"/>
      <c r="AS352" s="576"/>
      <c r="AT352" s="207"/>
      <c r="AU352" s="207"/>
      <c r="AV352" s="208"/>
      <c r="AW352" s="205"/>
      <c r="AX352" s="576"/>
    </row>
    <row r="353" spans="2:50" ht="14.25" customHeight="1">
      <c r="B353" s="527"/>
      <c r="C353" s="203">
        <v>7</v>
      </c>
      <c r="D353" s="206"/>
      <c r="E353" s="203"/>
      <c r="F353" s="203"/>
      <c r="G353" s="208"/>
      <c r="H353" s="576"/>
      <c r="I353" s="209"/>
      <c r="J353" s="209"/>
      <c r="K353" s="210"/>
      <c r="L353" s="577"/>
      <c r="M353" s="209"/>
      <c r="N353" s="527"/>
      <c r="O353" s="527"/>
      <c r="P353" s="207"/>
      <c r="Q353" s="207"/>
      <c r="R353" s="208"/>
      <c r="S353" s="205"/>
      <c r="T353" s="576"/>
      <c r="U353" s="207"/>
      <c r="V353" s="207"/>
      <c r="W353" s="208"/>
      <c r="X353" s="205"/>
      <c r="Y353" s="576"/>
      <c r="Z353" s="207"/>
      <c r="AA353" s="207"/>
      <c r="AB353" s="208"/>
      <c r="AC353" s="205"/>
      <c r="AD353" s="576"/>
      <c r="AE353" s="207"/>
      <c r="AF353" s="207"/>
      <c r="AG353" s="208"/>
      <c r="AH353" s="205"/>
      <c r="AI353" s="576"/>
      <c r="AJ353" s="207"/>
      <c r="AK353" s="207"/>
      <c r="AL353" s="208"/>
      <c r="AM353" s="205"/>
      <c r="AN353" s="576"/>
      <c r="AO353" s="207"/>
      <c r="AP353" s="207"/>
      <c r="AQ353" s="208"/>
      <c r="AR353" s="205"/>
      <c r="AS353" s="576"/>
      <c r="AT353" s="207"/>
      <c r="AU353" s="207"/>
      <c r="AV353" s="208"/>
      <c r="AW353" s="205"/>
      <c r="AX353" s="576"/>
    </row>
    <row r="354" spans="2:50" ht="14.25" customHeight="1">
      <c r="B354" s="527"/>
      <c r="C354" s="203">
        <v>8</v>
      </c>
      <c r="D354" s="206"/>
      <c r="E354" s="203"/>
      <c r="F354" s="203"/>
      <c r="G354" s="208"/>
      <c r="H354" s="576"/>
      <c r="I354" s="209"/>
      <c r="J354" s="209"/>
      <c r="K354" s="210"/>
      <c r="L354" s="577"/>
      <c r="M354" s="209"/>
      <c r="N354" s="527"/>
      <c r="O354" s="527"/>
      <c r="P354" s="207"/>
      <c r="Q354" s="207"/>
      <c r="R354" s="208"/>
      <c r="S354" s="205"/>
      <c r="T354" s="576"/>
      <c r="U354" s="207"/>
      <c r="V354" s="207"/>
      <c r="W354" s="208"/>
      <c r="X354" s="205"/>
      <c r="Y354" s="576"/>
      <c r="Z354" s="207"/>
      <c r="AA354" s="207"/>
      <c r="AB354" s="208"/>
      <c r="AC354" s="205"/>
      <c r="AD354" s="576"/>
      <c r="AE354" s="207"/>
      <c r="AF354" s="207"/>
      <c r="AG354" s="208"/>
      <c r="AH354" s="205"/>
      <c r="AI354" s="576"/>
      <c r="AJ354" s="207"/>
      <c r="AK354" s="207"/>
      <c r="AL354" s="208"/>
      <c r="AM354" s="205"/>
      <c r="AN354" s="576"/>
      <c r="AO354" s="207"/>
      <c r="AP354" s="207"/>
      <c r="AQ354" s="208"/>
      <c r="AR354" s="205"/>
      <c r="AS354" s="576"/>
      <c r="AT354" s="207"/>
      <c r="AU354" s="207"/>
      <c r="AV354" s="208"/>
      <c r="AW354" s="205"/>
      <c r="AX354" s="576"/>
    </row>
    <row r="355" spans="2:50" ht="14.25" customHeight="1">
      <c r="B355" s="527"/>
      <c r="C355" s="203">
        <v>9</v>
      </c>
      <c r="D355" s="206"/>
      <c r="E355" s="203"/>
      <c r="F355" s="203"/>
      <c r="G355" s="208"/>
      <c r="H355" s="576"/>
      <c r="I355" s="209"/>
      <c r="J355" s="209"/>
      <c r="K355" s="210"/>
      <c r="L355" s="577"/>
      <c r="M355" s="209"/>
      <c r="N355" s="527"/>
      <c r="O355" s="527"/>
      <c r="P355" s="203"/>
      <c r="Q355" s="203"/>
      <c r="R355" s="208"/>
      <c r="S355" s="205"/>
      <c r="T355" s="576"/>
      <c r="U355" s="203"/>
      <c r="V355" s="203"/>
      <c r="W355" s="208"/>
      <c r="X355" s="205"/>
      <c r="Y355" s="576"/>
      <c r="Z355" s="203"/>
      <c r="AA355" s="203"/>
      <c r="AB355" s="208"/>
      <c r="AC355" s="205"/>
      <c r="AD355" s="576"/>
      <c r="AE355" s="203"/>
      <c r="AF355" s="203"/>
      <c r="AG355" s="208"/>
      <c r="AH355" s="205"/>
      <c r="AI355" s="576"/>
      <c r="AJ355" s="203"/>
      <c r="AK355" s="203"/>
      <c r="AL355" s="208"/>
      <c r="AM355" s="205"/>
      <c r="AN355" s="576"/>
      <c r="AO355" s="203"/>
      <c r="AP355" s="203"/>
      <c r="AQ355" s="208"/>
      <c r="AR355" s="205"/>
      <c r="AS355" s="576"/>
      <c r="AT355" s="203"/>
      <c r="AU355" s="203"/>
      <c r="AV355" s="208"/>
      <c r="AW355" s="205"/>
      <c r="AX355" s="576"/>
    </row>
    <row r="356" spans="2:50" ht="14.25" customHeight="1">
      <c r="B356" s="527"/>
      <c r="C356" s="203">
        <v>10</v>
      </c>
      <c r="D356" s="206"/>
      <c r="E356" s="203"/>
      <c r="F356" s="203"/>
      <c r="G356" s="208"/>
      <c r="H356" s="576"/>
      <c r="I356" s="209"/>
      <c r="J356" s="209"/>
      <c r="K356" s="210"/>
      <c r="L356" s="577"/>
      <c r="M356" s="209"/>
      <c r="N356" s="527"/>
      <c r="O356" s="527"/>
      <c r="P356" s="203"/>
      <c r="Q356" s="203"/>
      <c r="R356" s="208"/>
      <c r="S356" s="205"/>
      <c r="T356" s="576"/>
      <c r="U356" s="203"/>
      <c r="V356" s="203"/>
      <c r="W356" s="208"/>
      <c r="X356" s="205"/>
      <c r="Y356" s="576"/>
      <c r="Z356" s="203"/>
      <c r="AA356" s="203"/>
      <c r="AB356" s="208"/>
      <c r="AC356" s="205"/>
      <c r="AD356" s="576"/>
      <c r="AE356" s="203"/>
      <c r="AF356" s="203"/>
      <c r="AG356" s="208"/>
      <c r="AH356" s="205"/>
      <c r="AI356" s="576"/>
      <c r="AJ356" s="203"/>
      <c r="AK356" s="203"/>
      <c r="AL356" s="208"/>
      <c r="AM356" s="205"/>
      <c r="AN356" s="576"/>
      <c r="AO356" s="203"/>
      <c r="AP356" s="203"/>
      <c r="AQ356" s="208"/>
      <c r="AR356" s="205"/>
      <c r="AS356" s="576"/>
      <c r="AT356" s="203"/>
      <c r="AU356" s="203"/>
      <c r="AV356" s="208"/>
      <c r="AW356" s="205"/>
      <c r="AX356" s="576"/>
    </row>
    <row r="357" spans="2:50" ht="14.25" customHeight="1">
      <c r="B357" s="527"/>
      <c r="C357" s="203">
        <v>11</v>
      </c>
      <c r="D357" s="206"/>
      <c r="E357" s="203"/>
      <c r="F357" s="203"/>
      <c r="G357" s="208"/>
      <c r="H357" s="576"/>
      <c r="I357" s="209"/>
      <c r="J357" s="209"/>
      <c r="K357" s="210"/>
      <c r="L357" s="577"/>
      <c r="M357" s="209"/>
      <c r="N357" s="527"/>
      <c r="O357" s="527"/>
      <c r="P357" s="203"/>
      <c r="Q357" s="203"/>
      <c r="R357" s="208"/>
      <c r="S357" s="205"/>
      <c r="T357" s="576"/>
      <c r="U357" s="203"/>
      <c r="V357" s="203"/>
      <c r="W357" s="208"/>
      <c r="X357" s="205"/>
      <c r="Y357" s="576"/>
      <c r="Z357" s="203"/>
      <c r="AA357" s="203"/>
      <c r="AB357" s="208"/>
      <c r="AC357" s="205"/>
      <c r="AD357" s="576"/>
      <c r="AE357" s="203"/>
      <c r="AF357" s="203"/>
      <c r="AG357" s="208"/>
      <c r="AH357" s="205"/>
      <c r="AI357" s="576"/>
      <c r="AJ357" s="203"/>
      <c r="AK357" s="203"/>
      <c r="AL357" s="208"/>
      <c r="AM357" s="205"/>
      <c r="AN357" s="576"/>
      <c r="AO357" s="203"/>
      <c r="AP357" s="203"/>
      <c r="AQ357" s="208"/>
      <c r="AR357" s="205"/>
      <c r="AS357" s="576"/>
      <c r="AT357" s="203"/>
      <c r="AU357" s="203"/>
      <c r="AV357" s="208"/>
      <c r="AW357" s="205"/>
      <c r="AX357" s="576"/>
    </row>
    <row r="358" spans="2:50" ht="14.25" customHeight="1">
      <c r="B358" s="527"/>
      <c r="C358" s="203">
        <v>12</v>
      </c>
      <c r="D358" s="206"/>
      <c r="E358" s="203"/>
      <c r="F358" s="203"/>
      <c r="G358" s="208"/>
      <c r="H358" s="576"/>
      <c r="I358" s="209"/>
      <c r="J358" s="209"/>
      <c r="K358" s="210"/>
      <c r="L358" s="577"/>
      <c r="M358" s="209"/>
      <c r="N358" s="527"/>
      <c r="O358" s="527"/>
      <c r="P358" s="203"/>
      <c r="Q358" s="203"/>
      <c r="R358" s="208"/>
      <c r="S358" s="205"/>
      <c r="T358" s="576"/>
      <c r="U358" s="203"/>
      <c r="V358" s="203"/>
      <c r="W358" s="208"/>
      <c r="X358" s="205"/>
      <c r="Y358" s="576"/>
      <c r="Z358" s="203"/>
      <c r="AA358" s="203"/>
      <c r="AB358" s="208"/>
      <c r="AC358" s="205"/>
      <c r="AD358" s="576"/>
      <c r="AE358" s="203"/>
      <c r="AF358" s="203"/>
      <c r="AG358" s="208"/>
      <c r="AH358" s="205"/>
      <c r="AI358" s="576"/>
      <c r="AJ358" s="203"/>
      <c r="AK358" s="203"/>
      <c r="AL358" s="208"/>
      <c r="AM358" s="205"/>
      <c r="AN358" s="576"/>
      <c r="AO358" s="203"/>
      <c r="AP358" s="203"/>
      <c r="AQ358" s="208"/>
      <c r="AR358" s="205"/>
      <c r="AS358" s="576"/>
      <c r="AT358" s="203"/>
      <c r="AU358" s="203"/>
      <c r="AV358" s="208"/>
      <c r="AW358" s="205"/>
      <c r="AX358" s="576"/>
    </row>
    <row r="359" spans="2:50" ht="14.25" customHeight="1">
      <c r="B359" s="527"/>
      <c r="C359" s="203">
        <v>13</v>
      </c>
      <c r="D359" s="206"/>
      <c r="E359" s="203"/>
      <c r="F359" s="203"/>
      <c r="G359" s="208"/>
      <c r="H359" s="576"/>
      <c r="I359" s="209"/>
      <c r="J359" s="209"/>
      <c r="K359" s="210"/>
      <c r="L359" s="577"/>
      <c r="M359" s="209"/>
      <c r="N359" s="527"/>
      <c r="O359" s="527"/>
      <c r="P359" s="203"/>
      <c r="Q359" s="203"/>
      <c r="R359" s="208"/>
      <c r="S359" s="205"/>
      <c r="T359" s="576"/>
      <c r="U359" s="203"/>
      <c r="V359" s="203"/>
      <c r="W359" s="208"/>
      <c r="X359" s="205"/>
      <c r="Y359" s="576"/>
      <c r="Z359" s="203"/>
      <c r="AA359" s="203"/>
      <c r="AB359" s="208"/>
      <c r="AC359" s="205"/>
      <c r="AD359" s="576"/>
      <c r="AE359" s="203"/>
      <c r="AF359" s="203"/>
      <c r="AG359" s="208"/>
      <c r="AH359" s="205"/>
      <c r="AI359" s="576"/>
      <c r="AJ359" s="203"/>
      <c r="AK359" s="203"/>
      <c r="AL359" s="208"/>
      <c r="AM359" s="205"/>
      <c r="AN359" s="576"/>
      <c r="AO359" s="203"/>
      <c r="AP359" s="203"/>
      <c r="AQ359" s="208"/>
      <c r="AR359" s="205"/>
      <c r="AS359" s="576"/>
      <c r="AT359" s="203"/>
      <c r="AU359" s="203"/>
      <c r="AV359" s="208"/>
      <c r="AW359" s="205"/>
      <c r="AX359" s="576"/>
    </row>
    <row r="360" spans="2:50" ht="14.25" customHeight="1">
      <c r="B360" s="527"/>
      <c r="C360" s="203">
        <v>14</v>
      </c>
      <c r="D360" s="206"/>
      <c r="E360" s="203"/>
      <c r="F360" s="203"/>
      <c r="G360" s="208"/>
      <c r="H360" s="576"/>
      <c r="I360" s="209"/>
      <c r="J360" s="209"/>
      <c r="K360" s="210"/>
      <c r="L360" s="577"/>
      <c r="M360" s="209"/>
      <c r="N360" s="527"/>
      <c r="O360" s="527"/>
      <c r="P360" s="203"/>
      <c r="Q360" s="203"/>
      <c r="R360" s="208"/>
      <c r="S360" s="205"/>
      <c r="T360" s="576"/>
      <c r="U360" s="203"/>
      <c r="V360" s="203"/>
      <c r="W360" s="208"/>
      <c r="X360" s="205"/>
      <c r="Y360" s="576"/>
      <c r="Z360" s="203"/>
      <c r="AA360" s="203"/>
      <c r="AB360" s="208"/>
      <c r="AC360" s="205"/>
      <c r="AD360" s="576"/>
      <c r="AE360" s="203"/>
      <c r="AF360" s="203"/>
      <c r="AG360" s="208"/>
      <c r="AH360" s="205"/>
      <c r="AI360" s="576"/>
      <c r="AJ360" s="203"/>
      <c r="AK360" s="203"/>
      <c r="AL360" s="208"/>
      <c r="AM360" s="205"/>
      <c r="AN360" s="576"/>
      <c r="AO360" s="203"/>
      <c r="AP360" s="203"/>
      <c r="AQ360" s="208"/>
      <c r="AR360" s="205"/>
      <c r="AS360" s="576"/>
      <c r="AT360" s="203"/>
      <c r="AU360" s="203"/>
      <c r="AV360" s="208"/>
      <c r="AW360" s="205"/>
      <c r="AX360" s="576"/>
    </row>
    <row r="361" spans="2:50" ht="14.25" customHeight="1">
      <c r="B361" s="527"/>
      <c r="C361" s="203">
        <v>15</v>
      </c>
      <c r="D361" s="206"/>
      <c r="E361" s="203"/>
      <c r="F361" s="203"/>
      <c r="G361" s="208"/>
      <c r="H361" s="576"/>
      <c r="I361" s="209"/>
      <c r="J361" s="209"/>
      <c r="K361" s="210"/>
      <c r="L361" s="577"/>
      <c r="M361" s="209"/>
      <c r="N361" s="527"/>
      <c r="O361" s="527"/>
      <c r="P361" s="203"/>
      <c r="Q361" s="207"/>
      <c r="R361" s="208"/>
      <c r="S361" s="205"/>
      <c r="T361" s="576"/>
      <c r="U361" s="203"/>
      <c r="V361" s="207"/>
      <c r="W361" s="208"/>
      <c r="X361" s="205"/>
      <c r="Y361" s="576"/>
      <c r="Z361" s="203"/>
      <c r="AA361" s="207"/>
      <c r="AB361" s="208"/>
      <c r="AC361" s="205"/>
      <c r="AD361" s="576"/>
      <c r="AE361" s="203"/>
      <c r="AF361" s="207"/>
      <c r="AG361" s="208"/>
      <c r="AH361" s="205"/>
      <c r="AI361" s="576"/>
      <c r="AJ361" s="203"/>
      <c r="AK361" s="207"/>
      <c r="AL361" s="208"/>
      <c r="AM361" s="205"/>
      <c r="AN361" s="576"/>
      <c r="AO361" s="203"/>
      <c r="AP361" s="207"/>
      <c r="AQ361" s="208"/>
      <c r="AR361" s="205"/>
      <c r="AS361" s="576"/>
      <c r="AT361" s="203"/>
      <c r="AU361" s="207"/>
      <c r="AV361" s="208"/>
      <c r="AW361" s="205"/>
      <c r="AX361" s="576"/>
    </row>
    <row r="362" spans="2:50" ht="14.25" customHeight="1" collapsed="1">
      <c r="B362" s="580" t="s">
        <v>776</v>
      </c>
      <c r="C362" s="581"/>
      <c r="D362" s="581"/>
      <c r="E362" s="581"/>
      <c r="F362" s="581"/>
      <c r="G362" s="581"/>
      <c r="H362" s="581"/>
      <c r="I362" s="581"/>
      <c r="J362" s="581"/>
      <c r="K362" s="581"/>
      <c r="L362" s="581"/>
      <c r="M362" s="582"/>
      <c r="N362" s="621" t="s">
        <v>444</v>
      </c>
      <c r="O362" s="621" t="s">
        <v>105</v>
      </c>
      <c r="P362" s="636">
        <f>AT342+1</f>
        <v>45993</v>
      </c>
      <c r="Q362" s="637"/>
      <c r="R362" s="637"/>
      <c r="S362" s="637"/>
      <c r="T362" s="637"/>
      <c r="U362" s="638">
        <f>P362+1</f>
        <v>45994</v>
      </c>
      <c r="V362" s="639"/>
      <c r="W362" s="639"/>
      <c r="X362" s="639"/>
      <c r="Y362" s="639"/>
      <c r="Z362" s="636">
        <f t="shared" ref="Z362" si="451">U362+1</f>
        <v>45995</v>
      </c>
      <c r="AA362" s="637"/>
      <c r="AB362" s="637"/>
      <c r="AC362" s="637"/>
      <c r="AD362" s="637"/>
      <c r="AE362" s="638">
        <f t="shared" ref="AE362" si="452">Z362+1</f>
        <v>45996</v>
      </c>
      <c r="AF362" s="639"/>
      <c r="AG362" s="639"/>
      <c r="AH362" s="639"/>
      <c r="AI362" s="639"/>
      <c r="AJ362" s="640">
        <f t="shared" ref="AJ362" si="453">AE362+1</f>
        <v>45997</v>
      </c>
      <c r="AK362" s="641"/>
      <c r="AL362" s="641"/>
      <c r="AM362" s="641"/>
      <c r="AN362" s="642"/>
      <c r="AO362" s="638">
        <f t="shared" ref="AO362" si="454">AJ362+1</f>
        <v>45998</v>
      </c>
      <c r="AP362" s="639"/>
      <c r="AQ362" s="639"/>
      <c r="AR362" s="639"/>
      <c r="AS362" s="639"/>
      <c r="AT362" s="640">
        <f t="shared" ref="AT362" si="455">AO362+1</f>
        <v>45999</v>
      </c>
      <c r="AU362" s="641"/>
      <c r="AV362" s="641"/>
      <c r="AW362" s="641"/>
      <c r="AX362" s="642"/>
    </row>
    <row r="363" spans="2:50" ht="14.25" customHeight="1">
      <c r="B363" s="583"/>
      <c r="C363" s="583"/>
      <c r="D363" s="583"/>
      <c r="E363" s="583"/>
      <c r="F363" s="583"/>
      <c r="G363" s="583"/>
      <c r="H363" s="583"/>
      <c r="I363" s="583"/>
      <c r="J363" s="583"/>
      <c r="K363" s="583"/>
      <c r="L363" s="583"/>
      <c r="M363" s="584"/>
      <c r="N363" s="623"/>
      <c r="O363" s="623"/>
      <c r="P363" s="643">
        <f>P362</f>
        <v>45993</v>
      </c>
      <c r="Q363" s="643"/>
      <c r="R363" s="643"/>
      <c r="S363" s="643"/>
      <c r="T363" s="643"/>
      <c r="U363" s="644">
        <f>U362</f>
        <v>45994</v>
      </c>
      <c r="V363" s="644"/>
      <c r="W363" s="644"/>
      <c r="X363" s="644"/>
      <c r="Y363" s="644"/>
      <c r="Z363" s="643">
        <f t="shared" ref="Z363" si="456">Z362</f>
        <v>45995</v>
      </c>
      <c r="AA363" s="643"/>
      <c r="AB363" s="643"/>
      <c r="AC363" s="643"/>
      <c r="AD363" s="643"/>
      <c r="AE363" s="644">
        <f t="shared" ref="AE363" si="457">AE362</f>
        <v>45996</v>
      </c>
      <c r="AF363" s="644"/>
      <c r="AG363" s="644"/>
      <c r="AH363" s="644"/>
      <c r="AI363" s="644"/>
      <c r="AJ363" s="645">
        <f t="shared" ref="AJ363" si="458">AJ362</f>
        <v>45997</v>
      </c>
      <c r="AK363" s="646"/>
      <c r="AL363" s="646"/>
      <c r="AM363" s="646"/>
      <c r="AN363" s="647"/>
      <c r="AO363" s="644">
        <f t="shared" ref="AO363" si="459">AO362</f>
        <v>45998</v>
      </c>
      <c r="AP363" s="644"/>
      <c r="AQ363" s="644"/>
      <c r="AR363" s="644"/>
      <c r="AS363" s="644"/>
      <c r="AT363" s="645">
        <f t="shared" ref="AT363" si="460">AT362</f>
        <v>45999</v>
      </c>
      <c r="AU363" s="646"/>
      <c r="AV363" s="646"/>
      <c r="AW363" s="646"/>
      <c r="AX363" s="647"/>
    </row>
    <row r="364" spans="2:50" ht="14.25" customHeight="1">
      <c r="B364" s="527" t="s">
        <v>165</v>
      </c>
      <c r="C364" s="527" t="s">
        <v>160</v>
      </c>
      <c r="D364" s="527"/>
      <c r="E364" s="527" t="s">
        <v>161</v>
      </c>
      <c r="F364" s="527"/>
      <c r="G364" s="527"/>
      <c r="H364" s="527" t="s">
        <v>166</v>
      </c>
      <c r="I364" s="575" t="s">
        <v>445</v>
      </c>
      <c r="J364" s="575"/>
      <c r="K364" s="575"/>
      <c r="L364" s="575" t="s">
        <v>166</v>
      </c>
      <c r="M364" s="575" t="s">
        <v>168</v>
      </c>
      <c r="N364" s="527"/>
      <c r="O364" s="527" t="s">
        <v>167</v>
      </c>
      <c r="P364" s="527" t="s">
        <v>163</v>
      </c>
      <c r="Q364" s="527"/>
      <c r="R364" s="527"/>
      <c r="S364" s="527"/>
      <c r="T364" s="527" t="s">
        <v>166</v>
      </c>
      <c r="U364" s="527" t="s">
        <v>163</v>
      </c>
      <c r="V364" s="527"/>
      <c r="W364" s="527"/>
      <c r="X364" s="527"/>
      <c r="Y364" s="527" t="s">
        <v>166</v>
      </c>
      <c r="Z364" s="527" t="s">
        <v>163</v>
      </c>
      <c r="AA364" s="527"/>
      <c r="AB364" s="527"/>
      <c r="AC364" s="527"/>
      <c r="AD364" s="527" t="s">
        <v>166</v>
      </c>
      <c r="AE364" s="527" t="s">
        <v>163</v>
      </c>
      <c r="AF364" s="527"/>
      <c r="AG364" s="527"/>
      <c r="AH364" s="527"/>
      <c r="AI364" s="527" t="s">
        <v>166</v>
      </c>
      <c r="AJ364" s="527" t="s">
        <v>163</v>
      </c>
      <c r="AK364" s="527"/>
      <c r="AL364" s="527"/>
      <c r="AM364" s="527"/>
      <c r="AN364" s="527" t="s">
        <v>166</v>
      </c>
      <c r="AO364" s="527" t="s">
        <v>163</v>
      </c>
      <c r="AP364" s="527"/>
      <c r="AQ364" s="527"/>
      <c r="AR364" s="527"/>
      <c r="AS364" s="527" t="s">
        <v>166</v>
      </c>
      <c r="AT364" s="527" t="s">
        <v>163</v>
      </c>
      <c r="AU364" s="527"/>
      <c r="AV364" s="527"/>
      <c r="AW364" s="527"/>
      <c r="AX364" s="527" t="s">
        <v>166</v>
      </c>
    </row>
    <row r="365" spans="2:50" ht="14.25" customHeight="1">
      <c r="B365" s="527"/>
      <c r="C365" s="527"/>
      <c r="D365" s="527"/>
      <c r="E365" s="527" t="s">
        <v>446</v>
      </c>
      <c r="F365" s="527"/>
      <c r="G365" s="527"/>
      <c r="H365" s="527"/>
      <c r="I365" s="575" t="s">
        <v>446</v>
      </c>
      <c r="J365" s="575"/>
      <c r="K365" s="575"/>
      <c r="L365" s="575"/>
      <c r="M365" s="575"/>
      <c r="N365" s="527"/>
      <c r="O365" s="527"/>
      <c r="P365" s="527" t="s">
        <v>447</v>
      </c>
      <c r="Q365" s="527"/>
      <c r="R365" s="527"/>
      <c r="S365" s="527"/>
      <c r="T365" s="527"/>
      <c r="U365" s="527" t="s">
        <v>447</v>
      </c>
      <c r="V365" s="527"/>
      <c r="W365" s="527"/>
      <c r="X365" s="527"/>
      <c r="Y365" s="527"/>
      <c r="Z365" s="527" t="s">
        <v>447</v>
      </c>
      <c r="AA365" s="527"/>
      <c r="AB365" s="527"/>
      <c r="AC365" s="527"/>
      <c r="AD365" s="527"/>
      <c r="AE365" s="527" t="s">
        <v>447</v>
      </c>
      <c r="AF365" s="527"/>
      <c r="AG365" s="527"/>
      <c r="AH365" s="527"/>
      <c r="AI365" s="527"/>
      <c r="AJ365" s="527" t="s">
        <v>447</v>
      </c>
      <c r="AK365" s="527"/>
      <c r="AL365" s="527"/>
      <c r="AM365" s="527"/>
      <c r="AN365" s="527"/>
      <c r="AO365" s="527" t="s">
        <v>447</v>
      </c>
      <c r="AP365" s="527"/>
      <c r="AQ365" s="527"/>
      <c r="AR365" s="527"/>
      <c r="AS365" s="527"/>
      <c r="AT365" s="527" t="s">
        <v>447</v>
      </c>
      <c r="AU365" s="527"/>
      <c r="AV365" s="527"/>
      <c r="AW365" s="527"/>
      <c r="AX365" s="527"/>
    </row>
    <row r="366" spans="2:50" ht="14.25" customHeight="1">
      <c r="B366" s="527"/>
      <c r="C366" s="527"/>
      <c r="D366" s="527"/>
      <c r="E366" s="203" t="s">
        <v>162</v>
      </c>
      <c r="F366" s="203" t="s">
        <v>448</v>
      </c>
      <c r="G366" s="203" t="s">
        <v>164</v>
      </c>
      <c r="H366" s="527"/>
      <c r="I366" s="204" t="s">
        <v>162</v>
      </c>
      <c r="J366" s="204" t="s">
        <v>448</v>
      </c>
      <c r="K366" s="204" t="s">
        <v>164</v>
      </c>
      <c r="L366" s="575"/>
      <c r="M366" s="575"/>
      <c r="N366" s="527"/>
      <c r="O366" s="527"/>
      <c r="P366" s="203" t="s">
        <v>162</v>
      </c>
      <c r="Q366" s="203" t="s">
        <v>448</v>
      </c>
      <c r="R366" s="203" t="s">
        <v>164</v>
      </c>
      <c r="S366" s="205" t="s">
        <v>168</v>
      </c>
      <c r="T366" s="527"/>
      <c r="U366" s="203" t="s">
        <v>162</v>
      </c>
      <c r="V366" s="203" t="s">
        <v>448</v>
      </c>
      <c r="W366" s="203" t="s">
        <v>164</v>
      </c>
      <c r="X366" s="205" t="s">
        <v>168</v>
      </c>
      <c r="Y366" s="527"/>
      <c r="Z366" s="203" t="s">
        <v>162</v>
      </c>
      <c r="AA366" s="203" t="s">
        <v>448</v>
      </c>
      <c r="AB366" s="203" t="s">
        <v>164</v>
      </c>
      <c r="AC366" s="205" t="s">
        <v>168</v>
      </c>
      <c r="AD366" s="527"/>
      <c r="AE366" s="203" t="s">
        <v>162</v>
      </c>
      <c r="AF366" s="203" t="s">
        <v>448</v>
      </c>
      <c r="AG366" s="203" t="s">
        <v>164</v>
      </c>
      <c r="AH366" s="205" t="s">
        <v>168</v>
      </c>
      <c r="AI366" s="527"/>
      <c r="AJ366" s="203" t="s">
        <v>162</v>
      </c>
      <c r="AK366" s="203" t="s">
        <v>448</v>
      </c>
      <c r="AL366" s="203" t="s">
        <v>164</v>
      </c>
      <c r="AM366" s="205" t="s">
        <v>168</v>
      </c>
      <c r="AN366" s="527"/>
      <c r="AO366" s="203" t="s">
        <v>162</v>
      </c>
      <c r="AP366" s="203" t="s">
        <v>448</v>
      </c>
      <c r="AQ366" s="203" t="s">
        <v>164</v>
      </c>
      <c r="AR366" s="205" t="s">
        <v>168</v>
      </c>
      <c r="AS366" s="527"/>
      <c r="AT366" s="203" t="s">
        <v>162</v>
      </c>
      <c r="AU366" s="203" t="s">
        <v>448</v>
      </c>
      <c r="AV366" s="203" t="s">
        <v>164</v>
      </c>
      <c r="AW366" s="205" t="s">
        <v>168</v>
      </c>
      <c r="AX366" s="527"/>
    </row>
    <row r="367" spans="2:50" ht="14.25" customHeight="1">
      <c r="B367" s="527" t="s">
        <v>145</v>
      </c>
      <c r="C367" s="203">
        <v>1</v>
      </c>
      <c r="D367" s="206" t="s">
        <v>427</v>
      </c>
      <c r="E367" s="203">
        <v>13</v>
      </c>
      <c r="F367" s="203">
        <v>1200</v>
      </c>
      <c r="G367" s="208">
        <f t="shared" ref="G367:G369" si="461">F367/E367</f>
        <v>92.307692307692307</v>
      </c>
      <c r="H367" s="576">
        <f>AVERAGE(G367:G381)</f>
        <v>85.31468531468532</v>
      </c>
      <c r="I367" s="209">
        <f>AVERAGE(P367,U367,Z367,AE367,AJ367,AO367,AT367)</f>
        <v>13</v>
      </c>
      <c r="J367" s="209">
        <f>AVERAGE(Q367,V367,AA367,AF367,AK367,AP367,AU367)</f>
        <v>1077.7339058012521</v>
      </c>
      <c r="K367" s="210">
        <f>AVERAGE(R367,W367,AB367,AG367,AL367,AQ367,AV367)</f>
        <v>82.902608138557852</v>
      </c>
      <c r="L367" s="577">
        <f>IFERROR(AVERAGE(K367:K381),"-")</f>
        <v>75.955817047736986</v>
      </c>
      <c r="M367" s="209">
        <f>RANK(K367, K$367:$K$381)</f>
        <v>1</v>
      </c>
      <c r="N367" s="527"/>
      <c r="O367" s="527"/>
      <c r="P367" s="207">
        <v>13</v>
      </c>
      <c r="Q367" s="207">
        <v>1077.7777777777778</v>
      </c>
      <c r="R367" s="208">
        <f t="shared" ref="R367:R369" si="462">Q367/P367</f>
        <v>82.90598290598291</v>
      </c>
      <c r="S367" s="205">
        <f>RANK(R367, R$367:R$381)</f>
        <v>1</v>
      </c>
      <c r="T367" s="576">
        <f>AVERAGE(R367:R381)</f>
        <v>75.937138461274913</v>
      </c>
      <c r="U367" s="207">
        <v>13</v>
      </c>
      <c r="V367" s="207">
        <v>1077.7339488040284</v>
      </c>
      <c r="W367" s="208">
        <f t="shared" ref="W367:W369" si="463">V367/U367</f>
        <v>82.902611446463723</v>
      </c>
      <c r="X367" s="205">
        <f>RANK(W367, W$367:W$381)</f>
        <v>1</v>
      </c>
      <c r="Y367" s="576">
        <f>AVERAGE(W367:W381)</f>
        <v>75.944102490444024</v>
      </c>
      <c r="Z367" s="207">
        <v>13</v>
      </c>
      <c r="AA367" s="207">
        <v>1077.7471839799753</v>
      </c>
      <c r="AB367" s="208">
        <f t="shared" ref="AB367:AB369" si="464">AA367/Z367</f>
        <v>82.903629536921173</v>
      </c>
      <c r="AC367" s="205">
        <f>RANK(AB367, AB$367:AB$381)</f>
        <v>1</v>
      </c>
      <c r="AD367" s="576">
        <f>AVERAGE(AB367:AB381)</f>
        <v>75.953088417492225</v>
      </c>
      <c r="AE367" s="207">
        <v>13</v>
      </c>
      <c r="AF367" s="207">
        <v>1077.7091210919489</v>
      </c>
      <c r="AG367" s="208">
        <f t="shared" ref="AG367:AG369" si="465">AF367/AE367</f>
        <v>82.900701622457603</v>
      </c>
      <c r="AH367" s="205">
        <f>RANK(AG367, AG$367:AG$381)</f>
        <v>1</v>
      </c>
      <c r="AI367" s="576">
        <f>AVERAGE(AG367:AG381)</f>
        <v>75.964665771923919</v>
      </c>
      <c r="AJ367" s="207">
        <v>13</v>
      </c>
      <c r="AK367" s="207">
        <v>1077.7158238800228</v>
      </c>
      <c r="AL367" s="208">
        <f t="shared" ref="AL367:AL369" si="466">AK367/AJ367</f>
        <v>82.901217221540207</v>
      </c>
      <c r="AM367" s="205">
        <f>RANK(AL367, AL$367:AL$381)</f>
        <v>1</v>
      </c>
      <c r="AN367" s="576">
        <f>AVERAGE(AL367:AL381)</f>
        <v>75.961275479690656</v>
      </c>
      <c r="AO367" s="207">
        <v>13</v>
      </c>
      <c r="AP367" s="207">
        <v>1077.7223926380366</v>
      </c>
      <c r="AQ367" s="208">
        <f t="shared" ref="AQ367:AQ369" si="467">AP367/AO367</f>
        <v>82.9017225106182</v>
      </c>
      <c r="AR367" s="205">
        <f>RANK(AQ367, AQ$367:AQ$381)</f>
        <v>1</v>
      </c>
      <c r="AS367" s="576">
        <f>AVERAGE(AQ367:AQ381)</f>
        <v>75.966353294392945</v>
      </c>
      <c r="AT367" s="207">
        <v>13</v>
      </c>
      <c r="AU367" s="207">
        <v>1077.7310924369747</v>
      </c>
      <c r="AV367" s="208">
        <f t="shared" ref="AV367:AV369" si="468">AU367/AT367</f>
        <v>82.902391725921134</v>
      </c>
      <c r="AW367" s="205">
        <f>RANK(AV367, AV$367:AV$381)</f>
        <v>1</v>
      </c>
      <c r="AX367" s="576">
        <f>AVERAGE(AV367:AV381)</f>
        <v>75.964095418940261</v>
      </c>
    </row>
    <row r="368" spans="2:50" ht="14.25" customHeight="1">
      <c r="B368" s="527"/>
      <c r="C368" s="203">
        <v>2</v>
      </c>
      <c r="D368" s="206" t="s">
        <v>661</v>
      </c>
      <c r="E368" s="203">
        <v>22</v>
      </c>
      <c r="F368" s="203">
        <v>1800</v>
      </c>
      <c r="G368" s="208">
        <f t="shared" si="461"/>
        <v>81.818181818181813</v>
      </c>
      <c r="H368" s="576"/>
      <c r="I368" s="209">
        <f t="shared" ref="I368:K369" si="469">AVERAGE(P368,U368,Z368,AE368,AJ368,AO368,AT368)</f>
        <v>22</v>
      </c>
      <c r="J368" s="209">
        <f t="shared" si="469"/>
        <v>1594.7654986650789</v>
      </c>
      <c r="K368" s="210">
        <f t="shared" si="469"/>
        <v>72.489340848412681</v>
      </c>
      <c r="L368" s="577"/>
      <c r="M368" s="209">
        <f>RANK(K368, K$367:$K$381)</f>
        <v>2</v>
      </c>
      <c r="N368" s="527"/>
      <c r="O368" s="527"/>
      <c r="P368" s="207">
        <v>22</v>
      </c>
      <c r="Q368" s="207">
        <v>1594.0677966101696</v>
      </c>
      <c r="R368" s="208">
        <f t="shared" si="462"/>
        <v>72.457627118644069</v>
      </c>
      <c r="S368" s="205">
        <f t="shared" ref="S368:S369" si="470">RANK(R368, R$367:R$381)</f>
        <v>2</v>
      </c>
      <c r="T368" s="576"/>
      <c r="U368" s="207">
        <v>22</v>
      </c>
      <c r="V368" s="207">
        <v>1594.2181340341658</v>
      </c>
      <c r="W368" s="208">
        <f t="shared" si="463"/>
        <v>72.464460637916631</v>
      </c>
      <c r="X368" s="205">
        <f t="shared" ref="X368:X369" si="471">RANK(W368, W$367:W$381)</f>
        <v>3</v>
      </c>
      <c r="Y368" s="576"/>
      <c r="Z368" s="207">
        <v>22</v>
      </c>
      <c r="AA368" s="207">
        <v>1594.647887323943</v>
      </c>
      <c r="AB368" s="208">
        <f t="shared" si="464"/>
        <v>72.483994878361045</v>
      </c>
      <c r="AC368" s="205">
        <f t="shared" ref="AC368:AC369" si="472">RANK(AB368, AB$367:AB$381)</f>
        <v>2</v>
      </c>
      <c r="AD368" s="576"/>
      <c r="AE368" s="207">
        <v>22</v>
      </c>
      <c r="AF368" s="207">
        <v>1594.9761801645736</v>
      </c>
      <c r="AG368" s="208">
        <f t="shared" si="465"/>
        <v>72.498917280207891</v>
      </c>
      <c r="AH368" s="205">
        <f t="shared" ref="AH368:AH369" si="473">RANK(AG368, AG$367:AG$381)</f>
        <v>2</v>
      </c>
      <c r="AI368" s="576"/>
      <c r="AJ368" s="207">
        <v>22</v>
      </c>
      <c r="AK368" s="207">
        <v>1595.0056753688987</v>
      </c>
      <c r="AL368" s="208">
        <f t="shared" si="466"/>
        <v>72.500257971313573</v>
      </c>
      <c r="AM368" s="205">
        <f t="shared" ref="AM368:AM369" si="474">RANK(AL368, AL$367:AL$381)</f>
        <v>2</v>
      </c>
      <c r="AN368" s="576"/>
      <c r="AO368" s="207">
        <v>22</v>
      </c>
      <c r="AP368" s="207">
        <v>1595.3253316487669</v>
      </c>
      <c r="AQ368" s="208">
        <f t="shared" si="467"/>
        <v>72.514787802216674</v>
      </c>
      <c r="AR368" s="205">
        <f t="shared" ref="AR368:AR369" si="475">RANK(AQ368, AQ$367:AQ$381)</f>
        <v>2</v>
      </c>
      <c r="AS368" s="576"/>
      <c r="AT368" s="207">
        <v>22</v>
      </c>
      <c r="AU368" s="207">
        <v>1595.1174855050349</v>
      </c>
      <c r="AV368" s="208">
        <f t="shared" si="468"/>
        <v>72.505340250228855</v>
      </c>
      <c r="AW368" s="205">
        <f t="shared" ref="AW368:AW369" si="476">RANK(AV368, AV$367:AV$381)</f>
        <v>2</v>
      </c>
      <c r="AX368" s="576"/>
    </row>
    <row r="369" spans="2:50" ht="14.25" customHeight="1">
      <c r="B369" s="527"/>
      <c r="C369" s="203">
        <v>3</v>
      </c>
      <c r="D369" s="206" t="s">
        <v>713</v>
      </c>
      <c r="E369" s="203">
        <v>22</v>
      </c>
      <c r="F369" s="203">
        <v>1800</v>
      </c>
      <c r="G369" s="208">
        <f t="shared" si="461"/>
        <v>81.818181818181813</v>
      </c>
      <c r="H369" s="576"/>
      <c r="I369" s="209">
        <f t="shared" si="469"/>
        <v>22</v>
      </c>
      <c r="J369" s="209">
        <f t="shared" si="469"/>
        <v>1594.4610474372896</v>
      </c>
      <c r="K369" s="210">
        <f t="shared" si="469"/>
        <v>72.475502156240424</v>
      </c>
      <c r="L369" s="577"/>
      <c r="M369" s="209">
        <f>RANK(K369, K$367:$K$381)</f>
        <v>3</v>
      </c>
      <c r="N369" s="527"/>
      <c r="O369" s="527"/>
      <c r="P369" s="207">
        <v>22</v>
      </c>
      <c r="Q369" s="207">
        <v>1593.8517179023504</v>
      </c>
      <c r="R369" s="208">
        <f t="shared" si="462"/>
        <v>72.447805359197744</v>
      </c>
      <c r="S369" s="205">
        <f t="shared" si="470"/>
        <v>3</v>
      </c>
      <c r="T369" s="576"/>
      <c r="U369" s="207">
        <v>22</v>
      </c>
      <c r="V369" s="207">
        <v>1594.2351785129376</v>
      </c>
      <c r="W369" s="208">
        <f t="shared" si="463"/>
        <v>72.465235386951704</v>
      </c>
      <c r="X369" s="205">
        <f t="shared" si="471"/>
        <v>2</v>
      </c>
      <c r="Y369" s="576"/>
      <c r="Z369" s="207">
        <v>22</v>
      </c>
      <c r="AA369" s="207">
        <v>1594.3760984182775</v>
      </c>
      <c r="AB369" s="208">
        <f t="shared" si="464"/>
        <v>72.471640837194428</v>
      </c>
      <c r="AC369" s="205">
        <f t="shared" si="472"/>
        <v>3</v>
      </c>
      <c r="AD369" s="576"/>
      <c r="AE369" s="207">
        <v>22</v>
      </c>
      <c r="AF369" s="207">
        <v>1594.8763250883378</v>
      </c>
      <c r="AG369" s="208">
        <f t="shared" si="465"/>
        <v>72.494378413106261</v>
      </c>
      <c r="AH369" s="205">
        <f t="shared" si="473"/>
        <v>3</v>
      </c>
      <c r="AI369" s="576"/>
      <c r="AJ369" s="207">
        <v>22</v>
      </c>
      <c r="AK369" s="207">
        <v>1594.6117274167998</v>
      </c>
      <c r="AL369" s="208">
        <f t="shared" si="466"/>
        <v>72.482351246218172</v>
      </c>
      <c r="AM369" s="205">
        <f t="shared" si="474"/>
        <v>3</v>
      </c>
      <c r="AN369" s="576"/>
      <c r="AO369" s="207">
        <v>22</v>
      </c>
      <c r="AP369" s="207">
        <v>1594.6160905475676</v>
      </c>
      <c r="AQ369" s="208">
        <f t="shared" si="467"/>
        <v>72.482549570343977</v>
      </c>
      <c r="AR369" s="205">
        <f t="shared" si="475"/>
        <v>3</v>
      </c>
      <c r="AS369" s="576"/>
      <c r="AT369" s="207">
        <v>22</v>
      </c>
      <c r="AU369" s="207">
        <v>1594.6601941747572</v>
      </c>
      <c r="AV369" s="208">
        <f t="shared" si="468"/>
        <v>72.484554280670778</v>
      </c>
      <c r="AW369" s="205">
        <f t="shared" si="476"/>
        <v>3</v>
      </c>
      <c r="AX369" s="576"/>
    </row>
    <row r="370" spans="2:50" ht="14.25" customHeight="1">
      <c r="B370" s="527"/>
      <c r="C370" s="203">
        <v>4</v>
      </c>
      <c r="D370" s="206"/>
      <c r="E370" s="203"/>
      <c r="F370" s="203"/>
      <c r="G370" s="208"/>
      <c r="H370" s="576"/>
      <c r="I370" s="209"/>
      <c r="J370" s="209"/>
      <c r="K370" s="210"/>
      <c r="L370" s="577"/>
      <c r="M370" s="209"/>
      <c r="N370" s="527"/>
      <c r="O370" s="527"/>
      <c r="P370" s="207"/>
      <c r="Q370" s="207"/>
      <c r="R370" s="208"/>
      <c r="S370" s="205"/>
      <c r="T370" s="576"/>
      <c r="U370" s="207"/>
      <c r="V370" s="207"/>
      <c r="W370" s="208"/>
      <c r="X370" s="205"/>
      <c r="Y370" s="576"/>
      <c r="Z370" s="207"/>
      <c r="AA370" s="207"/>
      <c r="AB370" s="208"/>
      <c r="AC370" s="205"/>
      <c r="AD370" s="576"/>
      <c r="AE370" s="207"/>
      <c r="AF370" s="207"/>
      <c r="AG370" s="208"/>
      <c r="AH370" s="205"/>
      <c r="AI370" s="576"/>
      <c r="AJ370" s="207"/>
      <c r="AK370" s="207"/>
      <c r="AL370" s="208"/>
      <c r="AM370" s="205"/>
      <c r="AN370" s="576"/>
      <c r="AO370" s="207"/>
      <c r="AP370" s="207"/>
      <c r="AQ370" s="208"/>
      <c r="AR370" s="205"/>
      <c r="AS370" s="576"/>
      <c r="AT370" s="207"/>
      <c r="AU370" s="207"/>
      <c r="AV370" s="208"/>
      <c r="AW370" s="205"/>
      <c r="AX370" s="576"/>
    </row>
    <row r="371" spans="2:50" ht="14.25" customHeight="1">
      <c r="B371" s="527"/>
      <c r="C371" s="203">
        <v>5</v>
      </c>
      <c r="D371" s="206"/>
      <c r="E371" s="203"/>
      <c r="F371" s="203"/>
      <c r="G371" s="208"/>
      <c r="H371" s="576"/>
      <c r="I371" s="209"/>
      <c r="J371" s="209"/>
      <c r="K371" s="210"/>
      <c r="L371" s="577"/>
      <c r="M371" s="209"/>
      <c r="N371" s="527"/>
      <c r="O371" s="527"/>
      <c r="P371" s="207"/>
      <c r="Q371" s="207"/>
      <c r="R371" s="208"/>
      <c r="S371" s="205"/>
      <c r="T371" s="576"/>
      <c r="U371" s="207"/>
      <c r="V371" s="207"/>
      <c r="W371" s="208"/>
      <c r="X371" s="205"/>
      <c r="Y371" s="576"/>
      <c r="Z371" s="207"/>
      <c r="AA371" s="207"/>
      <c r="AB371" s="208"/>
      <c r="AC371" s="205"/>
      <c r="AD371" s="576"/>
      <c r="AE371" s="207"/>
      <c r="AF371" s="207"/>
      <c r="AG371" s="208"/>
      <c r="AH371" s="205"/>
      <c r="AI371" s="576"/>
      <c r="AJ371" s="207"/>
      <c r="AK371" s="207"/>
      <c r="AL371" s="208"/>
      <c r="AM371" s="205"/>
      <c r="AN371" s="576"/>
      <c r="AO371" s="207"/>
      <c r="AP371" s="207"/>
      <c r="AQ371" s="208"/>
      <c r="AR371" s="205"/>
      <c r="AS371" s="576"/>
      <c r="AT371" s="207"/>
      <c r="AU371" s="207"/>
      <c r="AV371" s="208"/>
      <c r="AW371" s="205"/>
      <c r="AX371" s="576"/>
    </row>
    <row r="372" spans="2:50" ht="14.25" customHeight="1">
      <c r="B372" s="527"/>
      <c r="C372" s="203">
        <v>6</v>
      </c>
      <c r="D372" s="206"/>
      <c r="E372" s="203"/>
      <c r="F372" s="203"/>
      <c r="G372" s="208"/>
      <c r="H372" s="576"/>
      <c r="I372" s="209"/>
      <c r="J372" s="209"/>
      <c r="K372" s="210"/>
      <c r="L372" s="577"/>
      <c r="M372" s="209"/>
      <c r="N372" s="527"/>
      <c r="O372" s="527"/>
      <c r="P372" s="203"/>
      <c r="Q372" s="203"/>
      <c r="R372" s="208"/>
      <c r="S372" s="205"/>
      <c r="T372" s="576"/>
      <c r="U372" s="203"/>
      <c r="V372" s="203"/>
      <c r="W372" s="208"/>
      <c r="X372" s="205"/>
      <c r="Y372" s="576"/>
      <c r="Z372" s="203"/>
      <c r="AA372" s="203"/>
      <c r="AB372" s="208"/>
      <c r="AC372" s="205"/>
      <c r="AD372" s="576"/>
      <c r="AE372" s="203"/>
      <c r="AF372" s="203"/>
      <c r="AG372" s="208"/>
      <c r="AH372" s="205"/>
      <c r="AI372" s="576"/>
      <c r="AJ372" s="203"/>
      <c r="AK372" s="203"/>
      <c r="AL372" s="208"/>
      <c r="AM372" s="205"/>
      <c r="AN372" s="576"/>
      <c r="AO372" s="203"/>
      <c r="AP372" s="203"/>
      <c r="AQ372" s="208"/>
      <c r="AR372" s="205"/>
      <c r="AS372" s="576"/>
      <c r="AT372" s="203"/>
      <c r="AU372" s="203"/>
      <c r="AV372" s="208"/>
      <c r="AW372" s="205"/>
      <c r="AX372" s="576"/>
    </row>
    <row r="373" spans="2:50" ht="14.25" customHeight="1">
      <c r="B373" s="527"/>
      <c r="C373" s="203">
        <v>7</v>
      </c>
      <c r="D373" s="206"/>
      <c r="E373" s="203"/>
      <c r="F373" s="203"/>
      <c r="G373" s="208"/>
      <c r="H373" s="576"/>
      <c r="I373" s="209"/>
      <c r="J373" s="209"/>
      <c r="K373" s="210"/>
      <c r="L373" s="577"/>
      <c r="M373" s="209"/>
      <c r="N373" s="527"/>
      <c r="O373" s="527"/>
      <c r="P373" s="203"/>
      <c r="Q373" s="203"/>
      <c r="R373" s="208"/>
      <c r="S373" s="205"/>
      <c r="T373" s="576"/>
      <c r="U373" s="203"/>
      <c r="V373" s="203"/>
      <c r="W373" s="208"/>
      <c r="X373" s="205"/>
      <c r="Y373" s="576"/>
      <c r="Z373" s="203"/>
      <c r="AA373" s="203"/>
      <c r="AB373" s="208"/>
      <c r="AC373" s="205"/>
      <c r="AD373" s="576"/>
      <c r="AE373" s="203"/>
      <c r="AF373" s="203"/>
      <c r="AG373" s="208"/>
      <c r="AH373" s="205"/>
      <c r="AI373" s="576"/>
      <c r="AJ373" s="203"/>
      <c r="AK373" s="203"/>
      <c r="AL373" s="208"/>
      <c r="AM373" s="205"/>
      <c r="AN373" s="576"/>
      <c r="AO373" s="203"/>
      <c r="AP373" s="203"/>
      <c r="AQ373" s="208"/>
      <c r="AR373" s="205"/>
      <c r="AS373" s="576"/>
      <c r="AT373" s="203"/>
      <c r="AU373" s="203"/>
      <c r="AV373" s="208"/>
      <c r="AW373" s="205"/>
      <c r="AX373" s="576"/>
    </row>
    <row r="374" spans="2:50" ht="14.25" customHeight="1">
      <c r="B374" s="527"/>
      <c r="C374" s="203">
        <v>8</v>
      </c>
      <c r="D374" s="206"/>
      <c r="E374" s="203"/>
      <c r="F374" s="203"/>
      <c r="G374" s="208"/>
      <c r="H374" s="576"/>
      <c r="I374" s="209"/>
      <c r="J374" s="209"/>
      <c r="K374" s="210"/>
      <c r="L374" s="577"/>
      <c r="M374" s="209"/>
      <c r="N374" s="527"/>
      <c r="O374" s="527"/>
      <c r="P374" s="203"/>
      <c r="Q374" s="203"/>
      <c r="R374" s="208"/>
      <c r="S374" s="205"/>
      <c r="T374" s="576"/>
      <c r="U374" s="203"/>
      <c r="V374" s="203"/>
      <c r="W374" s="208"/>
      <c r="X374" s="205"/>
      <c r="Y374" s="576"/>
      <c r="Z374" s="203"/>
      <c r="AA374" s="203"/>
      <c r="AB374" s="208"/>
      <c r="AC374" s="205"/>
      <c r="AD374" s="576"/>
      <c r="AE374" s="203"/>
      <c r="AF374" s="203"/>
      <c r="AG374" s="208"/>
      <c r="AH374" s="205"/>
      <c r="AI374" s="576"/>
      <c r="AJ374" s="203"/>
      <c r="AK374" s="203"/>
      <c r="AL374" s="208"/>
      <c r="AM374" s="205"/>
      <c r="AN374" s="576"/>
      <c r="AO374" s="203"/>
      <c r="AP374" s="203"/>
      <c r="AQ374" s="208"/>
      <c r="AR374" s="205"/>
      <c r="AS374" s="576"/>
      <c r="AT374" s="203"/>
      <c r="AU374" s="203"/>
      <c r="AV374" s="208"/>
      <c r="AW374" s="205"/>
      <c r="AX374" s="576"/>
    </row>
    <row r="375" spans="2:50" ht="14.25" customHeight="1">
      <c r="B375" s="527"/>
      <c r="C375" s="203">
        <v>9</v>
      </c>
      <c r="D375" s="206"/>
      <c r="E375" s="203"/>
      <c r="F375" s="203"/>
      <c r="G375" s="208"/>
      <c r="H375" s="576"/>
      <c r="I375" s="209"/>
      <c r="J375" s="209"/>
      <c r="K375" s="210"/>
      <c r="L375" s="577"/>
      <c r="M375" s="209"/>
      <c r="N375" s="527"/>
      <c r="O375" s="527"/>
      <c r="P375" s="203"/>
      <c r="Q375" s="203"/>
      <c r="R375" s="208"/>
      <c r="S375" s="205"/>
      <c r="T375" s="576"/>
      <c r="U375" s="203"/>
      <c r="V375" s="203"/>
      <c r="W375" s="208"/>
      <c r="X375" s="205"/>
      <c r="Y375" s="576"/>
      <c r="Z375" s="203"/>
      <c r="AA375" s="203"/>
      <c r="AB375" s="208"/>
      <c r="AC375" s="205"/>
      <c r="AD375" s="576"/>
      <c r="AE375" s="203"/>
      <c r="AF375" s="203"/>
      <c r="AG375" s="208"/>
      <c r="AH375" s="205"/>
      <c r="AI375" s="576"/>
      <c r="AJ375" s="203"/>
      <c r="AK375" s="203"/>
      <c r="AL375" s="208"/>
      <c r="AM375" s="205"/>
      <c r="AN375" s="576"/>
      <c r="AO375" s="203"/>
      <c r="AP375" s="203"/>
      <c r="AQ375" s="208"/>
      <c r="AR375" s="205"/>
      <c r="AS375" s="576"/>
      <c r="AT375" s="203"/>
      <c r="AU375" s="203"/>
      <c r="AV375" s="208"/>
      <c r="AW375" s="205"/>
      <c r="AX375" s="576"/>
    </row>
    <row r="376" spans="2:50" ht="14.25" customHeight="1">
      <c r="B376" s="527"/>
      <c r="C376" s="203">
        <v>10</v>
      </c>
      <c r="D376" s="206"/>
      <c r="E376" s="203"/>
      <c r="F376" s="203"/>
      <c r="G376" s="208"/>
      <c r="H376" s="576"/>
      <c r="I376" s="209"/>
      <c r="J376" s="209"/>
      <c r="K376" s="210"/>
      <c r="L376" s="577"/>
      <c r="M376" s="209"/>
      <c r="N376" s="527"/>
      <c r="O376" s="527"/>
      <c r="P376" s="203"/>
      <c r="Q376" s="203"/>
      <c r="R376" s="208"/>
      <c r="S376" s="205"/>
      <c r="T376" s="576"/>
      <c r="U376" s="203"/>
      <c r="V376" s="203"/>
      <c r="W376" s="208"/>
      <c r="X376" s="205"/>
      <c r="Y376" s="576"/>
      <c r="Z376" s="203"/>
      <c r="AA376" s="203"/>
      <c r="AB376" s="208"/>
      <c r="AC376" s="205"/>
      <c r="AD376" s="576"/>
      <c r="AE376" s="203"/>
      <c r="AF376" s="203"/>
      <c r="AG376" s="208"/>
      <c r="AH376" s="205"/>
      <c r="AI376" s="576"/>
      <c r="AJ376" s="203"/>
      <c r="AK376" s="203"/>
      <c r="AL376" s="208"/>
      <c r="AM376" s="205"/>
      <c r="AN376" s="576"/>
      <c r="AO376" s="203"/>
      <c r="AP376" s="203"/>
      <c r="AQ376" s="208"/>
      <c r="AR376" s="205"/>
      <c r="AS376" s="576"/>
      <c r="AT376" s="203"/>
      <c r="AU376" s="203"/>
      <c r="AV376" s="208"/>
      <c r="AW376" s="205"/>
      <c r="AX376" s="576"/>
    </row>
    <row r="377" spans="2:50" ht="14.25" customHeight="1">
      <c r="B377" s="527"/>
      <c r="C377" s="203">
        <v>11</v>
      </c>
      <c r="D377" s="206"/>
      <c r="E377" s="203"/>
      <c r="F377" s="203"/>
      <c r="G377" s="208"/>
      <c r="H377" s="576"/>
      <c r="I377" s="209"/>
      <c r="J377" s="209"/>
      <c r="K377" s="210"/>
      <c r="L377" s="577"/>
      <c r="M377" s="209"/>
      <c r="N377" s="527"/>
      <c r="O377" s="527"/>
      <c r="P377" s="203"/>
      <c r="Q377" s="203"/>
      <c r="R377" s="208"/>
      <c r="S377" s="205"/>
      <c r="T377" s="576"/>
      <c r="U377" s="203"/>
      <c r="V377" s="203"/>
      <c r="W377" s="208"/>
      <c r="X377" s="205"/>
      <c r="Y377" s="576"/>
      <c r="Z377" s="203"/>
      <c r="AA377" s="203"/>
      <c r="AB377" s="208"/>
      <c r="AC377" s="205"/>
      <c r="AD377" s="576"/>
      <c r="AE377" s="203"/>
      <c r="AF377" s="203"/>
      <c r="AG377" s="208"/>
      <c r="AH377" s="205"/>
      <c r="AI377" s="576"/>
      <c r="AJ377" s="203"/>
      <c r="AK377" s="203"/>
      <c r="AL377" s="208"/>
      <c r="AM377" s="205"/>
      <c r="AN377" s="576"/>
      <c r="AO377" s="203"/>
      <c r="AP377" s="203"/>
      <c r="AQ377" s="208"/>
      <c r="AR377" s="205"/>
      <c r="AS377" s="576"/>
      <c r="AT377" s="203"/>
      <c r="AU377" s="203"/>
      <c r="AV377" s="208"/>
      <c r="AW377" s="205"/>
      <c r="AX377" s="576"/>
    </row>
    <row r="378" spans="2:50" ht="14.25" customHeight="1">
      <c r="B378" s="527"/>
      <c r="C378" s="203">
        <v>12</v>
      </c>
      <c r="D378" s="206"/>
      <c r="E378" s="203"/>
      <c r="F378" s="203"/>
      <c r="G378" s="208"/>
      <c r="H378" s="576"/>
      <c r="I378" s="209"/>
      <c r="J378" s="209"/>
      <c r="K378" s="210"/>
      <c r="L378" s="577"/>
      <c r="M378" s="209"/>
      <c r="N378" s="527"/>
      <c r="O378" s="527"/>
      <c r="P378" s="203"/>
      <c r="Q378" s="203"/>
      <c r="R378" s="208"/>
      <c r="S378" s="205"/>
      <c r="T378" s="576"/>
      <c r="U378" s="203"/>
      <c r="V378" s="203"/>
      <c r="W378" s="208"/>
      <c r="X378" s="205"/>
      <c r="Y378" s="576"/>
      <c r="Z378" s="203"/>
      <c r="AA378" s="203"/>
      <c r="AB378" s="208"/>
      <c r="AC378" s="205"/>
      <c r="AD378" s="576"/>
      <c r="AE378" s="203"/>
      <c r="AF378" s="203"/>
      <c r="AG378" s="208"/>
      <c r="AH378" s="205"/>
      <c r="AI378" s="576"/>
      <c r="AJ378" s="203"/>
      <c r="AK378" s="203"/>
      <c r="AL378" s="208"/>
      <c r="AM378" s="205"/>
      <c r="AN378" s="576"/>
      <c r="AO378" s="203"/>
      <c r="AP378" s="203"/>
      <c r="AQ378" s="208"/>
      <c r="AR378" s="205"/>
      <c r="AS378" s="576"/>
      <c r="AT378" s="203"/>
      <c r="AU378" s="203"/>
      <c r="AV378" s="208"/>
      <c r="AW378" s="205"/>
      <c r="AX378" s="576"/>
    </row>
    <row r="379" spans="2:50" ht="14.25" customHeight="1">
      <c r="B379" s="527"/>
      <c r="C379" s="203">
        <v>13</v>
      </c>
      <c r="D379" s="206"/>
      <c r="E379" s="203"/>
      <c r="F379" s="203"/>
      <c r="G379" s="208"/>
      <c r="H379" s="576"/>
      <c r="I379" s="209"/>
      <c r="J379" s="209"/>
      <c r="K379" s="210"/>
      <c r="L379" s="577"/>
      <c r="M379" s="209"/>
      <c r="N379" s="527"/>
      <c r="O379" s="527"/>
      <c r="P379" s="203"/>
      <c r="Q379" s="203"/>
      <c r="R379" s="208"/>
      <c r="S379" s="205"/>
      <c r="T379" s="576"/>
      <c r="U379" s="203"/>
      <c r="V379" s="203"/>
      <c r="W379" s="208"/>
      <c r="X379" s="205"/>
      <c r="Y379" s="576"/>
      <c r="Z379" s="203"/>
      <c r="AA379" s="203"/>
      <c r="AB379" s="208"/>
      <c r="AC379" s="205"/>
      <c r="AD379" s="576"/>
      <c r="AE379" s="203"/>
      <c r="AF379" s="203"/>
      <c r="AG379" s="208"/>
      <c r="AH379" s="205"/>
      <c r="AI379" s="576"/>
      <c r="AJ379" s="203"/>
      <c r="AK379" s="203"/>
      <c r="AL379" s="208"/>
      <c r="AM379" s="205"/>
      <c r="AN379" s="576"/>
      <c r="AO379" s="203"/>
      <c r="AP379" s="203"/>
      <c r="AQ379" s="208"/>
      <c r="AR379" s="205"/>
      <c r="AS379" s="576"/>
      <c r="AT379" s="203"/>
      <c r="AU379" s="203"/>
      <c r="AV379" s="208"/>
      <c r="AW379" s="205"/>
      <c r="AX379" s="576"/>
    </row>
    <row r="380" spans="2:50" ht="14.25" customHeight="1">
      <c r="B380" s="527"/>
      <c r="C380" s="203">
        <v>14</v>
      </c>
      <c r="D380" s="206"/>
      <c r="E380" s="203"/>
      <c r="F380" s="203"/>
      <c r="G380" s="208"/>
      <c r="H380" s="576"/>
      <c r="I380" s="209"/>
      <c r="J380" s="209"/>
      <c r="K380" s="210"/>
      <c r="L380" s="577"/>
      <c r="M380" s="209"/>
      <c r="N380" s="527"/>
      <c r="O380" s="527"/>
      <c r="P380" s="203"/>
      <c r="Q380" s="203"/>
      <c r="R380" s="208"/>
      <c r="S380" s="205"/>
      <c r="T380" s="576"/>
      <c r="U380" s="203"/>
      <c r="V380" s="203"/>
      <c r="W380" s="208"/>
      <c r="X380" s="205"/>
      <c r="Y380" s="576"/>
      <c r="Z380" s="203"/>
      <c r="AA380" s="203"/>
      <c r="AB380" s="208"/>
      <c r="AC380" s="205"/>
      <c r="AD380" s="576"/>
      <c r="AE380" s="203"/>
      <c r="AF380" s="203"/>
      <c r="AG380" s="208"/>
      <c r="AH380" s="205"/>
      <c r="AI380" s="576"/>
      <c r="AJ380" s="203"/>
      <c r="AK380" s="203"/>
      <c r="AL380" s="208"/>
      <c r="AM380" s="205"/>
      <c r="AN380" s="576"/>
      <c r="AO380" s="203"/>
      <c r="AP380" s="203"/>
      <c r="AQ380" s="208"/>
      <c r="AR380" s="205"/>
      <c r="AS380" s="576"/>
      <c r="AT380" s="203"/>
      <c r="AU380" s="203"/>
      <c r="AV380" s="208"/>
      <c r="AW380" s="205"/>
      <c r="AX380" s="576"/>
    </row>
    <row r="381" spans="2:50" ht="14.25" customHeight="1">
      <c r="B381" s="527"/>
      <c r="C381" s="203">
        <v>15</v>
      </c>
      <c r="D381" s="206"/>
      <c r="E381" s="203"/>
      <c r="F381" s="203"/>
      <c r="G381" s="208"/>
      <c r="H381" s="576"/>
      <c r="I381" s="209"/>
      <c r="J381" s="209"/>
      <c r="K381" s="210"/>
      <c r="L381" s="577"/>
      <c r="M381" s="209"/>
      <c r="N381" s="527"/>
      <c r="O381" s="527"/>
      <c r="P381" s="203"/>
      <c r="Q381" s="207"/>
      <c r="R381" s="208"/>
      <c r="S381" s="205"/>
      <c r="T381" s="576"/>
      <c r="U381" s="203"/>
      <c r="V381" s="207"/>
      <c r="W381" s="208"/>
      <c r="X381" s="205"/>
      <c r="Y381" s="576"/>
      <c r="Z381" s="203"/>
      <c r="AA381" s="207"/>
      <c r="AB381" s="208"/>
      <c r="AC381" s="205"/>
      <c r="AD381" s="576"/>
      <c r="AE381" s="203"/>
      <c r="AF381" s="207"/>
      <c r="AG381" s="208"/>
      <c r="AH381" s="205"/>
      <c r="AI381" s="576"/>
      <c r="AJ381" s="203"/>
      <c r="AK381" s="207"/>
      <c r="AL381" s="208"/>
      <c r="AM381" s="205"/>
      <c r="AN381" s="576"/>
      <c r="AO381" s="203"/>
      <c r="AP381" s="207"/>
      <c r="AQ381" s="208"/>
      <c r="AR381" s="205"/>
      <c r="AS381" s="576"/>
      <c r="AT381" s="203"/>
      <c r="AU381" s="207"/>
      <c r="AV381" s="208"/>
      <c r="AW381" s="205"/>
      <c r="AX381" s="576"/>
    </row>
    <row r="382" spans="2:50" ht="14.25" customHeight="1" collapsed="1">
      <c r="B382" s="580" t="s">
        <v>777</v>
      </c>
      <c r="C382" s="581"/>
      <c r="D382" s="581"/>
      <c r="E382" s="581"/>
      <c r="F382" s="581"/>
      <c r="G382" s="581"/>
      <c r="H382" s="581"/>
      <c r="I382" s="581"/>
      <c r="J382" s="581"/>
      <c r="K382" s="581"/>
      <c r="L382" s="581"/>
      <c r="M382" s="582"/>
      <c r="N382" s="621" t="s">
        <v>444</v>
      </c>
      <c r="O382" s="621" t="s">
        <v>105</v>
      </c>
      <c r="P382" s="636">
        <f>AT362+1</f>
        <v>46000</v>
      </c>
      <c r="Q382" s="637"/>
      <c r="R382" s="637"/>
      <c r="S382" s="637"/>
      <c r="T382" s="637"/>
      <c r="U382" s="638">
        <f>P382+1</f>
        <v>46001</v>
      </c>
      <c r="V382" s="639"/>
      <c r="W382" s="639"/>
      <c r="X382" s="639"/>
      <c r="Y382" s="639"/>
      <c r="Z382" s="636">
        <f t="shared" ref="Z382" si="477">U382+1</f>
        <v>46002</v>
      </c>
      <c r="AA382" s="637"/>
      <c r="AB382" s="637"/>
      <c r="AC382" s="637"/>
      <c r="AD382" s="637"/>
      <c r="AE382" s="638">
        <f t="shared" ref="AE382" si="478">Z382+1</f>
        <v>46003</v>
      </c>
      <c r="AF382" s="639"/>
      <c r="AG382" s="639"/>
      <c r="AH382" s="639"/>
      <c r="AI382" s="639"/>
      <c r="AJ382" s="640">
        <f t="shared" ref="AJ382" si="479">AE382+1</f>
        <v>46004</v>
      </c>
      <c r="AK382" s="641"/>
      <c r="AL382" s="641"/>
      <c r="AM382" s="641"/>
      <c r="AN382" s="642"/>
      <c r="AO382" s="638">
        <f t="shared" ref="AO382" si="480">AJ382+1</f>
        <v>46005</v>
      </c>
      <c r="AP382" s="639"/>
      <c r="AQ382" s="639"/>
      <c r="AR382" s="639"/>
      <c r="AS382" s="639"/>
      <c r="AT382" s="640">
        <f t="shared" ref="AT382" si="481">AO382+1</f>
        <v>46006</v>
      </c>
      <c r="AU382" s="641"/>
      <c r="AV382" s="641"/>
      <c r="AW382" s="641"/>
      <c r="AX382" s="642"/>
    </row>
    <row r="383" spans="2:50" ht="14.25" customHeight="1">
      <c r="B383" s="583"/>
      <c r="C383" s="583"/>
      <c r="D383" s="583"/>
      <c r="E383" s="583"/>
      <c r="F383" s="583"/>
      <c r="G383" s="583"/>
      <c r="H383" s="583"/>
      <c r="I383" s="583"/>
      <c r="J383" s="583"/>
      <c r="K383" s="583"/>
      <c r="L383" s="583"/>
      <c r="M383" s="584"/>
      <c r="N383" s="623"/>
      <c r="O383" s="623"/>
      <c r="P383" s="643">
        <f>P382</f>
        <v>46000</v>
      </c>
      <c r="Q383" s="643"/>
      <c r="R383" s="643"/>
      <c r="S383" s="643"/>
      <c r="T383" s="643"/>
      <c r="U383" s="644">
        <f>U382</f>
        <v>46001</v>
      </c>
      <c r="V383" s="644"/>
      <c r="W383" s="644"/>
      <c r="X383" s="644"/>
      <c r="Y383" s="644"/>
      <c r="Z383" s="643">
        <f t="shared" ref="Z383" si="482">Z382</f>
        <v>46002</v>
      </c>
      <c r="AA383" s="643"/>
      <c r="AB383" s="643"/>
      <c r="AC383" s="643"/>
      <c r="AD383" s="643"/>
      <c r="AE383" s="644">
        <f t="shared" ref="AE383" si="483">AE382</f>
        <v>46003</v>
      </c>
      <c r="AF383" s="644"/>
      <c r="AG383" s="644"/>
      <c r="AH383" s="644"/>
      <c r="AI383" s="644"/>
      <c r="AJ383" s="645">
        <f t="shared" ref="AJ383" si="484">AJ382</f>
        <v>46004</v>
      </c>
      <c r="AK383" s="646"/>
      <c r="AL383" s="646"/>
      <c r="AM383" s="646"/>
      <c r="AN383" s="647"/>
      <c r="AO383" s="644">
        <f t="shared" ref="AO383" si="485">AO382</f>
        <v>46005</v>
      </c>
      <c r="AP383" s="644"/>
      <c r="AQ383" s="644"/>
      <c r="AR383" s="644"/>
      <c r="AS383" s="644"/>
      <c r="AT383" s="645">
        <f t="shared" ref="AT383" si="486">AT382</f>
        <v>46006</v>
      </c>
      <c r="AU383" s="646"/>
      <c r="AV383" s="646"/>
      <c r="AW383" s="646"/>
      <c r="AX383" s="647"/>
    </row>
    <row r="384" spans="2:50" ht="14.25" customHeight="1">
      <c r="B384" s="527" t="s">
        <v>165</v>
      </c>
      <c r="C384" s="527" t="s">
        <v>160</v>
      </c>
      <c r="D384" s="527"/>
      <c r="E384" s="527" t="s">
        <v>161</v>
      </c>
      <c r="F384" s="527"/>
      <c r="G384" s="527"/>
      <c r="H384" s="527" t="s">
        <v>166</v>
      </c>
      <c r="I384" s="575" t="s">
        <v>445</v>
      </c>
      <c r="J384" s="575"/>
      <c r="K384" s="575"/>
      <c r="L384" s="575" t="s">
        <v>166</v>
      </c>
      <c r="M384" s="575" t="s">
        <v>168</v>
      </c>
      <c r="N384" s="527"/>
      <c r="O384" s="527" t="s">
        <v>167</v>
      </c>
      <c r="P384" s="527" t="s">
        <v>163</v>
      </c>
      <c r="Q384" s="527"/>
      <c r="R384" s="527"/>
      <c r="S384" s="527"/>
      <c r="T384" s="527" t="s">
        <v>166</v>
      </c>
      <c r="U384" s="527" t="s">
        <v>163</v>
      </c>
      <c r="V384" s="527"/>
      <c r="W384" s="527"/>
      <c r="X384" s="527"/>
      <c r="Y384" s="527" t="s">
        <v>166</v>
      </c>
      <c r="Z384" s="527" t="s">
        <v>163</v>
      </c>
      <c r="AA384" s="527"/>
      <c r="AB384" s="527"/>
      <c r="AC384" s="527"/>
      <c r="AD384" s="527" t="s">
        <v>166</v>
      </c>
      <c r="AE384" s="527" t="s">
        <v>163</v>
      </c>
      <c r="AF384" s="527"/>
      <c r="AG384" s="527"/>
      <c r="AH384" s="527"/>
      <c r="AI384" s="527" t="s">
        <v>166</v>
      </c>
      <c r="AJ384" s="527" t="s">
        <v>163</v>
      </c>
      <c r="AK384" s="527"/>
      <c r="AL384" s="527"/>
      <c r="AM384" s="527"/>
      <c r="AN384" s="527" t="s">
        <v>166</v>
      </c>
      <c r="AO384" s="527" t="s">
        <v>163</v>
      </c>
      <c r="AP384" s="527"/>
      <c r="AQ384" s="527"/>
      <c r="AR384" s="527"/>
      <c r="AS384" s="527" t="s">
        <v>166</v>
      </c>
      <c r="AT384" s="527" t="s">
        <v>163</v>
      </c>
      <c r="AU384" s="527"/>
      <c r="AV384" s="527"/>
      <c r="AW384" s="527"/>
      <c r="AX384" s="527" t="s">
        <v>166</v>
      </c>
    </row>
    <row r="385" spans="2:50" ht="14.25" customHeight="1">
      <c r="B385" s="527"/>
      <c r="C385" s="527"/>
      <c r="D385" s="527"/>
      <c r="E385" s="527" t="s">
        <v>446</v>
      </c>
      <c r="F385" s="527"/>
      <c r="G385" s="527"/>
      <c r="H385" s="527"/>
      <c r="I385" s="575" t="s">
        <v>446</v>
      </c>
      <c r="J385" s="575"/>
      <c r="K385" s="575"/>
      <c r="L385" s="575"/>
      <c r="M385" s="575"/>
      <c r="N385" s="527"/>
      <c r="O385" s="527"/>
      <c r="P385" s="527" t="s">
        <v>447</v>
      </c>
      <c r="Q385" s="527"/>
      <c r="R385" s="527"/>
      <c r="S385" s="527"/>
      <c r="T385" s="527"/>
      <c r="U385" s="527" t="s">
        <v>447</v>
      </c>
      <c r="V385" s="527"/>
      <c r="W385" s="527"/>
      <c r="X385" s="527"/>
      <c r="Y385" s="527"/>
      <c r="Z385" s="527" t="s">
        <v>447</v>
      </c>
      <c r="AA385" s="527"/>
      <c r="AB385" s="527"/>
      <c r="AC385" s="527"/>
      <c r="AD385" s="527"/>
      <c r="AE385" s="527" t="s">
        <v>447</v>
      </c>
      <c r="AF385" s="527"/>
      <c r="AG385" s="527"/>
      <c r="AH385" s="527"/>
      <c r="AI385" s="527"/>
      <c r="AJ385" s="527" t="s">
        <v>447</v>
      </c>
      <c r="AK385" s="527"/>
      <c r="AL385" s="527"/>
      <c r="AM385" s="527"/>
      <c r="AN385" s="527"/>
      <c r="AO385" s="527" t="s">
        <v>447</v>
      </c>
      <c r="AP385" s="527"/>
      <c r="AQ385" s="527"/>
      <c r="AR385" s="527"/>
      <c r="AS385" s="527"/>
      <c r="AT385" s="527" t="s">
        <v>447</v>
      </c>
      <c r="AU385" s="527"/>
      <c r="AV385" s="527"/>
      <c r="AW385" s="527"/>
      <c r="AX385" s="527"/>
    </row>
    <row r="386" spans="2:50" ht="14.25" customHeight="1">
      <c r="B386" s="527"/>
      <c r="C386" s="527"/>
      <c r="D386" s="527"/>
      <c r="E386" s="203" t="s">
        <v>162</v>
      </c>
      <c r="F386" s="203" t="s">
        <v>448</v>
      </c>
      <c r="G386" s="203" t="s">
        <v>164</v>
      </c>
      <c r="H386" s="527"/>
      <c r="I386" s="204" t="s">
        <v>162</v>
      </c>
      <c r="J386" s="204" t="s">
        <v>448</v>
      </c>
      <c r="K386" s="204" t="s">
        <v>164</v>
      </c>
      <c r="L386" s="575"/>
      <c r="M386" s="575"/>
      <c r="N386" s="527"/>
      <c r="O386" s="527"/>
      <c r="P386" s="203" t="s">
        <v>162</v>
      </c>
      <c r="Q386" s="203" t="s">
        <v>448</v>
      </c>
      <c r="R386" s="203" t="s">
        <v>164</v>
      </c>
      <c r="S386" s="205" t="s">
        <v>168</v>
      </c>
      <c r="T386" s="527"/>
      <c r="U386" s="203" t="s">
        <v>162</v>
      </c>
      <c r="V386" s="203" t="s">
        <v>448</v>
      </c>
      <c r="W386" s="203" t="s">
        <v>164</v>
      </c>
      <c r="X386" s="205" t="s">
        <v>168</v>
      </c>
      <c r="Y386" s="527"/>
      <c r="Z386" s="203" t="s">
        <v>162</v>
      </c>
      <c r="AA386" s="203" t="s">
        <v>448</v>
      </c>
      <c r="AB386" s="203" t="s">
        <v>164</v>
      </c>
      <c r="AC386" s="205" t="s">
        <v>168</v>
      </c>
      <c r="AD386" s="527"/>
      <c r="AE386" s="203" t="s">
        <v>162</v>
      </c>
      <c r="AF386" s="203" t="s">
        <v>448</v>
      </c>
      <c r="AG386" s="203" t="s">
        <v>164</v>
      </c>
      <c r="AH386" s="205" t="s">
        <v>168</v>
      </c>
      <c r="AI386" s="527"/>
      <c r="AJ386" s="203" t="s">
        <v>162</v>
      </c>
      <c r="AK386" s="203" t="s">
        <v>448</v>
      </c>
      <c r="AL386" s="203" t="s">
        <v>164</v>
      </c>
      <c r="AM386" s="205" t="s">
        <v>168</v>
      </c>
      <c r="AN386" s="527"/>
      <c r="AO386" s="203" t="s">
        <v>162</v>
      </c>
      <c r="AP386" s="203" t="s">
        <v>448</v>
      </c>
      <c r="AQ386" s="203" t="s">
        <v>164</v>
      </c>
      <c r="AR386" s="205" t="s">
        <v>168</v>
      </c>
      <c r="AS386" s="527"/>
      <c r="AT386" s="203" t="s">
        <v>162</v>
      </c>
      <c r="AU386" s="203" t="s">
        <v>448</v>
      </c>
      <c r="AV386" s="203" t="s">
        <v>164</v>
      </c>
      <c r="AW386" s="205" t="s">
        <v>168</v>
      </c>
      <c r="AX386" s="527"/>
    </row>
    <row r="387" spans="2:50" ht="14.25" customHeight="1">
      <c r="B387" s="527" t="s">
        <v>145</v>
      </c>
      <c r="C387" s="203">
        <v>1</v>
      </c>
      <c r="D387" s="206" t="s">
        <v>427</v>
      </c>
      <c r="E387" s="203">
        <v>13</v>
      </c>
      <c r="F387" s="203">
        <v>1200</v>
      </c>
      <c r="G387" s="208">
        <f t="shared" ref="G387:G389" si="487">F387/E387</f>
        <v>92.307692307692307</v>
      </c>
      <c r="H387" s="576">
        <f>AVERAGE(G387:G401)</f>
        <v>85.31468531468532</v>
      </c>
      <c r="I387" s="209">
        <f>AVERAGE(P387,U387,Z387,AE387,AJ387,AO387,AT387)</f>
        <v>13</v>
      </c>
      <c r="J387" s="209">
        <f>AVERAGE(Q387,V387,AA387,AF387,AK387,AP387,AU387)</f>
        <v>1077.8628438187402</v>
      </c>
      <c r="K387" s="210">
        <f>AVERAGE(R387,W387,AB387,AG387,AL387,AQ387,AV387)</f>
        <v>82.912526447595411</v>
      </c>
      <c r="L387" s="577">
        <f>IFERROR(AVERAGE(K387:K401),"-")</f>
        <v>75.982767450967884</v>
      </c>
      <c r="M387" s="209">
        <f>RANK(K387, K$387:$K$401)</f>
        <v>1</v>
      </c>
      <c r="N387" s="527"/>
      <c r="O387" s="527"/>
      <c r="P387" s="207">
        <v>13</v>
      </c>
      <c r="Q387" s="207">
        <v>1077.7796813431553</v>
      </c>
      <c r="R387" s="208">
        <f t="shared" ref="R387:R389" si="488">Q387/P387</f>
        <v>82.906129334088874</v>
      </c>
      <c r="S387" s="205">
        <f>RANK(R387, R$387:R$401)</f>
        <v>1</v>
      </c>
      <c r="T387" s="576">
        <f>AVERAGE(R387:R401)</f>
        <v>75.965829278288311</v>
      </c>
      <c r="U387" s="207">
        <v>13</v>
      </c>
      <c r="V387" s="207">
        <v>1077.8620917189044</v>
      </c>
      <c r="W387" s="208">
        <f t="shared" ref="W387:W389" si="489">V387/U387</f>
        <v>82.912468593761872</v>
      </c>
      <c r="X387" s="205">
        <f>RANK(W387, W$387:W$401)</f>
        <v>1</v>
      </c>
      <c r="Y387" s="576">
        <f>AVERAGE(W387:W401)</f>
        <v>75.976556804795493</v>
      </c>
      <c r="Z387" s="207">
        <v>13</v>
      </c>
      <c r="AA387" s="207">
        <v>1077.8813143697894</v>
      </c>
      <c r="AB387" s="208">
        <f t="shared" ref="AB387:AB389" si="490">AA387/Z387</f>
        <v>82.913947259214567</v>
      </c>
      <c r="AC387" s="205">
        <f>RANK(AB387, AB$387:AB$401)</f>
        <v>1</v>
      </c>
      <c r="AD387" s="576">
        <f>AVERAGE(AB387:AB401)</f>
        <v>75.98157522568529</v>
      </c>
      <c r="AE387" s="207">
        <v>13</v>
      </c>
      <c r="AF387" s="207">
        <v>1077.9143258426966</v>
      </c>
      <c r="AG387" s="208">
        <f t="shared" ref="AG387:AG389" si="491">AF387/AE387</f>
        <v>82.916486603284355</v>
      </c>
      <c r="AH387" s="205">
        <f>RANK(AG387, AG$387:AG$401)</f>
        <v>1</v>
      </c>
      <c r="AI387" s="576">
        <f>AVERAGE(AG387:AG401)</f>
        <v>75.993663066966704</v>
      </c>
      <c r="AJ387" s="207">
        <v>13</v>
      </c>
      <c r="AK387" s="207">
        <v>1077.8746134382905</v>
      </c>
      <c r="AL387" s="208">
        <f t="shared" ref="AL387:AL389" si="492">AK387/AJ387</f>
        <v>82.913431802945425</v>
      </c>
      <c r="AM387" s="205">
        <f>RANK(AL387, AL$387:AL$401)</f>
        <v>1</v>
      </c>
      <c r="AN387" s="576">
        <f>AVERAGE(AL387:AL401)</f>
        <v>75.990470745236578</v>
      </c>
      <c r="AO387" s="207">
        <v>13</v>
      </c>
      <c r="AP387" s="207">
        <v>1077.8540462427748</v>
      </c>
      <c r="AQ387" s="208">
        <f t="shared" ref="AQ387:AQ389" si="493">AP387/AO387</f>
        <v>82.911849710982679</v>
      </c>
      <c r="AR387" s="205">
        <f>RANK(AQ387, AQ$387:AQ$401)</f>
        <v>1</v>
      </c>
      <c r="AS387" s="576">
        <f>AVERAGE(AQ387:AQ401)</f>
        <v>75.984969482664397</v>
      </c>
      <c r="AT387" s="207">
        <v>13</v>
      </c>
      <c r="AU387" s="207">
        <v>1077.8738337755715</v>
      </c>
      <c r="AV387" s="208">
        <f t="shared" ref="AV387:AV389" si="494">AU387/AT387</f>
        <v>82.913371828890121</v>
      </c>
      <c r="AW387" s="205">
        <f>RANK(AV387, AV$387:AV$401)</f>
        <v>1</v>
      </c>
      <c r="AX387" s="576">
        <f>AVERAGE(AV387:AV401)</f>
        <v>75.986307553138474</v>
      </c>
    </row>
    <row r="388" spans="2:50" ht="14.25" customHeight="1">
      <c r="B388" s="527"/>
      <c r="C388" s="203">
        <v>2</v>
      </c>
      <c r="D388" s="206" t="s">
        <v>661</v>
      </c>
      <c r="E388" s="203">
        <v>22</v>
      </c>
      <c r="F388" s="203">
        <v>1800</v>
      </c>
      <c r="G388" s="208">
        <f t="shared" si="487"/>
        <v>81.818181818181813</v>
      </c>
      <c r="H388" s="576"/>
      <c r="I388" s="209">
        <f t="shared" ref="I388:K389" si="495">AVERAGE(P388,U388,Z388,AE388,AJ388,AO388,AT388)</f>
        <v>22</v>
      </c>
      <c r="J388" s="209">
        <f t="shared" si="495"/>
        <v>1595.843359907029</v>
      </c>
      <c r="K388" s="210">
        <f t="shared" si="495"/>
        <v>72.538334541228593</v>
      </c>
      <c r="L388" s="577"/>
      <c r="M388" s="209">
        <f>RANK(K388, K$387:$K$401)</f>
        <v>2</v>
      </c>
      <c r="N388" s="527"/>
      <c r="O388" s="527"/>
      <c r="P388" s="207">
        <v>22</v>
      </c>
      <c r="Q388" s="207">
        <v>1595.1790145338528</v>
      </c>
      <c r="R388" s="208">
        <f t="shared" si="488"/>
        <v>72.508137024266034</v>
      </c>
      <c r="S388" s="205">
        <f t="shared" ref="S388:S389" si="496">RANK(R388, R$387:R$401)</f>
        <v>2</v>
      </c>
      <c r="T388" s="576"/>
      <c r="U388" s="207">
        <v>22</v>
      </c>
      <c r="V388" s="207">
        <v>1595.4253037884205</v>
      </c>
      <c r="W388" s="208">
        <f t="shared" si="489"/>
        <v>72.519331990382753</v>
      </c>
      <c r="X388" s="205">
        <f t="shared" ref="X388:X389" si="497">RANK(W388, W$387:W$401)</f>
        <v>2</v>
      </c>
      <c r="Y388" s="576"/>
      <c r="Z388" s="207">
        <v>22</v>
      </c>
      <c r="AA388" s="207">
        <v>1595.7597173144875</v>
      </c>
      <c r="AB388" s="208">
        <f t="shared" si="490"/>
        <v>72.534532605203978</v>
      </c>
      <c r="AC388" s="205">
        <f t="shared" ref="AC388:AC389" si="498">RANK(AB388, AB$387:AB$401)</f>
        <v>2</v>
      </c>
      <c r="AD388" s="576"/>
      <c r="AE388" s="207">
        <v>22</v>
      </c>
      <c r="AF388" s="207">
        <v>1596.2094763092243</v>
      </c>
      <c r="AG388" s="208">
        <f t="shared" si="491"/>
        <v>72.554976195873834</v>
      </c>
      <c r="AH388" s="205">
        <f t="shared" ref="AH388:AH389" si="499">RANK(AG388, AG$387:AG$401)</f>
        <v>2</v>
      </c>
      <c r="AI388" s="576"/>
      <c r="AJ388" s="207">
        <v>22</v>
      </c>
      <c r="AK388" s="207">
        <v>1596.1263157894732</v>
      </c>
      <c r="AL388" s="208">
        <f t="shared" si="492"/>
        <v>72.55119617224878</v>
      </c>
      <c r="AM388" s="205">
        <f t="shared" ref="AM388:AM389" si="500">RANK(AL388, AL$387:AL$401)</f>
        <v>2</v>
      </c>
      <c r="AN388" s="576"/>
      <c r="AO388" s="207">
        <v>22</v>
      </c>
      <c r="AP388" s="207">
        <v>1596.0591133004928</v>
      </c>
      <c r="AQ388" s="208">
        <f t="shared" si="493"/>
        <v>72.548141513658763</v>
      </c>
      <c r="AR388" s="205">
        <f t="shared" ref="AR388:AR389" si="501">RANK(AQ388, AQ$387:AQ$401)</f>
        <v>2</v>
      </c>
      <c r="AS388" s="576"/>
      <c r="AT388" s="207">
        <v>22</v>
      </c>
      <c r="AU388" s="207">
        <v>1596.1445783132529</v>
      </c>
      <c r="AV388" s="208">
        <f t="shared" si="494"/>
        <v>72.55202628696604</v>
      </c>
      <c r="AW388" s="205">
        <f t="shared" ref="AW388:AW389" si="502">RANK(AV388, AV$387:AV$401)</f>
        <v>2</v>
      </c>
      <c r="AX388" s="576"/>
    </row>
    <row r="389" spans="2:50" ht="14.25" customHeight="1">
      <c r="B389" s="527"/>
      <c r="C389" s="203">
        <v>3</v>
      </c>
      <c r="D389" s="206" t="s">
        <v>713</v>
      </c>
      <c r="E389" s="203">
        <v>22</v>
      </c>
      <c r="F389" s="203">
        <v>1800</v>
      </c>
      <c r="G389" s="208">
        <f t="shared" si="487"/>
        <v>81.818181818181813</v>
      </c>
      <c r="H389" s="576"/>
      <c r="I389" s="209">
        <f t="shared" si="495"/>
        <v>22</v>
      </c>
      <c r="J389" s="209">
        <f t="shared" si="495"/>
        <v>1594.9437100097527</v>
      </c>
      <c r="K389" s="210">
        <f t="shared" si="495"/>
        <v>72.497441364079663</v>
      </c>
      <c r="L389" s="577"/>
      <c r="M389" s="209">
        <f>RANK(K389, K$387:$K$401)</f>
        <v>3</v>
      </c>
      <c r="N389" s="527"/>
      <c r="O389" s="527"/>
      <c r="P389" s="207">
        <v>22</v>
      </c>
      <c r="Q389" s="207">
        <v>1594.6308724832204</v>
      </c>
      <c r="R389" s="208">
        <f t="shared" si="488"/>
        <v>72.483221476510025</v>
      </c>
      <c r="S389" s="205">
        <f t="shared" si="496"/>
        <v>3</v>
      </c>
      <c r="T389" s="576"/>
      <c r="U389" s="207">
        <v>22</v>
      </c>
      <c r="V389" s="207">
        <v>1594.9531362653206</v>
      </c>
      <c r="W389" s="208">
        <f t="shared" si="489"/>
        <v>72.497869830241839</v>
      </c>
      <c r="X389" s="205">
        <f t="shared" si="497"/>
        <v>3</v>
      </c>
      <c r="Y389" s="576"/>
      <c r="Z389" s="207">
        <v>22</v>
      </c>
      <c r="AA389" s="207">
        <v>1594.9174078780213</v>
      </c>
      <c r="AB389" s="208">
        <f t="shared" si="490"/>
        <v>72.496245812637326</v>
      </c>
      <c r="AC389" s="205">
        <f t="shared" si="498"/>
        <v>3</v>
      </c>
      <c r="AD389" s="576"/>
      <c r="AE389" s="207">
        <v>22</v>
      </c>
      <c r="AF389" s="207">
        <v>1595.2095808383226</v>
      </c>
      <c r="AG389" s="208">
        <f t="shared" si="491"/>
        <v>72.509526401741937</v>
      </c>
      <c r="AH389" s="205">
        <f t="shared" si="499"/>
        <v>3</v>
      </c>
      <c r="AI389" s="576"/>
      <c r="AJ389" s="207">
        <v>22</v>
      </c>
      <c r="AK389" s="207">
        <v>1595.1492537313413</v>
      </c>
      <c r="AL389" s="208">
        <f t="shared" si="492"/>
        <v>72.506784260515516</v>
      </c>
      <c r="AM389" s="205">
        <f t="shared" si="500"/>
        <v>3</v>
      </c>
      <c r="AN389" s="576"/>
      <c r="AO389" s="207">
        <v>22</v>
      </c>
      <c r="AP389" s="207">
        <v>1594.8881789137386</v>
      </c>
      <c r="AQ389" s="208">
        <f t="shared" si="493"/>
        <v>72.494917223351749</v>
      </c>
      <c r="AR389" s="205">
        <f t="shared" si="501"/>
        <v>3</v>
      </c>
      <c r="AS389" s="576"/>
      <c r="AT389" s="207">
        <v>22</v>
      </c>
      <c r="AU389" s="207">
        <v>1594.8575399583042</v>
      </c>
      <c r="AV389" s="208">
        <f t="shared" si="494"/>
        <v>72.493524543559275</v>
      </c>
      <c r="AW389" s="205">
        <f t="shared" si="502"/>
        <v>3</v>
      </c>
      <c r="AX389" s="576"/>
    </row>
    <row r="390" spans="2:50" ht="14.25" customHeight="1">
      <c r="B390" s="527"/>
      <c r="C390" s="203">
        <v>4</v>
      </c>
      <c r="D390" s="206"/>
      <c r="E390" s="203"/>
      <c r="F390" s="203"/>
      <c r="G390" s="208"/>
      <c r="H390" s="576"/>
      <c r="I390" s="209"/>
      <c r="J390" s="209"/>
      <c r="K390" s="210"/>
      <c r="L390" s="577"/>
      <c r="M390" s="209"/>
      <c r="N390" s="527"/>
      <c r="O390" s="527"/>
      <c r="P390" s="207"/>
      <c r="Q390" s="207"/>
      <c r="R390" s="208"/>
      <c r="S390" s="205"/>
      <c r="T390" s="576"/>
      <c r="U390" s="207"/>
      <c r="V390" s="207"/>
      <c r="W390" s="208"/>
      <c r="X390" s="205"/>
      <c r="Y390" s="576"/>
      <c r="Z390" s="207"/>
      <c r="AA390" s="207"/>
      <c r="AB390" s="208"/>
      <c r="AC390" s="205"/>
      <c r="AD390" s="576"/>
      <c r="AE390" s="207"/>
      <c r="AF390" s="207"/>
      <c r="AG390" s="208"/>
      <c r="AH390" s="205"/>
      <c r="AI390" s="576"/>
      <c r="AJ390" s="207"/>
      <c r="AK390" s="207"/>
      <c r="AL390" s="208"/>
      <c r="AM390" s="205"/>
      <c r="AN390" s="576"/>
      <c r="AO390" s="207"/>
      <c r="AP390" s="207"/>
      <c r="AQ390" s="208"/>
      <c r="AR390" s="205"/>
      <c r="AS390" s="576"/>
      <c r="AT390" s="207"/>
      <c r="AU390" s="207"/>
      <c r="AV390" s="208"/>
      <c r="AW390" s="205"/>
      <c r="AX390" s="576"/>
    </row>
    <row r="391" spans="2:50" ht="14.25" customHeight="1">
      <c r="B391" s="527"/>
      <c r="C391" s="203">
        <v>5</v>
      </c>
      <c r="D391" s="206"/>
      <c r="E391" s="203"/>
      <c r="F391" s="203"/>
      <c r="G391" s="208"/>
      <c r="H391" s="576"/>
      <c r="I391" s="209"/>
      <c r="J391" s="209"/>
      <c r="K391" s="210"/>
      <c r="L391" s="577"/>
      <c r="M391" s="209"/>
      <c r="N391" s="527"/>
      <c r="O391" s="527"/>
      <c r="P391" s="207"/>
      <c r="Q391" s="207"/>
      <c r="R391" s="208"/>
      <c r="S391" s="205"/>
      <c r="T391" s="576"/>
      <c r="U391" s="207"/>
      <c r="V391" s="207"/>
      <c r="W391" s="208"/>
      <c r="X391" s="205"/>
      <c r="Y391" s="576"/>
      <c r="Z391" s="207"/>
      <c r="AA391" s="207"/>
      <c r="AB391" s="208"/>
      <c r="AC391" s="205"/>
      <c r="AD391" s="576"/>
      <c r="AE391" s="207"/>
      <c r="AF391" s="207"/>
      <c r="AG391" s="208"/>
      <c r="AH391" s="205"/>
      <c r="AI391" s="576"/>
      <c r="AJ391" s="207"/>
      <c r="AK391" s="207"/>
      <c r="AL391" s="208"/>
      <c r="AM391" s="205"/>
      <c r="AN391" s="576"/>
      <c r="AO391" s="207"/>
      <c r="AP391" s="207"/>
      <c r="AQ391" s="208"/>
      <c r="AR391" s="205"/>
      <c r="AS391" s="576"/>
      <c r="AT391" s="207"/>
      <c r="AU391" s="207"/>
      <c r="AV391" s="208"/>
      <c r="AW391" s="205"/>
      <c r="AX391" s="576"/>
    </row>
    <row r="392" spans="2:50" ht="14.25" customHeight="1">
      <c r="B392" s="527"/>
      <c r="C392" s="203">
        <v>6</v>
      </c>
      <c r="D392" s="206"/>
      <c r="E392" s="203"/>
      <c r="F392" s="203"/>
      <c r="G392" s="208"/>
      <c r="H392" s="576"/>
      <c r="I392" s="209"/>
      <c r="J392" s="209"/>
      <c r="K392" s="210"/>
      <c r="L392" s="577"/>
      <c r="M392" s="209"/>
      <c r="N392" s="527"/>
      <c r="O392" s="527"/>
      <c r="P392" s="207"/>
      <c r="Q392" s="207"/>
      <c r="R392" s="208"/>
      <c r="S392" s="205"/>
      <c r="T392" s="576"/>
      <c r="U392" s="207"/>
      <c r="V392" s="207"/>
      <c r="W392" s="208"/>
      <c r="X392" s="205"/>
      <c r="Y392" s="576"/>
      <c r="Z392" s="207"/>
      <c r="AA392" s="207"/>
      <c r="AB392" s="208"/>
      <c r="AC392" s="205"/>
      <c r="AD392" s="576"/>
      <c r="AE392" s="207"/>
      <c r="AF392" s="207"/>
      <c r="AG392" s="208"/>
      <c r="AH392" s="205"/>
      <c r="AI392" s="576"/>
      <c r="AJ392" s="207"/>
      <c r="AK392" s="207"/>
      <c r="AL392" s="208"/>
      <c r="AM392" s="205"/>
      <c r="AN392" s="576"/>
      <c r="AO392" s="207"/>
      <c r="AP392" s="207"/>
      <c r="AQ392" s="208"/>
      <c r="AR392" s="205"/>
      <c r="AS392" s="576"/>
      <c r="AT392" s="207"/>
      <c r="AU392" s="207"/>
      <c r="AV392" s="208"/>
      <c r="AW392" s="205"/>
      <c r="AX392" s="576"/>
    </row>
    <row r="393" spans="2:50" ht="14.25" customHeight="1">
      <c r="B393" s="527"/>
      <c r="C393" s="203">
        <v>7</v>
      </c>
      <c r="D393" s="206"/>
      <c r="E393" s="203"/>
      <c r="F393" s="203"/>
      <c r="G393" s="208"/>
      <c r="H393" s="576"/>
      <c r="I393" s="209"/>
      <c r="J393" s="209"/>
      <c r="K393" s="210"/>
      <c r="L393" s="577"/>
      <c r="M393" s="209"/>
      <c r="N393" s="527"/>
      <c r="O393" s="527"/>
      <c r="P393" s="207"/>
      <c r="Q393" s="207"/>
      <c r="R393" s="208"/>
      <c r="S393" s="205"/>
      <c r="T393" s="576"/>
      <c r="U393" s="207"/>
      <c r="V393" s="207"/>
      <c r="W393" s="208"/>
      <c r="X393" s="205"/>
      <c r="Y393" s="576"/>
      <c r="Z393" s="207"/>
      <c r="AA393" s="207"/>
      <c r="AB393" s="208"/>
      <c r="AC393" s="205"/>
      <c r="AD393" s="576"/>
      <c r="AE393" s="207"/>
      <c r="AF393" s="207"/>
      <c r="AG393" s="208"/>
      <c r="AH393" s="205"/>
      <c r="AI393" s="576"/>
      <c r="AJ393" s="207"/>
      <c r="AK393" s="207"/>
      <c r="AL393" s="208"/>
      <c r="AM393" s="205"/>
      <c r="AN393" s="576"/>
      <c r="AO393" s="207"/>
      <c r="AP393" s="207"/>
      <c r="AQ393" s="208"/>
      <c r="AR393" s="205"/>
      <c r="AS393" s="576"/>
      <c r="AT393" s="207"/>
      <c r="AU393" s="207"/>
      <c r="AV393" s="208"/>
      <c r="AW393" s="205"/>
      <c r="AX393" s="576"/>
    </row>
    <row r="394" spans="2:50" ht="14.25" customHeight="1">
      <c r="B394" s="527"/>
      <c r="C394" s="203">
        <v>8</v>
      </c>
      <c r="D394" s="206"/>
      <c r="E394" s="203"/>
      <c r="F394" s="203"/>
      <c r="G394" s="208"/>
      <c r="H394" s="576"/>
      <c r="I394" s="209"/>
      <c r="J394" s="209"/>
      <c r="K394" s="210"/>
      <c r="L394" s="577"/>
      <c r="M394" s="209"/>
      <c r="N394" s="527"/>
      <c r="O394" s="527"/>
      <c r="P394" s="207"/>
      <c r="Q394" s="207"/>
      <c r="R394" s="208"/>
      <c r="S394" s="205"/>
      <c r="T394" s="576"/>
      <c r="U394" s="207"/>
      <c r="V394" s="207"/>
      <c r="W394" s="208"/>
      <c r="X394" s="205"/>
      <c r="Y394" s="576"/>
      <c r="Z394" s="207"/>
      <c r="AA394" s="207"/>
      <c r="AB394" s="208"/>
      <c r="AC394" s="205"/>
      <c r="AD394" s="576"/>
      <c r="AE394" s="207"/>
      <c r="AF394" s="207"/>
      <c r="AG394" s="208"/>
      <c r="AH394" s="205"/>
      <c r="AI394" s="576"/>
      <c r="AJ394" s="207"/>
      <c r="AK394" s="207"/>
      <c r="AL394" s="208"/>
      <c r="AM394" s="205"/>
      <c r="AN394" s="576"/>
      <c r="AO394" s="207"/>
      <c r="AP394" s="207"/>
      <c r="AQ394" s="208"/>
      <c r="AR394" s="205"/>
      <c r="AS394" s="576"/>
      <c r="AT394" s="207"/>
      <c r="AU394" s="207"/>
      <c r="AV394" s="208"/>
      <c r="AW394" s="205"/>
      <c r="AX394" s="576"/>
    </row>
    <row r="395" spans="2:50" ht="14.25" customHeight="1">
      <c r="B395" s="527"/>
      <c r="C395" s="203">
        <v>9</v>
      </c>
      <c r="D395" s="206"/>
      <c r="E395" s="203"/>
      <c r="F395" s="203"/>
      <c r="G395" s="208"/>
      <c r="H395" s="576"/>
      <c r="I395" s="209"/>
      <c r="J395" s="209"/>
      <c r="K395" s="210"/>
      <c r="L395" s="577"/>
      <c r="M395" s="209"/>
      <c r="N395" s="527"/>
      <c r="O395" s="527"/>
      <c r="P395" s="207"/>
      <c r="Q395" s="207"/>
      <c r="R395" s="208"/>
      <c r="S395" s="205"/>
      <c r="T395" s="576"/>
      <c r="U395" s="207"/>
      <c r="V395" s="207"/>
      <c r="W395" s="208"/>
      <c r="X395" s="205"/>
      <c r="Y395" s="576"/>
      <c r="Z395" s="207"/>
      <c r="AA395" s="207"/>
      <c r="AB395" s="208"/>
      <c r="AC395" s="205"/>
      <c r="AD395" s="576"/>
      <c r="AE395" s="207"/>
      <c r="AF395" s="207"/>
      <c r="AG395" s="208"/>
      <c r="AH395" s="205"/>
      <c r="AI395" s="576"/>
      <c r="AJ395" s="207"/>
      <c r="AK395" s="207"/>
      <c r="AL395" s="208"/>
      <c r="AM395" s="205"/>
      <c r="AN395" s="576"/>
      <c r="AO395" s="207"/>
      <c r="AP395" s="207"/>
      <c r="AQ395" s="208"/>
      <c r="AR395" s="205"/>
      <c r="AS395" s="576"/>
      <c r="AT395" s="207"/>
      <c r="AU395" s="207"/>
      <c r="AV395" s="208"/>
      <c r="AW395" s="205"/>
      <c r="AX395" s="576"/>
    </row>
    <row r="396" spans="2:50" ht="14.25" customHeight="1">
      <c r="B396" s="527"/>
      <c r="C396" s="203">
        <v>10</v>
      </c>
      <c r="D396" s="206"/>
      <c r="E396" s="203"/>
      <c r="F396" s="203"/>
      <c r="G396" s="208"/>
      <c r="H396" s="576"/>
      <c r="I396" s="209"/>
      <c r="J396" s="209"/>
      <c r="K396" s="210"/>
      <c r="L396" s="577"/>
      <c r="M396" s="209"/>
      <c r="N396" s="527"/>
      <c r="O396" s="527"/>
      <c r="P396" s="203"/>
      <c r="Q396" s="203"/>
      <c r="R396" s="208"/>
      <c r="S396" s="205"/>
      <c r="T396" s="576"/>
      <c r="U396" s="203"/>
      <c r="V396" s="203"/>
      <c r="W396" s="208"/>
      <c r="X396" s="205"/>
      <c r="Y396" s="576"/>
      <c r="Z396" s="203"/>
      <c r="AA396" s="203"/>
      <c r="AB396" s="208"/>
      <c r="AC396" s="205"/>
      <c r="AD396" s="576"/>
      <c r="AE396" s="203"/>
      <c r="AF396" s="203"/>
      <c r="AG396" s="208"/>
      <c r="AH396" s="205"/>
      <c r="AI396" s="576"/>
      <c r="AJ396" s="203"/>
      <c r="AK396" s="203"/>
      <c r="AL396" s="208"/>
      <c r="AM396" s="205"/>
      <c r="AN396" s="576"/>
      <c r="AO396" s="203"/>
      <c r="AP396" s="203"/>
      <c r="AQ396" s="208"/>
      <c r="AR396" s="205"/>
      <c r="AS396" s="576"/>
      <c r="AT396" s="203"/>
      <c r="AU396" s="203"/>
      <c r="AV396" s="208"/>
      <c r="AW396" s="205"/>
      <c r="AX396" s="576"/>
    </row>
    <row r="397" spans="2:50" ht="14.25" customHeight="1">
      <c r="B397" s="527"/>
      <c r="C397" s="203">
        <v>11</v>
      </c>
      <c r="D397" s="206"/>
      <c r="E397" s="203"/>
      <c r="F397" s="203"/>
      <c r="G397" s="208"/>
      <c r="H397" s="576"/>
      <c r="I397" s="209"/>
      <c r="J397" s="209"/>
      <c r="K397" s="210"/>
      <c r="L397" s="577"/>
      <c r="M397" s="209"/>
      <c r="N397" s="527"/>
      <c r="O397" s="527"/>
      <c r="P397" s="203"/>
      <c r="Q397" s="203"/>
      <c r="R397" s="208"/>
      <c r="S397" s="205"/>
      <c r="T397" s="576"/>
      <c r="U397" s="203"/>
      <c r="V397" s="203"/>
      <c r="W397" s="208"/>
      <c r="X397" s="205"/>
      <c r="Y397" s="576"/>
      <c r="Z397" s="203"/>
      <c r="AA397" s="203"/>
      <c r="AB397" s="208"/>
      <c r="AC397" s="205"/>
      <c r="AD397" s="576"/>
      <c r="AE397" s="203"/>
      <c r="AF397" s="203"/>
      <c r="AG397" s="208"/>
      <c r="AH397" s="205"/>
      <c r="AI397" s="576"/>
      <c r="AJ397" s="203"/>
      <c r="AK397" s="203"/>
      <c r="AL397" s="208"/>
      <c r="AM397" s="205"/>
      <c r="AN397" s="576"/>
      <c r="AO397" s="203"/>
      <c r="AP397" s="203"/>
      <c r="AQ397" s="208"/>
      <c r="AR397" s="205"/>
      <c r="AS397" s="576"/>
      <c r="AT397" s="203"/>
      <c r="AU397" s="203"/>
      <c r="AV397" s="208"/>
      <c r="AW397" s="205"/>
      <c r="AX397" s="576"/>
    </row>
    <row r="398" spans="2:50" ht="14.25" customHeight="1">
      <c r="B398" s="527"/>
      <c r="C398" s="203">
        <v>12</v>
      </c>
      <c r="D398" s="206"/>
      <c r="E398" s="203"/>
      <c r="F398" s="203"/>
      <c r="G398" s="208"/>
      <c r="H398" s="576"/>
      <c r="I398" s="209"/>
      <c r="J398" s="209"/>
      <c r="K398" s="210"/>
      <c r="L398" s="577"/>
      <c r="M398" s="209"/>
      <c r="N398" s="527"/>
      <c r="O398" s="527"/>
      <c r="P398" s="203"/>
      <c r="Q398" s="203"/>
      <c r="R398" s="208"/>
      <c r="S398" s="205"/>
      <c r="T398" s="576"/>
      <c r="U398" s="203"/>
      <c r="V398" s="203"/>
      <c r="W398" s="208"/>
      <c r="X398" s="205"/>
      <c r="Y398" s="576"/>
      <c r="Z398" s="203"/>
      <c r="AA398" s="203"/>
      <c r="AB398" s="208"/>
      <c r="AC398" s="205"/>
      <c r="AD398" s="576"/>
      <c r="AE398" s="203"/>
      <c r="AF398" s="203"/>
      <c r="AG398" s="208"/>
      <c r="AH398" s="205"/>
      <c r="AI398" s="576"/>
      <c r="AJ398" s="203"/>
      <c r="AK398" s="203"/>
      <c r="AL398" s="208"/>
      <c r="AM398" s="205"/>
      <c r="AN398" s="576"/>
      <c r="AO398" s="203"/>
      <c r="AP398" s="203"/>
      <c r="AQ398" s="208"/>
      <c r="AR398" s="205"/>
      <c r="AS398" s="576"/>
      <c r="AT398" s="203"/>
      <c r="AU398" s="203"/>
      <c r="AV398" s="208"/>
      <c r="AW398" s="205"/>
      <c r="AX398" s="576"/>
    </row>
    <row r="399" spans="2:50" ht="14.25" customHeight="1">
      <c r="B399" s="527"/>
      <c r="C399" s="203">
        <v>13</v>
      </c>
      <c r="D399" s="206"/>
      <c r="E399" s="203"/>
      <c r="F399" s="203"/>
      <c r="G399" s="208"/>
      <c r="H399" s="576"/>
      <c r="I399" s="209"/>
      <c r="J399" s="209"/>
      <c r="K399" s="210"/>
      <c r="L399" s="577"/>
      <c r="M399" s="209"/>
      <c r="N399" s="527"/>
      <c r="O399" s="527"/>
      <c r="P399" s="203"/>
      <c r="Q399" s="203"/>
      <c r="R399" s="208"/>
      <c r="S399" s="205"/>
      <c r="T399" s="576"/>
      <c r="U399" s="203"/>
      <c r="V399" s="203"/>
      <c r="W399" s="208"/>
      <c r="X399" s="205"/>
      <c r="Y399" s="576"/>
      <c r="Z399" s="203"/>
      <c r="AA399" s="203"/>
      <c r="AB399" s="208"/>
      <c r="AC399" s="205"/>
      <c r="AD399" s="576"/>
      <c r="AE399" s="203"/>
      <c r="AF399" s="203"/>
      <c r="AG399" s="208"/>
      <c r="AH399" s="205"/>
      <c r="AI399" s="576"/>
      <c r="AJ399" s="203"/>
      <c r="AK399" s="203"/>
      <c r="AL399" s="208"/>
      <c r="AM399" s="205"/>
      <c r="AN399" s="576"/>
      <c r="AO399" s="203"/>
      <c r="AP399" s="203"/>
      <c r="AQ399" s="208"/>
      <c r="AR399" s="205"/>
      <c r="AS399" s="576"/>
      <c r="AT399" s="203"/>
      <c r="AU399" s="203"/>
      <c r="AV399" s="208"/>
      <c r="AW399" s="205"/>
      <c r="AX399" s="576"/>
    </row>
    <row r="400" spans="2:50" ht="14.25" customHeight="1">
      <c r="B400" s="527"/>
      <c r="C400" s="203">
        <v>14</v>
      </c>
      <c r="D400" s="206"/>
      <c r="E400" s="203"/>
      <c r="F400" s="203"/>
      <c r="G400" s="208"/>
      <c r="H400" s="576"/>
      <c r="I400" s="209"/>
      <c r="J400" s="209"/>
      <c r="K400" s="210"/>
      <c r="L400" s="577"/>
      <c r="M400" s="209"/>
      <c r="N400" s="527"/>
      <c r="O400" s="527"/>
      <c r="P400" s="203"/>
      <c r="Q400" s="203"/>
      <c r="R400" s="208"/>
      <c r="S400" s="205"/>
      <c r="T400" s="576"/>
      <c r="U400" s="203"/>
      <c r="V400" s="203"/>
      <c r="W400" s="208"/>
      <c r="X400" s="205"/>
      <c r="Y400" s="576"/>
      <c r="Z400" s="203"/>
      <c r="AA400" s="203"/>
      <c r="AB400" s="208"/>
      <c r="AC400" s="205"/>
      <c r="AD400" s="576"/>
      <c r="AE400" s="203"/>
      <c r="AF400" s="203"/>
      <c r="AG400" s="208"/>
      <c r="AH400" s="205"/>
      <c r="AI400" s="576"/>
      <c r="AJ400" s="203"/>
      <c r="AK400" s="203"/>
      <c r="AL400" s="208"/>
      <c r="AM400" s="205"/>
      <c r="AN400" s="576"/>
      <c r="AO400" s="203"/>
      <c r="AP400" s="203"/>
      <c r="AQ400" s="208"/>
      <c r="AR400" s="205"/>
      <c r="AS400" s="576"/>
      <c r="AT400" s="203"/>
      <c r="AU400" s="203"/>
      <c r="AV400" s="208"/>
      <c r="AW400" s="205"/>
      <c r="AX400" s="576"/>
    </row>
    <row r="401" spans="2:50" ht="14.25" customHeight="1">
      <c r="B401" s="527"/>
      <c r="C401" s="203">
        <v>15</v>
      </c>
      <c r="D401" s="206"/>
      <c r="E401" s="203"/>
      <c r="F401" s="203"/>
      <c r="G401" s="208"/>
      <c r="H401" s="576"/>
      <c r="I401" s="209"/>
      <c r="J401" s="209"/>
      <c r="K401" s="210"/>
      <c r="L401" s="577"/>
      <c r="M401" s="209"/>
      <c r="N401" s="527"/>
      <c r="O401" s="527"/>
      <c r="P401" s="203"/>
      <c r="Q401" s="207"/>
      <c r="R401" s="208"/>
      <c r="S401" s="205"/>
      <c r="T401" s="576"/>
      <c r="U401" s="203"/>
      <c r="V401" s="207"/>
      <c r="W401" s="208"/>
      <c r="X401" s="205"/>
      <c r="Y401" s="576"/>
      <c r="Z401" s="203"/>
      <c r="AA401" s="207"/>
      <c r="AB401" s="208"/>
      <c r="AC401" s="205"/>
      <c r="AD401" s="576"/>
      <c r="AE401" s="203"/>
      <c r="AF401" s="207"/>
      <c r="AG401" s="208"/>
      <c r="AH401" s="205"/>
      <c r="AI401" s="576"/>
      <c r="AJ401" s="203"/>
      <c r="AK401" s="207"/>
      <c r="AL401" s="208"/>
      <c r="AM401" s="205"/>
      <c r="AN401" s="576"/>
      <c r="AO401" s="203"/>
      <c r="AP401" s="207"/>
      <c r="AQ401" s="208"/>
      <c r="AR401" s="205"/>
      <c r="AS401" s="576"/>
      <c r="AT401" s="203"/>
      <c r="AU401" s="207"/>
      <c r="AV401" s="208"/>
      <c r="AW401" s="205"/>
      <c r="AX401" s="576"/>
    </row>
    <row r="402" spans="2:50" ht="14.25" customHeight="1" collapsed="1">
      <c r="B402" s="580" t="s">
        <v>831</v>
      </c>
      <c r="C402" s="581"/>
      <c r="D402" s="581"/>
      <c r="E402" s="581"/>
      <c r="F402" s="581"/>
      <c r="G402" s="581"/>
      <c r="H402" s="581"/>
      <c r="I402" s="581"/>
      <c r="J402" s="581"/>
      <c r="K402" s="581"/>
      <c r="L402" s="581"/>
      <c r="M402" s="582"/>
      <c r="N402" s="621" t="s">
        <v>444</v>
      </c>
      <c r="O402" s="621" t="s">
        <v>105</v>
      </c>
      <c r="P402" s="636">
        <f>AT382+1</f>
        <v>46007</v>
      </c>
      <c r="Q402" s="637"/>
      <c r="R402" s="637"/>
      <c r="S402" s="637"/>
      <c r="T402" s="637"/>
      <c r="U402" s="638">
        <f>P402+1</f>
        <v>46008</v>
      </c>
      <c r="V402" s="639"/>
      <c r="W402" s="639"/>
      <c r="X402" s="639"/>
      <c r="Y402" s="639"/>
      <c r="Z402" s="636">
        <f t="shared" ref="Z402" si="503">U402+1</f>
        <v>46009</v>
      </c>
      <c r="AA402" s="637"/>
      <c r="AB402" s="637"/>
      <c r="AC402" s="637"/>
      <c r="AD402" s="637"/>
      <c r="AE402" s="638">
        <f t="shared" ref="AE402" si="504">Z402+1</f>
        <v>46010</v>
      </c>
      <c r="AF402" s="639"/>
      <c r="AG402" s="639"/>
      <c r="AH402" s="639"/>
      <c r="AI402" s="639"/>
      <c r="AJ402" s="640">
        <f t="shared" ref="AJ402" si="505">AE402+1</f>
        <v>46011</v>
      </c>
      <c r="AK402" s="641"/>
      <c r="AL402" s="641"/>
      <c r="AM402" s="641"/>
      <c r="AN402" s="642"/>
      <c r="AO402" s="638">
        <f t="shared" ref="AO402" si="506">AJ402+1</f>
        <v>46012</v>
      </c>
      <c r="AP402" s="639"/>
      <c r="AQ402" s="639"/>
      <c r="AR402" s="639"/>
      <c r="AS402" s="639"/>
      <c r="AT402" s="640">
        <f t="shared" ref="AT402" si="507">AO402+1</f>
        <v>46013</v>
      </c>
      <c r="AU402" s="641"/>
      <c r="AV402" s="641"/>
      <c r="AW402" s="641"/>
      <c r="AX402" s="642"/>
    </row>
    <row r="403" spans="2:50" ht="14.25" customHeight="1">
      <c r="B403" s="583"/>
      <c r="C403" s="583"/>
      <c r="D403" s="583"/>
      <c r="E403" s="583"/>
      <c r="F403" s="583"/>
      <c r="G403" s="583"/>
      <c r="H403" s="583"/>
      <c r="I403" s="583"/>
      <c r="J403" s="583"/>
      <c r="K403" s="583"/>
      <c r="L403" s="583"/>
      <c r="M403" s="584"/>
      <c r="N403" s="623"/>
      <c r="O403" s="623"/>
      <c r="P403" s="643">
        <f>P402</f>
        <v>46007</v>
      </c>
      <c r="Q403" s="643"/>
      <c r="R403" s="643"/>
      <c r="S403" s="643"/>
      <c r="T403" s="643"/>
      <c r="U403" s="644">
        <f>U402</f>
        <v>46008</v>
      </c>
      <c r="V403" s="644"/>
      <c r="W403" s="644"/>
      <c r="X403" s="644"/>
      <c r="Y403" s="644"/>
      <c r="Z403" s="643">
        <f t="shared" ref="Z403" si="508">Z402</f>
        <v>46009</v>
      </c>
      <c r="AA403" s="643"/>
      <c r="AB403" s="643"/>
      <c r="AC403" s="643"/>
      <c r="AD403" s="643"/>
      <c r="AE403" s="644">
        <f t="shared" ref="AE403" si="509">AE402</f>
        <v>46010</v>
      </c>
      <c r="AF403" s="644"/>
      <c r="AG403" s="644"/>
      <c r="AH403" s="644"/>
      <c r="AI403" s="644"/>
      <c r="AJ403" s="645">
        <f t="shared" ref="AJ403" si="510">AJ402</f>
        <v>46011</v>
      </c>
      <c r="AK403" s="646"/>
      <c r="AL403" s="646"/>
      <c r="AM403" s="646"/>
      <c r="AN403" s="647"/>
      <c r="AO403" s="644">
        <f t="shared" ref="AO403" si="511">AO402</f>
        <v>46012</v>
      </c>
      <c r="AP403" s="644"/>
      <c r="AQ403" s="644"/>
      <c r="AR403" s="644"/>
      <c r="AS403" s="644"/>
      <c r="AT403" s="645">
        <f t="shared" ref="AT403" si="512">AT402</f>
        <v>46013</v>
      </c>
      <c r="AU403" s="646"/>
      <c r="AV403" s="646"/>
      <c r="AW403" s="646"/>
      <c r="AX403" s="647"/>
    </row>
    <row r="404" spans="2:50" ht="14.25" customHeight="1">
      <c r="B404" s="527" t="s">
        <v>165</v>
      </c>
      <c r="C404" s="527" t="s">
        <v>160</v>
      </c>
      <c r="D404" s="527"/>
      <c r="E404" s="527" t="s">
        <v>161</v>
      </c>
      <c r="F404" s="527"/>
      <c r="G404" s="527"/>
      <c r="H404" s="527" t="s">
        <v>166</v>
      </c>
      <c r="I404" s="575" t="s">
        <v>445</v>
      </c>
      <c r="J404" s="575"/>
      <c r="K404" s="575"/>
      <c r="L404" s="575" t="s">
        <v>166</v>
      </c>
      <c r="M404" s="575" t="s">
        <v>168</v>
      </c>
      <c r="N404" s="527"/>
      <c r="O404" s="527" t="s">
        <v>167</v>
      </c>
      <c r="P404" s="527" t="s">
        <v>163</v>
      </c>
      <c r="Q404" s="527"/>
      <c r="R404" s="527"/>
      <c r="S404" s="527"/>
      <c r="T404" s="527" t="s">
        <v>166</v>
      </c>
      <c r="U404" s="527" t="s">
        <v>163</v>
      </c>
      <c r="V404" s="527"/>
      <c r="W404" s="527"/>
      <c r="X404" s="527"/>
      <c r="Y404" s="527" t="s">
        <v>166</v>
      </c>
      <c r="Z404" s="527" t="s">
        <v>163</v>
      </c>
      <c r="AA404" s="527"/>
      <c r="AB404" s="527"/>
      <c r="AC404" s="527"/>
      <c r="AD404" s="527" t="s">
        <v>166</v>
      </c>
      <c r="AE404" s="527" t="s">
        <v>163</v>
      </c>
      <c r="AF404" s="527"/>
      <c r="AG404" s="527"/>
      <c r="AH404" s="527"/>
      <c r="AI404" s="527" t="s">
        <v>166</v>
      </c>
      <c r="AJ404" s="527" t="s">
        <v>163</v>
      </c>
      <c r="AK404" s="527"/>
      <c r="AL404" s="527"/>
      <c r="AM404" s="527"/>
      <c r="AN404" s="527" t="s">
        <v>166</v>
      </c>
      <c r="AO404" s="527" t="s">
        <v>163</v>
      </c>
      <c r="AP404" s="527"/>
      <c r="AQ404" s="527"/>
      <c r="AR404" s="527"/>
      <c r="AS404" s="527" t="s">
        <v>166</v>
      </c>
      <c r="AT404" s="527" t="s">
        <v>163</v>
      </c>
      <c r="AU404" s="527"/>
      <c r="AV404" s="527"/>
      <c r="AW404" s="527"/>
      <c r="AX404" s="527" t="s">
        <v>166</v>
      </c>
    </row>
    <row r="405" spans="2:50" ht="14.25" customHeight="1">
      <c r="B405" s="527"/>
      <c r="C405" s="527"/>
      <c r="D405" s="527"/>
      <c r="E405" s="527" t="s">
        <v>446</v>
      </c>
      <c r="F405" s="527"/>
      <c r="G405" s="527"/>
      <c r="H405" s="527"/>
      <c r="I405" s="575" t="s">
        <v>446</v>
      </c>
      <c r="J405" s="575"/>
      <c r="K405" s="575"/>
      <c r="L405" s="575"/>
      <c r="M405" s="575"/>
      <c r="N405" s="527"/>
      <c r="O405" s="527"/>
      <c r="P405" s="527" t="s">
        <v>447</v>
      </c>
      <c r="Q405" s="527"/>
      <c r="R405" s="527"/>
      <c r="S405" s="527"/>
      <c r="T405" s="527"/>
      <c r="U405" s="527" t="s">
        <v>447</v>
      </c>
      <c r="V405" s="527"/>
      <c r="W405" s="527"/>
      <c r="X405" s="527"/>
      <c r="Y405" s="527"/>
      <c r="Z405" s="527" t="s">
        <v>447</v>
      </c>
      <c r="AA405" s="527"/>
      <c r="AB405" s="527"/>
      <c r="AC405" s="527"/>
      <c r="AD405" s="527"/>
      <c r="AE405" s="527" t="s">
        <v>447</v>
      </c>
      <c r="AF405" s="527"/>
      <c r="AG405" s="527"/>
      <c r="AH405" s="527"/>
      <c r="AI405" s="527"/>
      <c r="AJ405" s="527" t="s">
        <v>447</v>
      </c>
      <c r="AK405" s="527"/>
      <c r="AL405" s="527"/>
      <c r="AM405" s="527"/>
      <c r="AN405" s="527"/>
      <c r="AO405" s="527" t="s">
        <v>447</v>
      </c>
      <c r="AP405" s="527"/>
      <c r="AQ405" s="527"/>
      <c r="AR405" s="527"/>
      <c r="AS405" s="527"/>
      <c r="AT405" s="527" t="s">
        <v>447</v>
      </c>
      <c r="AU405" s="527"/>
      <c r="AV405" s="527"/>
      <c r="AW405" s="527"/>
      <c r="AX405" s="527"/>
    </row>
    <row r="406" spans="2:50" ht="14.25" customHeight="1">
      <c r="B406" s="527"/>
      <c r="C406" s="527"/>
      <c r="D406" s="527"/>
      <c r="E406" s="203" t="s">
        <v>162</v>
      </c>
      <c r="F406" s="203" t="s">
        <v>448</v>
      </c>
      <c r="G406" s="203" t="s">
        <v>164</v>
      </c>
      <c r="H406" s="527"/>
      <c r="I406" s="204" t="s">
        <v>162</v>
      </c>
      <c r="J406" s="204" t="s">
        <v>448</v>
      </c>
      <c r="K406" s="204" t="s">
        <v>164</v>
      </c>
      <c r="L406" s="575"/>
      <c r="M406" s="575"/>
      <c r="N406" s="527"/>
      <c r="O406" s="527"/>
      <c r="P406" s="203" t="s">
        <v>162</v>
      </c>
      <c r="Q406" s="203" t="s">
        <v>448</v>
      </c>
      <c r="R406" s="203" t="s">
        <v>164</v>
      </c>
      <c r="S406" s="205" t="s">
        <v>168</v>
      </c>
      <c r="T406" s="527"/>
      <c r="U406" s="203" t="s">
        <v>162</v>
      </c>
      <c r="V406" s="203" t="s">
        <v>448</v>
      </c>
      <c r="W406" s="203" t="s">
        <v>164</v>
      </c>
      <c r="X406" s="205" t="s">
        <v>168</v>
      </c>
      <c r="Y406" s="527"/>
      <c r="Z406" s="203" t="s">
        <v>162</v>
      </c>
      <c r="AA406" s="203" t="s">
        <v>448</v>
      </c>
      <c r="AB406" s="203" t="s">
        <v>164</v>
      </c>
      <c r="AC406" s="205" t="s">
        <v>168</v>
      </c>
      <c r="AD406" s="527"/>
      <c r="AE406" s="203" t="s">
        <v>162</v>
      </c>
      <c r="AF406" s="203" t="s">
        <v>448</v>
      </c>
      <c r="AG406" s="203" t="s">
        <v>164</v>
      </c>
      <c r="AH406" s="205" t="s">
        <v>168</v>
      </c>
      <c r="AI406" s="527"/>
      <c r="AJ406" s="203" t="s">
        <v>162</v>
      </c>
      <c r="AK406" s="203" t="s">
        <v>448</v>
      </c>
      <c r="AL406" s="203" t="s">
        <v>164</v>
      </c>
      <c r="AM406" s="205" t="s">
        <v>168</v>
      </c>
      <c r="AN406" s="527"/>
      <c r="AO406" s="203" t="s">
        <v>162</v>
      </c>
      <c r="AP406" s="203" t="s">
        <v>448</v>
      </c>
      <c r="AQ406" s="203" t="s">
        <v>164</v>
      </c>
      <c r="AR406" s="205" t="s">
        <v>168</v>
      </c>
      <c r="AS406" s="527"/>
      <c r="AT406" s="203" t="s">
        <v>162</v>
      </c>
      <c r="AU406" s="203" t="s">
        <v>448</v>
      </c>
      <c r="AV406" s="203" t="s">
        <v>164</v>
      </c>
      <c r="AW406" s="205" t="s">
        <v>168</v>
      </c>
      <c r="AX406" s="527"/>
    </row>
    <row r="407" spans="2:50" ht="14.25" customHeight="1">
      <c r="B407" s="527" t="s">
        <v>145</v>
      </c>
      <c r="C407" s="203">
        <v>1</v>
      </c>
      <c r="D407" s="206" t="s">
        <v>427</v>
      </c>
      <c r="E407" s="203">
        <v>13</v>
      </c>
      <c r="F407" s="203">
        <v>1200</v>
      </c>
      <c r="G407" s="208">
        <f t="shared" ref="G407:G409" si="513">F407/E407</f>
        <v>92.307692307692307</v>
      </c>
      <c r="H407" s="576">
        <f>AVERAGE(G407:G421)</f>
        <v>85.31468531468532</v>
      </c>
      <c r="I407" s="209">
        <f>AVERAGE(P407,U407,Z407,AE407,AJ407,AO407,AT407)</f>
        <v>13</v>
      </c>
      <c r="J407" s="209">
        <f>AVERAGE(Q407,V407,AA407,AF407,AK407,AP407,AU407)</f>
        <v>1077.7889050021329</v>
      </c>
      <c r="K407" s="210">
        <f>AVERAGE(R407,W407,AB407,AG407,AL407,AQ407,AV407)</f>
        <v>82.90683884631791</v>
      </c>
      <c r="L407" s="577">
        <f>IFERROR(AVERAGE(K407:K421),"-")</f>
        <v>75.99756217602588</v>
      </c>
      <c r="M407" s="209">
        <f>RANK(K407, K$407:$K$421)</f>
        <v>1</v>
      </c>
      <c r="N407" s="527"/>
      <c r="O407" s="527"/>
      <c r="P407" s="207">
        <v>13</v>
      </c>
      <c r="Q407" s="207">
        <v>1077.8217022993142</v>
      </c>
      <c r="R407" s="208">
        <f t="shared" ref="R407:R409" si="514">Q407/P407</f>
        <v>82.909361715331869</v>
      </c>
      <c r="S407" s="205">
        <f>RANK(R407, R$407:R$421)</f>
        <v>1</v>
      </c>
      <c r="T407" s="576">
        <f>AVERAGE(R407:R421)</f>
        <v>75.992881909847128</v>
      </c>
      <c r="U407" s="207">
        <v>13</v>
      </c>
      <c r="V407" s="207">
        <v>1077.828709288299</v>
      </c>
      <c r="W407" s="208">
        <f t="shared" ref="W407:W409" si="515">V407/U407</f>
        <v>82.909900714484536</v>
      </c>
      <c r="X407" s="205">
        <f>RANK(W407, W$407:W$421)</f>
        <v>1</v>
      </c>
      <c r="Y407" s="576">
        <f>AVERAGE(W407:W421)</f>
        <v>75.992817661742663</v>
      </c>
      <c r="Z407" s="207">
        <v>13</v>
      </c>
      <c r="AA407" s="207">
        <v>1077.8443113772457</v>
      </c>
      <c r="AB407" s="208">
        <f t="shared" ref="AB407:AB409" si="516">AA407/Z407</f>
        <v>82.91110087517275</v>
      </c>
      <c r="AC407" s="205">
        <f>RANK(AB407, AB$407:AB$421)</f>
        <v>1</v>
      </c>
      <c r="AD407" s="576">
        <f>AVERAGE(AB407:AB421)</f>
        <v>75.99245262924309</v>
      </c>
      <c r="AE407" s="207">
        <v>13</v>
      </c>
      <c r="AF407" s="207">
        <v>1077.8173419305167</v>
      </c>
      <c r="AG407" s="208">
        <f t="shared" ref="AG407:AG409" si="517">AF407/AE407</f>
        <v>82.909026302347442</v>
      </c>
      <c r="AH407" s="205">
        <f>RANK(AG407, AG$407:AG$421)</f>
        <v>1</v>
      </c>
      <c r="AI407" s="576">
        <f>AVERAGE(AG407:AG421)</f>
        <v>75.996921486012127</v>
      </c>
      <c r="AJ407" s="207">
        <v>13</v>
      </c>
      <c r="AK407" s="207">
        <v>1077.7800616649538</v>
      </c>
      <c r="AL407" s="208">
        <f t="shared" ref="AL407:AL409" si="518">AK407/AJ407</f>
        <v>82.906158589611834</v>
      </c>
      <c r="AM407" s="205">
        <f>RANK(AL407, AL$407:AL$421)</f>
        <v>1</v>
      </c>
      <c r="AN407" s="576">
        <f>AVERAGE(AL407:AL421)</f>
        <v>76.004937871825973</v>
      </c>
      <c r="AO407" s="207">
        <v>13</v>
      </c>
      <c r="AP407" s="207">
        <v>1077.7344920587357</v>
      </c>
      <c r="AQ407" s="208">
        <f t="shared" ref="AQ407:AQ409" si="519">AP407/AO407</f>
        <v>82.90265323528736</v>
      </c>
      <c r="AR407" s="205">
        <f>RANK(AQ407, AQ$407:AQ$421)</f>
        <v>1</v>
      </c>
      <c r="AS407" s="576">
        <f>AVERAGE(AQ407:AQ421)</f>
        <v>75.998446257684918</v>
      </c>
      <c r="AT407" s="207">
        <v>13</v>
      </c>
      <c r="AU407" s="207">
        <v>1077.6957163958646</v>
      </c>
      <c r="AV407" s="208">
        <f t="shared" ref="AV407:AV409" si="520">AU407/AT407</f>
        <v>82.899670491989582</v>
      </c>
      <c r="AW407" s="205">
        <f>RANK(AV407, AV$407:AV$421)</f>
        <v>1</v>
      </c>
      <c r="AX407" s="576">
        <f>AVERAGE(AV407:AV421)</f>
        <v>76.004477415825178</v>
      </c>
    </row>
    <row r="408" spans="2:50" ht="14.25" customHeight="1">
      <c r="B408" s="527"/>
      <c r="C408" s="203">
        <v>2</v>
      </c>
      <c r="D408" s="206" t="s">
        <v>661</v>
      </c>
      <c r="E408" s="203">
        <v>22</v>
      </c>
      <c r="F408" s="203">
        <v>1800</v>
      </c>
      <c r="G408" s="208">
        <f t="shared" si="513"/>
        <v>81.818181818181813</v>
      </c>
      <c r="H408" s="576"/>
      <c r="I408" s="209">
        <f t="shared" ref="I408:K409" si="521">AVERAGE(P408,U408,Z408,AE408,AJ408,AO408,AT408)</f>
        <v>22</v>
      </c>
      <c r="J408" s="209">
        <f t="shared" si="521"/>
        <v>1596.5840183738258</v>
      </c>
      <c r="K408" s="210">
        <f t="shared" si="521"/>
        <v>72.572000835173895</v>
      </c>
      <c r="L408" s="577"/>
      <c r="M408" s="209">
        <f>RANK(K408, K$407:$K$421)</f>
        <v>2</v>
      </c>
      <c r="N408" s="527"/>
      <c r="O408" s="527"/>
      <c r="P408" s="207">
        <v>22</v>
      </c>
      <c r="Q408" s="207">
        <v>1596.3800904977395</v>
      </c>
      <c r="R408" s="208">
        <f t="shared" si="514"/>
        <v>72.562731386260893</v>
      </c>
      <c r="S408" s="205">
        <f t="shared" ref="S408:S409" si="522">RANK(R408, R$407:R$421)</f>
        <v>2</v>
      </c>
      <c r="T408" s="576"/>
      <c r="U408" s="207">
        <v>22</v>
      </c>
      <c r="V408" s="207">
        <v>1596.4093357271092</v>
      </c>
      <c r="W408" s="208">
        <f t="shared" si="515"/>
        <v>72.564060714868603</v>
      </c>
      <c r="X408" s="205">
        <f t="shared" ref="X408:X409" si="523">RANK(W408, W$407:W$421)</f>
        <v>2</v>
      </c>
      <c r="Y408" s="576"/>
      <c r="Z408" s="207">
        <v>22</v>
      </c>
      <c r="AA408" s="207">
        <v>1596.2391876645358</v>
      </c>
      <c r="AB408" s="208">
        <f t="shared" si="516"/>
        <v>72.556326712024358</v>
      </c>
      <c r="AC408" s="205">
        <f t="shared" ref="AC408:AC409" si="524">RANK(AB408, AB$407:AB$421)</f>
        <v>2</v>
      </c>
      <c r="AD408" s="576"/>
      <c r="AE408" s="207">
        <v>22</v>
      </c>
      <c r="AF408" s="207">
        <v>1596.6601178781923</v>
      </c>
      <c r="AG408" s="208">
        <f t="shared" si="517"/>
        <v>72.57545990355419</v>
      </c>
      <c r="AH408" s="205">
        <f t="shared" ref="AH408:AH409" si="525">RANK(AG408, AG$407:AG$421)</f>
        <v>2</v>
      </c>
      <c r="AI408" s="576"/>
      <c r="AJ408" s="207">
        <v>22</v>
      </c>
      <c r="AK408" s="207">
        <v>1596.798652064025</v>
      </c>
      <c r="AL408" s="208">
        <f t="shared" si="518"/>
        <v>72.58175691200114</v>
      </c>
      <c r="AM408" s="205">
        <f t="shared" ref="AM408:AM409" si="526">RANK(AL408, AL$407:AL$421)</f>
        <v>2</v>
      </c>
      <c r="AN408" s="576"/>
      <c r="AO408" s="207">
        <v>22</v>
      </c>
      <c r="AP408" s="207">
        <v>1596.6179861644887</v>
      </c>
      <c r="AQ408" s="208">
        <f t="shared" si="519"/>
        <v>72.573544825658573</v>
      </c>
      <c r="AR408" s="205">
        <f t="shared" ref="AR408:AR409" si="527">RANK(AQ408, AQ$407:AQ$421)</f>
        <v>2</v>
      </c>
      <c r="AS408" s="576"/>
      <c r="AT408" s="207">
        <v>22</v>
      </c>
      <c r="AU408" s="207">
        <v>1596.9827586206904</v>
      </c>
      <c r="AV408" s="208">
        <f t="shared" si="520"/>
        <v>72.590125391849568</v>
      </c>
      <c r="AW408" s="205">
        <f t="shared" ref="AW408:AW409" si="528">RANK(AV408, AV$407:AV$421)</f>
        <v>2</v>
      </c>
      <c r="AX408" s="576"/>
    </row>
    <row r="409" spans="2:50" ht="14.25" customHeight="1">
      <c r="B409" s="527"/>
      <c r="C409" s="203">
        <v>3</v>
      </c>
      <c r="D409" s="206" t="s">
        <v>713</v>
      </c>
      <c r="E409" s="203">
        <v>22</v>
      </c>
      <c r="F409" s="203">
        <v>1800</v>
      </c>
      <c r="G409" s="208">
        <f t="shared" si="513"/>
        <v>81.818181818181813</v>
      </c>
      <c r="H409" s="576"/>
      <c r="I409" s="209">
        <f t="shared" si="521"/>
        <v>22</v>
      </c>
      <c r="J409" s="209">
        <f t="shared" si="521"/>
        <v>1595.3046306248871</v>
      </c>
      <c r="K409" s="210">
        <f t="shared" si="521"/>
        <v>72.513846846585793</v>
      </c>
      <c r="L409" s="577"/>
      <c r="M409" s="209">
        <f>RANK(K409, K$407:$K$421)</f>
        <v>3</v>
      </c>
      <c r="N409" s="527"/>
      <c r="O409" s="527"/>
      <c r="P409" s="207">
        <v>22</v>
      </c>
      <c r="Q409" s="207">
        <v>1595.1441578148692</v>
      </c>
      <c r="R409" s="208">
        <f t="shared" si="514"/>
        <v>72.506552627948608</v>
      </c>
      <c r="S409" s="205">
        <f t="shared" si="522"/>
        <v>3</v>
      </c>
      <c r="T409" s="576"/>
      <c r="U409" s="207">
        <v>22</v>
      </c>
      <c r="V409" s="207">
        <v>1595.0988142292467</v>
      </c>
      <c r="W409" s="208">
        <f t="shared" si="515"/>
        <v>72.50449155587485</v>
      </c>
      <c r="X409" s="205">
        <f t="shared" si="523"/>
        <v>3</v>
      </c>
      <c r="Y409" s="576"/>
      <c r="Z409" s="207">
        <v>22</v>
      </c>
      <c r="AA409" s="207">
        <v>1595.2184666117075</v>
      </c>
      <c r="AB409" s="208">
        <f t="shared" si="516"/>
        <v>72.509930300532162</v>
      </c>
      <c r="AC409" s="205">
        <f t="shared" si="524"/>
        <v>3</v>
      </c>
      <c r="AD409" s="576"/>
      <c r="AE409" s="207">
        <v>22</v>
      </c>
      <c r="AF409" s="207">
        <v>1595.1381215469642</v>
      </c>
      <c r="AG409" s="208">
        <f t="shared" si="517"/>
        <v>72.506278252134734</v>
      </c>
      <c r="AH409" s="205">
        <f t="shared" si="525"/>
        <v>3</v>
      </c>
      <c r="AI409" s="576"/>
      <c r="AJ409" s="207">
        <v>22</v>
      </c>
      <c r="AK409" s="207">
        <v>1595.5917585050286</v>
      </c>
      <c r="AL409" s="208">
        <f t="shared" si="518"/>
        <v>72.526898113864931</v>
      </c>
      <c r="AM409" s="205">
        <f t="shared" si="526"/>
        <v>3</v>
      </c>
      <c r="AN409" s="576"/>
      <c r="AO409" s="207">
        <v>22</v>
      </c>
      <c r="AP409" s="207">
        <v>1595.421095666394</v>
      </c>
      <c r="AQ409" s="208">
        <f t="shared" si="519"/>
        <v>72.519140712108822</v>
      </c>
      <c r="AR409" s="205">
        <f t="shared" si="527"/>
        <v>3</v>
      </c>
      <c r="AS409" s="576"/>
      <c r="AT409" s="207">
        <v>22</v>
      </c>
      <c r="AU409" s="207">
        <v>1595.5200000000007</v>
      </c>
      <c r="AV409" s="208">
        <f t="shared" si="520"/>
        <v>72.523636363636399</v>
      </c>
      <c r="AW409" s="205">
        <f t="shared" si="528"/>
        <v>3</v>
      </c>
      <c r="AX409" s="576"/>
    </row>
    <row r="410" spans="2:50" ht="14.25" customHeight="1">
      <c r="B410" s="527"/>
      <c r="C410" s="203">
        <v>4</v>
      </c>
      <c r="D410" s="206"/>
      <c r="E410" s="203"/>
      <c r="F410" s="203"/>
      <c r="G410" s="208"/>
      <c r="H410" s="576"/>
      <c r="I410" s="209"/>
      <c r="J410" s="209"/>
      <c r="K410" s="210"/>
      <c r="L410" s="577"/>
      <c r="M410" s="209"/>
      <c r="N410" s="527"/>
      <c r="O410" s="527"/>
      <c r="P410" s="207"/>
      <c r="Q410" s="207"/>
      <c r="R410" s="208"/>
      <c r="S410" s="205"/>
      <c r="T410" s="576"/>
      <c r="U410" s="207"/>
      <c r="V410" s="207"/>
      <c r="W410" s="208"/>
      <c r="X410" s="205"/>
      <c r="Y410" s="576"/>
      <c r="Z410" s="207"/>
      <c r="AA410" s="207"/>
      <c r="AB410" s="208"/>
      <c r="AC410" s="205"/>
      <c r="AD410" s="576"/>
      <c r="AE410" s="207"/>
      <c r="AF410" s="207"/>
      <c r="AG410" s="208"/>
      <c r="AH410" s="205"/>
      <c r="AI410" s="576"/>
      <c r="AJ410" s="207"/>
      <c r="AK410" s="207"/>
      <c r="AL410" s="208"/>
      <c r="AM410" s="205"/>
      <c r="AN410" s="576"/>
      <c r="AO410" s="207"/>
      <c r="AP410" s="207"/>
      <c r="AQ410" s="208"/>
      <c r="AR410" s="205"/>
      <c r="AS410" s="576"/>
      <c r="AT410" s="207"/>
      <c r="AU410" s="207"/>
      <c r="AV410" s="208"/>
      <c r="AW410" s="205"/>
      <c r="AX410" s="576"/>
    </row>
    <row r="411" spans="2:50" ht="14.25" customHeight="1">
      <c r="B411" s="527"/>
      <c r="C411" s="203">
        <v>5</v>
      </c>
      <c r="D411" s="206"/>
      <c r="E411" s="203"/>
      <c r="F411" s="203"/>
      <c r="G411" s="208"/>
      <c r="H411" s="576"/>
      <c r="I411" s="209"/>
      <c r="J411" s="209"/>
      <c r="K411" s="210"/>
      <c r="L411" s="577"/>
      <c r="M411" s="209"/>
      <c r="N411" s="527"/>
      <c r="O411" s="527"/>
      <c r="P411" s="207"/>
      <c r="Q411" s="207"/>
      <c r="R411" s="208"/>
      <c r="S411" s="205"/>
      <c r="T411" s="576"/>
      <c r="U411" s="207"/>
      <c r="V411" s="207"/>
      <c r="W411" s="208"/>
      <c r="X411" s="205"/>
      <c r="Y411" s="576"/>
      <c r="Z411" s="207"/>
      <c r="AA411" s="207"/>
      <c r="AB411" s="208"/>
      <c r="AC411" s="205"/>
      <c r="AD411" s="576"/>
      <c r="AE411" s="207"/>
      <c r="AF411" s="207"/>
      <c r="AG411" s="208"/>
      <c r="AH411" s="205"/>
      <c r="AI411" s="576"/>
      <c r="AJ411" s="207"/>
      <c r="AK411" s="207"/>
      <c r="AL411" s="208"/>
      <c r="AM411" s="205"/>
      <c r="AN411" s="576"/>
      <c r="AO411" s="207"/>
      <c r="AP411" s="207"/>
      <c r="AQ411" s="208"/>
      <c r="AR411" s="205"/>
      <c r="AS411" s="576"/>
      <c r="AT411" s="207"/>
      <c r="AU411" s="207"/>
      <c r="AV411" s="208"/>
      <c r="AW411" s="205"/>
      <c r="AX411" s="576"/>
    </row>
    <row r="412" spans="2:50" ht="14.25" customHeight="1">
      <c r="B412" s="527"/>
      <c r="C412" s="203">
        <v>6</v>
      </c>
      <c r="D412" s="206"/>
      <c r="E412" s="203"/>
      <c r="F412" s="203"/>
      <c r="G412" s="208"/>
      <c r="H412" s="576"/>
      <c r="I412" s="209"/>
      <c r="J412" s="209"/>
      <c r="K412" s="210"/>
      <c r="L412" s="577"/>
      <c r="M412" s="209"/>
      <c r="N412" s="527"/>
      <c r="O412" s="527"/>
      <c r="P412" s="207"/>
      <c r="Q412" s="207"/>
      <c r="R412" s="208"/>
      <c r="S412" s="205"/>
      <c r="T412" s="576"/>
      <c r="U412" s="207"/>
      <c r="V412" s="207"/>
      <c r="W412" s="208"/>
      <c r="X412" s="205"/>
      <c r="Y412" s="576"/>
      <c r="Z412" s="207"/>
      <c r="AA412" s="207"/>
      <c r="AB412" s="208"/>
      <c r="AC412" s="205"/>
      <c r="AD412" s="576"/>
      <c r="AE412" s="207"/>
      <c r="AF412" s="207"/>
      <c r="AG412" s="208"/>
      <c r="AH412" s="205"/>
      <c r="AI412" s="576"/>
      <c r="AJ412" s="207"/>
      <c r="AK412" s="207"/>
      <c r="AL412" s="208"/>
      <c r="AM412" s="205"/>
      <c r="AN412" s="576"/>
      <c r="AO412" s="207"/>
      <c r="AP412" s="207"/>
      <c r="AQ412" s="208"/>
      <c r="AR412" s="205"/>
      <c r="AS412" s="576"/>
      <c r="AT412" s="207"/>
      <c r="AU412" s="207"/>
      <c r="AV412" s="208"/>
      <c r="AW412" s="205"/>
      <c r="AX412" s="576"/>
    </row>
    <row r="413" spans="2:50" ht="14.25" customHeight="1">
      <c r="B413" s="527"/>
      <c r="C413" s="203">
        <v>7</v>
      </c>
      <c r="D413" s="206"/>
      <c r="E413" s="203"/>
      <c r="F413" s="203"/>
      <c r="G413" s="208"/>
      <c r="H413" s="576"/>
      <c r="I413" s="209"/>
      <c r="J413" s="209"/>
      <c r="K413" s="210"/>
      <c r="L413" s="577"/>
      <c r="M413" s="209"/>
      <c r="N413" s="527"/>
      <c r="O413" s="527"/>
      <c r="P413" s="207"/>
      <c r="Q413" s="207"/>
      <c r="R413" s="208"/>
      <c r="S413" s="205"/>
      <c r="T413" s="576"/>
      <c r="U413" s="207"/>
      <c r="V413" s="207"/>
      <c r="W413" s="208"/>
      <c r="X413" s="205"/>
      <c r="Y413" s="576"/>
      <c r="Z413" s="207"/>
      <c r="AA413" s="207"/>
      <c r="AB413" s="208"/>
      <c r="AC413" s="205"/>
      <c r="AD413" s="576"/>
      <c r="AE413" s="207"/>
      <c r="AF413" s="207"/>
      <c r="AG413" s="208"/>
      <c r="AH413" s="205"/>
      <c r="AI413" s="576"/>
      <c r="AJ413" s="207"/>
      <c r="AK413" s="207"/>
      <c r="AL413" s="208"/>
      <c r="AM413" s="205"/>
      <c r="AN413" s="576"/>
      <c r="AO413" s="207"/>
      <c r="AP413" s="207"/>
      <c r="AQ413" s="208"/>
      <c r="AR413" s="205"/>
      <c r="AS413" s="576"/>
      <c r="AT413" s="207"/>
      <c r="AU413" s="207"/>
      <c r="AV413" s="208"/>
      <c r="AW413" s="205"/>
      <c r="AX413" s="576"/>
    </row>
    <row r="414" spans="2:50" ht="14.25" customHeight="1">
      <c r="B414" s="527"/>
      <c r="C414" s="203">
        <v>8</v>
      </c>
      <c r="D414" s="206"/>
      <c r="E414" s="203"/>
      <c r="F414" s="203"/>
      <c r="G414" s="208"/>
      <c r="H414" s="576"/>
      <c r="I414" s="209"/>
      <c r="J414" s="209"/>
      <c r="K414" s="210"/>
      <c r="L414" s="577"/>
      <c r="M414" s="209"/>
      <c r="N414" s="527"/>
      <c r="O414" s="527"/>
      <c r="P414" s="207"/>
      <c r="Q414" s="207"/>
      <c r="R414" s="208"/>
      <c r="S414" s="205"/>
      <c r="T414" s="576"/>
      <c r="U414" s="207"/>
      <c r="V414" s="207"/>
      <c r="W414" s="208"/>
      <c r="X414" s="205"/>
      <c r="Y414" s="576"/>
      <c r="Z414" s="207"/>
      <c r="AA414" s="207"/>
      <c r="AB414" s="208"/>
      <c r="AC414" s="205"/>
      <c r="AD414" s="576"/>
      <c r="AE414" s="207"/>
      <c r="AF414" s="207"/>
      <c r="AG414" s="208"/>
      <c r="AH414" s="205"/>
      <c r="AI414" s="576"/>
      <c r="AJ414" s="207"/>
      <c r="AK414" s="207"/>
      <c r="AL414" s="208"/>
      <c r="AM414" s="205"/>
      <c r="AN414" s="576"/>
      <c r="AO414" s="207"/>
      <c r="AP414" s="207"/>
      <c r="AQ414" s="208"/>
      <c r="AR414" s="205"/>
      <c r="AS414" s="576"/>
      <c r="AT414" s="207"/>
      <c r="AU414" s="207"/>
      <c r="AV414" s="208"/>
      <c r="AW414" s="205"/>
      <c r="AX414" s="576"/>
    </row>
    <row r="415" spans="2:50" ht="14.25" customHeight="1">
      <c r="B415" s="527"/>
      <c r="C415" s="203">
        <v>9</v>
      </c>
      <c r="D415" s="206"/>
      <c r="E415" s="203"/>
      <c r="F415" s="203"/>
      <c r="G415" s="208"/>
      <c r="H415" s="576"/>
      <c r="I415" s="209"/>
      <c r="J415" s="209"/>
      <c r="K415" s="210"/>
      <c r="L415" s="577"/>
      <c r="M415" s="209"/>
      <c r="N415" s="527"/>
      <c r="O415" s="527"/>
      <c r="P415" s="207"/>
      <c r="Q415" s="207"/>
      <c r="R415" s="208"/>
      <c r="S415" s="205"/>
      <c r="T415" s="576"/>
      <c r="U415" s="207"/>
      <c r="V415" s="207"/>
      <c r="W415" s="208"/>
      <c r="X415" s="205"/>
      <c r="Y415" s="576"/>
      <c r="Z415" s="207"/>
      <c r="AA415" s="207"/>
      <c r="AB415" s="208"/>
      <c r="AC415" s="205"/>
      <c r="AD415" s="576"/>
      <c r="AE415" s="203"/>
      <c r="AF415" s="203"/>
      <c r="AG415" s="208"/>
      <c r="AH415" s="205"/>
      <c r="AI415" s="576"/>
      <c r="AJ415" s="203"/>
      <c r="AK415" s="203"/>
      <c r="AL415" s="208"/>
      <c r="AM415" s="205"/>
      <c r="AN415" s="576"/>
      <c r="AO415" s="203"/>
      <c r="AP415" s="203"/>
      <c r="AQ415" s="208"/>
      <c r="AR415" s="205"/>
      <c r="AS415" s="576"/>
      <c r="AT415" s="203"/>
      <c r="AU415" s="203"/>
      <c r="AV415" s="208"/>
      <c r="AW415" s="205"/>
      <c r="AX415" s="576"/>
    </row>
    <row r="416" spans="2:50" ht="14.25" customHeight="1">
      <c r="B416" s="527"/>
      <c r="C416" s="203">
        <v>10</v>
      </c>
      <c r="D416" s="206"/>
      <c r="E416" s="203"/>
      <c r="F416" s="203"/>
      <c r="G416" s="208"/>
      <c r="H416" s="576"/>
      <c r="I416" s="209"/>
      <c r="J416" s="209"/>
      <c r="K416" s="210"/>
      <c r="L416" s="577"/>
      <c r="M416" s="209"/>
      <c r="N416" s="527"/>
      <c r="O416" s="527"/>
      <c r="P416" s="203"/>
      <c r="Q416" s="203"/>
      <c r="R416" s="208"/>
      <c r="S416" s="205"/>
      <c r="T416" s="576"/>
      <c r="U416" s="203"/>
      <c r="V416" s="203"/>
      <c r="W416" s="208"/>
      <c r="X416" s="205"/>
      <c r="Y416" s="576"/>
      <c r="Z416" s="203"/>
      <c r="AA416" s="203"/>
      <c r="AB416" s="208"/>
      <c r="AC416" s="205"/>
      <c r="AD416" s="576"/>
      <c r="AE416" s="203"/>
      <c r="AF416" s="203"/>
      <c r="AG416" s="208"/>
      <c r="AH416" s="205"/>
      <c r="AI416" s="576"/>
      <c r="AJ416" s="203"/>
      <c r="AK416" s="203"/>
      <c r="AL416" s="208"/>
      <c r="AM416" s="205"/>
      <c r="AN416" s="576"/>
      <c r="AO416" s="203"/>
      <c r="AP416" s="203"/>
      <c r="AQ416" s="208"/>
      <c r="AR416" s="205"/>
      <c r="AS416" s="576"/>
      <c r="AT416" s="203"/>
      <c r="AU416" s="203"/>
      <c r="AV416" s="208"/>
      <c r="AW416" s="205"/>
      <c r="AX416" s="576"/>
    </row>
    <row r="417" spans="2:50" ht="14.25" customHeight="1">
      <c r="B417" s="527"/>
      <c r="C417" s="203">
        <v>11</v>
      </c>
      <c r="D417" s="206"/>
      <c r="E417" s="203"/>
      <c r="F417" s="203"/>
      <c r="G417" s="208"/>
      <c r="H417" s="576"/>
      <c r="I417" s="209"/>
      <c r="J417" s="209"/>
      <c r="K417" s="210"/>
      <c r="L417" s="577"/>
      <c r="M417" s="209"/>
      <c r="N417" s="527"/>
      <c r="O417" s="527"/>
      <c r="P417" s="203"/>
      <c r="Q417" s="203"/>
      <c r="R417" s="208"/>
      <c r="S417" s="205"/>
      <c r="T417" s="576"/>
      <c r="U417" s="203"/>
      <c r="V417" s="203"/>
      <c r="W417" s="208"/>
      <c r="X417" s="205"/>
      <c r="Y417" s="576"/>
      <c r="Z417" s="203"/>
      <c r="AA417" s="203"/>
      <c r="AB417" s="208"/>
      <c r="AC417" s="205"/>
      <c r="AD417" s="576"/>
      <c r="AE417" s="203"/>
      <c r="AF417" s="203"/>
      <c r="AG417" s="208"/>
      <c r="AH417" s="205"/>
      <c r="AI417" s="576"/>
      <c r="AJ417" s="203"/>
      <c r="AK417" s="203"/>
      <c r="AL417" s="208"/>
      <c r="AM417" s="205"/>
      <c r="AN417" s="576"/>
      <c r="AO417" s="203"/>
      <c r="AP417" s="203"/>
      <c r="AQ417" s="208"/>
      <c r="AR417" s="205"/>
      <c r="AS417" s="576"/>
      <c r="AT417" s="203"/>
      <c r="AU417" s="203"/>
      <c r="AV417" s="208"/>
      <c r="AW417" s="205"/>
      <c r="AX417" s="576"/>
    </row>
    <row r="418" spans="2:50" ht="14.25" customHeight="1">
      <c r="B418" s="527"/>
      <c r="C418" s="203">
        <v>12</v>
      </c>
      <c r="D418" s="206"/>
      <c r="E418" s="203"/>
      <c r="F418" s="203"/>
      <c r="G418" s="208"/>
      <c r="H418" s="576"/>
      <c r="I418" s="209"/>
      <c r="J418" s="209"/>
      <c r="K418" s="210"/>
      <c r="L418" s="577"/>
      <c r="M418" s="209"/>
      <c r="N418" s="527"/>
      <c r="O418" s="527"/>
      <c r="P418" s="203"/>
      <c r="Q418" s="203"/>
      <c r="R418" s="208"/>
      <c r="S418" s="205"/>
      <c r="T418" s="576"/>
      <c r="U418" s="203"/>
      <c r="V418" s="203"/>
      <c r="W418" s="208"/>
      <c r="X418" s="205"/>
      <c r="Y418" s="576"/>
      <c r="Z418" s="203"/>
      <c r="AA418" s="203"/>
      <c r="AB418" s="208"/>
      <c r="AC418" s="205"/>
      <c r="AD418" s="576"/>
      <c r="AE418" s="203"/>
      <c r="AF418" s="203"/>
      <c r="AG418" s="208"/>
      <c r="AH418" s="205"/>
      <c r="AI418" s="576"/>
      <c r="AJ418" s="203"/>
      <c r="AK418" s="203"/>
      <c r="AL418" s="208"/>
      <c r="AM418" s="205"/>
      <c r="AN418" s="576"/>
      <c r="AO418" s="203"/>
      <c r="AP418" s="203"/>
      <c r="AQ418" s="208"/>
      <c r="AR418" s="205"/>
      <c r="AS418" s="576"/>
      <c r="AT418" s="203"/>
      <c r="AU418" s="203"/>
      <c r="AV418" s="208"/>
      <c r="AW418" s="205"/>
      <c r="AX418" s="576"/>
    </row>
    <row r="419" spans="2:50" ht="14.25" customHeight="1">
      <c r="B419" s="527"/>
      <c r="C419" s="203">
        <v>13</v>
      </c>
      <c r="D419" s="206"/>
      <c r="E419" s="203"/>
      <c r="F419" s="203"/>
      <c r="G419" s="208"/>
      <c r="H419" s="576"/>
      <c r="I419" s="209"/>
      <c r="J419" s="209"/>
      <c r="K419" s="210"/>
      <c r="L419" s="577"/>
      <c r="M419" s="209"/>
      <c r="N419" s="527"/>
      <c r="O419" s="527"/>
      <c r="P419" s="203"/>
      <c r="Q419" s="203"/>
      <c r="R419" s="208"/>
      <c r="S419" s="205"/>
      <c r="T419" s="576"/>
      <c r="U419" s="203"/>
      <c r="V419" s="203"/>
      <c r="W419" s="208"/>
      <c r="X419" s="205"/>
      <c r="Y419" s="576"/>
      <c r="Z419" s="203"/>
      <c r="AA419" s="203"/>
      <c r="AB419" s="208"/>
      <c r="AC419" s="205"/>
      <c r="AD419" s="576"/>
      <c r="AE419" s="203"/>
      <c r="AF419" s="203"/>
      <c r="AG419" s="208"/>
      <c r="AH419" s="205"/>
      <c r="AI419" s="576"/>
      <c r="AJ419" s="203"/>
      <c r="AK419" s="203"/>
      <c r="AL419" s="208"/>
      <c r="AM419" s="205"/>
      <c r="AN419" s="576"/>
      <c r="AO419" s="203"/>
      <c r="AP419" s="203"/>
      <c r="AQ419" s="208"/>
      <c r="AR419" s="205"/>
      <c r="AS419" s="576"/>
      <c r="AT419" s="203"/>
      <c r="AU419" s="203"/>
      <c r="AV419" s="208"/>
      <c r="AW419" s="205"/>
      <c r="AX419" s="576"/>
    </row>
    <row r="420" spans="2:50" ht="14.25" customHeight="1">
      <c r="B420" s="527"/>
      <c r="C420" s="203">
        <v>14</v>
      </c>
      <c r="D420" s="206"/>
      <c r="E420" s="203"/>
      <c r="F420" s="203"/>
      <c r="G420" s="208"/>
      <c r="H420" s="576"/>
      <c r="I420" s="209"/>
      <c r="J420" s="209"/>
      <c r="K420" s="210"/>
      <c r="L420" s="577"/>
      <c r="M420" s="209"/>
      <c r="N420" s="527"/>
      <c r="O420" s="527"/>
      <c r="P420" s="203"/>
      <c r="Q420" s="203"/>
      <c r="R420" s="208"/>
      <c r="S420" s="205"/>
      <c r="T420" s="576"/>
      <c r="U420" s="203"/>
      <c r="V420" s="203"/>
      <c r="W420" s="208"/>
      <c r="X420" s="205"/>
      <c r="Y420" s="576"/>
      <c r="Z420" s="203"/>
      <c r="AA420" s="203"/>
      <c r="AB420" s="208"/>
      <c r="AC420" s="205"/>
      <c r="AD420" s="576"/>
      <c r="AE420" s="203"/>
      <c r="AF420" s="203"/>
      <c r="AG420" s="208"/>
      <c r="AH420" s="205"/>
      <c r="AI420" s="576"/>
      <c r="AJ420" s="203"/>
      <c r="AK420" s="203"/>
      <c r="AL420" s="208"/>
      <c r="AM420" s="205"/>
      <c r="AN420" s="576"/>
      <c r="AO420" s="203"/>
      <c r="AP420" s="203"/>
      <c r="AQ420" s="208"/>
      <c r="AR420" s="205"/>
      <c r="AS420" s="576"/>
      <c r="AT420" s="203"/>
      <c r="AU420" s="203"/>
      <c r="AV420" s="208"/>
      <c r="AW420" s="205"/>
      <c r="AX420" s="576"/>
    </row>
    <row r="421" spans="2:50" ht="14.25" customHeight="1">
      <c r="B421" s="527"/>
      <c r="C421" s="203">
        <v>15</v>
      </c>
      <c r="D421" s="206"/>
      <c r="E421" s="203"/>
      <c r="F421" s="203"/>
      <c r="G421" s="208"/>
      <c r="H421" s="576"/>
      <c r="I421" s="209"/>
      <c r="J421" s="209"/>
      <c r="K421" s="210"/>
      <c r="L421" s="577"/>
      <c r="M421" s="209"/>
      <c r="N421" s="527"/>
      <c r="O421" s="527"/>
      <c r="P421" s="203"/>
      <c r="Q421" s="207"/>
      <c r="R421" s="208"/>
      <c r="S421" s="205"/>
      <c r="T421" s="576"/>
      <c r="U421" s="203"/>
      <c r="V421" s="207"/>
      <c r="W421" s="208"/>
      <c r="X421" s="205"/>
      <c r="Y421" s="576"/>
      <c r="Z421" s="203"/>
      <c r="AA421" s="207"/>
      <c r="AB421" s="208"/>
      <c r="AC421" s="205"/>
      <c r="AD421" s="576"/>
      <c r="AE421" s="203"/>
      <c r="AF421" s="207"/>
      <c r="AG421" s="208"/>
      <c r="AH421" s="205"/>
      <c r="AI421" s="576"/>
      <c r="AJ421" s="203"/>
      <c r="AK421" s="207"/>
      <c r="AL421" s="208"/>
      <c r="AM421" s="205"/>
      <c r="AN421" s="576"/>
      <c r="AO421" s="203"/>
      <c r="AP421" s="207"/>
      <c r="AQ421" s="208"/>
      <c r="AR421" s="205"/>
      <c r="AS421" s="576"/>
      <c r="AT421" s="203"/>
      <c r="AU421" s="207"/>
      <c r="AV421" s="208"/>
      <c r="AW421" s="205"/>
      <c r="AX421" s="576"/>
    </row>
    <row r="422" spans="2:50" ht="14.25" customHeight="1" collapsed="1">
      <c r="B422" s="580" t="s">
        <v>832</v>
      </c>
      <c r="C422" s="581"/>
      <c r="D422" s="581"/>
      <c r="E422" s="581"/>
      <c r="F422" s="581"/>
      <c r="G422" s="581"/>
      <c r="H422" s="581"/>
      <c r="I422" s="581"/>
      <c r="J422" s="581"/>
      <c r="K422" s="581"/>
      <c r="L422" s="581"/>
      <c r="M422" s="582"/>
      <c r="N422" s="621" t="s">
        <v>444</v>
      </c>
      <c r="O422" s="621" t="s">
        <v>105</v>
      </c>
      <c r="P422" s="636">
        <f>AT402+1</f>
        <v>46014</v>
      </c>
      <c r="Q422" s="637"/>
      <c r="R422" s="637"/>
      <c r="S422" s="637"/>
      <c r="T422" s="637"/>
      <c r="U422" s="638">
        <f>P422+1</f>
        <v>46015</v>
      </c>
      <c r="V422" s="639"/>
      <c r="W422" s="639"/>
      <c r="X422" s="639"/>
      <c r="Y422" s="639"/>
      <c r="Z422" s="636">
        <f t="shared" ref="Z422" si="529">U422+1</f>
        <v>46016</v>
      </c>
      <c r="AA422" s="637"/>
      <c r="AB422" s="637"/>
      <c r="AC422" s="637"/>
      <c r="AD422" s="637"/>
      <c r="AE422" s="638">
        <f t="shared" ref="AE422" si="530">Z422+1</f>
        <v>46017</v>
      </c>
      <c r="AF422" s="639"/>
      <c r="AG422" s="639"/>
      <c r="AH422" s="639"/>
      <c r="AI422" s="639"/>
      <c r="AJ422" s="640">
        <f t="shared" ref="AJ422" si="531">AE422+1</f>
        <v>46018</v>
      </c>
      <c r="AK422" s="641"/>
      <c r="AL422" s="641"/>
      <c r="AM422" s="641"/>
      <c r="AN422" s="642"/>
      <c r="AO422" s="638">
        <f t="shared" ref="AO422" si="532">AJ422+1</f>
        <v>46019</v>
      </c>
      <c r="AP422" s="639"/>
      <c r="AQ422" s="639"/>
      <c r="AR422" s="639"/>
      <c r="AS422" s="639"/>
      <c r="AT422" s="640">
        <f t="shared" ref="AT422" si="533">AO422+1</f>
        <v>46020</v>
      </c>
      <c r="AU422" s="641"/>
      <c r="AV422" s="641"/>
      <c r="AW422" s="641"/>
      <c r="AX422" s="642"/>
    </row>
    <row r="423" spans="2:50" ht="14.25" customHeight="1">
      <c r="B423" s="583"/>
      <c r="C423" s="583"/>
      <c r="D423" s="583"/>
      <c r="E423" s="583"/>
      <c r="F423" s="583"/>
      <c r="G423" s="583"/>
      <c r="H423" s="583"/>
      <c r="I423" s="583"/>
      <c r="J423" s="583"/>
      <c r="K423" s="583"/>
      <c r="L423" s="583"/>
      <c r="M423" s="584"/>
      <c r="N423" s="623"/>
      <c r="O423" s="623"/>
      <c r="P423" s="643">
        <f>P422</f>
        <v>46014</v>
      </c>
      <c r="Q423" s="643"/>
      <c r="R423" s="643"/>
      <c r="S423" s="643"/>
      <c r="T423" s="643"/>
      <c r="U423" s="644">
        <f>U422</f>
        <v>46015</v>
      </c>
      <c r="V423" s="644"/>
      <c r="W423" s="644"/>
      <c r="X423" s="644"/>
      <c r="Y423" s="644"/>
      <c r="Z423" s="643">
        <f t="shared" ref="Z423" si="534">Z422</f>
        <v>46016</v>
      </c>
      <c r="AA423" s="643"/>
      <c r="AB423" s="643"/>
      <c r="AC423" s="643"/>
      <c r="AD423" s="643"/>
      <c r="AE423" s="644">
        <f t="shared" ref="AE423" si="535">AE422</f>
        <v>46017</v>
      </c>
      <c r="AF423" s="644"/>
      <c r="AG423" s="644"/>
      <c r="AH423" s="644"/>
      <c r="AI423" s="644"/>
      <c r="AJ423" s="645">
        <f t="shared" ref="AJ423" si="536">AJ422</f>
        <v>46018</v>
      </c>
      <c r="AK423" s="646"/>
      <c r="AL423" s="646"/>
      <c r="AM423" s="646"/>
      <c r="AN423" s="647"/>
      <c r="AO423" s="644">
        <f t="shared" ref="AO423" si="537">AO422</f>
        <v>46019</v>
      </c>
      <c r="AP423" s="644"/>
      <c r="AQ423" s="644"/>
      <c r="AR423" s="644"/>
      <c r="AS423" s="644"/>
      <c r="AT423" s="645">
        <f t="shared" ref="AT423" si="538">AT422</f>
        <v>46020</v>
      </c>
      <c r="AU423" s="646"/>
      <c r="AV423" s="646"/>
      <c r="AW423" s="646"/>
      <c r="AX423" s="647"/>
    </row>
    <row r="424" spans="2:50" ht="14.25" customHeight="1">
      <c r="B424" s="527" t="s">
        <v>165</v>
      </c>
      <c r="C424" s="527" t="s">
        <v>160</v>
      </c>
      <c r="D424" s="527"/>
      <c r="E424" s="527" t="s">
        <v>161</v>
      </c>
      <c r="F424" s="527"/>
      <c r="G424" s="527"/>
      <c r="H424" s="527" t="s">
        <v>166</v>
      </c>
      <c r="I424" s="575" t="s">
        <v>445</v>
      </c>
      <c r="J424" s="575"/>
      <c r="K424" s="575"/>
      <c r="L424" s="575" t="s">
        <v>166</v>
      </c>
      <c r="M424" s="575" t="s">
        <v>168</v>
      </c>
      <c r="N424" s="527"/>
      <c r="O424" s="527" t="s">
        <v>167</v>
      </c>
      <c r="P424" s="527" t="s">
        <v>163</v>
      </c>
      <c r="Q424" s="527"/>
      <c r="R424" s="527"/>
      <c r="S424" s="527"/>
      <c r="T424" s="527" t="s">
        <v>166</v>
      </c>
      <c r="U424" s="527" t="s">
        <v>163</v>
      </c>
      <c r="V424" s="527"/>
      <c r="W424" s="527"/>
      <c r="X424" s="527"/>
      <c r="Y424" s="527" t="s">
        <v>166</v>
      </c>
      <c r="Z424" s="527" t="s">
        <v>163</v>
      </c>
      <c r="AA424" s="527"/>
      <c r="AB424" s="527"/>
      <c r="AC424" s="527"/>
      <c r="AD424" s="527" t="s">
        <v>166</v>
      </c>
      <c r="AE424" s="527" t="s">
        <v>163</v>
      </c>
      <c r="AF424" s="527"/>
      <c r="AG424" s="527"/>
      <c r="AH424" s="527"/>
      <c r="AI424" s="527" t="s">
        <v>166</v>
      </c>
      <c r="AJ424" s="527" t="s">
        <v>163</v>
      </c>
      <c r="AK424" s="527"/>
      <c r="AL424" s="527"/>
      <c r="AM424" s="527"/>
      <c r="AN424" s="527" t="s">
        <v>166</v>
      </c>
      <c r="AO424" s="527" t="s">
        <v>163</v>
      </c>
      <c r="AP424" s="527"/>
      <c r="AQ424" s="527"/>
      <c r="AR424" s="527"/>
      <c r="AS424" s="527" t="s">
        <v>166</v>
      </c>
      <c r="AT424" s="527" t="s">
        <v>163</v>
      </c>
      <c r="AU424" s="527"/>
      <c r="AV424" s="527"/>
      <c r="AW424" s="527"/>
      <c r="AX424" s="527" t="s">
        <v>166</v>
      </c>
    </row>
    <row r="425" spans="2:50" ht="14.25" customHeight="1">
      <c r="B425" s="527"/>
      <c r="C425" s="527"/>
      <c r="D425" s="527"/>
      <c r="E425" s="527" t="s">
        <v>446</v>
      </c>
      <c r="F425" s="527"/>
      <c r="G425" s="527"/>
      <c r="H425" s="527"/>
      <c r="I425" s="575" t="s">
        <v>446</v>
      </c>
      <c r="J425" s="575"/>
      <c r="K425" s="575"/>
      <c r="L425" s="575"/>
      <c r="M425" s="575"/>
      <c r="N425" s="527"/>
      <c r="O425" s="527"/>
      <c r="P425" s="527" t="s">
        <v>447</v>
      </c>
      <c r="Q425" s="527"/>
      <c r="R425" s="527"/>
      <c r="S425" s="527"/>
      <c r="T425" s="527"/>
      <c r="U425" s="527" t="s">
        <v>447</v>
      </c>
      <c r="V425" s="527"/>
      <c r="W425" s="527"/>
      <c r="X425" s="527"/>
      <c r="Y425" s="527"/>
      <c r="Z425" s="527" t="s">
        <v>447</v>
      </c>
      <c r="AA425" s="527"/>
      <c r="AB425" s="527"/>
      <c r="AC425" s="527"/>
      <c r="AD425" s="527"/>
      <c r="AE425" s="527" t="s">
        <v>447</v>
      </c>
      <c r="AF425" s="527"/>
      <c r="AG425" s="527"/>
      <c r="AH425" s="527"/>
      <c r="AI425" s="527"/>
      <c r="AJ425" s="527" t="s">
        <v>447</v>
      </c>
      <c r="AK425" s="527"/>
      <c r="AL425" s="527"/>
      <c r="AM425" s="527"/>
      <c r="AN425" s="527"/>
      <c r="AO425" s="527" t="s">
        <v>447</v>
      </c>
      <c r="AP425" s="527"/>
      <c r="AQ425" s="527"/>
      <c r="AR425" s="527"/>
      <c r="AS425" s="527"/>
      <c r="AT425" s="527" t="s">
        <v>447</v>
      </c>
      <c r="AU425" s="527"/>
      <c r="AV425" s="527"/>
      <c r="AW425" s="527"/>
      <c r="AX425" s="527"/>
    </row>
    <row r="426" spans="2:50" ht="14.25" customHeight="1">
      <c r="B426" s="527"/>
      <c r="C426" s="527"/>
      <c r="D426" s="527"/>
      <c r="E426" s="203" t="s">
        <v>162</v>
      </c>
      <c r="F426" s="203" t="s">
        <v>448</v>
      </c>
      <c r="G426" s="203" t="s">
        <v>164</v>
      </c>
      <c r="H426" s="527"/>
      <c r="I426" s="204" t="s">
        <v>162</v>
      </c>
      <c r="J426" s="204" t="s">
        <v>448</v>
      </c>
      <c r="K426" s="204" t="s">
        <v>164</v>
      </c>
      <c r="L426" s="575"/>
      <c r="M426" s="575"/>
      <c r="N426" s="527"/>
      <c r="O426" s="527"/>
      <c r="P426" s="203" t="s">
        <v>162</v>
      </c>
      <c r="Q426" s="203" t="s">
        <v>448</v>
      </c>
      <c r="R426" s="203" t="s">
        <v>164</v>
      </c>
      <c r="S426" s="205" t="s">
        <v>168</v>
      </c>
      <c r="T426" s="527"/>
      <c r="U426" s="203" t="s">
        <v>162</v>
      </c>
      <c r="V426" s="203" t="s">
        <v>448</v>
      </c>
      <c r="W426" s="203" t="s">
        <v>164</v>
      </c>
      <c r="X426" s="205" t="s">
        <v>168</v>
      </c>
      <c r="Y426" s="527"/>
      <c r="Z426" s="203" t="s">
        <v>162</v>
      </c>
      <c r="AA426" s="203" t="s">
        <v>448</v>
      </c>
      <c r="AB426" s="203" t="s">
        <v>164</v>
      </c>
      <c r="AC426" s="205" t="s">
        <v>168</v>
      </c>
      <c r="AD426" s="527"/>
      <c r="AE426" s="203" t="s">
        <v>162</v>
      </c>
      <c r="AF426" s="203" t="s">
        <v>448</v>
      </c>
      <c r="AG426" s="203" t="s">
        <v>164</v>
      </c>
      <c r="AH426" s="205" t="s">
        <v>168</v>
      </c>
      <c r="AI426" s="527"/>
      <c r="AJ426" s="203" t="s">
        <v>162</v>
      </c>
      <c r="AK426" s="203" t="s">
        <v>448</v>
      </c>
      <c r="AL426" s="203" t="s">
        <v>164</v>
      </c>
      <c r="AM426" s="205" t="s">
        <v>168</v>
      </c>
      <c r="AN426" s="527"/>
      <c r="AO426" s="203" t="s">
        <v>162</v>
      </c>
      <c r="AP426" s="203" t="s">
        <v>448</v>
      </c>
      <c r="AQ426" s="203" t="s">
        <v>164</v>
      </c>
      <c r="AR426" s="205" t="s">
        <v>168</v>
      </c>
      <c r="AS426" s="527"/>
      <c r="AT426" s="203" t="s">
        <v>162</v>
      </c>
      <c r="AU426" s="203" t="s">
        <v>448</v>
      </c>
      <c r="AV426" s="203" t="s">
        <v>164</v>
      </c>
      <c r="AW426" s="205" t="s">
        <v>168</v>
      </c>
      <c r="AX426" s="527"/>
    </row>
    <row r="427" spans="2:50" ht="14.25" customHeight="1">
      <c r="B427" s="527" t="s">
        <v>145</v>
      </c>
      <c r="C427" s="203">
        <v>1</v>
      </c>
      <c r="D427" s="206" t="s">
        <v>427</v>
      </c>
      <c r="E427" s="203">
        <v>13</v>
      </c>
      <c r="F427" s="203">
        <v>1200</v>
      </c>
      <c r="G427" s="208">
        <f t="shared" ref="G427:G429" si="539">F427/E427</f>
        <v>92.307692307692307</v>
      </c>
      <c r="H427" s="576">
        <f>AVERAGE(G427:G441)</f>
        <v>85.31468531468532</v>
      </c>
      <c r="I427" s="209">
        <f>AVERAGE(P427,U427,Z427,AE427,AJ427,AO427,AT427)</f>
        <v>13</v>
      </c>
      <c r="J427" s="209">
        <f>AVERAGE(Q427,V427,AA427,AF427,AK427,AP427,AU427)</f>
        <v>1077.5892185115524</v>
      </c>
      <c r="K427" s="210">
        <f>AVERAGE(R427,W427,AB427,AG427,AL427,AQ427,AV427)</f>
        <v>82.891478347042508</v>
      </c>
      <c r="L427" s="577">
        <f>IFERROR(AVERAGE(K427:K441),"-")</f>
        <v>75.998293283620427</v>
      </c>
      <c r="M427" s="209">
        <f>RANK(K427, K$427:$K$441)</f>
        <v>1</v>
      </c>
      <c r="N427" s="527"/>
      <c r="O427" s="527"/>
      <c r="P427" s="207">
        <v>13</v>
      </c>
      <c r="Q427" s="207">
        <v>1077.6710448931585</v>
      </c>
      <c r="R427" s="208">
        <f t="shared" ref="R427:R429" si="540">Q427/P427</f>
        <v>82.897772684089119</v>
      </c>
      <c r="S427" s="205">
        <f>RANK(R427, R$427:R$441)</f>
        <v>1</v>
      </c>
      <c r="T427" s="576">
        <f>AVERAGE(R427:R441)</f>
        <v>75.996274874187279</v>
      </c>
      <c r="U427" s="207">
        <v>13</v>
      </c>
      <c r="V427" s="207">
        <v>1077.6339374626568</v>
      </c>
      <c r="W427" s="208">
        <f t="shared" ref="W427:W429" si="541">V427/U427</f>
        <v>82.894918266358218</v>
      </c>
      <c r="X427" s="205">
        <f>RANK(W427, W$427:W$441)</f>
        <v>1</v>
      </c>
      <c r="Y427" s="576">
        <f>AVERAGE(W427:W441)</f>
        <v>75.991063856141338</v>
      </c>
      <c r="Z427" s="207">
        <v>13</v>
      </c>
      <c r="AA427" s="207">
        <v>1077.6349614395886</v>
      </c>
      <c r="AB427" s="208">
        <f t="shared" ref="AB427:AB429" si="542">AA427/Z427</f>
        <v>82.894997033814505</v>
      </c>
      <c r="AC427" s="205">
        <f>RANK(AB427, AB$427:AB$441)</f>
        <v>1</v>
      </c>
      <c r="AD427" s="576">
        <f>AVERAGE(AB427:AB441)</f>
        <v>76.000671808133902</v>
      </c>
      <c r="AE427" s="207">
        <v>13</v>
      </c>
      <c r="AF427" s="207">
        <v>1077.6764675750437</v>
      </c>
      <c r="AG427" s="208">
        <f t="shared" ref="AG427:AG429" si="543">AF427/AE427</f>
        <v>82.898189813464896</v>
      </c>
      <c r="AH427" s="205">
        <f>RANK(AG427, AG$427:AG$441)</f>
        <v>1</v>
      </c>
      <c r="AI427" s="576">
        <f>AVERAGE(AG427:AG441)</f>
        <v>76.002751391044299</v>
      </c>
      <c r="AJ427" s="207">
        <v>13</v>
      </c>
      <c r="AK427" s="207">
        <v>1077.6526378186124</v>
      </c>
      <c r="AL427" s="208">
        <f t="shared" ref="AL427:AL429" si="544">AK427/AJ427</f>
        <v>82.896356755277878</v>
      </c>
      <c r="AM427" s="205">
        <f>RANK(AL427, AL$427:AL$441)</f>
        <v>1</v>
      </c>
      <c r="AN427" s="576">
        <f>AVERAGE(AL427:AL441)</f>
        <v>76.001514989585715</v>
      </c>
      <c r="AO427" s="207">
        <v>13</v>
      </c>
      <c r="AP427" s="207">
        <v>1077.4273463554071</v>
      </c>
      <c r="AQ427" s="208">
        <f t="shared" ref="AQ427:AQ429" si="545">AP427/AO427</f>
        <v>82.879026642723616</v>
      </c>
      <c r="AR427" s="205">
        <f>RANK(AQ427, AQ$427:AQ$441)</f>
        <v>1</v>
      </c>
      <c r="AS427" s="576">
        <f>AVERAGE(AQ427:AQ441)</f>
        <v>75.999279048716502</v>
      </c>
      <c r="AT427" s="207">
        <v>13</v>
      </c>
      <c r="AU427" s="207">
        <v>1077.4281340364007</v>
      </c>
      <c r="AV427" s="208">
        <f t="shared" ref="AV427:AV429" si="546">AU427/AT427</f>
        <v>82.87908723356928</v>
      </c>
      <c r="AW427" s="205">
        <f>RANK(AV427, AV$427:AV$441)</f>
        <v>1</v>
      </c>
      <c r="AX427" s="576">
        <f>AVERAGE(AV427:AV441)</f>
        <v>75.996497017533954</v>
      </c>
    </row>
    <row r="428" spans="2:50" ht="14.25" customHeight="1">
      <c r="B428" s="527"/>
      <c r="C428" s="203">
        <v>2</v>
      </c>
      <c r="D428" s="206" t="s">
        <v>661</v>
      </c>
      <c r="E428" s="203">
        <v>22</v>
      </c>
      <c r="F428" s="203">
        <v>1800</v>
      </c>
      <c r="G428" s="208">
        <f t="shared" si="539"/>
        <v>81.818181818181813</v>
      </c>
      <c r="H428" s="576"/>
      <c r="I428" s="209">
        <f t="shared" ref="I428:K429" si="547">AVERAGE(P428,U428,Z428,AE428,AJ428,AO428,AT428)</f>
        <v>22</v>
      </c>
      <c r="J428" s="209">
        <f t="shared" si="547"/>
        <v>1597.1717075835429</v>
      </c>
      <c r="K428" s="210">
        <f t="shared" si="547"/>
        <v>72.598713981070134</v>
      </c>
      <c r="L428" s="577"/>
      <c r="M428" s="209">
        <f>RANK(K428, K$427:$K$441)</f>
        <v>2</v>
      </c>
      <c r="N428" s="527"/>
      <c r="O428" s="527"/>
      <c r="P428" s="207">
        <v>22</v>
      </c>
      <c r="Q428" s="207">
        <v>1596.7023907666951</v>
      </c>
      <c r="R428" s="208">
        <f t="shared" si="540"/>
        <v>72.577381398486139</v>
      </c>
      <c r="S428" s="205">
        <f t="shared" ref="S428:S429" si="548">RANK(R428, R$427:R$441)</f>
        <v>2</v>
      </c>
      <c r="T428" s="576"/>
      <c r="U428" s="207">
        <v>22</v>
      </c>
      <c r="V428" s="207">
        <v>1596.8652037617539</v>
      </c>
      <c r="W428" s="208">
        <f t="shared" si="541"/>
        <v>72.584781989170637</v>
      </c>
      <c r="X428" s="205">
        <f t="shared" ref="X428:X429" si="549">RANK(W428, W$427:W$441)</f>
        <v>2</v>
      </c>
      <c r="Y428" s="576"/>
      <c r="Z428" s="207">
        <v>22</v>
      </c>
      <c r="AA428" s="207">
        <v>1597.0396168915995</v>
      </c>
      <c r="AB428" s="208">
        <f t="shared" si="542"/>
        <v>72.592709858709071</v>
      </c>
      <c r="AC428" s="205">
        <f t="shared" ref="AC428:AC429" si="550">RANK(AB428, AB$427:AB$441)</f>
        <v>2</v>
      </c>
      <c r="AD428" s="576"/>
      <c r="AE428" s="207">
        <v>22</v>
      </c>
      <c r="AF428" s="207">
        <v>1597.3509933774824</v>
      </c>
      <c r="AG428" s="208">
        <f t="shared" si="543"/>
        <v>72.606863335340108</v>
      </c>
      <c r="AH428" s="205">
        <f t="shared" ref="AH428:AH429" si="551">RANK(AG428, AG$427:AG$441)</f>
        <v>2</v>
      </c>
      <c r="AI428" s="576"/>
      <c r="AJ428" s="207">
        <v>22</v>
      </c>
      <c r="AK428" s="207">
        <v>1597.2972972972959</v>
      </c>
      <c r="AL428" s="208">
        <f t="shared" si="544"/>
        <v>72.604422604422538</v>
      </c>
      <c r="AM428" s="205">
        <f t="shared" ref="AM428:AM429" si="552">RANK(AL428, AL$427:AL$441)</f>
        <v>2</v>
      </c>
      <c r="AN428" s="576"/>
      <c r="AO428" s="207">
        <v>22</v>
      </c>
      <c r="AP428" s="207">
        <v>1597.6331360946754</v>
      </c>
      <c r="AQ428" s="208">
        <f t="shared" si="545"/>
        <v>72.619688004303427</v>
      </c>
      <c r="AR428" s="205">
        <f t="shared" ref="AR428:AR429" si="553">RANK(AQ428, AQ$427:AQ$441)</f>
        <v>2</v>
      </c>
      <c r="AS428" s="576"/>
      <c r="AT428" s="207">
        <v>22</v>
      </c>
      <c r="AU428" s="207">
        <v>1597.3133148952979</v>
      </c>
      <c r="AV428" s="208">
        <f t="shared" si="546"/>
        <v>72.605150677059001</v>
      </c>
      <c r="AW428" s="205">
        <f t="shared" ref="AW428:AW429" si="554">RANK(AV428, AV$427:AV$441)</f>
        <v>2</v>
      </c>
      <c r="AX428" s="576"/>
    </row>
    <row r="429" spans="2:50" ht="14.25" customHeight="1">
      <c r="B429" s="527"/>
      <c r="C429" s="203">
        <v>3</v>
      </c>
      <c r="D429" s="206" t="s">
        <v>713</v>
      </c>
      <c r="E429" s="203">
        <v>22</v>
      </c>
      <c r="F429" s="203">
        <v>1800</v>
      </c>
      <c r="G429" s="208">
        <f t="shared" si="539"/>
        <v>81.818181818181813</v>
      </c>
      <c r="H429" s="576"/>
      <c r="I429" s="209">
        <f t="shared" si="547"/>
        <v>22</v>
      </c>
      <c r="J429" s="209">
        <f t="shared" si="547"/>
        <v>1595.1031255004705</v>
      </c>
      <c r="K429" s="210">
        <f t="shared" si="547"/>
        <v>72.50468752274864</v>
      </c>
      <c r="L429" s="577"/>
      <c r="M429" s="209">
        <f>RANK(K429, K$427:$K$441)</f>
        <v>3</v>
      </c>
      <c r="N429" s="527"/>
      <c r="O429" s="527"/>
      <c r="P429" s="207">
        <v>22</v>
      </c>
      <c r="Q429" s="207">
        <v>1595.300751879704</v>
      </c>
      <c r="R429" s="208">
        <f t="shared" si="540"/>
        <v>72.513670539986549</v>
      </c>
      <c r="S429" s="205">
        <f t="shared" si="548"/>
        <v>3</v>
      </c>
      <c r="T429" s="576"/>
      <c r="U429" s="207">
        <v>22</v>
      </c>
      <c r="V429" s="207">
        <v>1594.8568088836932</v>
      </c>
      <c r="W429" s="208">
        <f t="shared" si="541"/>
        <v>72.493491312895145</v>
      </c>
      <c r="X429" s="205">
        <f t="shared" si="549"/>
        <v>3</v>
      </c>
      <c r="Y429" s="576"/>
      <c r="Z429" s="207">
        <v>22</v>
      </c>
      <c r="AA429" s="207">
        <v>1595.3147877013184</v>
      </c>
      <c r="AB429" s="208">
        <f t="shared" si="542"/>
        <v>72.514308531878115</v>
      </c>
      <c r="AC429" s="205">
        <f t="shared" si="550"/>
        <v>3</v>
      </c>
      <c r="AD429" s="576"/>
      <c r="AE429" s="207">
        <v>22</v>
      </c>
      <c r="AF429" s="207">
        <v>1595.0704225352133</v>
      </c>
      <c r="AG429" s="208">
        <f t="shared" si="543"/>
        <v>72.503201024327879</v>
      </c>
      <c r="AH429" s="205">
        <f t="shared" si="551"/>
        <v>3</v>
      </c>
      <c r="AI429" s="576"/>
      <c r="AJ429" s="207">
        <v>22</v>
      </c>
      <c r="AK429" s="207">
        <v>1595.082843399249</v>
      </c>
      <c r="AL429" s="208">
        <f t="shared" si="544"/>
        <v>72.503765609056771</v>
      </c>
      <c r="AM429" s="205">
        <f t="shared" si="552"/>
        <v>3</v>
      </c>
      <c r="AN429" s="576"/>
      <c r="AO429" s="207">
        <v>22</v>
      </c>
      <c r="AP429" s="207">
        <v>1594.9806949806944</v>
      </c>
      <c r="AQ429" s="208">
        <f t="shared" si="545"/>
        <v>72.499122499122464</v>
      </c>
      <c r="AR429" s="205">
        <f t="shared" si="553"/>
        <v>3</v>
      </c>
      <c r="AS429" s="576"/>
      <c r="AT429" s="207">
        <v>22</v>
      </c>
      <c r="AU429" s="207">
        <v>1595.1155691234189</v>
      </c>
      <c r="AV429" s="208">
        <f t="shared" si="546"/>
        <v>72.505253141973583</v>
      </c>
      <c r="AW429" s="205">
        <f t="shared" si="554"/>
        <v>3</v>
      </c>
      <c r="AX429" s="576"/>
    </row>
    <row r="430" spans="2:50" ht="14.25" customHeight="1">
      <c r="B430" s="527"/>
      <c r="C430" s="203">
        <v>4</v>
      </c>
      <c r="D430" s="206"/>
      <c r="E430" s="203"/>
      <c r="F430" s="203"/>
      <c r="G430" s="208"/>
      <c r="H430" s="576"/>
      <c r="I430" s="209"/>
      <c r="J430" s="209"/>
      <c r="K430" s="210"/>
      <c r="L430" s="577"/>
      <c r="M430" s="209"/>
      <c r="N430" s="527"/>
      <c r="O430" s="527"/>
      <c r="P430" s="207"/>
      <c r="Q430" s="207"/>
      <c r="R430" s="208"/>
      <c r="S430" s="205"/>
      <c r="T430" s="576"/>
      <c r="U430" s="207"/>
      <c r="V430" s="207"/>
      <c r="W430" s="208"/>
      <c r="X430" s="205"/>
      <c r="Y430" s="576"/>
      <c r="Z430" s="207"/>
      <c r="AA430" s="207"/>
      <c r="AB430" s="208"/>
      <c r="AC430" s="205"/>
      <c r="AD430" s="576"/>
      <c r="AE430" s="207"/>
      <c r="AF430" s="207"/>
      <c r="AG430" s="208"/>
      <c r="AH430" s="205"/>
      <c r="AI430" s="576"/>
      <c r="AJ430" s="207"/>
      <c r="AK430" s="207"/>
      <c r="AL430" s="208"/>
      <c r="AM430" s="205"/>
      <c r="AN430" s="576"/>
      <c r="AO430" s="207"/>
      <c r="AP430" s="207"/>
      <c r="AQ430" s="208"/>
      <c r="AR430" s="205"/>
      <c r="AS430" s="576"/>
      <c r="AT430" s="207"/>
      <c r="AU430" s="207"/>
      <c r="AV430" s="208"/>
      <c r="AW430" s="205"/>
      <c r="AX430" s="576"/>
    </row>
    <row r="431" spans="2:50" ht="14.25" customHeight="1">
      <c r="B431" s="527"/>
      <c r="C431" s="203">
        <v>5</v>
      </c>
      <c r="D431" s="206"/>
      <c r="E431" s="203"/>
      <c r="F431" s="203"/>
      <c r="G431" s="208"/>
      <c r="H431" s="576"/>
      <c r="I431" s="209"/>
      <c r="J431" s="209"/>
      <c r="K431" s="210"/>
      <c r="L431" s="577"/>
      <c r="M431" s="209"/>
      <c r="N431" s="527"/>
      <c r="O431" s="527"/>
      <c r="P431" s="207"/>
      <c r="Q431" s="207"/>
      <c r="R431" s="208"/>
      <c r="S431" s="205"/>
      <c r="T431" s="576"/>
      <c r="U431" s="207"/>
      <c r="V431" s="207"/>
      <c r="W431" s="208"/>
      <c r="X431" s="205"/>
      <c r="Y431" s="576"/>
      <c r="Z431" s="207"/>
      <c r="AA431" s="207"/>
      <c r="AB431" s="208"/>
      <c r="AC431" s="205"/>
      <c r="AD431" s="576"/>
      <c r="AE431" s="207"/>
      <c r="AF431" s="207"/>
      <c r="AG431" s="208"/>
      <c r="AH431" s="205"/>
      <c r="AI431" s="576"/>
      <c r="AJ431" s="207"/>
      <c r="AK431" s="207"/>
      <c r="AL431" s="208"/>
      <c r="AM431" s="205"/>
      <c r="AN431" s="576"/>
      <c r="AO431" s="207"/>
      <c r="AP431" s="207"/>
      <c r="AQ431" s="208"/>
      <c r="AR431" s="205"/>
      <c r="AS431" s="576"/>
      <c r="AT431" s="207"/>
      <c r="AU431" s="207"/>
      <c r="AV431" s="208"/>
      <c r="AW431" s="205"/>
      <c r="AX431" s="576"/>
    </row>
    <row r="432" spans="2:50" ht="14.25" customHeight="1">
      <c r="B432" s="527"/>
      <c r="C432" s="203">
        <v>6</v>
      </c>
      <c r="D432" s="206"/>
      <c r="E432" s="203"/>
      <c r="F432" s="203"/>
      <c r="G432" s="208"/>
      <c r="H432" s="576"/>
      <c r="I432" s="209"/>
      <c r="J432" s="209"/>
      <c r="K432" s="210"/>
      <c r="L432" s="577"/>
      <c r="M432" s="209"/>
      <c r="N432" s="527"/>
      <c r="O432" s="527"/>
      <c r="P432" s="207"/>
      <c r="Q432" s="207"/>
      <c r="R432" s="208"/>
      <c r="S432" s="205"/>
      <c r="T432" s="576"/>
      <c r="U432" s="207"/>
      <c r="V432" s="207"/>
      <c r="W432" s="208"/>
      <c r="X432" s="205"/>
      <c r="Y432" s="576"/>
      <c r="Z432" s="207"/>
      <c r="AA432" s="207"/>
      <c r="AB432" s="208"/>
      <c r="AC432" s="205"/>
      <c r="AD432" s="576"/>
      <c r="AE432" s="207"/>
      <c r="AF432" s="207"/>
      <c r="AG432" s="208"/>
      <c r="AH432" s="205"/>
      <c r="AI432" s="576"/>
      <c r="AJ432" s="207"/>
      <c r="AK432" s="207"/>
      <c r="AL432" s="208"/>
      <c r="AM432" s="205"/>
      <c r="AN432" s="576"/>
      <c r="AO432" s="207"/>
      <c r="AP432" s="207"/>
      <c r="AQ432" s="208"/>
      <c r="AR432" s="205"/>
      <c r="AS432" s="576"/>
      <c r="AT432" s="207"/>
      <c r="AU432" s="207"/>
      <c r="AV432" s="208"/>
      <c r="AW432" s="205"/>
      <c r="AX432" s="576"/>
    </row>
    <row r="433" spans="1:50" ht="14.25" customHeight="1">
      <c r="B433" s="527"/>
      <c r="C433" s="203">
        <v>7</v>
      </c>
      <c r="D433" s="206"/>
      <c r="E433" s="203"/>
      <c r="F433" s="203"/>
      <c r="G433" s="208"/>
      <c r="H433" s="576"/>
      <c r="I433" s="209"/>
      <c r="J433" s="209"/>
      <c r="K433" s="210"/>
      <c r="L433" s="577"/>
      <c r="M433" s="209"/>
      <c r="N433" s="527"/>
      <c r="O433" s="527"/>
      <c r="P433" s="207"/>
      <c r="Q433" s="207"/>
      <c r="R433" s="208"/>
      <c r="S433" s="205"/>
      <c r="T433" s="576"/>
      <c r="U433" s="207"/>
      <c r="V433" s="207"/>
      <c r="W433" s="208"/>
      <c r="X433" s="205"/>
      <c r="Y433" s="576"/>
      <c r="Z433" s="207"/>
      <c r="AA433" s="207"/>
      <c r="AB433" s="208"/>
      <c r="AC433" s="205"/>
      <c r="AD433" s="576"/>
      <c r="AE433" s="207"/>
      <c r="AF433" s="207"/>
      <c r="AG433" s="208"/>
      <c r="AH433" s="205"/>
      <c r="AI433" s="576"/>
      <c r="AJ433" s="207"/>
      <c r="AK433" s="207"/>
      <c r="AL433" s="208"/>
      <c r="AM433" s="205"/>
      <c r="AN433" s="576"/>
      <c r="AO433" s="207"/>
      <c r="AP433" s="207"/>
      <c r="AQ433" s="208"/>
      <c r="AR433" s="205"/>
      <c r="AS433" s="576"/>
      <c r="AT433" s="207"/>
      <c r="AU433" s="207"/>
      <c r="AV433" s="208"/>
      <c r="AW433" s="205"/>
      <c r="AX433" s="576"/>
    </row>
    <row r="434" spans="1:50" ht="14.25" customHeight="1">
      <c r="B434" s="527"/>
      <c r="C434" s="203">
        <v>8</v>
      </c>
      <c r="D434" s="206"/>
      <c r="E434" s="203"/>
      <c r="F434" s="203"/>
      <c r="G434" s="208"/>
      <c r="H434" s="576"/>
      <c r="I434" s="209"/>
      <c r="J434" s="209"/>
      <c r="K434" s="210"/>
      <c r="L434" s="577"/>
      <c r="M434" s="209"/>
      <c r="N434" s="527"/>
      <c r="O434" s="527"/>
      <c r="P434" s="207"/>
      <c r="Q434" s="207"/>
      <c r="R434" s="208"/>
      <c r="S434" s="205"/>
      <c r="T434" s="576"/>
      <c r="U434" s="207"/>
      <c r="V434" s="207"/>
      <c r="W434" s="208"/>
      <c r="X434" s="205"/>
      <c r="Y434" s="576"/>
      <c r="Z434" s="207"/>
      <c r="AA434" s="207"/>
      <c r="AB434" s="208"/>
      <c r="AC434" s="205"/>
      <c r="AD434" s="576"/>
      <c r="AE434" s="207"/>
      <c r="AF434" s="207"/>
      <c r="AG434" s="208"/>
      <c r="AH434" s="205"/>
      <c r="AI434" s="576"/>
      <c r="AJ434" s="207"/>
      <c r="AK434" s="207"/>
      <c r="AL434" s="208"/>
      <c r="AM434" s="205"/>
      <c r="AN434" s="576"/>
      <c r="AO434" s="207"/>
      <c r="AP434" s="207"/>
      <c r="AQ434" s="208"/>
      <c r="AR434" s="205"/>
      <c r="AS434" s="576"/>
      <c r="AT434" s="207"/>
      <c r="AU434" s="207"/>
      <c r="AV434" s="208"/>
      <c r="AW434" s="205"/>
      <c r="AX434" s="576"/>
    </row>
    <row r="435" spans="1:50" ht="14.25" customHeight="1">
      <c r="B435" s="527"/>
      <c r="C435" s="203">
        <v>9</v>
      </c>
      <c r="D435" s="206"/>
      <c r="E435" s="203"/>
      <c r="F435" s="203"/>
      <c r="G435" s="208"/>
      <c r="H435" s="576"/>
      <c r="I435" s="209"/>
      <c r="J435" s="209"/>
      <c r="K435" s="210"/>
      <c r="L435" s="577"/>
      <c r="M435" s="209"/>
      <c r="N435" s="527"/>
      <c r="O435" s="527"/>
      <c r="P435" s="203"/>
      <c r="Q435" s="203"/>
      <c r="R435" s="208"/>
      <c r="S435" s="205"/>
      <c r="T435" s="576"/>
      <c r="U435" s="203"/>
      <c r="V435" s="203"/>
      <c r="W435" s="208"/>
      <c r="X435" s="205"/>
      <c r="Y435" s="576"/>
      <c r="Z435" s="203"/>
      <c r="AA435" s="203"/>
      <c r="AB435" s="208"/>
      <c r="AC435" s="205"/>
      <c r="AD435" s="576"/>
      <c r="AE435" s="203"/>
      <c r="AF435" s="203"/>
      <c r="AG435" s="208"/>
      <c r="AH435" s="205"/>
      <c r="AI435" s="576"/>
      <c r="AJ435" s="203"/>
      <c r="AK435" s="203"/>
      <c r="AL435" s="208"/>
      <c r="AM435" s="205"/>
      <c r="AN435" s="576"/>
      <c r="AO435" s="203"/>
      <c r="AP435" s="203"/>
      <c r="AQ435" s="208"/>
      <c r="AR435" s="205"/>
      <c r="AS435" s="576"/>
      <c r="AT435" s="203"/>
      <c r="AU435" s="203"/>
      <c r="AV435" s="208"/>
      <c r="AW435" s="205"/>
      <c r="AX435" s="576"/>
    </row>
    <row r="436" spans="1:50" ht="14.25" customHeight="1">
      <c r="B436" s="527"/>
      <c r="C436" s="203">
        <v>10</v>
      </c>
      <c r="D436" s="206"/>
      <c r="E436" s="203"/>
      <c r="F436" s="203"/>
      <c r="G436" s="208"/>
      <c r="H436" s="576"/>
      <c r="I436" s="209"/>
      <c r="J436" s="209"/>
      <c r="K436" s="210"/>
      <c r="L436" s="577"/>
      <c r="M436" s="209"/>
      <c r="N436" s="527"/>
      <c r="O436" s="527"/>
      <c r="P436" s="203"/>
      <c r="Q436" s="203"/>
      <c r="R436" s="208"/>
      <c r="S436" s="205"/>
      <c r="T436" s="576"/>
      <c r="U436" s="203"/>
      <c r="V436" s="203"/>
      <c r="W436" s="208"/>
      <c r="X436" s="205"/>
      <c r="Y436" s="576"/>
      <c r="Z436" s="203"/>
      <c r="AA436" s="203"/>
      <c r="AB436" s="208"/>
      <c r="AC436" s="205"/>
      <c r="AD436" s="576"/>
      <c r="AE436" s="203"/>
      <c r="AF436" s="203"/>
      <c r="AG436" s="208"/>
      <c r="AH436" s="205"/>
      <c r="AI436" s="576"/>
      <c r="AJ436" s="203"/>
      <c r="AK436" s="203"/>
      <c r="AL436" s="208"/>
      <c r="AM436" s="205"/>
      <c r="AN436" s="576"/>
      <c r="AO436" s="203"/>
      <c r="AP436" s="203"/>
      <c r="AQ436" s="208"/>
      <c r="AR436" s="205"/>
      <c r="AS436" s="576"/>
      <c r="AT436" s="203"/>
      <c r="AU436" s="203"/>
      <c r="AV436" s="208"/>
      <c r="AW436" s="205"/>
      <c r="AX436" s="576"/>
    </row>
    <row r="437" spans="1:50" ht="14.25" customHeight="1">
      <c r="B437" s="527"/>
      <c r="C437" s="203">
        <v>11</v>
      </c>
      <c r="D437" s="206"/>
      <c r="E437" s="203"/>
      <c r="F437" s="203"/>
      <c r="G437" s="208"/>
      <c r="H437" s="576"/>
      <c r="I437" s="209"/>
      <c r="J437" s="209"/>
      <c r="K437" s="210"/>
      <c r="L437" s="577"/>
      <c r="M437" s="209"/>
      <c r="N437" s="527"/>
      <c r="O437" s="527"/>
      <c r="P437" s="203"/>
      <c r="Q437" s="203"/>
      <c r="R437" s="208"/>
      <c r="S437" s="205"/>
      <c r="T437" s="576"/>
      <c r="U437" s="203"/>
      <c r="V437" s="203"/>
      <c r="W437" s="208"/>
      <c r="X437" s="205"/>
      <c r="Y437" s="576"/>
      <c r="Z437" s="203"/>
      <c r="AA437" s="203"/>
      <c r="AB437" s="208"/>
      <c r="AC437" s="205"/>
      <c r="AD437" s="576"/>
      <c r="AE437" s="203"/>
      <c r="AF437" s="203"/>
      <c r="AG437" s="208"/>
      <c r="AH437" s="205"/>
      <c r="AI437" s="576"/>
      <c r="AJ437" s="203"/>
      <c r="AK437" s="203"/>
      <c r="AL437" s="208"/>
      <c r="AM437" s="205"/>
      <c r="AN437" s="576"/>
      <c r="AO437" s="203"/>
      <c r="AP437" s="203"/>
      <c r="AQ437" s="208"/>
      <c r="AR437" s="205"/>
      <c r="AS437" s="576"/>
      <c r="AT437" s="203"/>
      <c r="AU437" s="203"/>
      <c r="AV437" s="208"/>
      <c r="AW437" s="205"/>
      <c r="AX437" s="576"/>
    </row>
    <row r="438" spans="1:50" ht="14.25" customHeight="1">
      <c r="B438" s="527"/>
      <c r="C438" s="203">
        <v>12</v>
      </c>
      <c r="D438" s="206"/>
      <c r="E438" s="203"/>
      <c r="F438" s="203"/>
      <c r="G438" s="208"/>
      <c r="H438" s="576"/>
      <c r="I438" s="209"/>
      <c r="J438" s="209"/>
      <c r="K438" s="210"/>
      <c r="L438" s="577"/>
      <c r="M438" s="209"/>
      <c r="N438" s="527"/>
      <c r="O438" s="527"/>
      <c r="P438" s="203"/>
      <c r="Q438" s="203"/>
      <c r="R438" s="208"/>
      <c r="S438" s="205"/>
      <c r="T438" s="576"/>
      <c r="U438" s="203"/>
      <c r="V438" s="203"/>
      <c r="W438" s="208"/>
      <c r="X438" s="205"/>
      <c r="Y438" s="576"/>
      <c r="Z438" s="203"/>
      <c r="AA438" s="203"/>
      <c r="AB438" s="208"/>
      <c r="AC438" s="205"/>
      <c r="AD438" s="576"/>
      <c r="AE438" s="203"/>
      <c r="AF438" s="203"/>
      <c r="AG438" s="208"/>
      <c r="AH438" s="205"/>
      <c r="AI438" s="576"/>
      <c r="AJ438" s="203"/>
      <c r="AK438" s="203"/>
      <c r="AL438" s="208"/>
      <c r="AM438" s="205"/>
      <c r="AN438" s="576"/>
      <c r="AO438" s="203"/>
      <c r="AP438" s="203"/>
      <c r="AQ438" s="208"/>
      <c r="AR438" s="205"/>
      <c r="AS438" s="576"/>
      <c r="AT438" s="203"/>
      <c r="AU438" s="203"/>
      <c r="AV438" s="208"/>
      <c r="AW438" s="205"/>
      <c r="AX438" s="576"/>
    </row>
    <row r="439" spans="1:50" ht="14.25" customHeight="1">
      <c r="B439" s="527"/>
      <c r="C439" s="203">
        <v>13</v>
      </c>
      <c r="D439" s="206"/>
      <c r="E439" s="203"/>
      <c r="F439" s="203"/>
      <c r="G439" s="208"/>
      <c r="H439" s="576"/>
      <c r="I439" s="209"/>
      <c r="J439" s="209"/>
      <c r="K439" s="210"/>
      <c r="L439" s="577"/>
      <c r="M439" s="209"/>
      <c r="N439" s="527"/>
      <c r="O439" s="527"/>
      <c r="P439" s="203"/>
      <c r="Q439" s="203"/>
      <c r="R439" s="208"/>
      <c r="S439" s="205"/>
      <c r="T439" s="576"/>
      <c r="U439" s="203"/>
      <c r="V439" s="203"/>
      <c r="W439" s="208"/>
      <c r="X439" s="205"/>
      <c r="Y439" s="576"/>
      <c r="Z439" s="203"/>
      <c r="AA439" s="203"/>
      <c r="AB439" s="208"/>
      <c r="AC439" s="205"/>
      <c r="AD439" s="576"/>
      <c r="AE439" s="203"/>
      <c r="AF439" s="203"/>
      <c r="AG439" s="208"/>
      <c r="AH439" s="205"/>
      <c r="AI439" s="576"/>
      <c r="AJ439" s="203"/>
      <c r="AK439" s="203"/>
      <c r="AL439" s="208"/>
      <c r="AM439" s="205"/>
      <c r="AN439" s="576"/>
      <c r="AO439" s="203"/>
      <c r="AP439" s="203"/>
      <c r="AQ439" s="208"/>
      <c r="AR439" s="205"/>
      <c r="AS439" s="576"/>
      <c r="AT439" s="203"/>
      <c r="AU439" s="203"/>
      <c r="AV439" s="208"/>
      <c r="AW439" s="205"/>
      <c r="AX439" s="576"/>
    </row>
    <row r="440" spans="1:50" ht="14.25" customHeight="1">
      <c r="B440" s="527"/>
      <c r="C440" s="203">
        <v>14</v>
      </c>
      <c r="D440" s="206"/>
      <c r="E440" s="203"/>
      <c r="F440" s="203"/>
      <c r="G440" s="208"/>
      <c r="H440" s="576"/>
      <c r="I440" s="209"/>
      <c r="J440" s="209"/>
      <c r="K440" s="210"/>
      <c r="L440" s="577"/>
      <c r="M440" s="209"/>
      <c r="N440" s="527"/>
      <c r="O440" s="527"/>
      <c r="P440" s="203"/>
      <c r="Q440" s="203"/>
      <c r="R440" s="208"/>
      <c r="S440" s="205"/>
      <c r="T440" s="576"/>
      <c r="U440" s="203"/>
      <c r="V440" s="203"/>
      <c r="W440" s="208"/>
      <c r="X440" s="205"/>
      <c r="Y440" s="576"/>
      <c r="Z440" s="203"/>
      <c r="AA440" s="203"/>
      <c r="AB440" s="208"/>
      <c r="AC440" s="205"/>
      <c r="AD440" s="576"/>
      <c r="AE440" s="203"/>
      <c r="AF440" s="203"/>
      <c r="AG440" s="208"/>
      <c r="AH440" s="205"/>
      <c r="AI440" s="576"/>
      <c r="AJ440" s="203"/>
      <c r="AK440" s="203"/>
      <c r="AL440" s="208"/>
      <c r="AM440" s="205"/>
      <c r="AN440" s="576"/>
      <c r="AO440" s="203"/>
      <c r="AP440" s="203"/>
      <c r="AQ440" s="208"/>
      <c r="AR440" s="205"/>
      <c r="AS440" s="576"/>
      <c r="AT440" s="203"/>
      <c r="AU440" s="203"/>
      <c r="AV440" s="208"/>
      <c r="AW440" s="205"/>
      <c r="AX440" s="576"/>
    </row>
    <row r="441" spans="1:50" ht="14.25" customHeight="1">
      <c r="B441" s="527"/>
      <c r="C441" s="203">
        <v>15</v>
      </c>
      <c r="D441" s="206"/>
      <c r="E441" s="203"/>
      <c r="F441" s="203"/>
      <c r="G441" s="208"/>
      <c r="H441" s="576"/>
      <c r="I441" s="209"/>
      <c r="J441" s="209"/>
      <c r="K441" s="210"/>
      <c r="L441" s="577"/>
      <c r="M441" s="209"/>
      <c r="N441" s="527"/>
      <c r="O441" s="527"/>
      <c r="P441" s="203"/>
      <c r="Q441" s="207"/>
      <c r="R441" s="208"/>
      <c r="S441" s="205"/>
      <c r="T441" s="576"/>
      <c r="U441" s="203"/>
      <c r="V441" s="207"/>
      <c r="W441" s="208"/>
      <c r="X441" s="205"/>
      <c r="Y441" s="576"/>
      <c r="Z441" s="203"/>
      <c r="AA441" s="207"/>
      <c r="AB441" s="208"/>
      <c r="AC441" s="205"/>
      <c r="AD441" s="576"/>
      <c r="AE441" s="203"/>
      <c r="AF441" s="207"/>
      <c r="AG441" s="208"/>
      <c r="AH441" s="205"/>
      <c r="AI441" s="576"/>
      <c r="AJ441" s="203"/>
      <c r="AK441" s="207"/>
      <c r="AL441" s="208"/>
      <c r="AM441" s="205"/>
      <c r="AN441" s="576"/>
      <c r="AO441" s="203"/>
      <c r="AP441" s="207"/>
      <c r="AQ441" s="208"/>
      <c r="AR441" s="205"/>
      <c r="AS441" s="576"/>
      <c r="AT441" s="203"/>
      <c r="AU441" s="207"/>
      <c r="AV441" s="208"/>
      <c r="AW441" s="205"/>
      <c r="AX441" s="576"/>
    </row>
    <row r="442" spans="1:50" ht="14.25" customHeight="1" collapsed="1">
      <c r="B442" s="580" t="s">
        <v>833</v>
      </c>
      <c r="C442" s="581"/>
      <c r="D442" s="581"/>
      <c r="E442" s="581"/>
      <c r="F442" s="581"/>
      <c r="G442" s="581"/>
      <c r="H442" s="581"/>
      <c r="I442" s="581"/>
      <c r="J442" s="581"/>
      <c r="K442" s="581"/>
      <c r="L442" s="581"/>
      <c r="M442" s="582"/>
      <c r="N442" s="621" t="s">
        <v>444</v>
      </c>
      <c r="O442" s="621" t="s">
        <v>105</v>
      </c>
      <c r="P442" s="636">
        <f>AT422+1</f>
        <v>46021</v>
      </c>
      <c r="Q442" s="637"/>
      <c r="R442" s="637"/>
      <c r="S442" s="637"/>
      <c r="T442" s="637"/>
      <c r="U442" s="638">
        <f>P442+1</f>
        <v>46022</v>
      </c>
      <c r="V442" s="639"/>
      <c r="W442" s="639"/>
      <c r="X442" s="639"/>
      <c r="Y442" s="639"/>
      <c r="Z442" s="636">
        <f t="shared" ref="Z442" si="555">U442+1</f>
        <v>46023</v>
      </c>
      <c r="AA442" s="637"/>
      <c r="AB442" s="637"/>
      <c r="AC442" s="637"/>
      <c r="AD442" s="637"/>
      <c r="AE442" s="638">
        <f t="shared" ref="AE442" si="556">Z442+1</f>
        <v>46024</v>
      </c>
      <c r="AF442" s="639"/>
      <c r="AG442" s="639"/>
      <c r="AH442" s="639"/>
      <c r="AI442" s="639"/>
      <c r="AJ442" s="640">
        <f t="shared" ref="AJ442" si="557">AE442+1</f>
        <v>46025</v>
      </c>
      <c r="AK442" s="641"/>
      <c r="AL442" s="641"/>
      <c r="AM442" s="641"/>
      <c r="AN442" s="642"/>
      <c r="AO442" s="638">
        <f t="shared" ref="AO442" si="558">AJ442+1</f>
        <v>46026</v>
      </c>
      <c r="AP442" s="639"/>
      <c r="AQ442" s="639"/>
      <c r="AR442" s="639"/>
      <c r="AS442" s="639"/>
      <c r="AT442" s="640">
        <f t="shared" ref="AT442" si="559">AO442+1</f>
        <v>46027</v>
      </c>
      <c r="AU442" s="641"/>
      <c r="AV442" s="641"/>
      <c r="AW442" s="641"/>
      <c r="AX442" s="642"/>
    </row>
    <row r="443" spans="1:50" ht="14.25" customHeight="1">
      <c r="B443" s="583"/>
      <c r="C443" s="583"/>
      <c r="D443" s="583"/>
      <c r="E443" s="583"/>
      <c r="F443" s="583"/>
      <c r="G443" s="583"/>
      <c r="H443" s="583"/>
      <c r="I443" s="583"/>
      <c r="J443" s="583"/>
      <c r="K443" s="583"/>
      <c r="L443" s="583"/>
      <c r="M443" s="584"/>
      <c r="N443" s="623"/>
      <c r="O443" s="623"/>
      <c r="P443" s="643">
        <f>P442</f>
        <v>46021</v>
      </c>
      <c r="Q443" s="643"/>
      <c r="R443" s="643"/>
      <c r="S443" s="643"/>
      <c r="T443" s="643"/>
      <c r="U443" s="644">
        <f>U442</f>
        <v>46022</v>
      </c>
      <c r="V443" s="644"/>
      <c r="W443" s="644"/>
      <c r="X443" s="644"/>
      <c r="Y443" s="644"/>
      <c r="Z443" s="643">
        <f t="shared" ref="Z443" si="560">Z442</f>
        <v>46023</v>
      </c>
      <c r="AA443" s="643"/>
      <c r="AB443" s="643"/>
      <c r="AC443" s="643"/>
      <c r="AD443" s="643"/>
      <c r="AE443" s="644">
        <f t="shared" ref="AE443" si="561">AE442</f>
        <v>46024</v>
      </c>
      <c r="AF443" s="644"/>
      <c r="AG443" s="644"/>
      <c r="AH443" s="644"/>
      <c r="AI443" s="644"/>
      <c r="AJ443" s="645">
        <f t="shared" ref="AJ443" si="562">AJ442</f>
        <v>46025</v>
      </c>
      <c r="AK443" s="646"/>
      <c r="AL443" s="646"/>
      <c r="AM443" s="646"/>
      <c r="AN443" s="647"/>
      <c r="AO443" s="644">
        <f t="shared" ref="AO443" si="563">AO442</f>
        <v>46026</v>
      </c>
      <c r="AP443" s="644"/>
      <c r="AQ443" s="644"/>
      <c r="AR443" s="644"/>
      <c r="AS443" s="644"/>
      <c r="AT443" s="645">
        <f t="shared" ref="AT443" si="564">AT442</f>
        <v>46027</v>
      </c>
      <c r="AU443" s="646"/>
      <c r="AV443" s="646"/>
      <c r="AW443" s="646"/>
      <c r="AX443" s="647"/>
    </row>
    <row r="444" spans="1:50" ht="14.25" customHeight="1">
      <c r="B444" s="527" t="s">
        <v>165</v>
      </c>
      <c r="C444" s="527" t="s">
        <v>160</v>
      </c>
      <c r="D444" s="527"/>
      <c r="E444" s="527" t="s">
        <v>161</v>
      </c>
      <c r="F444" s="527"/>
      <c r="G444" s="527"/>
      <c r="H444" s="527" t="s">
        <v>166</v>
      </c>
      <c r="I444" s="575" t="s">
        <v>445</v>
      </c>
      <c r="J444" s="575"/>
      <c r="K444" s="575"/>
      <c r="L444" s="575" t="s">
        <v>166</v>
      </c>
      <c r="M444" s="575" t="s">
        <v>168</v>
      </c>
      <c r="N444" s="527"/>
      <c r="O444" s="527" t="s">
        <v>167</v>
      </c>
      <c r="P444" s="527" t="s">
        <v>163</v>
      </c>
      <c r="Q444" s="527"/>
      <c r="R444" s="527"/>
      <c r="S444" s="527"/>
      <c r="T444" s="527" t="s">
        <v>166</v>
      </c>
      <c r="U444" s="527" t="s">
        <v>163</v>
      </c>
      <c r="V444" s="527"/>
      <c r="W444" s="527"/>
      <c r="X444" s="527"/>
      <c r="Y444" s="527" t="s">
        <v>166</v>
      </c>
      <c r="Z444" s="527" t="s">
        <v>163</v>
      </c>
      <c r="AA444" s="527"/>
      <c r="AB444" s="527"/>
      <c r="AC444" s="527"/>
      <c r="AD444" s="527" t="s">
        <v>166</v>
      </c>
      <c r="AE444" s="527" t="s">
        <v>163</v>
      </c>
      <c r="AF444" s="527"/>
      <c r="AG444" s="527"/>
      <c r="AH444" s="527"/>
      <c r="AI444" s="527" t="s">
        <v>166</v>
      </c>
      <c r="AJ444" s="527" t="s">
        <v>163</v>
      </c>
      <c r="AK444" s="527"/>
      <c r="AL444" s="527"/>
      <c r="AM444" s="527"/>
      <c r="AN444" s="527" t="s">
        <v>166</v>
      </c>
      <c r="AO444" s="527" t="s">
        <v>163</v>
      </c>
      <c r="AP444" s="527"/>
      <c r="AQ444" s="527"/>
      <c r="AR444" s="527"/>
      <c r="AS444" s="527" t="s">
        <v>166</v>
      </c>
      <c r="AT444" s="527" t="s">
        <v>163</v>
      </c>
      <c r="AU444" s="527"/>
      <c r="AV444" s="527"/>
      <c r="AW444" s="527"/>
      <c r="AX444" s="527" t="s">
        <v>166</v>
      </c>
    </row>
    <row r="445" spans="1:50" ht="14.25" customHeight="1">
      <c r="B445" s="527"/>
      <c r="C445" s="527"/>
      <c r="D445" s="527"/>
      <c r="E445" s="527" t="s">
        <v>446</v>
      </c>
      <c r="F445" s="527"/>
      <c r="G445" s="527"/>
      <c r="H445" s="527"/>
      <c r="I445" s="575" t="s">
        <v>446</v>
      </c>
      <c r="J445" s="575"/>
      <c r="K445" s="575"/>
      <c r="L445" s="575"/>
      <c r="M445" s="575"/>
      <c r="N445" s="527"/>
      <c r="O445" s="527"/>
      <c r="P445" s="527" t="s">
        <v>447</v>
      </c>
      <c r="Q445" s="527"/>
      <c r="R445" s="527"/>
      <c r="S445" s="527"/>
      <c r="T445" s="527"/>
      <c r="U445" s="527" t="s">
        <v>447</v>
      </c>
      <c r="V445" s="527"/>
      <c r="W445" s="527"/>
      <c r="X445" s="527"/>
      <c r="Y445" s="527"/>
      <c r="Z445" s="527" t="s">
        <v>447</v>
      </c>
      <c r="AA445" s="527"/>
      <c r="AB445" s="527"/>
      <c r="AC445" s="527"/>
      <c r="AD445" s="527"/>
      <c r="AE445" s="527" t="s">
        <v>447</v>
      </c>
      <c r="AF445" s="527"/>
      <c r="AG445" s="527"/>
      <c r="AH445" s="527"/>
      <c r="AI445" s="527"/>
      <c r="AJ445" s="527" t="s">
        <v>447</v>
      </c>
      <c r="AK445" s="527"/>
      <c r="AL445" s="527"/>
      <c r="AM445" s="527"/>
      <c r="AN445" s="527"/>
      <c r="AO445" s="527" t="s">
        <v>447</v>
      </c>
      <c r="AP445" s="527"/>
      <c r="AQ445" s="527"/>
      <c r="AR445" s="527"/>
      <c r="AS445" s="527"/>
      <c r="AT445" s="527" t="s">
        <v>447</v>
      </c>
      <c r="AU445" s="527"/>
      <c r="AV445" s="527"/>
      <c r="AW445" s="527"/>
      <c r="AX445" s="527"/>
    </row>
    <row r="446" spans="1:50" ht="14.25" customHeight="1">
      <c r="A446" s="200"/>
      <c r="B446" s="527"/>
      <c r="C446" s="527"/>
      <c r="D446" s="527"/>
      <c r="E446" s="203" t="s">
        <v>162</v>
      </c>
      <c r="F446" s="203" t="s">
        <v>448</v>
      </c>
      <c r="G446" s="203" t="s">
        <v>164</v>
      </c>
      <c r="H446" s="527"/>
      <c r="I446" s="204" t="s">
        <v>162</v>
      </c>
      <c r="J446" s="204" t="s">
        <v>448</v>
      </c>
      <c r="K446" s="204" t="s">
        <v>164</v>
      </c>
      <c r="L446" s="575"/>
      <c r="M446" s="575"/>
      <c r="N446" s="527"/>
      <c r="O446" s="527"/>
      <c r="P446" s="203" t="s">
        <v>162</v>
      </c>
      <c r="Q446" s="203" t="s">
        <v>448</v>
      </c>
      <c r="R446" s="203" t="s">
        <v>164</v>
      </c>
      <c r="S446" s="205" t="s">
        <v>168</v>
      </c>
      <c r="T446" s="527"/>
      <c r="U446" s="203" t="s">
        <v>162</v>
      </c>
      <c r="V446" s="203" t="s">
        <v>448</v>
      </c>
      <c r="W446" s="203" t="s">
        <v>164</v>
      </c>
      <c r="X446" s="205" t="s">
        <v>168</v>
      </c>
      <c r="Y446" s="527"/>
      <c r="Z446" s="203" t="s">
        <v>162</v>
      </c>
      <c r="AA446" s="203" t="s">
        <v>448</v>
      </c>
      <c r="AB446" s="203" t="s">
        <v>164</v>
      </c>
      <c r="AC446" s="205" t="s">
        <v>168</v>
      </c>
      <c r="AD446" s="527"/>
      <c r="AE446" s="203" t="s">
        <v>162</v>
      </c>
      <c r="AF446" s="203" t="s">
        <v>448</v>
      </c>
      <c r="AG446" s="203" t="s">
        <v>164</v>
      </c>
      <c r="AH446" s="205" t="s">
        <v>168</v>
      </c>
      <c r="AI446" s="527"/>
      <c r="AJ446" s="203" t="s">
        <v>162</v>
      </c>
      <c r="AK446" s="203" t="s">
        <v>448</v>
      </c>
      <c r="AL446" s="203" t="s">
        <v>164</v>
      </c>
      <c r="AM446" s="205" t="s">
        <v>168</v>
      </c>
      <c r="AN446" s="527"/>
      <c r="AO446" s="203" t="s">
        <v>162</v>
      </c>
      <c r="AP446" s="203" t="s">
        <v>448</v>
      </c>
      <c r="AQ446" s="203" t="s">
        <v>164</v>
      </c>
      <c r="AR446" s="205" t="s">
        <v>168</v>
      </c>
      <c r="AS446" s="527"/>
      <c r="AT446" s="203" t="s">
        <v>162</v>
      </c>
      <c r="AU446" s="203" t="s">
        <v>448</v>
      </c>
      <c r="AV446" s="203" t="s">
        <v>164</v>
      </c>
      <c r="AW446" s="205" t="s">
        <v>168</v>
      </c>
      <c r="AX446" s="527"/>
    </row>
    <row r="447" spans="1:50" ht="14.25" customHeight="1">
      <c r="A447" s="279"/>
      <c r="B447" s="527" t="s">
        <v>145</v>
      </c>
      <c r="C447" s="203">
        <v>1</v>
      </c>
      <c r="D447" s="206" t="s">
        <v>427</v>
      </c>
      <c r="E447" s="203">
        <v>13</v>
      </c>
      <c r="F447" s="203">
        <v>1200</v>
      </c>
      <c r="G447" s="208">
        <f t="shared" ref="G447:G449" si="565">F447/E447</f>
        <v>92.307692307692307</v>
      </c>
      <c r="H447" s="576">
        <f>AVERAGE(G447:G461)</f>
        <v>85.31468531468532</v>
      </c>
      <c r="I447" s="209">
        <f>AVERAGE(P447,U447,Z447,AE447,AJ447,AO447,AT447)</f>
        <v>13</v>
      </c>
      <c r="J447" s="209">
        <f>AVERAGE(Q447,V447,AA447,AF447,AK447,AP447,AU447)</f>
        <v>1077.4467489204058</v>
      </c>
      <c r="K447" s="210">
        <f>AVERAGE(R447,W447,AB447,AG447,AL447,AQ447,AV447)</f>
        <v>82.880519147723504</v>
      </c>
      <c r="L447" s="577">
        <f>IFERROR(AVERAGE(K447:K461),"-")</f>
        <v>75.998729755125979</v>
      </c>
      <c r="M447" s="209">
        <f>RANK(K447, K$447:$K$461)</f>
        <v>1</v>
      </c>
      <c r="N447" s="527"/>
      <c r="O447" s="527"/>
      <c r="P447" s="211">
        <f>IFERROR(VLOOKUP($D447,'[2]1230W2'!$A:$B,2,0),"")</f>
        <v>13</v>
      </c>
      <c r="Q447" s="211">
        <f>IFERROR(VLOOKUP($D447,'[2]1230W2'!$A:$C,3,0),"")</f>
        <v>1077.4436749364427</v>
      </c>
      <c r="R447" s="208">
        <f>IFERROR(Q447/P447,"")</f>
        <v>82.880282687418671</v>
      </c>
      <c r="S447" s="205">
        <f>RANK(R447, R$447:R$461)</f>
        <v>1</v>
      </c>
      <c r="T447" s="576">
        <f>AVERAGE(R447:R461)</f>
        <v>76.000076751050472</v>
      </c>
      <c r="U447" s="211">
        <f>IFERROR(VLOOKUP($D447,'[2]1231W3'!$A:$B,2,0),"")</f>
        <v>13</v>
      </c>
      <c r="V447" s="211">
        <f>IFERROR(VLOOKUP($D447,'[2]1231W3'!$A:$C,3,0),"")</f>
        <v>1077.4498229043686</v>
      </c>
      <c r="W447" s="208">
        <f t="shared" ref="W447:W461" si="566">IFERROR(V447/U447,"")</f>
        <v>82.880755608028352</v>
      </c>
      <c r="X447" s="205">
        <f>RANK(W447, W$447:W$461)</f>
        <v>1</v>
      </c>
      <c r="Y447" s="576">
        <f>AVERAGE(W447:W461)</f>
        <v>75.997382759201471</v>
      </c>
      <c r="Z447" s="211" t="str">
        <f>IFERROR(VLOOKUP($D447,'[2]0101W4'!$A:$B,2,0),"")</f>
        <v/>
      </c>
      <c r="AA447" s="211" t="str">
        <f>IFERROR(VLOOKUP($D447,'[2]0101W4'!$A:$C,3,0),"")</f>
        <v/>
      </c>
      <c r="AB447" s="208" t="str">
        <f t="shared" ref="AB447:AB461" si="567">IFERROR(AA447/Z447,"")</f>
        <v/>
      </c>
      <c r="AC447" s="205" t="e">
        <f>RANK(AB447, AB$7:AB$21)</f>
        <v>#VALUE!</v>
      </c>
      <c r="AD447" s="576" t="e">
        <f>AVERAGE(AB447:AB461)</f>
        <v>#DIV/0!</v>
      </c>
      <c r="AE447" s="211" t="str">
        <f>IFERROR(VLOOKUP($D447,'[2]0102W5'!$A:$B,2,0),"")</f>
        <v/>
      </c>
      <c r="AF447" s="211" t="str">
        <f>IFERROR(VLOOKUP($D447,'[2]0102W5'!$A:$C,3,0),"")</f>
        <v/>
      </c>
      <c r="AG447" s="208" t="str">
        <f>IFERROR(AF447/AE447,"")</f>
        <v/>
      </c>
      <c r="AH447" s="205" t="e">
        <f>RANK(AG447, AG$7:AG$21)</f>
        <v>#VALUE!</v>
      </c>
      <c r="AI447" s="576" t="e">
        <f>AVERAGE(AG447:AG461)</f>
        <v>#DIV/0!</v>
      </c>
      <c r="AJ447" s="211" t="str">
        <f>IFERROR(VLOOKUP($D447,'[2]0103W6'!$A:$B,2,0),"")</f>
        <v/>
      </c>
      <c r="AK447" s="211" t="str">
        <f>IFERROR(VLOOKUP($D447,'[2]0103W6'!$A:$C,3,0),"")</f>
        <v/>
      </c>
      <c r="AL447" s="208" t="str">
        <f t="shared" ref="AL447:AL461" si="568">IFERROR(AK447/AJ447,"")</f>
        <v/>
      </c>
      <c r="AM447" s="205" t="e">
        <f>RANK(AL447, AL$7:AL$21)</f>
        <v>#VALUE!</v>
      </c>
      <c r="AN447" s="576" t="e">
        <f>AVERAGE(AL447:AL461)</f>
        <v>#DIV/0!</v>
      </c>
      <c r="AO447" s="211" t="str">
        <f>IFERROR(VLOOKUP($D447,'[2]0104W7'!$A:$B,2,0),"")</f>
        <v/>
      </c>
      <c r="AP447" s="211" t="str">
        <f>IFERROR(VLOOKUP($D447,'[2]0104W7'!$A:$C,3,0),"")</f>
        <v/>
      </c>
      <c r="AQ447" s="208" t="str">
        <f t="shared" ref="AQ447:AQ461" si="569">IFERROR(AP447/AO447,"")</f>
        <v/>
      </c>
      <c r="AR447" s="205" t="e">
        <f>RANK(AQ447, AQ$7:AQ$21)</f>
        <v>#VALUE!</v>
      </c>
      <c r="AS447" s="576" t="e">
        <f>AVERAGE(AQ447:AQ461)</f>
        <v>#DIV/0!</v>
      </c>
      <c r="AT447" s="211" t="str">
        <f>IFERROR(VLOOKUP($D447,'[2]0105W1'!$A:$B,2,0),"")</f>
        <v/>
      </c>
      <c r="AU447" s="211" t="str">
        <f>IFERROR(VLOOKUP($D447,'[2]0105W1'!$A:$C,3,0),"")</f>
        <v/>
      </c>
      <c r="AV447" s="208" t="str">
        <f t="shared" ref="AV447:AV461" si="570">IFERROR(AU447/AT447,"")</f>
        <v/>
      </c>
      <c r="AW447" s="205" t="e">
        <f>RANK(AV447, AV$7:AV$21)</f>
        <v>#VALUE!</v>
      </c>
      <c r="AX447" s="576" t="e">
        <f>AVERAGE(AV447:AV461)</f>
        <v>#DIV/0!</v>
      </c>
    </row>
    <row r="448" spans="1:50" ht="14.25" customHeight="1">
      <c r="A448" s="279"/>
      <c r="B448" s="527"/>
      <c r="C448" s="203">
        <v>2</v>
      </c>
      <c r="D448" s="206" t="s">
        <v>661</v>
      </c>
      <c r="E448" s="203">
        <v>22</v>
      </c>
      <c r="F448" s="203">
        <v>1800</v>
      </c>
      <c r="G448" s="208">
        <f t="shared" si="565"/>
        <v>81.818181818181813</v>
      </c>
      <c r="H448" s="576"/>
      <c r="I448" s="209">
        <f t="shared" ref="I448:K449" si="571">AVERAGE(P448,U448,Z448,AE448,AJ448,AO448,AT448)</f>
        <v>22</v>
      </c>
      <c r="J448" s="209">
        <f t="shared" si="571"/>
        <v>1597.1036826269528</v>
      </c>
      <c r="K448" s="210">
        <f t="shared" si="571"/>
        <v>72.59562193758876</v>
      </c>
      <c r="L448" s="577"/>
      <c r="M448" s="209">
        <f>RANK(K448, K$447:$K$461)</f>
        <v>2</v>
      </c>
      <c r="N448" s="527"/>
      <c r="O448" s="527"/>
      <c r="P448" s="211">
        <f>IFERROR(VLOOKUP($D448,'[2]1230W2'!$A:$B,2,0),"")</f>
        <v>22</v>
      </c>
      <c r="Q448" s="211">
        <f>IFERROR(VLOOKUP($D448,'[2]1230W2'!$A:$C,3,0),"")</f>
        <v>1597.1404541631616</v>
      </c>
      <c r="R448" s="208">
        <f t="shared" ref="R448:R461" si="572">IFERROR(Q448/P448,"")</f>
        <v>72.5972933710528</v>
      </c>
      <c r="S448" s="205">
        <f>RANK(R448, R$447:R$461)</f>
        <v>2</v>
      </c>
      <c r="T448" s="576"/>
      <c r="U448" s="211">
        <f>IFERROR(VLOOKUP($D448,'[2]1231W3'!$A:$B,2,0),"")</f>
        <v>22</v>
      </c>
      <c r="V448" s="211">
        <f>IFERROR(VLOOKUP($D448,'[2]1231W3'!$A:$C,3,0),"")</f>
        <v>1597.0669110907443</v>
      </c>
      <c r="W448" s="208">
        <f t="shared" si="566"/>
        <v>72.593950504124734</v>
      </c>
      <c r="X448" s="205">
        <f>RANK(W448, W$447:W$461)</f>
        <v>2</v>
      </c>
      <c r="Y448" s="576"/>
      <c r="Z448" s="211" t="str">
        <f>IFERROR(VLOOKUP($D448,'[2]0101W4'!$A:$B,2,0),"")</f>
        <v/>
      </c>
      <c r="AA448" s="211" t="str">
        <f>IFERROR(VLOOKUP($D448,'[2]0101W4'!$A:$C,3,0),"")</f>
        <v/>
      </c>
      <c r="AB448" s="208" t="str">
        <f t="shared" si="567"/>
        <v/>
      </c>
      <c r="AC448" s="205" t="e">
        <f t="shared" ref="AC448:AC461" si="573">RANK(AB448, AB$7:AB$21)</f>
        <v>#VALUE!</v>
      </c>
      <c r="AD448" s="576"/>
      <c r="AE448" s="211" t="str">
        <f>IFERROR(VLOOKUP($D448,'[2]0102W5'!$A:$B,2,0),"")</f>
        <v/>
      </c>
      <c r="AF448" s="211" t="str">
        <f>IFERROR(VLOOKUP($D448,'[2]0102W5'!$A:$C,3,0),"")</f>
        <v/>
      </c>
      <c r="AG448" s="208" t="str">
        <f t="shared" ref="AG448:AG461" si="574">IFERROR(AF448/AE448,"")</f>
        <v/>
      </c>
      <c r="AH448" s="205" t="e">
        <f t="shared" ref="AH448:AH461" si="575">RANK(AG448, AG$7:AG$21)</f>
        <v>#VALUE!</v>
      </c>
      <c r="AI448" s="576"/>
      <c r="AJ448" s="211" t="str">
        <f>IFERROR(VLOOKUP($D448,'[2]0103W6'!$A:$B,2,0),"")</f>
        <v/>
      </c>
      <c r="AK448" s="211" t="str">
        <f>IFERROR(VLOOKUP($D448,'[2]0103W6'!$A:$C,3,0),"")</f>
        <v/>
      </c>
      <c r="AL448" s="208" t="str">
        <f t="shared" si="568"/>
        <v/>
      </c>
      <c r="AM448" s="205" t="e">
        <f t="shared" ref="AM448:AM461" si="576">RANK(AL448, AL$7:AL$21)</f>
        <v>#VALUE!</v>
      </c>
      <c r="AN448" s="576"/>
      <c r="AO448" s="211" t="str">
        <f>IFERROR(VLOOKUP($D448,'[2]0104W7'!$A:$B,2,0),"")</f>
        <v/>
      </c>
      <c r="AP448" s="211" t="str">
        <f>IFERROR(VLOOKUP($D448,'[2]0104W7'!$A:$C,3,0),"")</f>
        <v/>
      </c>
      <c r="AQ448" s="208" t="str">
        <f t="shared" si="569"/>
        <v/>
      </c>
      <c r="AR448" s="205" t="e">
        <f t="shared" ref="AR448:AR461" si="577">RANK(AQ448, AQ$7:AQ$21)</f>
        <v>#VALUE!</v>
      </c>
      <c r="AS448" s="576"/>
      <c r="AT448" s="211" t="str">
        <f>IFERROR(VLOOKUP($D448,'[2]0105W1'!$A:$B,2,0),"")</f>
        <v/>
      </c>
      <c r="AU448" s="211" t="str">
        <f>IFERROR(VLOOKUP($D448,'[2]0105W1'!$A:$C,3,0),"")</f>
        <v/>
      </c>
      <c r="AV448" s="208" t="str">
        <f t="shared" si="570"/>
        <v/>
      </c>
      <c r="AW448" s="205" t="e">
        <f t="shared" ref="AW448:AW461" si="578">RANK(AV448, AV$7:AV$21)</f>
        <v>#VALUE!</v>
      </c>
      <c r="AX448" s="576"/>
    </row>
    <row r="449" spans="1:50" ht="14.25" customHeight="1">
      <c r="A449" s="279"/>
      <c r="B449" s="527"/>
      <c r="C449" s="203">
        <v>3</v>
      </c>
      <c r="D449" s="206" t="s">
        <v>713</v>
      </c>
      <c r="E449" s="203">
        <v>22</v>
      </c>
      <c r="F449" s="203">
        <v>1800</v>
      </c>
      <c r="G449" s="208">
        <f t="shared" si="565"/>
        <v>81.818181818181813</v>
      </c>
      <c r="H449" s="576"/>
      <c r="I449" s="209">
        <f t="shared" si="571"/>
        <v>22</v>
      </c>
      <c r="J449" s="209">
        <f t="shared" si="571"/>
        <v>1595.4410599614444</v>
      </c>
      <c r="K449" s="210">
        <f t="shared" si="571"/>
        <v>72.520048180065658</v>
      </c>
      <c r="L449" s="577"/>
      <c r="M449" s="209">
        <f>RANK(K449, K$447:$K$461)</f>
        <v>3</v>
      </c>
      <c r="N449" s="527"/>
      <c r="O449" s="527"/>
      <c r="P449" s="211">
        <f>IFERROR(VLOOKUP($D449,'[2]1230W2'!$A:$B,2,0),"")</f>
        <v>22</v>
      </c>
      <c r="Q449" s="211">
        <f>IFERROR(VLOOKUP($D449,'[2]1230W2'!$A:$C,3,0),"")</f>
        <v>1595.4983922829588</v>
      </c>
      <c r="R449" s="208">
        <f t="shared" si="572"/>
        <v>72.522654194679944</v>
      </c>
      <c r="S449" s="205">
        <f>RANK(R449, R$447:R$461)</f>
        <v>3</v>
      </c>
      <c r="T449" s="576"/>
      <c r="U449" s="211">
        <f>IFERROR(VLOOKUP($D449,'[2]1231W3'!$A:$B,2,0),"")</f>
        <v>22</v>
      </c>
      <c r="V449" s="211">
        <f>IFERROR(VLOOKUP($D449,'[2]1231W3'!$A:$C,3,0),"")</f>
        <v>1595.3837276399299</v>
      </c>
      <c r="W449" s="208">
        <f t="shared" si="566"/>
        <v>72.517442165451357</v>
      </c>
      <c r="X449" s="205">
        <f>RANK(W449, W$447:W$461)</f>
        <v>3</v>
      </c>
      <c r="Y449" s="576"/>
      <c r="Z449" s="211" t="str">
        <f>IFERROR(VLOOKUP($D449,'[2]0101W4'!$A:$B,2,0),"")</f>
        <v/>
      </c>
      <c r="AA449" s="211" t="str">
        <f>IFERROR(VLOOKUP($D449,'[2]0101W4'!$A:$C,3,0),"")</f>
        <v/>
      </c>
      <c r="AB449" s="208" t="str">
        <f t="shared" si="567"/>
        <v/>
      </c>
      <c r="AC449" s="205" t="e">
        <f t="shared" si="573"/>
        <v>#VALUE!</v>
      </c>
      <c r="AD449" s="576"/>
      <c r="AE449" s="211" t="str">
        <f>IFERROR(VLOOKUP($D449,'[2]0102W5'!$A:$B,2,0),"")</f>
        <v/>
      </c>
      <c r="AF449" s="211" t="str">
        <f>IFERROR(VLOOKUP($D449,'[2]0102W5'!$A:$C,3,0),"")</f>
        <v/>
      </c>
      <c r="AG449" s="208" t="str">
        <f t="shared" si="574"/>
        <v/>
      </c>
      <c r="AH449" s="205" t="e">
        <f t="shared" si="575"/>
        <v>#VALUE!</v>
      </c>
      <c r="AI449" s="576"/>
      <c r="AJ449" s="211" t="str">
        <f>IFERROR(VLOOKUP($D449,'[2]0103W6'!$A:$B,2,0),"")</f>
        <v/>
      </c>
      <c r="AK449" s="211" t="str">
        <f>IFERROR(VLOOKUP($D449,'[2]0103W6'!$A:$C,3,0),"")</f>
        <v/>
      </c>
      <c r="AL449" s="208" t="str">
        <f t="shared" si="568"/>
        <v/>
      </c>
      <c r="AM449" s="205" t="e">
        <f t="shared" si="576"/>
        <v>#VALUE!</v>
      </c>
      <c r="AN449" s="576"/>
      <c r="AO449" s="211" t="str">
        <f>IFERROR(VLOOKUP($D449,'[2]0104W7'!$A:$B,2,0),"")</f>
        <v/>
      </c>
      <c r="AP449" s="211" t="str">
        <f>IFERROR(VLOOKUP($D449,'[2]0104W7'!$A:$C,3,0),"")</f>
        <v/>
      </c>
      <c r="AQ449" s="208" t="str">
        <f t="shared" si="569"/>
        <v/>
      </c>
      <c r="AR449" s="205" t="e">
        <f t="shared" si="577"/>
        <v>#VALUE!</v>
      </c>
      <c r="AS449" s="576"/>
      <c r="AT449" s="211" t="str">
        <f>IFERROR(VLOOKUP($D449,'[2]0105W1'!$A:$B,2,0),"")</f>
        <v/>
      </c>
      <c r="AU449" s="211" t="str">
        <f>IFERROR(VLOOKUP($D449,'[2]0105W1'!$A:$C,3,0),"")</f>
        <v/>
      </c>
      <c r="AV449" s="208" t="str">
        <f t="shared" si="570"/>
        <v/>
      </c>
      <c r="AW449" s="205" t="e">
        <f t="shared" si="578"/>
        <v>#VALUE!</v>
      </c>
      <c r="AX449" s="576"/>
    </row>
    <row r="450" spans="1:50" ht="14.25" customHeight="1">
      <c r="A450" s="279"/>
      <c r="B450" s="527"/>
      <c r="C450" s="203">
        <v>4</v>
      </c>
      <c r="D450" s="206"/>
      <c r="E450" s="203"/>
      <c r="F450" s="203"/>
      <c r="G450" s="208"/>
      <c r="H450" s="576"/>
      <c r="I450" s="209"/>
      <c r="J450" s="209"/>
      <c r="K450" s="210"/>
      <c r="L450" s="577"/>
      <c r="M450" s="209"/>
      <c r="N450" s="527"/>
      <c r="O450" s="527"/>
      <c r="P450" s="211" t="str">
        <f>IFERROR(VLOOKUP($D450,'[2]1230W2'!$A:$B,2,0),"")</f>
        <v/>
      </c>
      <c r="Q450" s="211" t="str">
        <f>IFERROR(VLOOKUP($D450,'[2]1230W2'!$A:$C,3,0),"")</f>
        <v/>
      </c>
      <c r="R450" s="208" t="str">
        <f t="shared" si="572"/>
        <v/>
      </c>
      <c r="S450" s="205"/>
      <c r="T450" s="576"/>
      <c r="U450" s="211" t="str">
        <f>IFERROR(VLOOKUP($D450,'[2]1231W3'!$A:$B,2,0),"")</f>
        <v/>
      </c>
      <c r="V450" s="211" t="str">
        <f>IFERROR(VLOOKUP($D450,'[2]1231W3'!$A:$C,3,0),"")</f>
        <v/>
      </c>
      <c r="W450" s="208" t="str">
        <f t="shared" si="566"/>
        <v/>
      </c>
      <c r="X450" s="205"/>
      <c r="Y450" s="576"/>
      <c r="Z450" s="211" t="str">
        <f>IFERROR(VLOOKUP($D450,'[2]0101W4'!$A:$B,2,0),"")</f>
        <v/>
      </c>
      <c r="AA450" s="211" t="str">
        <f>IFERROR(VLOOKUP($D450,'[2]0101W4'!$A:$C,3,0),"")</f>
        <v/>
      </c>
      <c r="AB450" s="208" t="str">
        <f t="shared" si="567"/>
        <v/>
      </c>
      <c r="AC450" s="205" t="e">
        <f t="shared" si="573"/>
        <v>#VALUE!</v>
      </c>
      <c r="AD450" s="576"/>
      <c r="AE450" s="211" t="str">
        <f>IFERROR(VLOOKUP($D450,'[2]0102W5'!$A:$B,2,0),"")</f>
        <v/>
      </c>
      <c r="AF450" s="211" t="str">
        <f>IFERROR(VLOOKUP($D450,'[2]0102W5'!$A:$C,3,0),"")</f>
        <v/>
      </c>
      <c r="AG450" s="208" t="str">
        <f t="shared" si="574"/>
        <v/>
      </c>
      <c r="AH450" s="205" t="e">
        <f t="shared" si="575"/>
        <v>#VALUE!</v>
      </c>
      <c r="AI450" s="576"/>
      <c r="AJ450" s="211" t="str">
        <f>IFERROR(VLOOKUP($D450,'[2]0103W6'!$A:$B,2,0),"")</f>
        <v/>
      </c>
      <c r="AK450" s="211" t="str">
        <f>IFERROR(VLOOKUP($D450,'[2]0103W6'!$A:$C,3,0),"")</f>
        <v/>
      </c>
      <c r="AL450" s="208" t="str">
        <f t="shared" si="568"/>
        <v/>
      </c>
      <c r="AM450" s="205" t="e">
        <f t="shared" si="576"/>
        <v>#VALUE!</v>
      </c>
      <c r="AN450" s="576"/>
      <c r="AO450" s="211" t="str">
        <f>IFERROR(VLOOKUP($D450,'[2]0104W7'!$A:$B,2,0),"")</f>
        <v/>
      </c>
      <c r="AP450" s="211" t="str">
        <f>IFERROR(VLOOKUP($D450,'[2]0104W7'!$A:$C,3,0),"")</f>
        <v/>
      </c>
      <c r="AQ450" s="208" t="str">
        <f t="shared" si="569"/>
        <v/>
      </c>
      <c r="AR450" s="205" t="e">
        <f t="shared" si="577"/>
        <v>#VALUE!</v>
      </c>
      <c r="AS450" s="576"/>
      <c r="AT450" s="211" t="str">
        <f>IFERROR(VLOOKUP($D450,'[2]0105W1'!$A:$B,2,0),"")</f>
        <v/>
      </c>
      <c r="AU450" s="211" t="str">
        <f>IFERROR(VLOOKUP($D450,'[2]0105W1'!$A:$C,3,0),"")</f>
        <v/>
      </c>
      <c r="AV450" s="208" t="str">
        <f t="shared" si="570"/>
        <v/>
      </c>
      <c r="AW450" s="205" t="e">
        <f t="shared" si="578"/>
        <v>#VALUE!</v>
      </c>
      <c r="AX450" s="576"/>
    </row>
    <row r="451" spans="1:50" ht="14.25" customHeight="1">
      <c r="A451" s="279"/>
      <c r="B451" s="527"/>
      <c r="C451" s="203">
        <v>5</v>
      </c>
      <c r="D451" s="206"/>
      <c r="E451" s="203"/>
      <c r="F451" s="203"/>
      <c r="G451" s="208"/>
      <c r="H451" s="576"/>
      <c r="I451" s="209"/>
      <c r="J451" s="209"/>
      <c r="K451" s="210"/>
      <c r="L451" s="577"/>
      <c r="M451" s="209"/>
      <c r="N451" s="527"/>
      <c r="O451" s="527"/>
      <c r="P451" s="211" t="str">
        <f>IFERROR(VLOOKUP($D451,'[2]1230W2'!$A:$B,2,0),"")</f>
        <v/>
      </c>
      <c r="Q451" s="211" t="str">
        <f>IFERROR(VLOOKUP($D451,'[2]1230W2'!$A:$C,3,0),"")</f>
        <v/>
      </c>
      <c r="R451" s="208" t="str">
        <f t="shared" si="572"/>
        <v/>
      </c>
      <c r="S451" s="205"/>
      <c r="T451" s="576"/>
      <c r="U451" s="211" t="str">
        <f>IFERROR(VLOOKUP($D451,'[2]1231W3'!$A:$B,2,0),"")</f>
        <v/>
      </c>
      <c r="V451" s="211" t="str">
        <f>IFERROR(VLOOKUP($D451,'[2]1231W3'!$A:$C,3,0),"")</f>
        <v/>
      </c>
      <c r="W451" s="208" t="str">
        <f t="shared" si="566"/>
        <v/>
      </c>
      <c r="X451" s="205"/>
      <c r="Y451" s="576"/>
      <c r="Z451" s="211" t="str">
        <f>IFERROR(VLOOKUP($D451,'[2]0101W4'!$A:$B,2,0),"")</f>
        <v/>
      </c>
      <c r="AA451" s="211" t="str">
        <f>IFERROR(VLOOKUP($D451,'[2]0101W4'!$A:$C,3,0),"")</f>
        <v/>
      </c>
      <c r="AB451" s="208" t="str">
        <f t="shared" si="567"/>
        <v/>
      </c>
      <c r="AC451" s="205" t="e">
        <f t="shared" si="573"/>
        <v>#VALUE!</v>
      </c>
      <c r="AD451" s="576"/>
      <c r="AE451" s="211" t="str">
        <f>IFERROR(VLOOKUP($D451,'[2]0102W5'!$A:$B,2,0),"")</f>
        <v/>
      </c>
      <c r="AF451" s="211" t="str">
        <f>IFERROR(VLOOKUP($D451,'[2]0102W5'!$A:$C,3,0),"")</f>
        <v/>
      </c>
      <c r="AG451" s="208" t="str">
        <f t="shared" si="574"/>
        <v/>
      </c>
      <c r="AH451" s="205" t="e">
        <f t="shared" si="575"/>
        <v>#VALUE!</v>
      </c>
      <c r="AI451" s="576"/>
      <c r="AJ451" s="211" t="str">
        <f>IFERROR(VLOOKUP($D451,'[2]0103W6'!$A:$B,2,0),"")</f>
        <v/>
      </c>
      <c r="AK451" s="211" t="str">
        <f>IFERROR(VLOOKUP($D451,'[2]0103W6'!$A:$C,3,0),"")</f>
        <v/>
      </c>
      <c r="AL451" s="208" t="str">
        <f t="shared" si="568"/>
        <v/>
      </c>
      <c r="AM451" s="205" t="e">
        <f t="shared" si="576"/>
        <v>#VALUE!</v>
      </c>
      <c r="AN451" s="576"/>
      <c r="AO451" s="211" t="str">
        <f>IFERROR(VLOOKUP($D451,'[2]0104W7'!$A:$B,2,0),"")</f>
        <v/>
      </c>
      <c r="AP451" s="211" t="str">
        <f>IFERROR(VLOOKUP($D451,'[2]0104W7'!$A:$C,3,0),"")</f>
        <v/>
      </c>
      <c r="AQ451" s="208" t="str">
        <f t="shared" si="569"/>
        <v/>
      </c>
      <c r="AR451" s="205" t="e">
        <f t="shared" si="577"/>
        <v>#VALUE!</v>
      </c>
      <c r="AS451" s="576"/>
      <c r="AT451" s="211" t="str">
        <f>IFERROR(VLOOKUP($D451,'[2]0105W1'!$A:$B,2,0),"")</f>
        <v/>
      </c>
      <c r="AU451" s="211" t="str">
        <f>IFERROR(VLOOKUP($D451,'[2]0105W1'!$A:$C,3,0),"")</f>
        <v/>
      </c>
      <c r="AV451" s="208" t="str">
        <f t="shared" si="570"/>
        <v/>
      </c>
      <c r="AW451" s="205" t="e">
        <f t="shared" si="578"/>
        <v>#VALUE!</v>
      </c>
      <c r="AX451" s="576"/>
    </row>
    <row r="452" spans="1:50" ht="14.25" customHeight="1">
      <c r="A452" s="279"/>
      <c r="B452" s="527"/>
      <c r="C452" s="203">
        <v>6</v>
      </c>
      <c r="D452" s="206"/>
      <c r="E452" s="203"/>
      <c r="F452" s="203"/>
      <c r="G452" s="208"/>
      <c r="H452" s="576"/>
      <c r="I452" s="209"/>
      <c r="J452" s="209"/>
      <c r="K452" s="210"/>
      <c r="L452" s="577"/>
      <c r="M452" s="209"/>
      <c r="N452" s="527"/>
      <c r="O452" s="527"/>
      <c r="P452" s="211" t="str">
        <f>IFERROR(VLOOKUP($D452,'[2]1230W2'!$A:$B,2,0),"")</f>
        <v/>
      </c>
      <c r="Q452" s="211" t="str">
        <f>IFERROR(VLOOKUP($D452,'[2]1230W2'!$A:$C,3,0),"")</f>
        <v/>
      </c>
      <c r="R452" s="208" t="str">
        <f t="shared" si="572"/>
        <v/>
      </c>
      <c r="S452" s="205"/>
      <c r="T452" s="576"/>
      <c r="U452" s="211" t="str">
        <f>IFERROR(VLOOKUP($D452,'[2]1231W3'!$A:$B,2,0),"")</f>
        <v/>
      </c>
      <c r="V452" s="211" t="str">
        <f>IFERROR(VLOOKUP($D452,'[2]1231W3'!$A:$C,3,0),"")</f>
        <v/>
      </c>
      <c r="W452" s="208" t="str">
        <f t="shared" si="566"/>
        <v/>
      </c>
      <c r="X452" s="205"/>
      <c r="Y452" s="576"/>
      <c r="Z452" s="211" t="str">
        <f>IFERROR(VLOOKUP($D452,'[2]0101W4'!$A:$B,2,0),"")</f>
        <v/>
      </c>
      <c r="AA452" s="211" t="str">
        <f>IFERROR(VLOOKUP($D452,'[2]0101W4'!$A:$C,3,0),"")</f>
        <v/>
      </c>
      <c r="AB452" s="208" t="str">
        <f t="shared" si="567"/>
        <v/>
      </c>
      <c r="AC452" s="205" t="e">
        <f t="shared" si="573"/>
        <v>#VALUE!</v>
      </c>
      <c r="AD452" s="576"/>
      <c r="AE452" s="211" t="str">
        <f>IFERROR(VLOOKUP($D452,'[2]0102W5'!$A:$B,2,0),"")</f>
        <v/>
      </c>
      <c r="AF452" s="211" t="str">
        <f>IFERROR(VLOOKUP($D452,'[2]0102W5'!$A:$C,3,0),"")</f>
        <v/>
      </c>
      <c r="AG452" s="208" t="str">
        <f t="shared" si="574"/>
        <v/>
      </c>
      <c r="AH452" s="205" t="e">
        <f t="shared" si="575"/>
        <v>#VALUE!</v>
      </c>
      <c r="AI452" s="576"/>
      <c r="AJ452" s="211" t="str">
        <f>IFERROR(VLOOKUP($D452,'[2]0103W6'!$A:$B,2,0),"")</f>
        <v/>
      </c>
      <c r="AK452" s="211" t="str">
        <f>IFERROR(VLOOKUP($D452,'[2]0103W6'!$A:$C,3,0),"")</f>
        <v/>
      </c>
      <c r="AL452" s="208" t="str">
        <f t="shared" si="568"/>
        <v/>
      </c>
      <c r="AM452" s="205" t="e">
        <f t="shared" si="576"/>
        <v>#VALUE!</v>
      </c>
      <c r="AN452" s="576"/>
      <c r="AO452" s="211" t="str">
        <f>IFERROR(VLOOKUP($D452,'[2]0104W7'!$A:$B,2,0),"")</f>
        <v/>
      </c>
      <c r="AP452" s="211" t="str">
        <f>IFERROR(VLOOKUP($D452,'[2]0104W7'!$A:$C,3,0),"")</f>
        <v/>
      </c>
      <c r="AQ452" s="208" t="str">
        <f t="shared" si="569"/>
        <v/>
      </c>
      <c r="AR452" s="205" t="e">
        <f t="shared" si="577"/>
        <v>#VALUE!</v>
      </c>
      <c r="AS452" s="576"/>
      <c r="AT452" s="211" t="str">
        <f>IFERROR(VLOOKUP($D452,'[2]0105W1'!$A:$B,2,0),"")</f>
        <v/>
      </c>
      <c r="AU452" s="211" t="str">
        <f>IFERROR(VLOOKUP($D452,'[2]0105W1'!$A:$C,3,0),"")</f>
        <v/>
      </c>
      <c r="AV452" s="208" t="str">
        <f t="shared" si="570"/>
        <v/>
      </c>
      <c r="AW452" s="205" t="e">
        <f t="shared" si="578"/>
        <v>#VALUE!</v>
      </c>
      <c r="AX452" s="576"/>
    </row>
    <row r="453" spans="1:50" ht="14.25" customHeight="1">
      <c r="A453" s="279"/>
      <c r="B453" s="527"/>
      <c r="C453" s="203">
        <v>7</v>
      </c>
      <c r="D453" s="206"/>
      <c r="E453" s="203"/>
      <c r="F453" s="203"/>
      <c r="G453" s="208"/>
      <c r="H453" s="576"/>
      <c r="I453" s="209"/>
      <c r="J453" s="209"/>
      <c r="K453" s="210"/>
      <c r="L453" s="577"/>
      <c r="M453" s="209"/>
      <c r="N453" s="527"/>
      <c r="O453" s="527"/>
      <c r="P453" s="211" t="str">
        <f>IFERROR(VLOOKUP($D453,'[2]1230W2'!$A:$B,2,0),"")</f>
        <v/>
      </c>
      <c r="Q453" s="211" t="str">
        <f>IFERROR(VLOOKUP($D453,'[2]1230W2'!$A:$C,3,0),"")</f>
        <v/>
      </c>
      <c r="R453" s="208" t="str">
        <f t="shared" si="572"/>
        <v/>
      </c>
      <c r="S453" s="205"/>
      <c r="T453" s="576"/>
      <c r="U453" s="211" t="str">
        <f>IFERROR(VLOOKUP($D453,'[2]1231W3'!$A:$B,2,0),"")</f>
        <v/>
      </c>
      <c r="V453" s="211" t="str">
        <f>IFERROR(VLOOKUP($D453,'[2]1231W3'!$A:$C,3,0),"")</f>
        <v/>
      </c>
      <c r="W453" s="208" t="str">
        <f t="shared" si="566"/>
        <v/>
      </c>
      <c r="X453" s="205"/>
      <c r="Y453" s="576"/>
      <c r="Z453" s="211" t="str">
        <f>IFERROR(VLOOKUP($D453,'[2]0101W4'!$A:$B,2,0),"")</f>
        <v/>
      </c>
      <c r="AA453" s="211" t="str">
        <f>IFERROR(VLOOKUP($D453,'[2]0101W4'!$A:$C,3,0),"")</f>
        <v/>
      </c>
      <c r="AB453" s="208" t="str">
        <f t="shared" si="567"/>
        <v/>
      </c>
      <c r="AC453" s="205" t="e">
        <f t="shared" si="573"/>
        <v>#VALUE!</v>
      </c>
      <c r="AD453" s="576"/>
      <c r="AE453" s="211" t="str">
        <f>IFERROR(VLOOKUP($D453,'[2]0102W5'!$A:$B,2,0),"")</f>
        <v/>
      </c>
      <c r="AF453" s="211" t="str">
        <f>IFERROR(VLOOKUP($D453,'[2]0102W5'!$A:$C,3,0),"")</f>
        <v/>
      </c>
      <c r="AG453" s="208" t="str">
        <f t="shared" si="574"/>
        <v/>
      </c>
      <c r="AH453" s="205" t="e">
        <f t="shared" si="575"/>
        <v>#VALUE!</v>
      </c>
      <c r="AI453" s="576"/>
      <c r="AJ453" s="211" t="str">
        <f>IFERROR(VLOOKUP($D453,'[2]0103W6'!$A:$B,2,0),"")</f>
        <v/>
      </c>
      <c r="AK453" s="211" t="str">
        <f>IFERROR(VLOOKUP($D453,'[2]0103W6'!$A:$C,3,0),"")</f>
        <v/>
      </c>
      <c r="AL453" s="208" t="str">
        <f t="shared" si="568"/>
        <v/>
      </c>
      <c r="AM453" s="205" t="e">
        <f t="shared" si="576"/>
        <v>#VALUE!</v>
      </c>
      <c r="AN453" s="576"/>
      <c r="AO453" s="211" t="str">
        <f>IFERROR(VLOOKUP($D453,'[2]0104W7'!$A:$B,2,0),"")</f>
        <v/>
      </c>
      <c r="AP453" s="211" t="str">
        <f>IFERROR(VLOOKUP($D453,'[2]0104W7'!$A:$C,3,0),"")</f>
        <v/>
      </c>
      <c r="AQ453" s="208" t="str">
        <f t="shared" si="569"/>
        <v/>
      </c>
      <c r="AR453" s="205" t="e">
        <f t="shared" si="577"/>
        <v>#VALUE!</v>
      </c>
      <c r="AS453" s="576"/>
      <c r="AT453" s="211" t="str">
        <f>IFERROR(VLOOKUP($D453,'[2]0105W1'!$A:$B,2,0),"")</f>
        <v/>
      </c>
      <c r="AU453" s="211" t="str">
        <f>IFERROR(VLOOKUP($D453,'[2]0105W1'!$A:$C,3,0),"")</f>
        <v/>
      </c>
      <c r="AV453" s="208" t="str">
        <f t="shared" si="570"/>
        <v/>
      </c>
      <c r="AW453" s="205" t="e">
        <f t="shared" si="578"/>
        <v>#VALUE!</v>
      </c>
      <c r="AX453" s="576"/>
    </row>
    <row r="454" spans="1:50" ht="14.25" customHeight="1">
      <c r="A454" s="279"/>
      <c r="B454" s="527"/>
      <c r="C454" s="203">
        <v>8</v>
      </c>
      <c r="D454" s="206"/>
      <c r="E454" s="203"/>
      <c r="F454" s="203"/>
      <c r="G454" s="208"/>
      <c r="H454" s="576"/>
      <c r="I454" s="209"/>
      <c r="J454" s="209"/>
      <c r="K454" s="210"/>
      <c r="L454" s="577"/>
      <c r="M454" s="209"/>
      <c r="N454" s="527"/>
      <c r="O454" s="527"/>
      <c r="P454" s="211" t="str">
        <f>IFERROR(VLOOKUP($D454,'[2]1230W2'!$A:$B,2,0),"")</f>
        <v/>
      </c>
      <c r="Q454" s="211" t="str">
        <f>IFERROR(VLOOKUP($D454,'[2]1230W2'!$A:$C,3,0),"")</f>
        <v/>
      </c>
      <c r="R454" s="208" t="str">
        <f t="shared" si="572"/>
        <v/>
      </c>
      <c r="S454" s="205"/>
      <c r="T454" s="576"/>
      <c r="U454" s="211" t="str">
        <f>IFERROR(VLOOKUP($D454,'[2]1231W3'!$A:$B,2,0),"")</f>
        <v/>
      </c>
      <c r="V454" s="211" t="str">
        <f>IFERROR(VLOOKUP($D454,'[2]1231W3'!$A:$C,3,0),"")</f>
        <v/>
      </c>
      <c r="W454" s="208" t="str">
        <f t="shared" si="566"/>
        <v/>
      </c>
      <c r="X454" s="205"/>
      <c r="Y454" s="576"/>
      <c r="Z454" s="211" t="str">
        <f>IFERROR(VLOOKUP($D454,'[2]0101W4'!$A:$B,2,0),"")</f>
        <v/>
      </c>
      <c r="AA454" s="211" t="str">
        <f>IFERROR(VLOOKUP($D454,'[2]0101W4'!$A:$C,3,0),"")</f>
        <v/>
      </c>
      <c r="AB454" s="208" t="str">
        <f t="shared" si="567"/>
        <v/>
      </c>
      <c r="AC454" s="205" t="e">
        <f t="shared" si="573"/>
        <v>#VALUE!</v>
      </c>
      <c r="AD454" s="576"/>
      <c r="AE454" s="211" t="str">
        <f>IFERROR(VLOOKUP($D454,'[2]0102W5'!$A:$B,2,0),"")</f>
        <v/>
      </c>
      <c r="AF454" s="211" t="str">
        <f>IFERROR(VLOOKUP($D454,'[2]0102W5'!$A:$C,3,0),"")</f>
        <v/>
      </c>
      <c r="AG454" s="208" t="str">
        <f t="shared" si="574"/>
        <v/>
      </c>
      <c r="AH454" s="205" t="e">
        <f>RANK(AG454, AG$7:AG$21)</f>
        <v>#VALUE!</v>
      </c>
      <c r="AI454" s="576"/>
      <c r="AJ454" s="211" t="str">
        <f>IFERROR(VLOOKUP($D454,'[2]0103W6'!$A:$B,2,0),"")</f>
        <v/>
      </c>
      <c r="AK454" s="211" t="str">
        <f>IFERROR(VLOOKUP($D454,'[2]0103W6'!$A:$C,3,0),"")</f>
        <v/>
      </c>
      <c r="AL454" s="208" t="str">
        <f t="shared" si="568"/>
        <v/>
      </c>
      <c r="AM454" s="205" t="e">
        <f t="shared" si="576"/>
        <v>#VALUE!</v>
      </c>
      <c r="AN454" s="576"/>
      <c r="AO454" s="211" t="str">
        <f>IFERROR(VLOOKUP($D454,'[2]0104W7'!$A:$B,2,0),"")</f>
        <v/>
      </c>
      <c r="AP454" s="211" t="str">
        <f>IFERROR(VLOOKUP($D454,'[2]0104W7'!$A:$C,3,0),"")</f>
        <v/>
      </c>
      <c r="AQ454" s="208" t="str">
        <f t="shared" si="569"/>
        <v/>
      </c>
      <c r="AR454" s="205" t="e">
        <f t="shared" si="577"/>
        <v>#VALUE!</v>
      </c>
      <c r="AS454" s="576"/>
      <c r="AT454" s="211" t="str">
        <f>IFERROR(VLOOKUP($D454,'[2]0105W1'!$A:$B,2,0),"")</f>
        <v/>
      </c>
      <c r="AU454" s="211" t="str">
        <f>IFERROR(VLOOKUP($D454,'[2]0105W1'!$A:$C,3,0),"")</f>
        <v/>
      </c>
      <c r="AV454" s="208" t="str">
        <f t="shared" si="570"/>
        <v/>
      </c>
      <c r="AW454" s="205" t="e">
        <f t="shared" si="578"/>
        <v>#VALUE!</v>
      </c>
      <c r="AX454" s="576"/>
    </row>
    <row r="455" spans="1:50" ht="14.25" customHeight="1">
      <c r="A455" s="279"/>
      <c r="B455" s="527"/>
      <c r="C455" s="203">
        <v>9</v>
      </c>
      <c r="D455" s="206"/>
      <c r="E455" s="203"/>
      <c r="F455" s="203"/>
      <c r="G455" s="208"/>
      <c r="H455" s="576"/>
      <c r="I455" s="209"/>
      <c r="J455" s="209"/>
      <c r="K455" s="210"/>
      <c r="L455" s="577"/>
      <c r="M455" s="209"/>
      <c r="N455" s="527"/>
      <c r="O455" s="527"/>
      <c r="P455" s="211" t="str">
        <f>IFERROR(VLOOKUP($D455,'[2]1230W2'!$A:$B,2,0),"")</f>
        <v/>
      </c>
      <c r="Q455" s="211" t="str">
        <f>IFERROR(VLOOKUP($D455,'[2]1230W2'!$A:$C,3,0),"")</f>
        <v/>
      </c>
      <c r="R455" s="208" t="str">
        <f t="shared" si="572"/>
        <v/>
      </c>
      <c r="S455" s="205"/>
      <c r="T455" s="576"/>
      <c r="U455" s="211" t="str">
        <f>IFERROR(VLOOKUP($D455,'[2]1231W3'!$A:$B,2,0),"")</f>
        <v/>
      </c>
      <c r="V455" s="211" t="str">
        <f>IFERROR(VLOOKUP($D455,'[2]1231W3'!$A:$C,3,0),"")</f>
        <v/>
      </c>
      <c r="W455" s="208" t="str">
        <f t="shared" si="566"/>
        <v/>
      </c>
      <c r="X455" s="205"/>
      <c r="Y455" s="576"/>
      <c r="Z455" s="211" t="str">
        <f>IFERROR(VLOOKUP($D455,'[2]0101W4'!$A:$B,2,0),"")</f>
        <v/>
      </c>
      <c r="AA455" s="211" t="str">
        <f>IFERROR(VLOOKUP($D455,'[2]0101W4'!$A:$C,3,0),"")</f>
        <v/>
      </c>
      <c r="AB455" s="208" t="str">
        <f t="shared" si="567"/>
        <v/>
      </c>
      <c r="AC455" s="205" t="e">
        <f t="shared" si="573"/>
        <v>#VALUE!</v>
      </c>
      <c r="AD455" s="576"/>
      <c r="AE455" s="211" t="str">
        <f>IFERROR(VLOOKUP($D455,'[2]0102W5'!$A:$B,2,0),"")</f>
        <v/>
      </c>
      <c r="AF455" s="211" t="str">
        <f>IFERROR(VLOOKUP($D455,'[2]0102W5'!$A:$C,3,0),"")</f>
        <v/>
      </c>
      <c r="AG455" s="208" t="str">
        <f t="shared" si="574"/>
        <v/>
      </c>
      <c r="AH455" s="205" t="e">
        <f t="shared" si="575"/>
        <v>#VALUE!</v>
      </c>
      <c r="AI455" s="576"/>
      <c r="AJ455" s="211" t="str">
        <f>IFERROR(VLOOKUP($D455,'[2]0103W6'!$A:$B,2,0),"")</f>
        <v/>
      </c>
      <c r="AK455" s="211" t="str">
        <f>IFERROR(VLOOKUP($D455,'[2]0103W6'!$A:$C,3,0),"")</f>
        <v/>
      </c>
      <c r="AL455" s="208" t="str">
        <f t="shared" si="568"/>
        <v/>
      </c>
      <c r="AM455" s="205" t="e">
        <f t="shared" si="576"/>
        <v>#VALUE!</v>
      </c>
      <c r="AN455" s="576"/>
      <c r="AO455" s="211" t="str">
        <f>IFERROR(VLOOKUP($D455,'[2]0104W7'!$A:$B,2,0),"")</f>
        <v/>
      </c>
      <c r="AP455" s="211" t="str">
        <f>IFERROR(VLOOKUP($D455,'[2]0104W7'!$A:$C,3,0),"")</f>
        <v/>
      </c>
      <c r="AQ455" s="208" t="str">
        <f t="shared" si="569"/>
        <v/>
      </c>
      <c r="AR455" s="205" t="e">
        <f t="shared" si="577"/>
        <v>#VALUE!</v>
      </c>
      <c r="AS455" s="576"/>
      <c r="AT455" s="211" t="str">
        <f>IFERROR(VLOOKUP($D455,'[2]0105W1'!$A:$B,2,0),"")</f>
        <v/>
      </c>
      <c r="AU455" s="211" t="str">
        <f>IFERROR(VLOOKUP($D455,'[2]0105W1'!$A:$C,3,0),"")</f>
        <v/>
      </c>
      <c r="AV455" s="208" t="str">
        <f t="shared" si="570"/>
        <v/>
      </c>
      <c r="AW455" s="205" t="e">
        <f t="shared" si="578"/>
        <v>#VALUE!</v>
      </c>
      <c r="AX455" s="576"/>
    </row>
    <row r="456" spans="1:50" ht="14.25" customHeight="1">
      <c r="A456" s="279"/>
      <c r="B456" s="527"/>
      <c r="C456" s="203">
        <v>10</v>
      </c>
      <c r="D456" s="206"/>
      <c r="E456" s="203"/>
      <c r="F456" s="203"/>
      <c r="G456" s="208"/>
      <c r="H456" s="576"/>
      <c r="I456" s="209"/>
      <c r="J456" s="209"/>
      <c r="K456" s="210"/>
      <c r="L456" s="577"/>
      <c r="M456" s="209"/>
      <c r="N456" s="527"/>
      <c r="O456" s="527"/>
      <c r="P456" s="211" t="str">
        <f>IFERROR(VLOOKUP($D456,'[2]1230W2'!$A:$B,2,0),"")</f>
        <v/>
      </c>
      <c r="Q456" s="211" t="str">
        <f>IFERROR(VLOOKUP($D456,'[2]1230W2'!$A:$C,3,0),"")</f>
        <v/>
      </c>
      <c r="R456" s="208" t="str">
        <f t="shared" si="572"/>
        <v/>
      </c>
      <c r="S456" s="205"/>
      <c r="T456" s="576"/>
      <c r="U456" s="211" t="str">
        <f>IFERROR(VLOOKUP($D456,'[2]1231W3'!$A:$B,2,0),"")</f>
        <v/>
      </c>
      <c r="V456" s="211" t="str">
        <f>IFERROR(VLOOKUP($D456,'[2]1231W3'!$A:$C,3,0),"")</f>
        <v/>
      </c>
      <c r="W456" s="208" t="str">
        <f t="shared" si="566"/>
        <v/>
      </c>
      <c r="X456" s="205"/>
      <c r="Y456" s="576"/>
      <c r="Z456" s="211" t="str">
        <f>IFERROR(VLOOKUP($D456,'[2]0101W4'!$A:$B,2,0),"")</f>
        <v/>
      </c>
      <c r="AA456" s="211" t="str">
        <f>IFERROR(VLOOKUP($D456,'[2]0101W4'!$A:$C,3,0),"")</f>
        <v/>
      </c>
      <c r="AB456" s="208" t="str">
        <f t="shared" si="567"/>
        <v/>
      </c>
      <c r="AC456" s="205" t="e">
        <f t="shared" si="573"/>
        <v>#VALUE!</v>
      </c>
      <c r="AD456" s="576"/>
      <c r="AE456" s="211" t="str">
        <f>IFERROR(VLOOKUP($D456,'[2]0102W5'!$A:$B,2,0),"")</f>
        <v/>
      </c>
      <c r="AF456" s="211" t="str">
        <f>IFERROR(VLOOKUP($D456,'[2]0102W5'!$A:$C,3,0),"")</f>
        <v/>
      </c>
      <c r="AG456" s="208" t="str">
        <f t="shared" si="574"/>
        <v/>
      </c>
      <c r="AH456" s="205" t="e">
        <f t="shared" si="575"/>
        <v>#VALUE!</v>
      </c>
      <c r="AI456" s="576"/>
      <c r="AJ456" s="211" t="str">
        <f>IFERROR(VLOOKUP($D456,'[2]0103W6'!$A:$B,2,0),"")</f>
        <v/>
      </c>
      <c r="AK456" s="211" t="str">
        <f>IFERROR(VLOOKUP($D456,'[2]0103W6'!$A:$C,3,0),"")</f>
        <v/>
      </c>
      <c r="AL456" s="208" t="str">
        <f t="shared" si="568"/>
        <v/>
      </c>
      <c r="AM456" s="205" t="e">
        <f t="shared" si="576"/>
        <v>#VALUE!</v>
      </c>
      <c r="AN456" s="576"/>
      <c r="AO456" s="211" t="str">
        <f>IFERROR(VLOOKUP($D456,'[2]0104W7'!$A:$B,2,0),"")</f>
        <v/>
      </c>
      <c r="AP456" s="211" t="str">
        <f>IFERROR(VLOOKUP($D456,'[2]0104W7'!$A:$C,3,0),"")</f>
        <v/>
      </c>
      <c r="AQ456" s="208" t="str">
        <f t="shared" si="569"/>
        <v/>
      </c>
      <c r="AR456" s="205" t="e">
        <f t="shared" si="577"/>
        <v>#VALUE!</v>
      </c>
      <c r="AS456" s="576"/>
      <c r="AT456" s="211" t="str">
        <f>IFERROR(VLOOKUP($D456,'[2]0105W1'!$A:$B,2,0),"")</f>
        <v/>
      </c>
      <c r="AU456" s="211" t="str">
        <f>IFERROR(VLOOKUP($D456,'[2]0105W1'!$A:$C,3,0),"")</f>
        <v/>
      </c>
      <c r="AV456" s="208" t="str">
        <f t="shared" si="570"/>
        <v/>
      </c>
      <c r="AW456" s="205" t="e">
        <f t="shared" si="578"/>
        <v>#VALUE!</v>
      </c>
      <c r="AX456" s="576"/>
    </row>
    <row r="457" spans="1:50" ht="14.25" customHeight="1">
      <c r="A457" s="279"/>
      <c r="B457" s="527"/>
      <c r="C457" s="203">
        <v>11</v>
      </c>
      <c r="D457" s="206"/>
      <c r="E457" s="203"/>
      <c r="F457" s="203"/>
      <c r="G457" s="208"/>
      <c r="H457" s="576"/>
      <c r="I457" s="209"/>
      <c r="J457" s="209"/>
      <c r="K457" s="210"/>
      <c r="L457" s="577"/>
      <c r="M457" s="209"/>
      <c r="N457" s="527"/>
      <c r="O457" s="527"/>
      <c r="P457" s="211" t="str">
        <f>IFERROR(VLOOKUP($D457,'[2]1230W2'!$A:$B,2,0),"")</f>
        <v/>
      </c>
      <c r="Q457" s="211" t="str">
        <f>IFERROR(VLOOKUP($D457,'[2]1230W2'!$A:$C,3,0),"")</f>
        <v/>
      </c>
      <c r="R457" s="208" t="str">
        <f t="shared" si="572"/>
        <v/>
      </c>
      <c r="S457" s="205"/>
      <c r="T457" s="576"/>
      <c r="U457" s="211" t="str">
        <f>IFERROR(VLOOKUP($D457,'[2]1231W3'!$A:$B,2,0),"")</f>
        <v/>
      </c>
      <c r="V457" s="211" t="str">
        <f>IFERROR(VLOOKUP($D457,'[2]1231W3'!$A:$C,3,0),"")</f>
        <v/>
      </c>
      <c r="W457" s="208" t="str">
        <f t="shared" si="566"/>
        <v/>
      </c>
      <c r="X457" s="205"/>
      <c r="Y457" s="576"/>
      <c r="Z457" s="211" t="str">
        <f>IFERROR(VLOOKUP($D457,'[2]0101W4'!$A:$B,2,0),"")</f>
        <v/>
      </c>
      <c r="AA457" s="211" t="str">
        <f>IFERROR(VLOOKUP($D457,'[2]0101W4'!$A:$C,3,0),"")</f>
        <v/>
      </c>
      <c r="AB457" s="208" t="str">
        <f t="shared" si="567"/>
        <v/>
      </c>
      <c r="AC457" s="205" t="e">
        <f t="shared" si="573"/>
        <v>#VALUE!</v>
      </c>
      <c r="AD457" s="576"/>
      <c r="AE457" s="211" t="str">
        <f>IFERROR(VLOOKUP($D457,'[2]0102W5'!$A:$B,2,0),"")</f>
        <v/>
      </c>
      <c r="AF457" s="211" t="str">
        <f>IFERROR(VLOOKUP($D457,'[2]0102W5'!$A:$C,3,0),"")</f>
        <v/>
      </c>
      <c r="AG457" s="208" t="str">
        <f t="shared" si="574"/>
        <v/>
      </c>
      <c r="AH457" s="205" t="e">
        <f t="shared" si="575"/>
        <v>#VALUE!</v>
      </c>
      <c r="AI457" s="576"/>
      <c r="AJ457" s="211" t="str">
        <f>IFERROR(VLOOKUP($D457,'[2]0103W6'!$A:$B,2,0),"")</f>
        <v/>
      </c>
      <c r="AK457" s="211" t="str">
        <f>IFERROR(VLOOKUP($D457,'[2]0103W6'!$A:$C,3,0),"")</f>
        <v/>
      </c>
      <c r="AL457" s="208" t="str">
        <f t="shared" si="568"/>
        <v/>
      </c>
      <c r="AM457" s="205" t="e">
        <f t="shared" si="576"/>
        <v>#VALUE!</v>
      </c>
      <c r="AN457" s="576"/>
      <c r="AO457" s="211" t="str">
        <f>IFERROR(VLOOKUP($D457,'[2]0104W7'!$A:$B,2,0),"")</f>
        <v/>
      </c>
      <c r="AP457" s="211" t="str">
        <f>IFERROR(VLOOKUP($D457,'[2]0104W7'!$A:$C,3,0),"")</f>
        <v/>
      </c>
      <c r="AQ457" s="208" t="str">
        <f t="shared" si="569"/>
        <v/>
      </c>
      <c r="AR457" s="205" t="e">
        <f t="shared" si="577"/>
        <v>#VALUE!</v>
      </c>
      <c r="AS457" s="576"/>
      <c r="AT457" s="211" t="str">
        <f>IFERROR(VLOOKUP($D457,'[2]0105W1'!$A:$B,2,0),"")</f>
        <v/>
      </c>
      <c r="AU457" s="211" t="str">
        <f>IFERROR(VLOOKUP($D457,'[2]0105W1'!$A:$C,3,0),"")</f>
        <v/>
      </c>
      <c r="AV457" s="208" t="str">
        <f t="shared" si="570"/>
        <v/>
      </c>
      <c r="AW457" s="205" t="e">
        <f t="shared" si="578"/>
        <v>#VALUE!</v>
      </c>
      <c r="AX457" s="576"/>
    </row>
    <row r="458" spans="1:50" ht="14.25" customHeight="1">
      <c r="A458" s="279"/>
      <c r="B458" s="527"/>
      <c r="C458" s="203">
        <v>12</v>
      </c>
      <c r="D458" s="206"/>
      <c r="E458" s="203"/>
      <c r="F458" s="203"/>
      <c r="G458" s="208"/>
      <c r="H458" s="576"/>
      <c r="I458" s="209"/>
      <c r="J458" s="209"/>
      <c r="K458" s="210"/>
      <c r="L458" s="577"/>
      <c r="M458" s="209"/>
      <c r="N458" s="527"/>
      <c r="O458" s="527"/>
      <c r="P458" s="211" t="str">
        <f>IFERROR(VLOOKUP($D458,'[2]1230W2'!$A:$B,2,0),"")</f>
        <v/>
      </c>
      <c r="Q458" s="211" t="str">
        <f>IFERROR(VLOOKUP($D458,'[2]1230W2'!$A:$C,3,0),"")</f>
        <v/>
      </c>
      <c r="R458" s="208" t="str">
        <f t="shared" si="572"/>
        <v/>
      </c>
      <c r="S458" s="205"/>
      <c r="T458" s="576"/>
      <c r="U458" s="211" t="str">
        <f>IFERROR(VLOOKUP($D458,'[2]1231W3'!$A:$B,2,0),"")</f>
        <v/>
      </c>
      <c r="V458" s="211" t="str">
        <f>IFERROR(VLOOKUP($D458,'[2]1231W3'!$A:$C,3,0),"")</f>
        <v/>
      </c>
      <c r="W458" s="208" t="str">
        <f t="shared" si="566"/>
        <v/>
      </c>
      <c r="X458" s="205"/>
      <c r="Y458" s="576"/>
      <c r="Z458" s="211" t="str">
        <f>IFERROR(VLOOKUP($D458,'[2]0101W4'!$A:$B,2,0),"")</f>
        <v/>
      </c>
      <c r="AA458" s="211" t="str">
        <f>IFERROR(VLOOKUP($D458,'[2]0101W4'!$A:$C,3,0),"")</f>
        <v/>
      </c>
      <c r="AB458" s="208" t="str">
        <f t="shared" si="567"/>
        <v/>
      </c>
      <c r="AC458" s="205" t="e">
        <f t="shared" si="573"/>
        <v>#VALUE!</v>
      </c>
      <c r="AD458" s="576"/>
      <c r="AE458" s="211" t="str">
        <f>IFERROR(VLOOKUP($D458,'[2]0102W5'!$A:$B,2,0),"")</f>
        <v/>
      </c>
      <c r="AF458" s="211" t="str">
        <f>IFERROR(VLOOKUP($D458,'[2]0102W5'!$A:$C,3,0),"")</f>
        <v/>
      </c>
      <c r="AG458" s="208" t="str">
        <f t="shared" si="574"/>
        <v/>
      </c>
      <c r="AH458" s="205" t="e">
        <f t="shared" si="575"/>
        <v>#VALUE!</v>
      </c>
      <c r="AI458" s="576"/>
      <c r="AJ458" s="211" t="str">
        <f>IFERROR(VLOOKUP($D458,'[2]0103W6'!$A:$B,2,0),"")</f>
        <v/>
      </c>
      <c r="AK458" s="211" t="str">
        <f>IFERROR(VLOOKUP($D458,'[2]0103W6'!$A:$C,3,0),"")</f>
        <v/>
      </c>
      <c r="AL458" s="208" t="str">
        <f t="shared" si="568"/>
        <v/>
      </c>
      <c r="AM458" s="205" t="e">
        <f t="shared" si="576"/>
        <v>#VALUE!</v>
      </c>
      <c r="AN458" s="576"/>
      <c r="AO458" s="211" t="str">
        <f>IFERROR(VLOOKUP($D458,'[2]0104W7'!$A:$B,2,0),"")</f>
        <v/>
      </c>
      <c r="AP458" s="211" t="str">
        <f>IFERROR(VLOOKUP($D458,'[2]0104W7'!$A:$C,3,0),"")</f>
        <v/>
      </c>
      <c r="AQ458" s="208" t="str">
        <f t="shared" si="569"/>
        <v/>
      </c>
      <c r="AR458" s="205" t="e">
        <f t="shared" si="577"/>
        <v>#VALUE!</v>
      </c>
      <c r="AS458" s="576"/>
      <c r="AT458" s="211" t="str">
        <f>IFERROR(VLOOKUP($D458,'[2]0105W1'!$A:$B,2,0),"")</f>
        <v/>
      </c>
      <c r="AU458" s="211" t="str">
        <f>IFERROR(VLOOKUP($D458,'[2]0105W1'!$A:$C,3,0),"")</f>
        <v/>
      </c>
      <c r="AV458" s="208" t="str">
        <f t="shared" si="570"/>
        <v/>
      </c>
      <c r="AW458" s="205" t="e">
        <f t="shared" si="578"/>
        <v>#VALUE!</v>
      </c>
      <c r="AX458" s="576"/>
    </row>
    <row r="459" spans="1:50" ht="14.25" customHeight="1">
      <c r="A459" s="279"/>
      <c r="B459" s="527"/>
      <c r="C459" s="203">
        <v>13</v>
      </c>
      <c r="D459" s="206"/>
      <c r="E459" s="203"/>
      <c r="F459" s="203"/>
      <c r="G459" s="208"/>
      <c r="H459" s="576"/>
      <c r="I459" s="209"/>
      <c r="J459" s="209"/>
      <c r="K459" s="210"/>
      <c r="L459" s="577"/>
      <c r="M459" s="209"/>
      <c r="N459" s="527"/>
      <c r="O459" s="527"/>
      <c r="P459" s="211" t="str">
        <f>IFERROR(VLOOKUP($D459,'[2]1230W2'!$A:$B,2,0),"")</f>
        <v/>
      </c>
      <c r="Q459" s="211" t="str">
        <f>IFERROR(VLOOKUP($D459,'[2]1230W2'!$A:$C,3,0),"")</f>
        <v/>
      </c>
      <c r="R459" s="208" t="str">
        <f t="shared" si="572"/>
        <v/>
      </c>
      <c r="S459" s="205"/>
      <c r="T459" s="576"/>
      <c r="U459" s="211" t="str">
        <f>IFERROR(VLOOKUP($D459,'[2]1231W3'!$A:$B,2,0),"")</f>
        <v/>
      </c>
      <c r="V459" s="211" t="str">
        <f>IFERROR(VLOOKUP($D459,'[2]1231W3'!$A:$C,3,0),"")</f>
        <v/>
      </c>
      <c r="W459" s="208" t="str">
        <f t="shared" si="566"/>
        <v/>
      </c>
      <c r="X459" s="205"/>
      <c r="Y459" s="576"/>
      <c r="Z459" s="211" t="str">
        <f>IFERROR(VLOOKUP($D459,'[2]0101W4'!$A:$B,2,0),"")</f>
        <v/>
      </c>
      <c r="AA459" s="211" t="str">
        <f>IFERROR(VLOOKUP($D459,'[2]0101W4'!$A:$C,3,0),"")</f>
        <v/>
      </c>
      <c r="AB459" s="208" t="str">
        <f t="shared" si="567"/>
        <v/>
      </c>
      <c r="AC459" s="205" t="e">
        <f t="shared" si="573"/>
        <v>#VALUE!</v>
      </c>
      <c r="AD459" s="576"/>
      <c r="AE459" s="211" t="str">
        <f>IFERROR(VLOOKUP($D459,'[2]0102W5'!$A:$B,2,0),"")</f>
        <v/>
      </c>
      <c r="AF459" s="211" t="str">
        <f>IFERROR(VLOOKUP($D459,'[2]0102W5'!$A:$C,3,0),"")</f>
        <v/>
      </c>
      <c r="AG459" s="208" t="str">
        <f t="shared" si="574"/>
        <v/>
      </c>
      <c r="AH459" s="205" t="e">
        <f t="shared" si="575"/>
        <v>#VALUE!</v>
      </c>
      <c r="AI459" s="576"/>
      <c r="AJ459" s="211" t="str">
        <f>IFERROR(VLOOKUP($D459,'[2]0103W6'!$A:$B,2,0),"")</f>
        <v/>
      </c>
      <c r="AK459" s="211" t="str">
        <f>IFERROR(VLOOKUP($D459,'[2]0103W6'!$A:$C,3,0),"")</f>
        <v/>
      </c>
      <c r="AL459" s="208" t="str">
        <f t="shared" si="568"/>
        <v/>
      </c>
      <c r="AM459" s="205" t="e">
        <f t="shared" si="576"/>
        <v>#VALUE!</v>
      </c>
      <c r="AN459" s="576"/>
      <c r="AO459" s="211" t="str">
        <f>IFERROR(VLOOKUP($D459,'[2]0104W7'!$A:$B,2,0),"")</f>
        <v/>
      </c>
      <c r="AP459" s="211" t="str">
        <f>IFERROR(VLOOKUP($D459,'[2]0104W7'!$A:$C,3,0),"")</f>
        <v/>
      </c>
      <c r="AQ459" s="208" t="str">
        <f t="shared" si="569"/>
        <v/>
      </c>
      <c r="AR459" s="205" t="e">
        <f t="shared" si="577"/>
        <v>#VALUE!</v>
      </c>
      <c r="AS459" s="576"/>
      <c r="AT459" s="211" t="str">
        <f>IFERROR(VLOOKUP($D459,'[2]0105W1'!$A:$B,2,0),"")</f>
        <v/>
      </c>
      <c r="AU459" s="211" t="str">
        <f>IFERROR(VLOOKUP($D459,'[2]0105W1'!$A:$C,3,0),"")</f>
        <v/>
      </c>
      <c r="AV459" s="208" t="str">
        <f t="shared" si="570"/>
        <v/>
      </c>
      <c r="AW459" s="205" t="e">
        <f t="shared" si="578"/>
        <v>#VALUE!</v>
      </c>
      <c r="AX459" s="576"/>
    </row>
    <row r="460" spans="1:50" ht="14.25" customHeight="1">
      <c r="A460" s="279"/>
      <c r="B460" s="527"/>
      <c r="C460" s="203">
        <v>14</v>
      </c>
      <c r="D460" s="206"/>
      <c r="E460" s="203"/>
      <c r="F460" s="203"/>
      <c r="G460" s="208"/>
      <c r="H460" s="576"/>
      <c r="I460" s="209"/>
      <c r="J460" s="209"/>
      <c r="K460" s="210"/>
      <c r="L460" s="577"/>
      <c r="M460" s="209"/>
      <c r="N460" s="527"/>
      <c r="O460" s="527"/>
      <c r="P460" s="211" t="str">
        <f>IFERROR(VLOOKUP($D460,'[2]1230W2'!$A:$B,2,0),"")</f>
        <v/>
      </c>
      <c r="Q460" s="211" t="str">
        <f>IFERROR(VLOOKUP($D460,'[2]1230W2'!$A:$C,3,0),"")</f>
        <v/>
      </c>
      <c r="R460" s="208" t="str">
        <f t="shared" si="572"/>
        <v/>
      </c>
      <c r="S460" s="205"/>
      <c r="T460" s="576"/>
      <c r="U460" s="211" t="str">
        <f>IFERROR(VLOOKUP($D460,'[2]1231W3'!$A:$B,2,0),"")</f>
        <v/>
      </c>
      <c r="V460" s="211" t="str">
        <f>IFERROR(VLOOKUP($D460,'[2]1231W3'!$A:$C,3,0),"")</f>
        <v/>
      </c>
      <c r="W460" s="208" t="str">
        <f t="shared" si="566"/>
        <v/>
      </c>
      <c r="X460" s="205"/>
      <c r="Y460" s="576"/>
      <c r="Z460" s="211" t="str">
        <f>IFERROR(VLOOKUP($D460,'[2]0101W4'!$A:$B,2,0),"")</f>
        <v/>
      </c>
      <c r="AA460" s="211" t="str">
        <f>IFERROR(VLOOKUP($D460,'[2]0101W4'!$A:$C,3,0),"")</f>
        <v/>
      </c>
      <c r="AB460" s="208" t="str">
        <f t="shared" si="567"/>
        <v/>
      </c>
      <c r="AC460" s="205" t="e">
        <f t="shared" si="573"/>
        <v>#VALUE!</v>
      </c>
      <c r="AD460" s="576"/>
      <c r="AE460" s="211" t="str">
        <f>IFERROR(VLOOKUP($D460,'[2]0102W5'!$A:$B,2,0),"")</f>
        <v/>
      </c>
      <c r="AF460" s="211" t="str">
        <f>IFERROR(VLOOKUP($D460,'[2]0102W5'!$A:$C,3,0),"")</f>
        <v/>
      </c>
      <c r="AG460" s="208" t="str">
        <f t="shared" si="574"/>
        <v/>
      </c>
      <c r="AH460" s="205" t="e">
        <f t="shared" si="575"/>
        <v>#VALUE!</v>
      </c>
      <c r="AI460" s="576"/>
      <c r="AJ460" s="211" t="str">
        <f>IFERROR(VLOOKUP($D460,'[2]0103W6'!$A:$B,2,0),"")</f>
        <v/>
      </c>
      <c r="AK460" s="211" t="str">
        <f>IFERROR(VLOOKUP($D460,'[2]0103W6'!$A:$C,3,0),"")</f>
        <v/>
      </c>
      <c r="AL460" s="208" t="str">
        <f t="shared" si="568"/>
        <v/>
      </c>
      <c r="AM460" s="205" t="e">
        <f t="shared" si="576"/>
        <v>#VALUE!</v>
      </c>
      <c r="AN460" s="576"/>
      <c r="AO460" s="211" t="str">
        <f>IFERROR(VLOOKUP($D460,'[2]0104W7'!$A:$B,2,0),"")</f>
        <v/>
      </c>
      <c r="AP460" s="211" t="str">
        <f>IFERROR(VLOOKUP($D460,'[2]0104W7'!$A:$C,3,0),"")</f>
        <v/>
      </c>
      <c r="AQ460" s="208" t="str">
        <f t="shared" si="569"/>
        <v/>
      </c>
      <c r="AR460" s="205" t="e">
        <f t="shared" si="577"/>
        <v>#VALUE!</v>
      </c>
      <c r="AS460" s="576"/>
      <c r="AT460" s="211" t="str">
        <f>IFERROR(VLOOKUP($D460,'[2]0105W1'!$A:$B,2,0),"")</f>
        <v/>
      </c>
      <c r="AU460" s="211" t="str">
        <f>IFERROR(VLOOKUP($D460,'[2]0105W1'!$A:$C,3,0),"")</f>
        <v/>
      </c>
      <c r="AV460" s="208" t="str">
        <f t="shared" si="570"/>
        <v/>
      </c>
      <c r="AW460" s="205" t="e">
        <f t="shared" si="578"/>
        <v>#VALUE!</v>
      </c>
      <c r="AX460" s="576"/>
    </row>
    <row r="461" spans="1:50" ht="14.25" customHeight="1">
      <c r="A461" s="279"/>
      <c r="B461" s="527"/>
      <c r="C461" s="203">
        <v>15</v>
      </c>
      <c r="D461" s="206"/>
      <c r="E461" s="203"/>
      <c r="F461" s="203"/>
      <c r="G461" s="208"/>
      <c r="H461" s="576"/>
      <c r="I461" s="209"/>
      <c r="J461" s="209"/>
      <c r="K461" s="210"/>
      <c r="L461" s="577"/>
      <c r="M461" s="209"/>
      <c r="N461" s="527"/>
      <c r="O461" s="527"/>
      <c r="P461" s="211" t="str">
        <f>IFERROR(VLOOKUP($D461,'[2]1230W2'!$A:$B,2,0),"")</f>
        <v/>
      </c>
      <c r="Q461" s="211" t="str">
        <f>IFERROR(VLOOKUP($D461,'[2]1230W2'!$A:$C,3,0),"")</f>
        <v/>
      </c>
      <c r="R461" s="208" t="str">
        <f t="shared" si="572"/>
        <v/>
      </c>
      <c r="S461" s="205"/>
      <c r="T461" s="576"/>
      <c r="U461" s="211" t="str">
        <f>IFERROR(VLOOKUP($D461,'[2]1231W3'!$A:$B,2,0),"")</f>
        <v/>
      </c>
      <c r="V461" s="211" t="str">
        <f>IFERROR(VLOOKUP($D461,'[2]1231W3'!$A:$C,3,0),"")</f>
        <v/>
      </c>
      <c r="W461" s="208" t="str">
        <f t="shared" si="566"/>
        <v/>
      </c>
      <c r="X461" s="205"/>
      <c r="Y461" s="576"/>
      <c r="Z461" s="211" t="str">
        <f>IFERROR(VLOOKUP($D461,'[2]0101W4'!$A:$B,2,0),"")</f>
        <v/>
      </c>
      <c r="AA461" s="211" t="str">
        <f>IFERROR(VLOOKUP($D461,'[2]0101W4'!$A:$C,3,0),"")</f>
        <v/>
      </c>
      <c r="AB461" s="208" t="str">
        <f t="shared" si="567"/>
        <v/>
      </c>
      <c r="AC461" s="205" t="e">
        <f t="shared" si="573"/>
        <v>#VALUE!</v>
      </c>
      <c r="AD461" s="576"/>
      <c r="AE461" s="211" t="str">
        <f>IFERROR(VLOOKUP($D461,'[2]0102W5'!$A:$B,2,0),"")</f>
        <v/>
      </c>
      <c r="AF461" s="211" t="str">
        <f>IFERROR(VLOOKUP($D461,'[2]0102W5'!$A:$C,3,0),"")</f>
        <v/>
      </c>
      <c r="AG461" s="208" t="str">
        <f t="shared" si="574"/>
        <v/>
      </c>
      <c r="AH461" s="205" t="e">
        <f t="shared" si="575"/>
        <v>#VALUE!</v>
      </c>
      <c r="AI461" s="576"/>
      <c r="AJ461" s="211" t="str">
        <f>IFERROR(VLOOKUP($D461,'[2]0103W6'!$A:$B,2,0),"")</f>
        <v/>
      </c>
      <c r="AK461" s="211" t="str">
        <f>IFERROR(VLOOKUP($D461,'[2]0103W6'!$A:$C,3,0),"")</f>
        <v/>
      </c>
      <c r="AL461" s="208" t="str">
        <f t="shared" si="568"/>
        <v/>
      </c>
      <c r="AM461" s="205" t="e">
        <f t="shared" si="576"/>
        <v>#VALUE!</v>
      </c>
      <c r="AN461" s="576"/>
      <c r="AO461" s="211" t="str">
        <f>IFERROR(VLOOKUP($D461,'[2]0104W7'!$A:$B,2,0),"")</f>
        <v/>
      </c>
      <c r="AP461" s="211" t="str">
        <f>IFERROR(VLOOKUP($D461,'[2]0104W7'!$A:$C,3,0),"")</f>
        <v/>
      </c>
      <c r="AQ461" s="208" t="str">
        <f t="shared" si="569"/>
        <v/>
      </c>
      <c r="AR461" s="205" t="e">
        <f t="shared" si="577"/>
        <v>#VALUE!</v>
      </c>
      <c r="AS461" s="576"/>
      <c r="AT461" s="211" t="str">
        <f>IFERROR(VLOOKUP($D461,'[2]0105W1'!$A:$B,2,0),"")</f>
        <v/>
      </c>
      <c r="AU461" s="211" t="str">
        <f>IFERROR(VLOOKUP($D461,'[2]0105W1'!$A:$C,3,0),"")</f>
        <v/>
      </c>
      <c r="AV461" s="208" t="str">
        <f t="shared" si="570"/>
        <v/>
      </c>
      <c r="AW461" s="205" t="e">
        <f t="shared" si="578"/>
        <v>#VALUE!</v>
      </c>
      <c r="AX461" s="576"/>
    </row>
  </sheetData>
  <mergeCells count="1357"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M443"/>
    <mergeCell ref="N442:N443"/>
    <mergeCell ref="O442:O443"/>
    <mergeCell ref="P442:T442"/>
    <mergeCell ref="U442:Y442"/>
    <mergeCell ref="Z442:AD442"/>
    <mergeCell ref="AE442:AI442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B422:M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AO344:AR344"/>
    <mergeCell ref="AS344:AS346"/>
    <mergeCell ref="AT344:AW344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M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I347:AI361"/>
    <mergeCell ref="B344:B346"/>
    <mergeCell ref="C344:D34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N347:AN361"/>
    <mergeCell ref="AS347:AS361"/>
    <mergeCell ref="AX347:AX361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Z344:AC344"/>
    <mergeCell ref="AD344:AD346"/>
    <mergeCell ref="AE344:AH344"/>
    <mergeCell ref="AI344:AI346"/>
    <mergeCell ref="AJ344:AM344"/>
    <mergeCell ref="AN344:AN346"/>
    <mergeCell ref="E344:G344"/>
    <mergeCell ref="I344:K344"/>
    <mergeCell ref="L344:L346"/>
    <mergeCell ref="M344:M346"/>
    <mergeCell ref="B362:M363"/>
    <mergeCell ref="N362:N363"/>
    <mergeCell ref="O362:O363"/>
    <mergeCell ref="AT324:AW324"/>
    <mergeCell ref="AN327:AN341"/>
    <mergeCell ref="AS327:AS341"/>
    <mergeCell ref="AX327:AX341"/>
    <mergeCell ref="B342:M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I327:AI341"/>
    <mergeCell ref="P324:S324"/>
    <mergeCell ref="T324:T326"/>
    <mergeCell ref="U324:X324"/>
    <mergeCell ref="Y324:Y326"/>
    <mergeCell ref="T327:T341"/>
    <mergeCell ref="Y327:Y341"/>
    <mergeCell ref="AD327:AD341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Z324:AC324"/>
    <mergeCell ref="AD324:AD326"/>
    <mergeCell ref="AE324:AH324"/>
    <mergeCell ref="AI324:AI326"/>
    <mergeCell ref="AJ324:AM324"/>
    <mergeCell ref="AN324:AN326"/>
    <mergeCell ref="AO324:AR324"/>
    <mergeCell ref="AS324:AS326"/>
    <mergeCell ref="N344:N361"/>
    <mergeCell ref="O344:O361"/>
    <mergeCell ref="P344:S344"/>
    <mergeCell ref="T344:T346"/>
    <mergeCell ref="U344:X344"/>
    <mergeCell ref="Y344:Y346"/>
    <mergeCell ref="T347:T361"/>
    <mergeCell ref="Y347:Y361"/>
    <mergeCell ref="AD347:AD361"/>
    <mergeCell ref="B324:B326"/>
    <mergeCell ref="C324:D326"/>
    <mergeCell ref="E324:G324"/>
    <mergeCell ref="B327:B341"/>
    <mergeCell ref="H327:H341"/>
    <mergeCell ref="L327:L341"/>
    <mergeCell ref="H344:H346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E305:G305"/>
    <mergeCell ref="I305:K305"/>
    <mergeCell ref="B347:B361"/>
    <mergeCell ref="H347:H361"/>
    <mergeCell ref="L347:L361"/>
    <mergeCell ref="H324:H326"/>
    <mergeCell ref="I324:K324"/>
    <mergeCell ref="L324:L326"/>
    <mergeCell ref="M324:M326"/>
    <mergeCell ref="N324:N341"/>
    <mergeCell ref="O324:O341"/>
    <mergeCell ref="B322:M323"/>
    <mergeCell ref="N322:N323"/>
    <mergeCell ref="O322:O323"/>
    <mergeCell ref="AX307:AX321"/>
    <mergeCell ref="AN304:AN306"/>
    <mergeCell ref="AO304:AR304"/>
    <mergeCell ref="AS304:AS306"/>
    <mergeCell ref="AT304:AW304"/>
    <mergeCell ref="AX304:AX306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P305:S305"/>
    <mergeCell ref="U305:X305"/>
    <mergeCell ref="Z305:AC305"/>
    <mergeCell ref="AE305:AH305"/>
    <mergeCell ref="AJ305:AM305"/>
    <mergeCell ref="AO305:AR305"/>
    <mergeCell ref="AT305:AW305"/>
    <mergeCell ref="T307:T321"/>
    <mergeCell ref="Y307:Y321"/>
    <mergeCell ref="AD307:AD321"/>
    <mergeCell ref="AI307:AI321"/>
    <mergeCell ref="AN307:AN321"/>
    <mergeCell ref="AS307:AS321"/>
    <mergeCell ref="AX287:AX301"/>
    <mergeCell ref="B302:M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J282:AN282"/>
    <mergeCell ref="AO282:AS282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M283"/>
    <mergeCell ref="N282:N283"/>
    <mergeCell ref="O282:O283"/>
    <mergeCell ref="P282:T282"/>
    <mergeCell ref="U282:Y282"/>
    <mergeCell ref="Z282:AD282"/>
    <mergeCell ref="AE282:AI282"/>
    <mergeCell ref="AI284:AI286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T167:T181"/>
    <mergeCell ref="Y167:Y181"/>
    <mergeCell ref="AD167:AD18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N144:AN146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L107:L121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T102:AX102"/>
    <mergeCell ref="Z84:AC84"/>
    <mergeCell ref="AD87:AD101"/>
    <mergeCell ref="AI87:AI101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B84:B86"/>
    <mergeCell ref="P83:T83"/>
    <mergeCell ref="U83:Y83"/>
    <mergeCell ref="Z83:AD83"/>
    <mergeCell ref="AE83:AI83"/>
    <mergeCell ref="AJ83:AN83"/>
    <mergeCell ref="AO83:AS83"/>
    <mergeCell ref="AT83:AX83"/>
    <mergeCell ref="M64:M66"/>
    <mergeCell ref="N64:N81"/>
    <mergeCell ref="O64:O81"/>
    <mergeCell ref="P64:S64"/>
    <mergeCell ref="T64:T66"/>
    <mergeCell ref="U64:X64"/>
    <mergeCell ref="AI67:AI81"/>
    <mergeCell ref="AN67:AN81"/>
    <mergeCell ref="AN64:AN66"/>
    <mergeCell ref="AO64:AR64"/>
    <mergeCell ref="AS64:AS66"/>
    <mergeCell ref="AT64:AW64"/>
    <mergeCell ref="B82:M83"/>
    <mergeCell ref="AX64:AX66"/>
    <mergeCell ref="E65:G65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S67:AS81"/>
    <mergeCell ref="H64:H66"/>
    <mergeCell ref="B67:B81"/>
    <mergeCell ref="H67:H81"/>
    <mergeCell ref="L67:L81"/>
    <mergeCell ref="T67:T81"/>
    <mergeCell ref="Y67:Y81"/>
    <mergeCell ref="AD67:AD81"/>
    <mergeCell ref="AD47:AD61"/>
    <mergeCell ref="AI47:AI61"/>
    <mergeCell ref="AN47:AN61"/>
    <mergeCell ref="AO82:AS82"/>
    <mergeCell ref="AT82:AX82"/>
    <mergeCell ref="AN44:AN46"/>
    <mergeCell ref="AO44:AR44"/>
    <mergeCell ref="AS44:AS46"/>
    <mergeCell ref="AT44:AW44"/>
    <mergeCell ref="B44:B46"/>
    <mergeCell ref="C44:D46"/>
    <mergeCell ref="AS47:AS61"/>
    <mergeCell ref="B62:M63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B64:B66"/>
    <mergeCell ref="C64:D66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I64:K64"/>
    <mergeCell ref="L64:L66"/>
    <mergeCell ref="E64:G64"/>
    <mergeCell ref="AO65:AR65"/>
    <mergeCell ref="AT65:AW65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J3:AN3"/>
    <mergeCell ref="AO3:AS3"/>
    <mergeCell ref="P2:T2"/>
    <mergeCell ref="U2:Y2"/>
    <mergeCell ref="Z2:AD2"/>
    <mergeCell ref="AT3:AX3"/>
    <mergeCell ref="AT2:AX2"/>
    <mergeCell ref="P3:T3"/>
    <mergeCell ref="U3:Y3"/>
    <mergeCell ref="Z3:AD3"/>
    <mergeCell ref="AE3:AI3"/>
    <mergeCell ref="AD4:AD6"/>
    <mergeCell ref="AT5:AW5"/>
    <mergeCell ref="AO203:AS203"/>
    <mergeCell ref="AT203:AX203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L244:L246"/>
    <mergeCell ref="M244:M246"/>
    <mergeCell ref="E245:G245"/>
    <mergeCell ref="I245:K24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P362:T362"/>
    <mergeCell ref="U362:Y362"/>
    <mergeCell ref="Z362:AD362"/>
    <mergeCell ref="AE362:AI362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N364:N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B382:M383"/>
    <mergeCell ref="N382:N383"/>
    <mergeCell ref="O382:O383"/>
    <mergeCell ref="P382:T382"/>
    <mergeCell ref="U382:Y382"/>
    <mergeCell ref="Z382:AD382"/>
    <mergeCell ref="AE382:AI382"/>
    <mergeCell ref="AJ384:AM384"/>
    <mergeCell ref="AN384:AN386"/>
    <mergeCell ref="AO384:AR384"/>
    <mergeCell ref="AS384:AS386"/>
    <mergeCell ref="AT384:AW384"/>
    <mergeCell ref="O364:O381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</mergeCells>
  <phoneticPr fontId="15" type="noConversion"/>
  <conditionalFormatting sqref="A444:A461">
    <cfRule type="expression" dxfId="8" priority="1">
      <formula>A444&lt;0</formula>
    </cfRule>
    <cfRule type="expression" dxfId="7" priority="2">
      <formula>A444&gt;0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132"/>
  <sheetViews>
    <sheetView view="pageBreakPreview" topLeftCell="A104" zoomScale="115" zoomScaleNormal="60" zoomScaleSheetLayoutView="115" workbookViewId="0">
      <selection activeCell="K112" sqref="K112:L132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500" t="s">
        <v>513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215"/>
    </row>
    <row r="2" spans="1:13" s="216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</row>
    <row r="3" spans="1:13" ht="15.75" customHeight="1">
      <c r="A3" s="665" t="s">
        <v>799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215"/>
    </row>
    <row r="4" spans="1:13" s="216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</row>
    <row r="5" spans="1:13" s="201" customFormat="1" ht="15.75" customHeight="1">
      <c r="A5" s="663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63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407</v>
      </c>
      <c r="G6" s="222" t="s">
        <v>138</v>
      </c>
      <c r="H6" s="223" t="s">
        <v>212</v>
      </c>
      <c r="I6" s="222" t="s">
        <v>514</v>
      </c>
      <c r="J6" s="222" t="s">
        <v>144</v>
      </c>
      <c r="K6" s="224"/>
      <c r="L6" s="224"/>
    </row>
    <row r="7" spans="1:13" s="201" customFormat="1" ht="15.75" customHeight="1">
      <c r="A7" s="664" t="s">
        <v>191</v>
      </c>
      <c r="B7" s="664"/>
      <c r="C7" s="175" t="s">
        <v>47</v>
      </c>
      <c r="D7" s="664" t="s">
        <v>12</v>
      </c>
      <c r="E7" s="666"/>
      <c r="F7" s="666"/>
      <c r="G7" s="175" t="s">
        <v>46</v>
      </c>
      <c r="H7" s="175" t="s">
        <v>515</v>
      </c>
      <c r="I7" s="175" t="s">
        <v>516</v>
      </c>
      <c r="J7" s="175" t="s">
        <v>352</v>
      </c>
      <c r="K7" s="664" t="s">
        <v>51</v>
      </c>
      <c r="L7" s="666"/>
      <c r="M7" s="219"/>
    </row>
    <row r="8" spans="1:13" ht="15.75" customHeight="1">
      <c r="A8" s="663">
        <v>1</v>
      </c>
      <c r="B8" s="664" t="s">
        <v>517</v>
      </c>
      <c r="C8" s="226">
        <v>1</v>
      </c>
      <c r="D8" s="659" t="s">
        <v>552</v>
      </c>
      <c r="E8" s="660"/>
      <c r="F8" s="660"/>
      <c r="G8" s="226">
        <v>3</v>
      </c>
      <c r="H8" s="228">
        <v>3112.0277919369378</v>
      </c>
      <c r="I8" s="229">
        <v>1037.3425973123126</v>
      </c>
      <c r="J8" s="248">
        <v>0.52112645082615927</v>
      </c>
      <c r="K8" s="659" t="s">
        <v>653</v>
      </c>
      <c r="L8" s="660"/>
    </row>
    <row r="9" spans="1:13" ht="15.75" customHeight="1">
      <c r="A9" s="663"/>
      <c r="B9" s="664"/>
      <c r="C9" s="226">
        <v>2</v>
      </c>
      <c r="D9" s="659" t="s">
        <v>541</v>
      </c>
      <c r="E9" s="660"/>
      <c r="F9" s="660"/>
      <c r="G9" s="226">
        <v>3</v>
      </c>
      <c r="H9" s="228">
        <v>3111.0884437386062</v>
      </c>
      <c r="I9" s="229">
        <v>1037.0294812462021</v>
      </c>
      <c r="J9" s="248">
        <v>-0.22335284241262343</v>
      </c>
      <c r="K9" s="659" t="s">
        <v>653</v>
      </c>
      <c r="L9" s="660"/>
    </row>
    <row r="10" spans="1:13" ht="15.75" customHeight="1">
      <c r="A10" s="663"/>
      <c r="B10" s="664"/>
      <c r="C10" s="226">
        <v>3</v>
      </c>
      <c r="D10" s="659" t="s">
        <v>542</v>
      </c>
      <c r="E10" s="660"/>
      <c r="F10" s="660"/>
      <c r="G10" s="226">
        <v>3</v>
      </c>
      <c r="H10" s="228">
        <v>3110.9275226521854</v>
      </c>
      <c r="I10" s="229">
        <v>1036.9758408840619</v>
      </c>
      <c r="J10" s="248">
        <v>-0.1645620110375603</v>
      </c>
      <c r="K10" s="659" t="s">
        <v>653</v>
      </c>
      <c r="L10" s="660"/>
    </row>
    <row r="11" spans="1:13" ht="15.75" customHeight="1">
      <c r="A11" s="663"/>
      <c r="B11" s="664"/>
      <c r="C11" s="226">
        <v>4</v>
      </c>
      <c r="D11" s="659" t="s">
        <v>547</v>
      </c>
      <c r="E11" s="660"/>
      <c r="F11" s="660"/>
      <c r="G11" s="226">
        <v>3</v>
      </c>
      <c r="H11" s="228">
        <v>3110.8716912717987</v>
      </c>
      <c r="I11" s="229">
        <v>1036.957230423933</v>
      </c>
      <c r="J11" s="248">
        <v>0.20460903031471389</v>
      </c>
      <c r="K11" s="659" t="s">
        <v>653</v>
      </c>
      <c r="L11" s="660"/>
    </row>
    <row r="12" spans="1:13" ht="15.75" customHeight="1">
      <c r="A12" s="663"/>
      <c r="B12" s="664"/>
      <c r="C12" s="226">
        <v>5</v>
      </c>
      <c r="D12" s="659" t="s">
        <v>538</v>
      </c>
      <c r="E12" s="660"/>
      <c r="F12" s="660"/>
      <c r="G12" s="226">
        <v>3</v>
      </c>
      <c r="H12" s="228">
        <v>3110.1614315610127</v>
      </c>
      <c r="I12" s="229">
        <v>1036.7204771870042</v>
      </c>
      <c r="J12" s="248">
        <v>0.17577698221998617</v>
      </c>
      <c r="K12" s="659" t="s">
        <v>653</v>
      </c>
      <c r="L12" s="660"/>
    </row>
    <row r="13" spans="1:13" ht="15.75" customHeight="1">
      <c r="A13" s="663"/>
      <c r="B13" s="664"/>
      <c r="C13" s="230" t="s">
        <v>208</v>
      </c>
      <c r="D13" s="660" t="s">
        <v>707</v>
      </c>
      <c r="E13" s="660"/>
      <c r="F13" s="660"/>
      <c r="G13" s="227">
        <v>12</v>
      </c>
      <c r="H13" s="231">
        <v>3105.285389525166</v>
      </c>
      <c r="I13" s="232">
        <v>258.77378246043048</v>
      </c>
      <c r="J13" s="248">
        <v>0.16348794883748496</v>
      </c>
      <c r="K13" s="659" t="s">
        <v>653</v>
      </c>
      <c r="L13" s="660"/>
    </row>
    <row r="14" spans="1:13" ht="15.75" customHeight="1">
      <c r="A14" s="663"/>
      <c r="B14" s="664"/>
      <c r="C14" s="230" t="s">
        <v>213</v>
      </c>
      <c r="D14" s="660" t="s">
        <v>725</v>
      </c>
      <c r="E14" s="660"/>
      <c r="F14" s="660"/>
      <c r="G14" s="227">
        <v>12</v>
      </c>
      <c r="H14" s="231">
        <v>3106.1426267101492</v>
      </c>
      <c r="I14" s="232">
        <v>258.84521889251243</v>
      </c>
      <c r="J14" s="248">
        <v>0.10199654696913285</v>
      </c>
      <c r="K14" s="659" t="s">
        <v>653</v>
      </c>
      <c r="L14" s="660"/>
    </row>
    <row r="15" spans="1:13" ht="15.75" customHeight="1">
      <c r="A15" s="663"/>
      <c r="B15" s="664"/>
      <c r="C15" s="230" t="s">
        <v>209</v>
      </c>
      <c r="D15" s="660" t="s">
        <v>638</v>
      </c>
      <c r="E15" s="660"/>
      <c r="F15" s="660"/>
      <c r="G15" s="227">
        <v>6</v>
      </c>
      <c r="H15" s="231">
        <v>3213.899566914502</v>
      </c>
      <c r="I15" s="232">
        <v>535.6499278190837</v>
      </c>
      <c r="J15" s="248">
        <v>1.8997965697296877</v>
      </c>
      <c r="K15" s="659" t="s">
        <v>653</v>
      </c>
      <c r="L15" s="660"/>
    </row>
    <row r="16" spans="1:13" ht="15.75" customHeight="1">
      <c r="A16" s="663"/>
      <c r="B16" s="664"/>
      <c r="C16" s="230" t="s">
        <v>214</v>
      </c>
      <c r="D16" s="660" t="s">
        <v>386</v>
      </c>
      <c r="E16" s="660"/>
      <c r="F16" s="660"/>
      <c r="G16" s="227">
        <v>5</v>
      </c>
      <c r="H16" s="231">
        <v>2941.4789696659641</v>
      </c>
      <c r="I16" s="232">
        <v>588.29579393319284</v>
      </c>
      <c r="J16" s="248">
        <v>-8.3079780002890402E-2</v>
      </c>
      <c r="K16" s="659" t="s">
        <v>653</v>
      </c>
      <c r="L16" s="660"/>
      <c r="M16" s="215"/>
    </row>
    <row r="17" spans="1:13" ht="15.75" customHeight="1">
      <c r="A17" s="663"/>
      <c r="B17" s="664"/>
      <c r="C17" s="230" t="s">
        <v>215</v>
      </c>
      <c r="D17" s="660" t="s">
        <v>233</v>
      </c>
      <c r="E17" s="660"/>
      <c r="F17" s="660"/>
      <c r="G17" s="227">
        <v>5</v>
      </c>
      <c r="H17" s="231">
        <v>2947.5669058140411</v>
      </c>
      <c r="I17" s="232">
        <v>589.51338116280829</v>
      </c>
      <c r="J17" s="248">
        <v>1.0755157391035937</v>
      </c>
      <c r="K17" s="659" t="s">
        <v>653</v>
      </c>
      <c r="L17" s="660"/>
      <c r="M17" s="215"/>
    </row>
    <row r="18" spans="1:13" s="225" customFormat="1" ht="15.75" customHeight="1">
      <c r="A18" s="661" t="s">
        <v>191</v>
      </c>
      <c r="B18" s="661"/>
      <c r="C18" s="233" t="s">
        <v>47</v>
      </c>
      <c r="D18" s="661" t="s">
        <v>12</v>
      </c>
      <c r="E18" s="662"/>
      <c r="F18" s="662"/>
      <c r="G18" s="233" t="s">
        <v>46</v>
      </c>
      <c r="H18" s="233" t="s">
        <v>515</v>
      </c>
      <c r="I18" s="233" t="s">
        <v>516</v>
      </c>
      <c r="J18" s="175" t="s">
        <v>352</v>
      </c>
      <c r="K18" s="661" t="s">
        <v>51</v>
      </c>
      <c r="L18" s="662"/>
      <c r="M18" s="234"/>
    </row>
    <row r="19" spans="1:13" ht="15.75" customHeight="1">
      <c r="A19" s="663">
        <v>2</v>
      </c>
      <c r="B19" s="664" t="s">
        <v>158</v>
      </c>
      <c r="C19" s="226">
        <v>1</v>
      </c>
      <c r="D19" s="659" t="s">
        <v>702</v>
      </c>
      <c r="E19" s="660"/>
      <c r="F19" s="660"/>
      <c r="G19" s="226">
        <v>6</v>
      </c>
      <c r="H19" s="228">
        <v>2307.5143631326473</v>
      </c>
      <c r="I19" s="229">
        <v>384.58572718877451</v>
      </c>
      <c r="J19" s="248">
        <v>0.37816823662757315</v>
      </c>
      <c r="K19" s="659" t="s">
        <v>653</v>
      </c>
      <c r="L19" s="660"/>
      <c r="M19" s="215"/>
    </row>
    <row r="20" spans="1:13" ht="15.75" customHeight="1">
      <c r="A20" s="663"/>
      <c r="B20" s="664"/>
      <c r="C20" s="226">
        <v>2</v>
      </c>
      <c r="D20" s="659" t="s">
        <v>667</v>
      </c>
      <c r="E20" s="660"/>
      <c r="F20" s="660"/>
      <c r="G20" s="226">
        <v>6</v>
      </c>
      <c r="H20" s="228">
        <v>2307.2683589994294</v>
      </c>
      <c r="I20" s="229">
        <v>384.54472649990487</v>
      </c>
      <c r="J20" s="248">
        <v>0.31725905715040881</v>
      </c>
      <c r="K20" s="659" t="s">
        <v>653</v>
      </c>
      <c r="L20" s="660"/>
      <c r="M20" s="215"/>
    </row>
    <row r="21" spans="1:13" ht="15.75" customHeight="1">
      <c r="A21" s="663"/>
      <c r="B21" s="664"/>
      <c r="C21" s="226">
        <v>3</v>
      </c>
      <c r="D21" s="659" t="s">
        <v>641</v>
      </c>
      <c r="E21" s="660"/>
      <c r="F21" s="660"/>
      <c r="G21" s="226">
        <v>6</v>
      </c>
      <c r="H21" s="228">
        <v>2307.1310672074483</v>
      </c>
      <c r="I21" s="229">
        <v>384.52184453457477</v>
      </c>
      <c r="J21" s="248">
        <v>0.23602659771756862</v>
      </c>
      <c r="K21" s="659" t="s">
        <v>653</v>
      </c>
      <c r="L21" s="660"/>
      <c r="M21" s="215"/>
    </row>
    <row r="22" spans="1:13" ht="15.75" customHeight="1">
      <c r="A22" s="663"/>
      <c r="B22" s="664"/>
      <c r="C22" s="226">
        <v>4</v>
      </c>
      <c r="D22" s="659" t="s">
        <v>708</v>
      </c>
      <c r="E22" s="660"/>
      <c r="F22" s="660"/>
      <c r="G22" s="226">
        <v>6</v>
      </c>
      <c r="H22" s="228">
        <v>2230.542643284366</v>
      </c>
      <c r="I22" s="229">
        <v>371.75710721406102</v>
      </c>
      <c r="J22" s="248">
        <v>0.72325332401214837</v>
      </c>
      <c r="K22" s="659" t="s">
        <v>653</v>
      </c>
      <c r="L22" s="660"/>
      <c r="M22" s="215"/>
    </row>
    <row r="23" spans="1:13" ht="15.75" customHeight="1">
      <c r="A23" s="663"/>
      <c r="B23" s="664"/>
      <c r="C23" s="226">
        <v>5</v>
      </c>
      <c r="D23" s="659" t="s">
        <v>703</v>
      </c>
      <c r="E23" s="660"/>
      <c r="F23" s="660"/>
      <c r="G23" s="226">
        <v>6</v>
      </c>
      <c r="H23" s="228">
        <v>2229.4838333297716</v>
      </c>
      <c r="I23" s="229">
        <v>371.58063888829531</v>
      </c>
      <c r="J23" s="248">
        <v>0.65250077927794337</v>
      </c>
      <c r="K23" s="659" t="s">
        <v>653</v>
      </c>
      <c r="L23" s="660"/>
      <c r="M23" s="215"/>
    </row>
    <row r="24" spans="1:13" ht="15.75" customHeight="1">
      <c r="A24" s="663"/>
      <c r="B24" s="664"/>
      <c r="C24" s="230" t="s">
        <v>208</v>
      </c>
      <c r="D24" s="659" t="s">
        <v>397</v>
      </c>
      <c r="E24" s="660"/>
      <c r="F24" s="660"/>
      <c r="G24" s="226">
        <v>17</v>
      </c>
      <c r="H24" s="228">
        <v>3114.0074822488373</v>
      </c>
      <c r="I24" s="229">
        <v>183.17691072051983</v>
      </c>
      <c r="J24" s="248">
        <v>-9.1772437403534468E-2</v>
      </c>
      <c r="K24" s="659" t="s">
        <v>653</v>
      </c>
      <c r="L24" s="660"/>
      <c r="M24" s="215"/>
    </row>
    <row r="25" spans="1:13" ht="15.75" customHeight="1">
      <c r="A25" s="663"/>
      <c r="B25" s="664"/>
      <c r="C25" s="230" t="s">
        <v>213</v>
      </c>
      <c r="D25" s="659" t="s">
        <v>396</v>
      </c>
      <c r="E25" s="660"/>
      <c r="F25" s="660"/>
      <c r="G25" s="226">
        <v>17</v>
      </c>
      <c r="H25" s="228">
        <v>3115.0080187268582</v>
      </c>
      <c r="I25" s="229">
        <v>183.23576580746223</v>
      </c>
      <c r="J25" s="248">
        <v>-1.3924129615162428E-2</v>
      </c>
      <c r="K25" s="659" t="s">
        <v>653</v>
      </c>
      <c r="L25" s="660"/>
      <c r="M25" s="215"/>
    </row>
    <row r="26" spans="1:13" ht="15.75" customHeight="1">
      <c r="A26" s="663"/>
      <c r="B26" s="664"/>
      <c r="C26" s="230" t="s">
        <v>209</v>
      </c>
      <c r="D26" s="659" t="s">
        <v>394</v>
      </c>
      <c r="E26" s="660"/>
      <c r="F26" s="660"/>
      <c r="G26" s="226">
        <v>17</v>
      </c>
      <c r="H26" s="228">
        <v>3115.3132933308602</v>
      </c>
      <c r="I26" s="229">
        <v>183.25372313710946</v>
      </c>
      <c r="J26" s="248">
        <v>4.8912651419641406E-4</v>
      </c>
      <c r="K26" s="659" t="s">
        <v>653</v>
      </c>
      <c r="L26" s="660"/>
      <c r="M26" s="215"/>
    </row>
    <row r="27" spans="1:13" ht="15.75" customHeight="1">
      <c r="A27" s="663"/>
      <c r="B27" s="664"/>
      <c r="C27" s="230" t="s">
        <v>214</v>
      </c>
      <c r="D27" s="659" t="s">
        <v>392</v>
      </c>
      <c r="E27" s="660"/>
      <c r="F27" s="660"/>
      <c r="G27" s="226">
        <v>17</v>
      </c>
      <c r="H27" s="228">
        <v>3117.4015250877201</v>
      </c>
      <c r="I27" s="229">
        <v>183.37656029927766</v>
      </c>
      <c r="J27" s="248">
        <v>0.12435660776500868</v>
      </c>
      <c r="K27" s="659" t="s">
        <v>653</v>
      </c>
      <c r="L27" s="660"/>
      <c r="M27" s="215"/>
    </row>
    <row r="28" spans="1:13" ht="15.75" customHeight="1">
      <c r="A28" s="663"/>
      <c r="B28" s="664"/>
      <c r="C28" s="230" t="s">
        <v>215</v>
      </c>
      <c r="D28" s="659" t="s">
        <v>395</v>
      </c>
      <c r="E28" s="660"/>
      <c r="F28" s="660"/>
      <c r="G28" s="226">
        <v>11</v>
      </c>
      <c r="H28" s="228">
        <v>3143.3730436529759</v>
      </c>
      <c r="I28" s="229">
        <v>285.76118578663409</v>
      </c>
      <c r="J28" s="248">
        <v>8.6151734181385109E-2</v>
      </c>
      <c r="K28" s="659" t="s">
        <v>653</v>
      </c>
      <c r="L28" s="660"/>
      <c r="M28" s="215"/>
    </row>
    <row r="29" spans="1:13" ht="15.75" customHeight="1">
      <c r="A29" s="665" t="s">
        <v>934</v>
      </c>
      <c r="B29" s="665"/>
      <c r="C29" s="665"/>
      <c r="D29" s="665"/>
      <c r="E29" s="665"/>
      <c r="F29" s="665"/>
      <c r="G29" s="665"/>
      <c r="H29" s="665"/>
      <c r="I29" s="665"/>
      <c r="J29" s="665"/>
      <c r="K29" s="665"/>
      <c r="L29" s="665"/>
      <c r="M29" s="215"/>
    </row>
    <row r="30" spans="1:13" s="216" customFormat="1" ht="15.75" customHeight="1">
      <c r="A30" s="665"/>
      <c r="B30" s="665"/>
      <c r="C30" s="665"/>
      <c r="D30" s="665"/>
      <c r="E30" s="665"/>
      <c r="F30" s="665"/>
      <c r="G30" s="665"/>
      <c r="H30" s="665"/>
      <c r="I30" s="665"/>
      <c r="J30" s="665"/>
      <c r="K30" s="665"/>
      <c r="L30" s="665"/>
    </row>
    <row r="31" spans="1:13" s="201" customFormat="1" ht="15.75" customHeight="1">
      <c r="A31" s="663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63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407</v>
      </c>
      <c r="G32" s="222" t="s">
        <v>138</v>
      </c>
      <c r="H32" s="223" t="s">
        <v>212</v>
      </c>
      <c r="I32" s="222" t="s">
        <v>514</v>
      </c>
      <c r="J32" s="222" t="s">
        <v>144</v>
      </c>
      <c r="K32" s="224"/>
      <c r="L32" s="224"/>
    </row>
    <row r="33" spans="1:13" s="201" customFormat="1" ht="15.75" customHeight="1">
      <c r="A33" s="664" t="s">
        <v>191</v>
      </c>
      <c r="B33" s="664"/>
      <c r="C33" s="175" t="s">
        <v>47</v>
      </c>
      <c r="D33" s="664" t="s">
        <v>12</v>
      </c>
      <c r="E33" s="666"/>
      <c r="F33" s="666"/>
      <c r="G33" s="175" t="s">
        <v>46</v>
      </c>
      <c r="H33" s="175" t="s">
        <v>515</v>
      </c>
      <c r="I33" s="175" t="s">
        <v>516</v>
      </c>
      <c r="J33" s="175" t="s">
        <v>352</v>
      </c>
      <c r="K33" s="664" t="s">
        <v>51</v>
      </c>
      <c r="L33" s="666"/>
      <c r="M33" s="219"/>
    </row>
    <row r="34" spans="1:13" ht="15.75" customHeight="1">
      <c r="A34" s="663">
        <v>1</v>
      </c>
      <c r="B34" s="664" t="s">
        <v>517</v>
      </c>
      <c r="C34" s="226">
        <v>1</v>
      </c>
      <c r="D34" s="659" t="s">
        <v>552</v>
      </c>
      <c r="E34" s="660"/>
      <c r="F34" s="660"/>
      <c r="G34" s="226">
        <v>3</v>
      </c>
      <c r="H34" s="228">
        <v>3112.6409642007957</v>
      </c>
      <c r="I34" s="229">
        <v>1037.5469880669316</v>
      </c>
      <c r="J34" s="248">
        <f>I34-I8</f>
        <v>0.20439075461899847</v>
      </c>
      <c r="K34" s="659" t="s">
        <v>653</v>
      </c>
      <c r="L34" s="660"/>
    </row>
    <row r="35" spans="1:13" ht="15.75" customHeight="1">
      <c r="A35" s="663"/>
      <c r="B35" s="664"/>
      <c r="C35" s="226">
        <v>2</v>
      </c>
      <c r="D35" s="659" t="s">
        <v>547</v>
      </c>
      <c r="E35" s="660"/>
      <c r="F35" s="660"/>
      <c r="G35" s="226">
        <v>3</v>
      </c>
      <c r="H35" s="228">
        <v>3112.4346298952614</v>
      </c>
      <c r="I35" s="229">
        <v>1037.4782099650872</v>
      </c>
      <c r="J35" s="248">
        <f>I35-I11</f>
        <v>0.52097954115424727</v>
      </c>
      <c r="K35" s="659" t="s">
        <v>653</v>
      </c>
      <c r="L35" s="660"/>
    </row>
    <row r="36" spans="1:13" ht="15.75" customHeight="1">
      <c r="A36" s="663"/>
      <c r="B36" s="664"/>
      <c r="C36" s="226">
        <v>3</v>
      </c>
      <c r="D36" s="659" t="s">
        <v>541</v>
      </c>
      <c r="E36" s="660"/>
      <c r="F36" s="660"/>
      <c r="G36" s="226">
        <v>3</v>
      </c>
      <c r="H36" s="228">
        <v>3111.4305639075887</v>
      </c>
      <c r="I36" s="229">
        <v>1037.1435213025293</v>
      </c>
      <c r="J36" s="248">
        <f>I36-I9</f>
        <v>0.11404005632721237</v>
      </c>
      <c r="K36" s="659" t="s">
        <v>653</v>
      </c>
      <c r="L36" s="660"/>
    </row>
    <row r="37" spans="1:13" ht="15.75" customHeight="1">
      <c r="A37" s="663"/>
      <c r="B37" s="664"/>
      <c r="C37" s="226">
        <v>4</v>
      </c>
      <c r="D37" s="659" t="s">
        <v>542</v>
      </c>
      <c r="E37" s="660"/>
      <c r="F37" s="660"/>
      <c r="G37" s="226">
        <v>3</v>
      </c>
      <c r="H37" s="228">
        <v>3110.8851104340383</v>
      </c>
      <c r="I37" s="229">
        <v>1036.9617034780129</v>
      </c>
      <c r="J37" s="248">
        <f>I37-I10</f>
        <v>-1.4137406049030687E-2</v>
      </c>
      <c r="K37" s="659" t="s">
        <v>653</v>
      </c>
      <c r="L37" s="660"/>
    </row>
    <row r="38" spans="1:13" ht="15.75" customHeight="1">
      <c r="A38" s="663"/>
      <c r="B38" s="664"/>
      <c r="C38" s="226">
        <v>5</v>
      </c>
      <c r="D38" s="659" t="s">
        <v>538</v>
      </c>
      <c r="E38" s="660"/>
      <c r="F38" s="660"/>
      <c r="G38" s="226">
        <v>3</v>
      </c>
      <c r="H38" s="228">
        <v>3110.3727337343366</v>
      </c>
      <c r="I38" s="229">
        <v>1036.790911244779</v>
      </c>
      <c r="J38" s="248">
        <f>I38-I12</f>
        <v>7.0434057774718895E-2</v>
      </c>
      <c r="K38" s="659" t="s">
        <v>653</v>
      </c>
      <c r="L38" s="660"/>
    </row>
    <row r="39" spans="1:13" ht="15.75" customHeight="1">
      <c r="A39" s="663"/>
      <c r="B39" s="664"/>
      <c r="C39" s="230" t="s">
        <v>208</v>
      </c>
      <c r="D39" s="660" t="s">
        <v>725</v>
      </c>
      <c r="E39" s="660"/>
      <c r="F39" s="660"/>
      <c r="G39" s="227">
        <v>12</v>
      </c>
      <c r="H39" s="231">
        <v>3105.7806945125481</v>
      </c>
      <c r="I39" s="232">
        <v>258.81505787604561</v>
      </c>
      <c r="J39" s="248">
        <f>I39-I14</f>
        <v>-3.0161016466820456E-2</v>
      </c>
      <c r="K39" s="659" t="s">
        <v>653</v>
      </c>
      <c r="L39" s="660"/>
    </row>
    <row r="40" spans="1:13" ht="15.75" customHeight="1">
      <c r="A40" s="663"/>
      <c r="B40" s="664"/>
      <c r="C40" s="230" t="s">
        <v>213</v>
      </c>
      <c r="D40" s="660" t="s">
        <v>707</v>
      </c>
      <c r="E40" s="660"/>
      <c r="F40" s="660"/>
      <c r="G40" s="227">
        <v>12</v>
      </c>
      <c r="H40" s="231">
        <v>3107.1666601747138</v>
      </c>
      <c r="I40" s="232">
        <v>258.9305550145595</v>
      </c>
      <c r="J40" s="248">
        <f>I40-I13</f>
        <v>0.15677255412902014</v>
      </c>
      <c r="K40" s="659" t="s">
        <v>653</v>
      </c>
      <c r="L40" s="660"/>
    </row>
    <row r="41" spans="1:13" ht="15.75" customHeight="1">
      <c r="A41" s="663"/>
      <c r="B41" s="664"/>
      <c r="C41" s="230" t="s">
        <v>209</v>
      </c>
      <c r="D41" s="660" t="s">
        <v>638</v>
      </c>
      <c r="E41" s="660"/>
      <c r="F41" s="660"/>
      <c r="G41" s="227">
        <v>6</v>
      </c>
      <c r="H41" s="231">
        <v>3229.2911759488748</v>
      </c>
      <c r="I41" s="232">
        <v>538.21519599147916</v>
      </c>
      <c r="J41" s="248">
        <f>I41-I15</f>
        <v>2.5652681723954629</v>
      </c>
      <c r="K41" s="659" t="s">
        <v>653</v>
      </c>
      <c r="L41" s="660"/>
    </row>
    <row r="42" spans="1:13" ht="15.75" customHeight="1">
      <c r="A42" s="663"/>
      <c r="B42" s="664"/>
      <c r="C42" s="230" t="s">
        <v>214</v>
      </c>
      <c r="D42" s="660" t="s">
        <v>386</v>
      </c>
      <c r="E42" s="660"/>
      <c r="F42" s="660"/>
      <c r="G42" s="227">
        <v>5</v>
      </c>
      <c r="H42" s="231">
        <v>2941.1887903854777</v>
      </c>
      <c r="I42" s="232">
        <v>588.23775807709546</v>
      </c>
      <c r="J42" s="248">
        <f>I42-I16</f>
        <v>-5.8035856097376382E-2</v>
      </c>
      <c r="K42" s="659" t="s">
        <v>653</v>
      </c>
      <c r="L42" s="660"/>
      <c r="M42" s="215"/>
    </row>
    <row r="43" spans="1:13" ht="15.75" customHeight="1">
      <c r="A43" s="663"/>
      <c r="B43" s="664"/>
      <c r="C43" s="230" t="s">
        <v>215</v>
      </c>
      <c r="D43" s="660" t="s">
        <v>233</v>
      </c>
      <c r="E43" s="660"/>
      <c r="F43" s="660"/>
      <c r="G43" s="227">
        <v>5</v>
      </c>
      <c r="H43" s="231">
        <v>2947.833478419524</v>
      </c>
      <c r="I43" s="232">
        <v>589.56669568390475</v>
      </c>
      <c r="J43" s="248">
        <f>I43-I17</f>
        <v>5.3314521096467615E-2</v>
      </c>
      <c r="K43" s="659" t="s">
        <v>653</v>
      </c>
      <c r="L43" s="660"/>
      <c r="M43" s="215"/>
    </row>
    <row r="44" spans="1:13" s="225" customFormat="1" ht="15.75" customHeight="1">
      <c r="A44" s="661" t="s">
        <v>191</v>
      </c>
      <c r="B44" s="661"/>
      <c r="C44" s="233" t="s">
        <v>47</v>
      </c>
      <c r="D44" s="661" t="s">
        <v>12</v>
      </c>
      <c r="E44" s="662"/>
      <c r="F44" s="662"/>
      <c r="G44" s="233" t="s">
        <v>46</v>
      </c>
      <c r="H44" s="233" t="s">
        <v>515</v>
      </c>
      <c r="I44" s="233" t="s">
        <v>516</v>
      </c>
      <c r="J44" s="175" t="s">
        <v>352</v>
      </c>
      <c r="K44" s="661" t="s">
        <v>51</v>
      </c>
      <c r="L44" s="662"/>
      <c r="M44" s="234"/>
    </row>
    <row r="45" spans="1:13" ht="15.75" customHeight="1">
      <c r="A45" s="663">
        <v>2</v>
      </c>
      <c r="B45" s="664" t="s">
        <v>158</v>
      </c>
      <c r="C45" s="226">
        <v>1</v>
      </c>
      <c r="D45" s="659" t="s">
        <v>667</v>
      </c>
      <c r="E45" s="660"/>
      <c r="F45" s="660"/>
      <c r="G45" s="226">
        <v>6</v>
      </c>
      <c r="H45" s="228">
        <v>2309.6514500153139</v>
      </c>
      <c r="I45" s="229">
        <v>384.94190833588556</v>
      </c>
      <c r="J45" s="248">
        <f>I45-I20</f>
        <v>0.3971818359806889</v>
      </c>
      <c r="K45" s="659" t="s">
        <v>653</v>
      </c>
      <c r="L45" s="660"/>
      <c r="M45" s="215"/>
    </row>
    <row r="46" spans="1:13" ht="15.75" customHeight="1">
      <c r="A46" s="663"/>
      <c r="B46" s="664"/>
      <c r="C46" s="226">
        <v>2</v>
      </c>
      <c r="D46" s="659" t="s">
        <v>702</v>
      </c>
      <c r="E46" s="660"/>
      <c r="F46" s="660"/>
      <c r="G46" s="226">
        <v>6</v>
      </c>
      <c r="H46" s="228">
        <v>2309.6340323866903</v>
      </c>
      <c r="I46" s="229">
        <v>384.93900539778173</v>
      </c>
      <c r="J46" s="248">
        <f>I46-I19</f>
        <v>0.35327820900721463</v>
      </c>
      <c r="K46" s="659" t="s">
        <v>653</v>
      </c>
      <c r="L46" s="660"/>
      <c r="M46" s="215"/>
    </row>
    <row r="47" spans="1:13" ht="15.75" customHeight="1">
      <c r="A47" s="663"/>
      <c r="B47" s="664"/>
      <c r="C47" s="226">
        <v>3</v>
      </c>
      <c r="D47" s="659" t="s">
        <v>641</v>
      </c>
      <c r="E47" s="660"/>
      <c r="F47" s="660"/>
      <c r="G47" s="226">
        <v>6</v>
      </c>
      <c r="H47" s="228">
        <v>2308.7399184462893</v>
      </c>
      <c r="I47" s="229">
        <v>384.78998640771482</v>
      </c>
      <c r="J47" s="248">
        <f>I47-I21</f>
        <v>0.26814187314005267</v>
      </c>
      <c r="K47" s="659" t="s">
        <v>653</v>
      </c>
      <c r="L47" s="660"/>
      <c r="M47" s="215"/>
    </row>
    <row r="48" spans="1:13" ht="15.75" customHeight="1">
      <c r="A48" s="663"/>
      <c r="B48" s="664"/>
      <c r="C48" s="226">
        <v>4</v>
      </c>
      <c r="D48" s="659" t="s">
        <v>708</v>
      </c>
      <c r="E48" s="660"/>
      <c r="F48" s="660"/>
      <c r="G48" s="226">
        <v>6</v>
      </c>
      <c r="H48" s="228">
        <v>2232.9689072776468</v>
      </c>
      <c r="I48" s="229">
        <v>372.16148454627444</v>
      </c>
      <c r="J48" s="248">
        <f>I48-I22</f>
        <v>0.40437733221341432</v>
      </c>
      <c r="K48" s="659" t="s">
        <v>653</v>
      </c>
      <c r="L48" s="660"/>
      <c r="M48" s="215"/>
    </row>
    <row r="49" spans="1:13" ht="15.75" customHeight="1">
      <c r="A49" s="663"/>
      <c r="B49" s="664"/>
      <c r="C49" s="226">
        <v>5</v>
      </c>
      <c r="D49" s="659" t="s">
        <v>391</v>
      </c>
      <c r="E49" s="660"/>
      <c r="F49" s="660"/>
      <c r="G49" s="226">
        <v>11</v>
      </c>
      <c r="H49" s="228">
        <v>3144.0494977548037</v>
      </c>
      <c r="I49" s="229">
        <v>285.82268161407308</v>
      </c>
      <c r="J49" s="248"/>
      <c r="K49" s="659" t="s">
        <v>653</v>
      </c>
      <c r="L49" s="660"/>
      <c r="M49" s="215"/>
    </row>
    <row r="50" spans="1:13" ht="15.75" customHeight="1">
      <c r="A50" s="663"/>
      <c r="B50" s="664"/>
      <c r="C50" s="230" t="s">
        <v>208</v>
      </c>
      <c r="D50" s="659" t="s">
        <v>397</v>
      </c>
      <c r="E50" s="660"/>
      <c r="F50" s="660"/>
      <c r="G50" s="226">
        <v>17</v>
      </c>
      <c r="H50" s="228">
        <v>3114.5452895332555</v>
      </c>
      <c r="I50" s="229">
        <v>183.20854644313266</v>
      </c>
      <c r="J50" s="248">
        <f>I50-I24</f>
        <v>3.1635722612833206E-2</v>
      </c>
      <c r="K50" s="659" t="s">
        <v>653</v>
      </c>
      <c r="L50" s="660"/>
      <c r="M50" s="215"/>
    </row>
    <row r="51" spans="1:13" ht="15.75" customHeight="1">
      <c r="A51" s="663"/>
      <c r="B51" s="664"/>
      <c r="C51" s="230" t="s">
        <v>213</v>
      </c>
      <c r="D51" s="659" t="s">
        <v>396</v>
      </c>
      <c r="E51" s="660"/>
      <c r="F51" s="660"/>
      <c r="G51" s="226">
        <v>17</v>
      </c>
      <c r="H51" s="228">
        <v>3114.5750370018759</v>
      </c>
      <c r="I51" s="229">
        <v>183.21029629422802</v>
      </c>
      <c r="J51" s="248">
        <f>I51-I25</f>
        <v>-2.5469513234213537E-2</v>
      </c>
      <c r="K51" s="659" t="s">
        <v>653</v>
      </c>
      <c r="L51" s="660"/>
      <c r="M51" s="215"/>
    </row>
    <row r="52" spans="1:13" ht="15.75" customHeight="1">
      <c r="A52" s="663"/>
      <c r="B52" s="664"/>
      <c r="C52" s="230" t="s">
        <v>209</v>
      </c>
      <c r="D52" s="659" t="s">
        <v>394</v>
      </c>
      <c r="E52" s="660"/>
      <c r="F52" s="660"/>
      <c r="G52" s="226">
        <v>17</v>
      </c>
      <c r="H52" s="228">
        <v>3117.553008692129</v>
      </c>
      <c r="I52" s="229">
        <v>183.385471099537</v>
      </c>
      <c r="J52" s="248">
        <f>I52-I26</f>
        <v>0.13174796242753928</v>
      </c>
      <c r="K52" s="659" t="s">
        <v>653</v>
      </c>
      <c r="L52" s="660"/>
      <c r="M52" s="215"/>
    </row>
    <row r="53" spans="1:13" ht="15.75" customHeight="1">
      <c r="A53" s="663"/>
      <c r="B53" s="664"/>
      <c r="C53" s="230" t="s">
        <v>214</v>
      </c>
      <c r="D53" s="659" t="s">
        <v>392</v>
      </c>
      <c r="E53" s="660"/>
      <c r="F53" s="660"/>
      <c r="G53" s="226">
        <v>17</v>
      </c>
      <c r="H53" s="228">
        <v>3118.3239406233956</v>
      </c>
      <c r="I53" s="229">
        <v>183.43082003667035</v>
      </c>
      <c r="J53" s="248">
        <f>I53-I27</f>
        <v>5.4259737392698071E-2</v>
      </c>
      <c r="K53" s="659" t="s">
        <v>653</v>
      </c>
      <c r="L53" s="660"/>
      <c r="M53" s="215"/>
    </row>
    <row r="54" spans="1:13" ht="15.75" customHeight="1">
      <c r="A54" s="663"/>
      <c r="B54" s="664"/>
      <c r="C54" s="230" t="s">
        <v>215</v>
      </c>
      <c r="D54" s="659" t="s">
        <v>395</v>
      </c>
      <c r="E54" s="660"/>
      <c r="F54" s="660"/>
      <c r="G54" s="226">
        <v>11</v>
      </c>
      <c r="H54" s="228">
        <v>3144.0347952900497</v>
      </c>
      <c r="I54" s="229">
        <v>285.82134502636819</v>
      </c>
      <c r="J54" s="248">
        <f>I54-I28</f>
        <v>6.0159239734105086E-2</v>
      </c>
      <c r="K54" s="659" t="s">
        <v>653</v>
      </c>
      <c r="L54" s="660"/>
      <c r="M54" s="215"/>
    </row>
    <row r="55" spans="1:13" ht="15.75" customHeight="1">
      <c r="A55" s="665" t="s">
        <v>978</v>
      </c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  <c r="M55" s="215"/>
    </row>
    <row r="56" spans="1:13" s="216" customFormat="1" ht="15.75" customHeight="1">
      <c r="A56" s="665"/>
      <c r="B56" s="665"/>
      <c r="C56" s="665"/>
      <c r="D56" s="665"/>
      <c r="E56" s="665"/>
      <c r="F56" s="665"/>
      <c r="G56" s="665"/>
      <c r="H56" s="665"/>
      <c r="I56" s="665"/>
      <c r="J56" s="665"/>
      <c r="K56" s="665"/>
      <c r="L56" s="665"/>
    </row>
    <row r="57" spans="1:13" s="201" customFormat="1" ht="15.75" customHeight="1">
      <c r="A57" s="663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63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407</v>
      </c>
      <c r="G58" s="222" t="s">
        <v>138</v>
      </c>
      <c r="H58" s="223" t="s">
        <v>212</v>
      </c>
      <c r="I58" s="222" t="s">
        <v>514</v>
      </c>
      <c r="J58" s="222" t="s">
        <v>144</v>
      </c>
      <c r="K58" s="224"/>
      <c r="L58" s="224"/>
    </row>
    <row r="59" spans="1:13" s="201" customFormat="1" ht="15.75" customHeight="1">
      <c r="A59" s="664" t="s">
        <v>191</v>
      </c>
      <c r="B59" s="664"/>
      <c r="C59" s="175" t="s">
        <v>47</v>
      </c>
      <c r="D59" s="664" t="s">
        <v>12</v>
      </c>
      <c r="E59" s="666"/>
      <c r="F59" s="666"/>
      <c r="G59" s="175" t="s">
        <v>46</v>
      </c>
      <c r="H59" s="175" t="s">
        <v>515</v>
      </c>
      <c r="I59" s="175" t="s">
        <v>516</v>
      </c>
      <c r="J59" s="175" t="s">
        <v>352</v>
      </c>
      <c r="K59" s="664" t="s">
        <v>51</v>
      </c>
      <c r="L59" s="666"/>
      <c r="M59" s="219"/>
    </row>
    <row r="60" spans="1:13" ht="15.75" customHeight="1">
      <c r="A60" s="663">
        <v>1</v>
      </c>
      <c r="B60" s="664" t="s">
        <v>517</v>
      </c>
      <c r="C60" s="226">
        <v>1</v>
      </c>
      <c r="D60" s="659" t="s">
        <v>547</v>
      </c>
      <c r="E60" s="660"/>
      <c r="F60" s="660"/>
      <c r="G60" s="226">
        <v>3</v>
      </c>
      <c r="H60" s="228">
        <v>3113.8140971653361</v>
      </c>
      <c r="I60" s="229">
        <v>1037.9380323884454</v>
      </c>
      <c r="J60" s="248">
        <f>I60-I35</f>
        <v>0.45982242335821866</v>
      </c>
      <c r="K60" s="659" t="s">
        <v>653</v>
      </c>
      <c r="L60" s="660"/>
    </row>
    <row r="61" spans="1:13" ht="15.75" customHeight="1">
      <c r="A61" s="663"/>
      <c r="B61" s="664"/>
      <c r="C61" s="226">
        <v>2</v>
      </c>
      <c r="D61" s="659" t="s">
        <v>541</v>
      </c>
      <c r="E61" s="660"/>
      <c r="F61" s="660"/>
      <c r="G61" s="226">
        <v>3</v>
      </c>
      <c r="H61" s="228">
        <v>3113.4644090186562</v>
      </c>
      <c r="I61" s="229">
        <v>1037.8214696728853</v>
      </c>
      <c r="J61" s="248">
        <f>I61-I36</f>
        <v>0.6779483703560345</v>
      </c>
      <c r="K61" s="659" t="s">
        <v>653</v>
      </c>
      <c r="L61" s="660"/>
    </row>
    <row r="62" spans="1:13" ht="15.75" customHeight="1">
      <c r="A62" s="663"/>
      <c r="B62" s="664"/>
      <c r="C62" s="226">
        <v>3</v>
      </c>
      <c r="D62" s="659" t="s">
        <v>551</v>
      </c>
      <c r="E62" s="660"/>
      <c r="F62" s="660"/>
      <c r="G62" s="226">
        <v>3</v>
      </c>
      <c r="H62" s="228">
        <v>3113.1134976050935</v>
      </c>
      <c r="I62" s="229">
        <v>1037.7044992016979</v>
      </c>
      <c r="J62" s="248"/>
      <c r="K62" s="659" t="s">
        <v>653</v>
      </c>
      <c r="L62" s="660"/>
    </row>
    <row r="63" spans="1:13" ht="15.75" customHeight="1">
      <c r="A63" s="663"/>
      <c r="B63" s="664"/>
      <c r="C63" s="226">
        <v>4</v>
      </c>
      <c r="D63" s="659" t="s">
        <v>552</v>
      </c>
      <c r="E63" s="660"/>
      <c r="F63" s="660"/>
      <c r="G63" s="226">
        <v>3</v>
      </c>
      <c r="H63" s="228">
        <v>3112.7991760212767</v>
      </c>
      <c r="I63" s="229">
        <v>1037.5997253404255</v>
      </c>
      <c r="J63" s="248">
        <f>I63-I34</f>
        <v>5.2737273493903558E-2</v>
      </c>
      <c r="K63" s="659" t="s">
        <v>653</v>
      </c>
      <c r="L63" s="660"/>
    </row>
    <row r="64" spans="1:13" ht="15.75" customHeight="1">
      <c r="A64" s="663"/>
      <c r="B64" s="664"/>
      <c r="C64" s="226">
        <v>5</v>
      </c>
      <c r="D64" s="659" t="s">
        <v>542</v>
      </c>
      <c r="E64" s="660"/>
      <c r="F64" s="660"/>
      <c r="G64" s="226">
        <v>3</v>
      </c>
      <c r="H64" s="228">
        <v>3110.9475853568028</v>
      </c>
      <c r="I64" s="229">
        <v>1036.9825284522674</v>
      </c>
      <c r="J64" s="248">
        <f>I64-I37</f>
        <v>2.0824974254537665E-2</v>
      </c>
      <c r="K64" s="659" t="s">
        <v>653</v>
      </c>
      <c r="L64" s="660"/>
    </row>
    <row r="65" spans="1:13" ht="15.75" customHeight="1">
      <c r="A65" s="663"/>
      <c r="B65" s="664"/>
      <c r="C65" s="230" t="s">
        <v>208</v>
      </c>
      <c r="D65" s="660" t="s">
        <v>725</v>
      </c>
      <c r="E65" s="660"/>
      <c r="F65" s="660"/>
      <c r="G65" s="227">
        <v>12</v>
      </c>
      <c r="H65" s="231">
        <v>3106.1826232140725</v>
      </c>
      <c r="I65" s="232">
        <v>258.84855193450602</v>
      </c>
      <c r="J65" s="248">
        <f>I65-I39</f>
        <v>3.349405846040554E-2</v>
      </c>
      <c r="K65" s="659" t="s">
        <v>653</v>
      </c>
      <c r="L65" s="660"/>
    </row>
    <row r="66" spans="1:13" ht="15.75" customHeight="1">
      <c r="A66" s="663"/>
      <c r="B66" s="664"/>
      <c r="C66" s="230" t="s">
        <v>213</v>
      </c>
      <c r="D66" s="660" t="s">
        <v>707</v>
      </c>
      <c r="E66" s="660"/>
      <c r="F66" s="660"/>
      <c r="G66" s="227">
        <v>12</v>
      </c>
      <c r="H66" s="231">
        <v>3108.0420994902206</v>
      </c>
      <c r="I66" s="232">
        <v>259.00350829085176</v>
      </c>
      <c r="J66" s="248">
        <f>I66-I40</f>
        <v>7.2953276292253122E-2</v>
      </c>
      <c r="K66" s="659" t="s">
        <v>653</v>
      </c>
      <c r="L66" s="660"/>
    </row>
    <row r="67" spans="1:13" ht="15.75" customHeight="1">
      <c r="A67" s="663"/>
      <c r="B67" s="664"/>
      <c r="C67" s="230" t="s">
        <v>209</v>
      </c>
      <c r="D67" s="660" t="s">
        <v>933</v>
      </c>
      <c r="E67" s="660"/>
      <c r="F67" s="660"/>
      <c r="G67" s="227">
        <v>5</v>
      </c>
      <c r="H67" s="231">
        <v>2424.185033771812</v>
      </c>
      <c r="I67" s="232">
        <v>484.83700675436239</v>
      </c>
      <c r="J67" s="226"/>
      <c r="K67" s="659" t="s">
        <v>946</v>
      </c>
      <c r="L67" s="660"/>
    </row>
    <row r="68" spans="1:13" ht="15.75" customHeight="1">
      <c r="A68" s="663"/>
      <c r="B68" s="664"/>
      <c r="C68" s="230" t="s">
        <v>214</v>
      </c>
      <c r="D68" s="660" t="s">
        <v>386</v>
      </c>
      <c r="E68" s="660"/>
      <c r="F68" s="660"/>
      <c r="G68" s="227">
        <v>5</v>
      </c>
      <c r="H68" s="231">
        <v>2941.782151392596</v>
      </c>
      <c r="I68" s="232">
        <v>588.35643027851916</v>
      </c>
      <c r="J68" s="248">
        <f>I68-I42</f>
        <v>0.11867220142369206</v>
      </c>
      <c r="K68" s="659" t="s">
        <v>653</v>
      </c>
      <c r="L68" s="660"/>
      <c r="M68" s="215"/>
    </row>
    <row r="69" spans="1:13" ht="15.75" customHeight="1">
      <c r="A69" s="663"/>
      <c r="B69" s="664"/>
      <c r="C69" s="230" t="s">
        <v>215</v>
      </c>
      <c r="D69" s="660" t="s">
        <v>233</v>
      </c>
      <c r="E69" s="660"/>
      <c r="F69" s="660"/>
      <c r="G69" s="227">
        <v>5</v>
      </c>
      <c r="H69" s="231">
        <v>2947.0850607838038</v>
      </c>
      <c r="I69" s="232">
        <v>589.41701215676062</v>
      </c>
      <c r="J69" s="248">
        <f>I69-I43</f>
        <v>-0.14968352714413413</v>
      </c>
      <c r="K69" s="659" t="s">
        <v>653</v>
      </c>
      <c r="L69" s="660"/>
      <c r="M69" s="215"/>
    </row>
    <row r="70" spans="1:13" s="225" customFormat="1" ht="15.75" customHeight="1">
      <c r="A70" s="661" t="s">
        <v>191</v>
      </c>
      <c r="B70" s="661"/>
      <c r="C70" s="233" t="s">
        <v>47</v>
      </c>
      <c r="D70" s="661" t="s">
        <v>12</v>
      </c>
      <c r="E70" s="662"/>
      <c r="F70" s="662"/>
      <c r="G70" s="233" t="s">
        <v>46</v>
      </c>
      <c r="H70" s="233" t="s">
        <v>515</v>
      </c>
      <c r="I70" s="233" t="s">
        <v>516</v>
      </c>
      <c r="J70" s="175" t="s">
        <v>352</v>
      </c>
      <c r="K70" s="661" t="s">
        <v>50</v>
      </c>
      <c r="L70" s="662"/>
      <c r="M70" s="234"/>
    </row>
    <row r="71" spans="1:13" ht="15.75" customHeight="1">
      <c r="A71" s="663">
        <v>2</v>
      </c>
      <c r="B71" s="664" t="s">
        <v>158</v>
      </c>
      <c r="C71" s="226">
        <v>1</v>
      </c>
      <c r="D71" s="659" t="s">
        <v>702</v>
      </c>
      <c r="E71" s="660"/>
      <c r="F71" s="660"/>
      <c r="G71" s="226">
        <v>6</v>
      </c>
      <c r="H71" s="228">
        <v>2311.2113377469727</v>
      </c>
      <c r="I71" s="229">
        <v>385.20188962449555</v>
      </c>
      <c r="J71" s="248">
        <f>I71-I46</f>
        <v>0.2628842267138225</v>
      </c>
      <c r="K71" s="659" t="s">
        <v>653</v>
      </c>
      <c r="L71" s="660"/>
      <c r="M71" s="215"/>
    </row>
    <row r="72" spans="1:13" ht="15.75" customHeight="1">
      <c r="A72" s="663"/>
      <c r="B72" s="664"/>
      <c r="C72" s="226">
        <v>2</v>
      </c>
      <c r="D72" s="659" t="s">
        <v>667</v>
      </c>
      <c r="E72" s="660"/>
      <c r="F72" s="660"/>
      <c r="G72" s="226">
        <v>6</v>
      </c>
      <c r="H72" s="228">
        <v>2309.8847581821979</v>
      </c>
      <c r="I72" s="229">
        <v>384.98079303036633</v>
      </c>
      <c r="J72" s="248">
        <f>I72-I45</f>
        <v>3.8884694480771032E-2</v>
      </c>
      <c r="K72" s="659" t="s">
        <v>653</v>
      </c>
      <c r="L72" s="660"/>
      <c r="M72" s="215"/>
    </row>
    <row r="73" spans="1:13" ht="15.75" customHeight="1">
      <c r="A73" s="663"/>
      <c r="B73" s="664"/>
      <c r="C73" s="226">
        <v>3</v>
      </c>
      <c r="D73" s="659" t="s">
        <v>641</v>
      </c>
      <c r="E73" s="660"/>
      <c r="F73" s="660"/>
      <c r="G73" s="226">
        <v>6</v>
      </c>
      <c r="H73" s="228">
        <v>2309.428485609239</v>
      </c>
      <c r="I73" s="229">
        <v>384.90474760153984</v>
      </c>
      <c r="J73" s="248">
        <f>I73-I47</f>
        <v>0.11476119382501793</v>
      </c>
      <c r="K73" s="659" t="s">
        <v>653</v>
      </c>
      <c r="L73" s="660"/>
      <c r="M73" s="215"/>
    </row>
    <row r="74" spans="1:13" ht="15.75" customHeight="1">
      <c r="A74" s="663"/>
      <c r="B74" s="664"/>
      <c r="C74" s="226">
        <v>4</v>
      </c>
      <c r="D74" s="659" t="s">
        <v>708</v>
      </c>
      <c r="E74" s="660"/>
      <c r="F74" s="660"/>
      <c r="G74" s="226">
        <v>6</v>
      </c>
      <c r="H74" s="228">
        <v>2240.1085728508547</v>
      </c>
      <c r="I74" s="229">
        <v>373.35142880847576</v>
      </c>
      <c r="J74" s="248">
        <f>I74-I48</f>
        <v>1.1899442622013225</v>
      </c>
      <c r="K74" s="659" t="s">
        <v>653</v>
      </c>
      <c r="L74" s="660"/>
      <c r="M74" s="215"/>
    </row>
    <row r="75" spans="1:13" ht="15.75" customHeight="1">
      <c r="A75" s="663"/>
      <c r="B75" s="664"/>
      <c r="C75" s="226">
        <v>5</v>
      </c>
      <c r="D75" s="659" t="s">
        <v>391</v>
      </c>
      <c r="E75" s="660"/>
      <c r="F75" s="660"/>
      <c r="G75" s="226">
        <v>11</v>
      </c>
      <c r="H75" s="228">
        <v>3146.1314384857428</v>
      </c>
      <c r="I75" s="229">
        <v>286.01194895324932</v>
      </c>
      <c r="J75" s="248">
        <f>I75-I49</f>
        <v>0.18926733917624006</v>
      </c>
      <c r="K75" s="659" t="s">
        <v>653</v>
      </c>
      <c r="L75" s="660"/>
      <c r="M75" s="215"/>
    </row>
    <row r="76" spans="1:13" ht="15.75" customHeight="1">
      <c r="A76" s="663"/>
      <c r="B76" s="664"/>
      <c r="C76" s="230" t="s">
        <v>208</v>
      </c>
      <c r="D76" s="659" t="s">
        <v>396</v>
      </c>
      <c r="E76" s="660"/>
      <c r="F76" s="660"/>
      <c r="G76" s="226">
        <v>17</v>
      </c>
      <c r="H76" s="228">
        <v>3115.856315527185</v>
      </c>
      <c r="I76" s="229">
        <v>183.28566561924617</v>
      </c>
      <c r="J76" s="248">
        <f>I76-I51</f>
        <v>7.5369325018158406E-2</v>
      </c>
      <c r="K76" s="659" t="s">
        <v>653</v>
      </c>
      <c r="L76" s="660"/>
      <c r="M76" s="215"/>
    </row>
    <row r="77" spans="1:13" ht="15.75" customHeight="1">
      <c r="A77" s="663"/>
      <c r="B77" s="664"/>
      <c r="C77" s="230" t="s">
        <v>213</v>
      </c>
      <c r="D77" s="659" t="s">
        <v>397</v>
      </c>
      <c r="E77" s="660"/>
      <c r="F77" s="660"/>
      <c r="G77" s="226">
        <v>17</v>
      </c>
      <c r="H77" s="228">
        <v>3116.3628069613765</v>
      </c>
      <c r="I77" s="229">
        <v>183.31545923302215</v>
      </c>
      <c r="J77" s="248">
        <f>I77-I50</f>
        <v>0.10691278988949193</v>
      </c>
      <c r="K77" s="659" t="s">
        <v>653</v>
      </c>
      <c r="L77" s="660"/>
      <c r="M77" s="215"/>
    </row>
    <row r="78" spans="1:13" ht="15.75" customHeight="1">
      <c r="A78" s="663"/>
      <c r="B78" s="664"/>
      <c r="C78" s="230" t="s">
        <v>209</v>
      </c>
      <c r="D78" s="659" t="s">
        <v>394</v>
      </c>
      <c r="E78" s="660"/>
      <c r="F78" s="660"/>
      <c r="G78" s="226">
        <v>17</v>
      </c>
      <c r="H78" s="228">
        <v>3116.6481332073949</v>
      </c>
      <c r="I78" s="229">
        <v>183.33224312984672</v>
      </c>
      <c r="J78" s="248">
        <f>I78-I52</f>
        <v>-5.3227969690283317E-2</v>
      </c>
      <c r="K78" s="659" t="s">
        <v>653</v>
      </c>
      <c r="L78" s="660"/>
      <c r="M78" s="215"/>
    </row>
    <row r="79" spans="1:13" ht="15.75" customHeight="1">
      <c r="A79" s="663"/>
      <c r="B79" s="664"/>
      <c r="C79" s="230" t="s">
        <v>214</v>
      </c>
      <c r="D79" s="659" t="s">
        <v>392</v>
      </c>
      <c r="E79" s="660"/>
      <c r="F79" s="660"/>
      <c r="G79" s="226">
        <v>17</v>
      </c>
      <c r="H79" s="228">
        <v>3117.3755174348976</v>
      </c>
      <c r="I79" s="229">
        <v>183.37503043734688</v>
      </c>
      <c r="J79" s="248">
        <f>I79-I53</f>
        <v>-5.5789599323475159E-2</v>
      </c>
      <c r="K79" s="659" t="s">
        <v>653</v>
      </c>
      <c r="L79" s="660"/>
      <c r="M79" s="215"/>
    </row>
    <row r="80" spans="1:13" ht="15.75" customHeight="1">
      <c r="A80" s="663"/>
      <c r="B80" s="664"/>
      <c r="C80" s="230" t="s">
        <v>215</v>
      </c>
      <c r="D80" s="659" t="s">
        <v>395</v>
      </c>
      <c r="E80" s="660"/>
      <c r="F80" s="660"/>
      <c r="G80" s="226">
        <v>11</v>
      </c>
      <c r="H80" s="228">
        <v>3145.3256615432774</v>
      </c>
      <c r="I80" s="229">
        <v>285.9386965039343</v>
      </c>
      <c r="J80" s="248">
        <f>I80-I54</f>
        <v>0.11735147756610331</v>
      </c>
      <c r="K80" s="659" t="s">
        <v>653</v>
      </c>
      <c r="L80" s="660"/>
      <c r="M80" s="215"/>
    </row>
    <row r="81" spans="1:13" ht="15.75" customHeight="1">
      <c r="A81" s="665" t="s">
        <v>979</v>
      </c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215"/>
    </row>
    <row r="82" spans="1:13" s="216" customFormat="1" ht="15.75" customHeight="1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</row>
    <row r="83" spans="1:13" s="201" customFormat="1" ht="15.75" customHeight="1">
      <c r="A83" s="663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63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407</v>
      </c>
      <c r="G84" s="222" t="s">
        <v>138</v>
      </c>
      <c r="H84" s="223" t="s">
        <v>212</v>
      </c>
      <c r="I84" s="222" t="s">
        <v>514</v>
      </c>
      <c r="J84" s="222" t="s">
        <v>144</v>
      </c>
      <c r="K84" s="224"/>
      <c r="L84" s="224"/>
    </row>
    <row r="85" spans="1:13" s="201" customFormat="1" ht="15.75" customHeight="1">
      <c r="A85" s="664" t="s">
        <v>191</v>
      </c>
      <c r="B85" s="664"/>
      <c r="C85" s="175" t="s">
        <v>47</v>
      </c>
      <c r="D85" s="664" t="s">
        <v>12</v>
      </c>
      <c r="E85" s="666"/>
      <c r="F85" s="666"/>
      <c r="G85" s="175" t="s">
        <v>46</v>
      </c>
      <c r="H85" s="175" t="s">
        <v>515</v>
      </c>
      <c r="I85" s="175" t="s">
        <v>516</v>
      </c>
      <c r="J85" s="175" t="s">
        <v>352</v>
      </c>
      <c r="K85" s="664" t="s">
        <v>51</v>
      </c>
      <c r="L85" s="666"/>
      <c r="M85" s="219"/>
    </row>
    <row r="86" spans="1:13" ht="15.75" customHeight="1">
      <c r="A86" s="663">
        <v>1</v>
      </c>
      <c r="B86" s="664" t="s">
        <v>517</v>
      </c>
      <c r="C86" s="226">
        <v>1</v>
      </c>
      <c r="D86" s="659" t="s">
        <v>547</v>
      </c>
      <c r="E86" s="660"/>
      <c r="F86" s="660"/>
      <c r="G86" s="226">
        <v>3</v>
      </c>
      <c r="H86" s="228">
        <v>3116.904920981643</v>
      </c>
      <c r="I86" s="229">
        <v>1038.968306993881</v>
      </c>
      <c r="J86" s="248">
        <f>I86-I60</f>
        <v>1.0302746054355794</v>
      </c>
      <c r="K86" s="659" t="s">
        <v>653</v>
      </c>
      <c r="L86" s="660"/>
    </row>
    <row r="87" spans="1:13" ht="15.75" customHeight="1">
      <c r="A87" s="663"/>
      <c r="B87" s="664"/>
      <c r="C87" s="226">
        <v>2</v>
      </c>
      <c r="D87" s="659" t="s">
        <v>541</v>
      </c>
      <c r="E87" s="660"/>
      <c r="F87" s="660"/>
      <c r="G87" s="226">
        <v>3</v>
      </c>
      <c r="H87" s="228">
        <v>3115.5526408715227</v>
      </c>
      <c r="I87" s="229">
        <v>1038.5175469571743</v>
      </c>
      <c r="J87" s="248">
        <f t="shared" ref="J87:J93" si="0">I87-I61</f>
        <v>0.69607728428900373</v>
      </c>
      <c r="K87" s="659" t="s">
        <v>653</v>
      </c>
      <c r="L87" s="660"/>
    </row>
    <row r="88" spans="1:13" ht="15.75" customHeight="1">
      <c r="A88" s="663"/>
      <c r="B88" s="664"/>
      <c r="C88" s="226">
        <v>3</v>
      </c>
      <c r="D88" s="659" t="s">
        <v>551</v>
      </c>
      <c r="E88" s="660"/>
      <c r="F88" s="660"/>
      <c r="G88" s="226">
        <v>3</v>
      </c>
      <c r="H88" s="228">
        <v>3115.1372322402754</v>
      </c>
      <c r="I88" s="229">
        <v>1038.3790774134252</v>
      </c>
      <c r="J88" s="248">
        <f t="shared" si="0"/>
        <v>0.67457821172729382</v>
      </c>
      <c r="K88" s="659" t="s">
        <v>653</v>
      </c>
      <c r="L88" s="660"/>
    </row>
    <row r="89" spans="1:13" ht="15.75" customHeight="1">
      <c r="A89" s="663"/>
      <c r="B89" s="664"/>
      <c r="C89" s="226">
        <v>4</v>
      </c>
      <c r="D89" s="659" t="s">
        <v>552</v>
      </c>
      <c r="E89" s="660"/>
      <c r="F89" s="660"/>
      <c r="G89" s="226">
        <v>3</v>
      </c>
      <c r="H89" s="228">
        <v>3113.9882387207012</v>
      </c>
      <c r="I89" s="229">
        <v>1037.9960795735674</v>
      </c>
      <c r="J89" s="248">
        <f t="shared" si="0"/>
        <v>0.39635423314189211</v>
      </c>
      <c r="K89" s="659" t="s">
        <v>653</v>
      </c>
      <c r="L89" s="660"/>
    </row>
    <row r="90" spans="1:13" ht="15.75" customHeight="1">
      <c r="A90" s="663"/>
      <c r="B90" s="664"/>
      <c r="C90" s="226">
        <v>5</v>
      </c>
      <c r="D90" s="659" t="s">
        <v>542</v>
      </c>
      <c r="E90" s="660"/>
      <c r="F90" s="660"/>
      <c r="G90" s="226">
        <v>3</v>
      </c>
      <c r="H90" s="228">
        <v>3111.4215335780759</v>
      </c>
      <c r="I90" s="229">
        <v>1037.140511192692</v>
      </c>
      <c r="J90" s="248">
        <f t="shared" si="0"/>
        <v>0.15798274042458615</v>
      </c>
      <c r="K90" s="659" t="s">
        <v>653</v>
      </c>
      <c r="L90" s="660"/>
    </row>
    <row r="91" spans="1:13" ht="15.75" customHeight="1">
      <c r="A91" s="663"/>
      <c r="B91" s="664"/>
      <c r="C91" s="230" t="s">
        <v>208</v>
      </c>
      <c r="D91" s="660" t="s">
        <v>725</v>
      </c>
      <c r="E91" s="660"/>
      <c r="F91" s="660"/>
      <c r="G91" s="227">
        <v>12</v>
      </c>
      <c r="H91" s="231">
        <v>3108.5884151785517</v>
      </c>
      <c r="I91" s="232">
        <v>259.04903459821264</v>
      </c>
      <c r="J91" s="248">
        <f t="shared" si="0"/>
        <v>0.20048266370662304</v>
      </c>
      <c r="K91" s="659" t="s">
        <v>653</v>
      </c>
      <c r="L91" s="660"/>
    </row>
    <row r="92" spans="1:13" ht="15.75" customHeight="1">
      <c r="A92" s="663"/>
      <c r="B92" s="664"/>
      <c r="C92" s="230" t="s">
        <v>213</v>
      </c>
      <c r="D92" s="660" t="s">
        <v>707</v>
      </c>
      <c r="E92" s="660"/>
      <c r="F92" s="660"/>
      <c r="G92" s="227">
        <v>12</v>
      </c>
      <c r="H92" s="231">
        <v>3109.7553847211771</v>
      </c>
      <c r="I92" s="232">
        <v>259.14628206009809</v>
      </c>
      <c r="J92" s="248">
        <f t="shared" si="0"/>
        <v>0.14277376924633245</v>
      </c>
      <c r="K92" s="659" t="s">
        <v>653</v>
      </c>
      <c r="L92" s="660"/>
    </row>
    <row r="93" spans="1:13" ht="15.75" customHeight="1">
      <c r="A93" s="663"/>
      <c r="B93" s="664"/>
      <c r="C93" s="230" t="s">
        <v>209</v>
      </c>
      <c r="D93" s="660" t="s">
        <v>933</v>
      </c>
      <c r="E93" s="660"/>
      <c r="F93" s="660"/>
      <c r="G93" s="227">
        <v>5</v>
      </c>
      <c r="H93" s="231">
        <v>2562.084044561178</v>
      </c>
      <c r="I93" s="232">
        <v>512.41680891223564</v>
      </c>
      <c r="J93" s="248">
        <f t="shared" si="0"/>
        <v>27.579802157873246</v>
      </c>
      <c r="K93" s="659" t="s">
        <v>990</v>
      </c>
      <c r="L93" s="660"/>
    </row>
    <row r="94" spans="1:13" ht="15.75" customHeight="1">
      <c r="A94" s="663"/>
      <c r="B94" s="664"/>
      <c r="C94" s="230" t="s">
        <v>214</v>
      </c>
      <c r="D94" s="660" t="s">
        <v>386</v>
      </c>
      <c r="E94" s="660"/>
      <c r="F94" s="660"/>
      <c r="G94" s="227">
        <v>5</v>
      </c>
      <c r="H94" s="231">
        <v>2941.991680379876</v>
      </c>
      <c r="I94" s="232">
        <v>588.39833607597518</v>
      </c>
      <c r="J94" s="248">
        <f t="shared" ref="J94:J95" si="1">I94-I68</f>
        <v>4.1905797456024629E-2</v>
      </c>
      <c r="K94" s="659" t="s">
        <v>653</v>
      </c>
      <c r="L94" s="660"/>
      <c r="M94" s="215"/>
    </row>
    <row r="95" spans="1:13" ht="15.75" customHeight="1">
      <c r="A95" s="663"/>
      <c r="B95" s="664"/>
      <c r="C95" s="230" t="s">
        <v>215</v>
      </c>
      <c r="D95" s="660" t="s">
        <v>233</v>
      </c>
      <c r="E95" s="660"/>
      <c r="F95" s="660"/>
      <c r="G95" s="227">
        <v>5</v>
      </c>
      <c r="H95" s="231">
        <v>2949.8302300662594</v>
      </c>
      <c r="I95" s="232">
        <v>589.96604601325191</v>
      </c>
      <c r="J95" s="248">
        <f t="shared" si="1"/>
        <v>0.54903385649129177</v>
      </c>
      <c r="K95" s="659" t="s">
        <v>653</v>
      </c>
      <c r="L95" s="660"/>
      <c r="M95" s="215"/>
    </row>
    <row r="96" spans="1:13" s="225" customFormat="1" ht="15.75" customHeight="1">
      <c r="A96" s="661" t="s">
        <v>191</v>
      </c>
      <c r="B96" s="661"/>
      <c r="C96" s="233" t="s">
        <v>47</v>
      </c>
      <c r="D96" s="661" t="s">
        <v>12</v>
      </c>
      <c r="E96" s="662"/>
      <c r="F96" s="662"/>
      <c r="G96" s="233" t="s">
        <v>46</v>
      </c>
      <c r="H96" s="233" t="s">
        <v>515</v>
      </c>
      <c r="I96" s="233" t="s">
        <v>516</v>
      </c>
      <c r="J96" s="175" t="s">
        <v>352</v>
      </c>
      <c r="K96" s="661" t="s">
        <v>51</v>
      </c>
      <c r="L96" s="662"/>
      <c r="M96" s="234"/>
    </row>
    <row r="97" spans="1:13" ht="15.75" customHeight="1">
      <c r="A97" s="663">
        <v>2</v>
      </c>
      <c r="B97" s="664" t="s">
        <v>158</v>
      </c>
      <c r="C97" s="226">
        <v>1</v>
      </c>
      <c r="D97" s="659" t="s">
        <v>702</v>
      </c>
      <c r="E97" s="660"/>
      <c r="F97" s="660"/>
      <c r="G97" s="226">
        <v>6</v>
      </c>
      <c r="H97" s="228">
        <v>2314.5277455389555</v>
      </c>
      <c r="I97" s="229">
        <v>385.754624256493</v>
      </c>
      <c r="J97" s="248">
        <f>I97-I71</f>
        <v>0.55273463199745265</v>
      </c>
      <c r="K97" s="659" t="s">
        <v>653</v>
      </c>
      <c r="L97" s="660"/>
      <c r="M97" s="215"/>
    </row>
    <row r="98" spans="1:13" ht="15.75" customHeight="1">
      <c r="A98" s="663"/>
      <c r="B98" s="664"/>
      <c r="C98" s="226">
        <v>2</v>
      </c>
      <c r="D98" s="659" t="s">
        <v>667</v>
      </c>
      <c r="E98" s="660"/>
      <c r="F98" s="660"/>
      <c r="G98" s="226">
        <v>6</v>
      </c>
      <c r="H98" s="228">
        <v>2313.9390380503746</v>
      </c>
      <c r="I98" s="229">
        <v>385.65650634172908</v>
      </c>
      <c r="J98" s="248">
        <f>I98-I72</f>
        <v>0.67571331136275603</v>
      </c>
      <c r="K98" s="659" t="s">
        <v>653</v>
      </c>
      <c r="L98" s="660"/>
      <c r="M98" s="215"/>
    </row>
    <row r="99" spans="1:13" ht="15.75" customHeight="1">
      <c r="A99" s="663"/>
      <c r="B99" s="664"/>
      <c r="C99" s="226">
        <v>3</v>
      </c>
      <c r="D99" s="659" t="s">
        <v>708</v>
      </c>
      <c r="E99" s="660"/>
      <c r="F99" s="660"/>
      <c r="G99" s="226">
        <v>6</v>
      </c>
      <c r="H99" s="228">
        <v>2249.7397299786403</v>
      </c>
      <c r="I99" s="229">
        <v>374.95662166310666</v>
      </c>
      <c r="J99" s="248">
        <f>I99-I74</f>
        <v>1.6051928546309</v>
      </c>
      <c r="K99" s="659" t="s">
        <v>653</v>
      </c>
      <c r="L99" s="660"/>
      <c r="M99" s="215"/>
    </row>
    <row r="100" spans="1:13" ht="15.75" customHeight="1">
      <c r="A100" s="663"/>
      <c r="B100" s="664"/>
      <c r="C100" s="226">
        <v>4</v>
      </c>
      <c r="D100" s="659" t="s">
        <v>395</v>
      </c>
      <c r="E100" s="660"/>
      <c r="F100" s="660"/>
      <c r="G100" s="226">
        <v>11</v>
      </c>
      <c r="H100" s="228">
        <v>3147.0086521472449</v>
      </c>
      <c r="I100" s="229">
        <v>286.09169564974951</v>
      </c>
      <c r="J100" s="248">
        <f>I100-I80</f>
        <v>0.15299914581521534</v>
      </c>
      <c r="K100" s="659" t="s">
        <v>653</v>
      </c>
      <c r="L100" s="660"/>
      <c r="M100" s="215"/>
    </row>
    <row r="101" spans="1:13" ht="15.75" customHeight="1">
      <c r="A101" s="663"/>
      <c r="B101" s="664"/>
      <c r="C101" s="226">
        <v>5</v>
      </c>
      <c r="D101" s="659" t="s">
        <v>391</v>
      </c>
      <c r="E101" s="660"/>
      <c r="F101" s="660"/>
      <c r="G101" s="226">
        <v>11</v>
      </c>
      <c r="H101" s="228">
        <v>3146.2080644353628</v>
      </c>
      <c r="I101" s="229">
        <v>286.01891494866936</v>
      </c>
      <c r="J101" s="248">
        <f>I101-I75</f>
        <v>6.9659954200460561E-3</v>
      </c>
      <c r="K101" s="659" t="s">
        <v>653</v>
      </c>
      <c r="L101" s="660"/>
      <c r="M101" s="215"/>
    </row>
    <row r="102" spans="1:13" ht="15.75" customHeight="1">
      <c r="A102" s="663"/>
      <c r="B102" s="664"/>
      <c r="C102" s="230" t="s">
        <v>208</v>
      </c>
      <c r="D102" s="659" t="s">
        <v>394</v>
      </c>
      <c r="E102" s="660"/>
      <c r="F102" s="660"/>
      <c r="G102" s="226">
        <v>17</v>
      </c>
      <c r="H102" s="228">
        <v>3116.6819957060966</v>
      </c>
      <c r="I102" s="229">
        <v>183.33423504153509</v>
      </c>
      <c r="J102" s="248">
        <f>I102-I78</f>
        <v>1.9919116883784227E-3</v>
      </c>
      <c r="K102" s="659" t="s">
        <v>653</v>
      </c>
      <c r="L102" s="660"/>
      <c r="M102" s="215"/>
    </row>
    <row r="103" spans="1:13" ht="15.75" customHeight="1">
      <c r="A103" s="663"/>
      <c r="B103" s="664"/>
      <c r="C103" s="230" t="s">
        <v>213</v>
      </c>
      <c r="D103" s="659" t="s">
        <v>397</v>
      </c>
      <c r="E103" s="660"/>
      <c r="F103" s="660"/>
      <c r="G103" s="226">
        <v>17</v>
      </c>
      <c r="H103" s="228">
        <v>3117.5248733741132</v>
      </c>
      <c r="I103" s="229">
        <v>183.38381608083023</v>
      </c>
      <c r="J103" s="248">
        <f>I103-I77</f>
        <v>6.8356847808075827E-2</v>
      </c>
      <c r="K103" s="659" t="s">
        <v>653</v>
      </c>
      <c r="L103" s="660"/>
      <c r="M103" s="215"/>
    </row>
    <row r="104" spans="1:13" ht="15.75" customHeight="1">
      <c r="A104" s="663"/>
      <c r="B104" s="664"/>
      <c r="C104" s="230" t="s">
        <v>209</v>
      </c>
      <c r="D104" s="659" t="s">
        <v>392</v>
      </c>
      <c r="E104" s="660"/>
      <c r="F104" s="660"/>
      <c r="G104" s="226">
        <v>17</v>
      </c>
      <c r="H104" s="228">
        <v>3117.5623576905718</v>
      </c>
      <c r="I104" s="229">
        <v>183.38602104062187</v>
      </c>
      <c r="J104" s="248">
        <f>I104-I79</f>
        <v>1.0990603274990463E-2</v>
      </c>
      <c r="K104" s="659" t="s">
        <v>653</v>
      </c>
      <c r="L104" s="660"/>
      <c r="M104" s="215"/>
    </row>
    <row r="105" spans="1:13" ht="15.75" customHeight="1">
      <c r="A105" s="663"/>
      <c r="B105" s="664"/>
      <c r="C105" s="230" t="s">
        <v>214</v>
      </c>
      <c r="D105" s="659" t="s">
        <v>396</v>
      </c>
      <c r="E105" s="660"/>
      <c r="F105" s="660"/>
      <c r="G105" s="226">
        <v>17</v>
      </c>
      <c r="H105" s="228">
        <v>3117.8217779883953</v>
      </c>
      <c r="I105" s="229">
        <v>183.40128105814088</v>
      </c>
      <c r="J105" s="248">
        <f>I105-I77</f>
        <v>8.5821825118728157E-2</v>
      </c>
      <c r="K105" s="659" t="s">
        <v>653</v>
      </c>
      <c r="L105" s="660"/>
      <c r="M105" s="215"/>
    </row>
    <row r="106" spans="1:13" ht="15.75" customHeight="1">
      <c r="A106" s="663"/>
      <c r="B106" s="664"/>
      <c r="C106" s="230" t="s">
        <v>215</v>
      </c>
      <c r="D106" s="659"/>
      <c r="E106" s="660"/>
      <c r="F106" s="660"/>
      <c r="G106" s="226"/>
      <c r="H106" s="228"/>
      <c r="I106" s="229"/>
      <c r="J106" s="248"/>
      <c r="K106" s="659"/>
      <c r="L106" s="660"/>
      <c r="M106" s="215"/>
    </row>
    <row r="107" spans="1:13" ht="15.75" customHeight="1">
      <c r="A107" s="665" t="s">
        <v>1021</v>
      </c>
      <c r="B107" s="665"/>
      <c r="C107" s="665"/>
      <c r="D107" s="665"/>
      <c r="E107" s="665"/>
      <c r="F107" s="665"/>
      <c r="G107" s="665"/>
      <c r="H107" s="665"/>
      <c r="I107" s="665"/>
      <c r="J107" s="665"/>
      <c r="K107" s="665"/>
      <c r="L107" s="665"/>
      <c r="M107" s="215"/>
    </row>
    <row r="108" spans="1:13" s="216" customFormat="1" ht="15.75" customHeight="1">
      <c r="A108" s="665"/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</row>
    <row r="109" spans="1:13" s="201" customFormat="1" ht="15.75" customHeight="1">
      <c r="A109" s="663" t="s">
        <v>165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63"/>
      <c r="B110" s="220" t="s">
        <v>210</v>
      </c>
      <c r="C110" s="220" t="s">
        <v>158</v>
      </c>
      <c r="D110" s="221" t="s">
        <v>211</v>
      </c>
      <c r="E110" s="221" t="s">
        <v>159</v>
      </c>
      <c r="F110" s="221" t="s">
        <v>407</v>
      </c>
      <c r="G110" s="222" t="s">
        <v>138</v>
      </c>
      <c r="H110" s="223" t="s">
        <v>212</v>
      </c>
      <c r="I110" s="222" t="s">
        <v>514</v>
      </c>
      <c r="J110" s="222" t="s">
        <v>144</v>
      </c>
      <c r="K110" s="224"/>
      <c r="L110" s="224"/>
    </row>
    <row r="111" spans="1:13" s="201" customFormat="1" ht="15.75" customHeight="1">
      <c r="A111" s="664" t="s">
        <v>191</v>
      </c>
      <c r="B111" s="664"/>
      <c r="C111" s="175" t="s">
        <v>47</v>
      </c>
      <c r="D111" s="664" t="s">
        <v>12</v>
      </c>
      <c r="E111" s="666"/>
      <c r="F111" s="666"/>
      <c r="G111" s="175" t="s">
        <v>46</v>
      </c>
      <c r="H111" s="175" t="s">
        <v>515</v>
      </c>
      <c r="I111" s="175" t="s">
        <v>516</v>
      </c>
      <c r="J111" s="175" t="s">
        <v>352</v>
      </c>
      <c r="K111" s="664" t="s">
        <v>51</v>
      </c>
      <c r="L111" s="666"/>
      <c r="M111" s="219"/>
    </row>
    <row r="112" spans="1:13" ht="15.75" customHeight="1">
      <c r="A112" s="663">
        <v>1</v>
      </c>
      <c r="B112" s="664" t="s">
        <v>517</v>
      </c>
      <c r="C112" s="226">
        <v>1</v>
      </c>
      <c r="D112" s="659" t="s">
        <v>547</v>
      </c>
      <c r="E112" s="660"/>
      <c r="F112" s="660"/>
      <c r="G112" s="226">
        <v>3</v>
      </c>
      <c r="H112" s="228">
        <v>3117.3989852839109</v>
      </c>
      <c r="I112" s="229">
        <v>1039.1329950946372</v>
      </c>
      <c r="J112" s="248">
        <f>I112-I86</f>
        <v>0.16468810075616602</v>
      </c>
      <c r="K112" s="659" t="s">
        <v>653</v>
      </c>
      <c r="L112" s="660"/>
    </row>
    <row r="113" spans="1:13" ht="15.75" customHeight="1">
      <c r="A113" s="663"/>
      <c r="B113" s="664"/>
      <c r="C113" s="226">
        <v>2</v>
      </c>
      <c r="D113" s="659" t="s">
        <v>551</v>
      </c>
      <c r="E113" s="660"/>
      <c r="F113" s="660"/>
      <c r="G113" s="226">
        <v>3</v>
      </c>
      <c r="H113" s="228">
        <v>3116.9470474306531</v>
      </c>
      <c r="I113" s="229">
        <v>1038.9823491435511</v>
      </c>
      <c r="J113" s="248">
        <f>I113-I88</f>
        <v>0.60327173012592539</v>
      </c>
      <c r="K113" s="659" t="s">
        <v>653</v>
      </c>
      <c r="L113" s="660"/>
    </row>
    <row r="114" spans="1:13" ht="15.75" customHeight="1">
      <c r="A114" s="663"/>
      <c r="B114" s="664"/>
      <c r="C114" s="226">
        <v>3</v>
      </c>
      <c r="D114" s="659" t="s">
        <v>541</v>
      </c>
      <c r="E114" s="660"/>
      <c r="F114" s="660"/>
      <c r="G114" s="226">
        <v>3</v>
      </c>
      <c r="H114" s="228">
        <v>3116.1193363593911</v>
      </c>
      <c r="I114" s="229">
        <v>1038.7064454531303</v>
      </c>
      <c r="J114" s="248">
        <f>I114-I87</f>
        <v>0.18889849595598207</v>
      </c>
      <c r="K114" s="659" t="s">
        <v>653</v>
      </c>
      <c r="L114" s="660"/>
    </row>
    <row r="115" spans="1:13" ht="15.75" customHeight="1">
      <c r="A115" s="663"/>
      <c r="B115" s="664"/>
      <c r="C115" s="226">
        <v>4</v>
      </c>
      <c r="D115" s="659" t="s">
        <v>552</v>
      </c>
      <c r="E115" s="660"/>
      <c r="F115" s="660"/>
      <c r="G115" s="226">
        <v>3</v>
      </c>
      <c r="H115" s="228">
        <v>3114.7957319503716</v>
      </c>
      <c r="I115" s="229">
        <v>1038.2652439834571</v>
      </c>
      <c r="J115" s="248">
        <f t="shared" ref="J115:J121" si="2">I115-I89</f>
        <v>0.2691644098897541</v>
      </c>
      <c r="K115" s="659" t="s">
        <v>653</v>
      </c>
      <c r="L115" s="660"/>
    </row>
    <row r="116" spans="1:13" ht="15.75" customHeight="1">
      <c r="A116" s="663"/>
      <c r="B116" s="664"/>
      <c r="C116" s="226">
        <v>5</v>
      </c>
      <c r="D116" s="659" t="s">
        <v>542</v>
      </c>
      <c r="E116" s="660"/>
      <c r="F116" s="660"/>
      <c r="G116" s="226">
        <v>3</v>
      </c>
      <c r="H116" s="228">
        <v>3112.1868806463003</v>
      </c>
      <c r="I116" s="229">
        <v>1037.3956268821003</v>
      </c>
      <c r="J116" s="248">
        <f t="shared" si="2"/>
        <v>0.25511568940828511</v>
      </c>
      <c r="K116" s="659" t="s">
        <v>653</v>
      </c>
      <c r="L116" s="660"/>
    </row>
    <row r="117" spans="1:13" ht="15.75" customHeight="1">
      <c r="A117" s="663"/>
      <c r="B117" s="664"/>
      <c r="C117" s="230" t="s">
        <v>208</v>
      </c>
      <c r="D117" s="660" t="s">
        <v>725</v>
      </c>
      <c r="E117" s="660"/>
      <c r="F117" s="660"/>
      <c r="G117" s="227">
        <v>12</v>
      </c>
      <c r="H117" s="231">
        <v>3109.7518537920541</v>
      </c>
      <c r="I117" s="232">
        <v>259.14598781600449</v>
      </c>
      <c r="J117" s="248">
        <f t="shared" si="2"/>
        <v>9.6953217791849511E-2</v>
      </c>
      <c r="K117" s="659" t="s">
        <v>653</v>
      </c>
      <c r="L117" s="660"/>
    </row>
    <row r="118" spans="1:13" ht="15.75" customHeight="1">
      <c r="A118" s="663"/>
      <c r="B118" s="664"/>
      <c r="C118" s="230" t="s">
        <v>213</v>
      </c>
      <c r="D118" s="660" t="s">
        <v>707</v>
      </c>
      <c r="E118" s="660"/>
      <c r="F118" s="660"/>
      <c r="G118" s="227">
        <v>12</v>
      </c>
      <c r="H118" s="231">
        <v>3111.5902610052094</v>
      </c>
      <c r="I118" s="232">
        <v>259.29918841710071</v>
      </c>
      <c r="J118" s="248">
        <f t="shared" si="2"/>
        <v>0.15290635700262101</v>
      </c>
      <c r="K118" s="659" t="s">
        <v>653</v>
      </c>
      <c r="L118" s="660"/>
    </row>
    <row r="119" spans="1:13" ht="15.75" customHeight="1">
      <c r="A119" s="663"/>
      <c r="B119" s="664"/>
      <c r="C119" s="230" t="s">
        <v>209</v>
      </c>
      <c r="D119" s="660" t="s">
        <v>933</v>
      </c>
      <c r="E119" s="660"/>
      <c r="F119" s="660"/>
      <c r="G119" s="227">
        <v>5</v>
      </c>
      <c r="H119" s="231">
        <v>2659.0319675241449</v>
      </c>
      <c r="I119" s="232">
        <v>531.80639350482909</v>
      </c>
      <c r="J119" s="248">
        <f t="shared" si="2"/>
        <v>19.389584592593451</v>
      </c>
      <c r="K119" s="659" t="s">
        <v>990</v>
      </c>
      <c r="L119" s="660"/>
    </row>
    <row r="120" spans="1:13" ht="15.75" customHeight="1">
      <c r="A120" s="663"/>
      <c r="B120" s="664"/>
      <c r="C120" s="230" t="s">
        <v>214</v>
      </c>
      <c r="D120" s="660" t="s">
        <v>386</v>
      </c>
      <c r="E120" s="660"/>
      <c r="F120" s="660"/>
      <c r="G120" s="227">
        <v>5</v>
      </c>
      <c r="H120" s="231">
        <v>2944.310048723853</v>
      </c>
      <c r="I120" s="232">
        <v>588.86200974477083</v>
      </c>
      <c r="J120" s="248">
        <f t="shared" si="2"/>
        <v>0.46367366879564997</v>
      </c>
      <c r="K120" s="659" t="s">
        <v>653</v>
      </c>
      <c r="L120" s="660"/>
      <c r="M120" s="215"/>
    </row>
    <row r="121" spans="1:13" ht="15.75" customHeight="1">
      <c r="A121" s="663"/>
      <c r="B121" s="664"/>
      <c r="C121" s="230" t="s">
        <v>215</v>
      </c>
      <c r="D121" s="660" t="s">
        <v>233</v>
      </c>
      <c r="E121" s="660"/>
      <c r="F121" s="660"/>
      <c r="G121" s="227">
        <v>5</v>
      </c>
      <c r="H121" s="231">
        <v>2949.7891680653597</v>
      </c>
      <c r="I121" s="232">
        <v>589.95783361307201</v>
      </c>
      <c r="J121" s="248">
        <f t="shared" si="2"/>
        <v>-8.2124001799002144E-3</v>
      </c>
      <c r="K121" s="659" t="s">
        <v>653</v>
      </c>
      <c r="L121" s="660"/>
      <c r="M121" s="215"/>
    </row>
    <row r="122" spans="1:13" s="225" customFormat="1" ht="15.75" customHeight="1">
      <c r="A122" s="661" t="s">
        <v>191</v>
      </c>
      <c r="B122" s="661"/>
      <c r="C122" s="233" t="s">
        <v>47</v>
      </c>
      <c r="D122" s="661" t="s">
        <v>12</v>
      </c>
      <c r="E122" s="662"/>
      <c r="F122" s="662"/>
      <c r="G122" s="233" t="s">
        <v>46</v>
      </c>
      <c r="H122" s="233" t="s">
        <v>515</v>
      </c>
      <c r="I122" s="233" t="s">
        <v>516</v>
      </c>
      <c r="J122" s="175" t="s">
        <v>352</v>
      </c>
      <c r="K122" s="661" t="s">
        <v>51</v>
      </c>
      <c r="L122" s="662"/>
      <c r="M122" s="234"/>
    </row>
    <row r="123" spans="1:13" ht="15.75" customHeight="1">
      <c r="A123" s="663">
        <v>2</v>
      </c>
      <c r="B123" s="664" t="s">
        <v>158</v>
      </c>
      <c r="C123" s="226">
        <v>1</v>
      </c>
      <c r="D123" s="659" t="s">
        <v>702</v>
      </c>
      <c r="E123" s="660"/>
      <c r="F123" s="660"/>
      <c r="G123" s="226">
        <v>6</v>
      </c>
      <c r="H123" s="228">
        <v>2316.910939712348</v>
      </c>
      <c r="I123" s="229">
        <v>386.15182328539134</v>
      </c>
      <c r="J123" s="248">
        <f>I123-I97</f>
        <v>0.39719902889834202</v>
      </c>
      <c r="K123" s="659" t="s">
        <v>653</v>
      </c>
      <c r="L123" s="660"/>
      <c r="M123" s="215"/>
    </row>
    <row r="124" spans="1:13" ht="15.75" customHeight="1">
      <c r="A124" s="663"/>
      <c r="B124" s="664"/>
      <c r="C124" s="226">
        <v>2</v>
      </c>
      <c r="D124" s="659" t="s">
        <v>667</v>
      </c>
      <c r="E124" s="660"/>
      <c r="F124" s="660"/>
      <c r="G124" s="226">
        <v>6</v>
      </c>
      <c r="H124" s="228">
        <v>2315.9072788269623</v>
      </c>
      <c r="I124" s="229">
        <v>385.9845464711604</v>
      </c>
      <c r="J124" s="248">
        <f>I124-I98</f>
        <v>0.32804012943131511</v>
      </c>
      <c r="K124" s="659" t="s">
        <v>653</v>
      </c>
      <c r="L124" s="660"/>
      <c r="M124" s="215"/>
    </row>
    <row r="125" spans="1:13" ht="15.75" customHeight="1">
      <c r="A125" s="663"/>
      <c r="B125" s="664"/>
      <c r="C125" s="226">
        <v>3</v>
      </c>
      <c r="D125" s="659" t="s">
        <v>708</v>
      </c>
      <c r="E125" s="660"/>
      <c r="F125" s="660"/>
      <c r="G125" s="226">
        <v>6</v>
      </c>
      <c r="H125" s="228">
        <v>2253.2529152466318</v>
      </c>
      <c r="I125" s="229">
        <v>375.54215254110534</v>
      </c>
      <c r="J125" s="248">
        <f>I125-I99</f>
        <v>0.58553087799867853</v>
      </c>
      <c r="K125" s="659" t="s">
        <v>653</v>
      </c>
      <c r="L125" s="660"/>
      <c r="M125" s="215"/>
    </row>
    <row r="126" spans="1:13" ht="15.75" customHeight="1">
      <c r="A126" s="663"/>
      <c r="B126" s="664"/>
      <c r="C126" s="226">
        <v>4</v>
      </c>
      <c r="D126" s="659" t="s">
        <v>395</v>
      </c>
      <c r="E126" s="660"/>
      <c r="F126" s="660"/>
      <c r="G126" s="226">
        <v>11</v>
      </c>
      <c r="H126" s="228">
        <v>3149.60772735004</v>
      </c>
      <c r="I126" s="229">
        <v>286.32797521363995</v>
      </c>
      <c r="J126" s="248">
        <f>I126-I100</f>
        <v>0.23627956389043447</v>
      </c>
      <c r="K126" s="659" t="s">
        <v>653</v>
      </c>
      <c r="L126" s="660"/>
      <c r="M126" s="215"/>
    </row>
    <row r="127" spans="1:13" ht="15.75" customHeight="1">
      <c r="A127" s="663"/>
      <c r="B127" s="664"/>
      <c r="C127" s="226">
        <v>5</v>
      </c>
      <c r="D127" s="659" t="s">
        <v>391</v>
      </c>
      <c r="E127" s="660"/>
      <c r="F127" s="660"/>
      <c r="G127" s="226">
        <v>11</v>
      </c>
      <c r="H127" s="228">
        <v>3148.9678799418825</v>
      </c>
      <c r="I127" s="229">
        <v>286.26980726744381</v>
      </c>
      <c r="J127" s="248">
        <f>I127-I101</f>
        <v>0.25089231877444718</v>
      </c>
      <c r="K127" s="659" t="s">
        <v>653</v>
      </c>
      <c r="L127" s="660"/>
      <c r="M127" s="215"/>
    </row>
    <row r="128" spans="1:13" ht="15.75" customHeight="1">
      <c r="A128" s="663"/>
      <c r="B128" s="664"/>
      <c r="C128" s="230" t="s">
        <v>208</v>
      </c>
      <c r="D128" s="659" t="s">
        <v>1020</v>
      </c>
      <c r="E128" s="660"/>
      <c r="F128" s="660"/>
      <c r="G128" s="226">
        <v>12</v>
      </c>
      <c r="H128" s="228">
        <v>1484.7599078132055</v>
      </c>
      <c r="I128" s="229">
        <v>123.72999231776713</v>
      </c>
      <c r="J128" s="248"/>
      <c r="K128" s="667" t="s">
        <v>1036</v>
      </c>
      <c r="L128" s="659"/>
      <c r="M128" s="215"/>
    </row>
    <row r="129" spans="1:13" ht="15.75" customHeight="1">
      <c r="A129" s="663"/>
      <c r="B129" s="664"/>
      <c r="C129" s="230" t="s">
        <v>213</v>
      </c>
      <c r="D129" s="659" t="s">
        <v>394</v>
      </c>
      <c r="E129" s="660"/>
      <c r="F129" s="660"/>
      <c r="G129" s="226">
        <v>17</v>
      </c>
      <c r="H129" s="228">
        <v>3117.6460492336751</v>
      </c>
      <c r="I129" s="229">
        <v>183.39094407256917</v>
      </c>
      <c r="J129" s="248">
        <f>I129-I102</f>
        <v>5.6709031034074542E-2</v>
      </c>
      <c r="K129" s="659" t="s">
        <v>653</v>
      </c>
      <c r="L129" s="660"/>
      <c r="M129" s="215"/>
    </row>
    <row r="130" spans="1:13" ht="15.75" customHeight="1">
      <c r="A130" s="663"/>
      <c r="B130" s="664"/>
      <c r="C130" s="230" t="s">
        <v>209</v>
      </c>
      <c r="D130" s="659" t="s">
        <v>396</v>
      </c>
      <c r="E130" s="660"/>
      <c r="F130" s="660"/>
      <c r="G130" s="226">
        <v>17</v>
      </c>
      <c r="H130" s="228">
        <v>3118.1565704530217</v>
      </c>
      <c r="I130" s="229">
        <v>183.42097473253071</v>
      </c>
      <c r="J130" s="248">
        <f>I130-I105</f>
        <v>1.969367438982772E-2</v>
      </c>
      <c r="K130" s="659" t="s">
        <v>653</v>
      </c>
      <c r="L130" s="660"/>
      <c r="M130" s="215"/>
    </row>
    <row r="131" spans="1:13" ht="15.75" customHeight="1">
      <c r="A131" s="663"/>
      <c r="B131" s="664"/>
      <c r="C131" s="230" t="s">
        <v>214</v>
      </c>
      <c r="D131" s="659" t="s">
        <v>392</v>
      </c>
      <c r="E131" s="660"/>
      <c r="F131" s="660"/>
      <c r="G131" s="226">
        <v>17</v>
      </c>
      <c r="H131" s="228">
        <v>3118.1915446706835</v>
      </c>
      <c r="I131" s="229">
        <v>183.42303203945198</v>
      </c>
      <c r="J131" s="248">
        <f>I131-I104</f>
        <v>3.7010998830112385E-2</v>
      </c>
      <c r="K131" s="659" t="s">
        <v>653</v>
      </c>
      <c r="L131" s="660"/>
      <c r="M131" s="215"/>
    </row>
    <row r="132" spans="1:13" ht="15.75" customHeight="1">
      <c r="A132" s="663"/>
      <c r="B132" s="664"/>
      <c r="C132" s="230" t="s">
        <v>215</v>
      </c>
      <c r="D132" s="659" t="s">
        <v>397</v>
      </c>
      <c r="E132" s="660"/>
      <c r="F132" s="660"/>
      <c r="G132" s="226">
        <v>17</v>
      </c>
      <c r="H132" s="228">
        <v>3118.6222439918324</v>
      </c>
      <c r="I132" s="229">
        <v>183.4483672936372</v>
      </c>
      <c r="J132" s="248">
        <f>I132-I103</f>
        <v>6.45512128069754E-2</v>
      </c>
      <c r="K132" s="659" t="s">
        <v>653</v>
      </c>
      <c r="L132" s="660"/>
      <c r="M132" s="215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R132"/>
  <sheetViews>
    <sheetView view="pageBreakPreview" topLeftCell="A92" zoomScale="115" zoomScaleNormal="60" zoomScaleSheetLayoutView="115" workbookViewId="0">
      <selection activeCell="K112" sqref="K112:L11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500" t="s">
        <v>513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100"/>
    </row>
    <row r="2" spans="1:18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N2" s="216"/>
      <c r="O2" s="216"/>
      <c r="P2" s="216"/>
      <c r="Q2" s="216"/>
      <c r="R2" s="216"/>
    </row>
    <row r="3" spans="1:18" s="215" customFormat="1" ht="15.75" customHeight="1">
      <c r="A3" s="665" t="s">
        <v>799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</row>
    <row r="4" spans="1:18" s="216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</row>
    <row r="5" spans="1:18" s="201" customFormat="1" ht="16.350000000000001" customHeight="1">
      <c r="A5" s="663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63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407</v>
      </c>
      <c r="G6" s="222" t="s">
        <v>138</v>
      </c>
      <c r="H6" s="223" t="s">
        <v>212</v>
      </c>
      <c r="I6" s="222" t="s">
        <v>514</v>
      </c>
      <c r="J6" s="222" t="s">
        <v>144</v>
      </c>
      <c r="K6" s="224"/>
      <c r="L6" s="224"/>
      <c r="M6" s="216"/>
    </row>
    <row r="7" spans="1:18" s="201" customFormat="1" ht="15.75" customHeight="1">
      <c r="A7" s="664" t="s">
        <v>191</v>
      </c>
      <c r="B7" s="664"/>
      <c r="C7" s="175" t="s">
        <v>47</v>
      </c>
      <c r="D7" s="664" t="s">
        <v>12</v>
      </c>
      <c r="E7" s="666"/>
      <c r="F7" s="666"/>
      <c r="G7" s="175" t="s">
        <v>46</v>
      </c>
      <c r="H7" s="175" t="s">
        <v>515</v>
      </c>
      <c r="I7" s="175" t="s">
        <v>516</v>
      </c>
      <c r="J7" s="175" t="s">
        <v>352</v>
      </c>
      <c r="K7" s="664" t="s">
        <v>51</v>
      </c>
      <c r="L7" s="666"/>
      <c r="M7" s="219"/>
    </row>
    <row r="8" spans="1:18" s="215" customFormat="1" ht="15.75" customHeight="1">
      <c r="A8" s="663">
        <v>3</v>
      </c>
      <c r="B8" s="664" t="s">
        <v>518</v>
      </c>
      <c r="C8" s="226">
        <v>1</v>
      </c>
      <c r="D8" s="659" t="s">
        <v>555</v>
      </c>
      <c r="E8" s="660"/>
      <c r="F8" s="660"/>
      <c r="G8" s="226">
        <v>6</v>
      </c>
      <c r="H8" s="228">
        <v>3257.9027555334824</v>
      </c>
      <c r="I8" s="229">
        <v>542.98379258891362</v>
      </c>
      <c r="J8" s="248">
        <v>0.27673249354620566</v>
      </c>
      <c r="K8" s="659" t="s">
        <v>653</v>
      </c>
      <c r="L8" s="660"/>
      <c r="M8" s="216"/>
    </row>
    <row r="9" spans="1:18" s="215" customFormat="1" ht="15.75" customHeight="1">
      <c r="A9" s="663"/>
      <c r="B9" s="664"/>
      <c r="C9" s="226">
        <v>2</v>
      </c>
      <c r="D9" s="659" t="s">
        <v>402</v>
      </c>
      <c r="E9" s="660"/>
      <c r="F9" s="660"/>
      <c r="G9" s="226">
        <v>6</v>
      </c>
      <c r="H9" s="228">
        <v>3257.011262262688</v>
      </c>
      <c r="I9" s="229">
        <v>542.83521037711466</v>
      </c>
      <c r="J9" s="248">
        <v>5.9494725253330216E-2</v>
      </c>
      <c r="K9" s="659" t="s">
        <v>653</v>
      </c>
      <c r="L9" s="660"/>
      <c r="M9" s="216"/>
    </row>
    <row r="10" spans="1:18" s="215" customFormat="1" ht="15.75" customHeight="1">
      <c r="A10" s="663"/>
      <c r="B10" s="664"/>
      <c r="C10" s="226">
        <v>3</v>
      </c>
      <c r="D10" s="659" t="s">
        <v>778</v>
      </c>
      <c r="E10" s="660"/>
      <c r="F10" s="660"/>
      <c r="G10" s="226">
        <v>6</v>
      </c>
      <c r="H10" s="228">
        <v>3145.5093814924485</v>
      </c>
      <c r="I10" s="229">
        <v>524.25156358207471</v>
      </c>
      <c r="J10" s="248"/>
      <c r="K10" s="667" t="s">
        <v>825</v>
      </c>
      <c r="L10" s="660"/>
      <c r="M10" s="216"/>
    </row>
    <row r="11" spans="1:18" s="215" customFormat="1" ht="15.75" customHeight="1">
      <c r="A11" s="663"/>
      <c r="B11" s="664"/>
      <c r="C11" s="226">
        <v>4</v>
      </c>
      <c r="D11" s="659" t="s">
        <v>741</v>
      </c>
      <c r="E11" s="660"/>
      <c r="F11" s="660"/>
      <c r="G11" s="226">
        <v>10</v>
      </c>
      <c r="H11" s="228">
        <v>3097.0811721952996</v>
      </c>
      <c r="I11" s="229">
        <v>309.70811721952998</v>
      </c>
      <c r="J11" s="248">
        <v>8.1905592588782383E-4</v>
      </c>
      <c r="K11" s="659" t="s">
        <v>653</v>
      </c>
      <c r="L11" s="660"/>
      <c r="M11" s="216"/>
    </row>
    <row r="12" spans="1:18" s="215" customFormat="1" ht="15.75" customHeight="1">
      <c r="A12" s="663"/>
      <c r="B12" s="664"/>
      <c r="C12" s="226">
        <v>5</v>
      </c>
      <c r="D12" s="659" t="s">
        <v>400</v>
      </c>
      <c r="E12" s="660"/>
      <c r="F12" s="660"/>
      <c r="G12" s="226">
        <v>11</v>
      </c>
      <c r="H12" s="228">
        <v>2908.0095967285406</v>
      </c>
      <c r="I12" s="229">
        <v>264.36450879350372</v>
      </c>
      <c r="J12" s="248">
        <v>1.9461157855232614E-2</v>
      </c>
      <c r="K12" s="659" t="s">
        <v>653</v>
      </c>
      <c r="L12" s="660"/>
      <c r="M12" s="216"/>
    </row>
    <row r="13" spans="1:18" s="215" customFormat="1" ht="15.75" customHeight="1">
      <c r="A13" s="663"/>
      <c r="B13" s="664"/>
      <c r="C13" s="230" t="s">
        <v>208</v>
      </c>
      <c r="D13" s="659" t="s">
        <v>403</v>
      </c>
      <c r="E13" s="660"/>
      <c r="F13" s="660"/>
      <c r="G13" s="226">
        <v>20</v>
      </c>
      <c r="H13" s="228">
        <v>2302.998062468283</v>
      </c>
      <c r="I13" s="229">
        <v>115.14990312341418</v>
      </c>
      <c r="J13" s="248">
        <v>-5.2088386736400594E-2</v>
      </c>
      <c r="K13" s="659" t="s">
        <v>653</v>
      </c>
      <c r="L13" s="660"/>
      <c r="M13" s="216"/>
    </row>
    <row r="14" spans="1:18" s="215" customFormat="1" ht="15.75" customHeight="1">
      <c r="A14" s="663"/>
      <c r="B14" s="664"/>
      <c r="C14" s="230" t="s">
        <v>213</v>
      </c>
      <c r="D14" s="659" t="s">
        <v>742</v>
      </c>
      <c r="E14" s="660"/>
      <c r="F14" s="660"/>
      <c r="G14" s="226">
        <v>20</v>
      </c>
      <c r="H14" s="228">
        <v>2304.2815663505739</v>
      </c>
      <c r="I14" s="229">
        <v>115.21407831752869</v>
      </c>
      <c r="J14" s="248">
        <v>1.2086807378111075E-2</v>
      </c>
      <c r="K14" s="659" t="s">
        <v>653</v>
      </c>
      <c r="L14" s="660"/>
      <c r="M14" s="216"/>
    </row>
    <row r="15" spans="1:18" s="215" customFormat="1" ht="15.75" customHeight="1">
      <c r="A15" s="663"/>
      <c r="B15" s="664"/>
      <c r="C15" s="230" t="s">
        <v>209</v>
      </c>
      <c r="D15" s="659" t="s">
        <v>401</v>
      </c>
      <c r="E15" s="660"/>
      <c r="F15" s="660"/>
      <c r="G15" s="228">
        <v>16</v>
      </c>
      <c r="H15" s="228">
        <v>2603.362101801843</v>
      </c>
      <c r="I15" s="229">
        <v>162.71013136261519</v>
      </c>
      <c r="J15" s="248">
        <v>-8.764967382614941E-2</v>
      </c>
      <c r="K15" s="659" t="s">
        <v>653</v>
      </c>
      <c r="L15" s="660"/>
      <c r="M15" s="216"/>
    </row>
    <row r="16" spans="1:18" s="215" customFormat="1" ht="15.75" customHeight="1">
      <c r="A16" s="663"/>
      <c r="B16" s="664"/>
      <c r="C16" s="230" t="s">
        <v>214</v>
      </c>
      <c r="D16" s="659" t="s">
        <v>398</v>
      </c>
      <c r="E16" s="660"/>
      <c r="F16" s="660"/>
      <c r="G16" s="226">
        <v>12</v>
      </c>
      <c r="H16" s="228">
        <v>2907.6587674919933</v>
      </c>
      <c r="I16" s="229">
        <v>242.30489729099949</v>
      </c>
      <c r="J16" s="248">
        <v>-1.1448528460903162E-2</v>
      </c>
      <c r="K16" s="659" t="s">
        <v>653</v>
      </c>
      <c r="L16" s="660"/>
    </row>
    <row r="17" spans="1:13" s="215" customFormat="1" ht="15.75" customHeight="1">
      <c r="A17" s="663"/>
      <c r="B17" s="664"/>
      <c r="C17" s="230" t="s">
        <v>215</v>
      </c>
      <c r="D17" s="659"/>
      <c r="E17" s="660"/>
      <c r="F17" s="660"/>
      <c r="G17" s="226"/>
      <c r="H17" s="228"/>
      <c r="I17" s="229"/>
      <c r="J17" s="226"/>
      <c r="K17" s="659"/>
      <c r="L17" s="660"/>
    </row>
    <row r="18" spans="1:13" s="225" customFormat="1" ht="15.75" customHeight="1">
      <c r="A18" s="661" t="s">
        <v>191</v>
      </c>
      <c r="B18" s="661"/>
      <c r="C18" s="233" t="s">
        <v>47</v>
      </c>
      <c r="D18" s="661" t="s">
        <v>12</v>
      </c>
      <c r="E18" s="662"/>
      <c r="F18" s="662"/>
      <c r="G18" s="233" t="s">
        <v>46</v>
      </c>
      <c r="H18" s="233" t="s">
        <v>515</v>
      </c>
      <c r="I18" s="233" t="s">
        <v>516</v>
      </c>
      <c r="J18" s="175" t="s">
        <v>352</v>
      </c>
      <c r="K18" s="661" t="s">
        <v>51</v>
      </c>
      <c r="L18" s="662"/>
      <c r="M18" s="234"/>
    </row>
    <row r="19" spans="1:13" s="215" customFormat="1" ht="15.75" customHeight="1">
      <c r="A19" s="663">
        <v>4</v>
      </c>
      <c r="B19" s="664" t="s">
        <v>159</v>
      </c>
      <c r="C19" s="226">
        <v>1</v>
      </c>
      <c r="D19" s="659" t="s">
        <v>757</v>
      </c>
      <c r="E19" s="660"/>
      <c r="F19" s="660"/>
      <c r="G19" s="226">
        <v>6</v>
      </c>
      <c r="H19" s="228">
        <v>2898.6482924839588</v>
      </c>
      <c r="I19" s="229">
        <v>483.10804874732639</v>
      </c>
      <c r="J19" s="248">
        <v>0.47949558208341614</v>
      </c>
      <c r="K19" s="659" t="s">
        <v>653</v>
      </c>
      <c r="L19" s="660"/>
    </row>
    <row r="20" spans="1:13" s="215" customFormat="1" ht="15.75" customHeight="1">
      <c r="A20" s="663"/>
      <c r="B20" s="664"/>
      <c r="C20" s="226">
        <v>2</v>
      </c>
      <c r="D20" s="659" t="s">
        <v>750</v>
      </c>
      <c r="E20" s="660"/>
      <c r="F20" s="660"/>
      <c r="G20" s="226">
        <v>15</v>
      </c>
      <c r="H20" s="228">
        <v>2619.063742200477</v>
      </c>
      <c r="I20" s="229">
        <v>174.6042494800318</v>
      </c>
      <c r="J20" s="248">
        <v>1.9253957801993238E-2</v>
      </c>
      <c r="K20" s="659" t="s">
        <v>653</v>
      </c>
      <c r="L20" s="660"/>
    </row>
    <row r="21" spans="1:13" s="215" customFormat="1" ht="15.75" customHeight="1">
      <c r="A21" s="663"/>
      <c r="B21" s="664"/>
      <c r="C21" s="226">
        <v>3</v>
      </c>
      <c r="D21" s="659"/>
      <c r="E21" s="660"/>
      <c r="F21" s="660"/>
      <c r="G21" s="226"/>
      <c r="H21" s="228"/>
      <c r="I21" s="229"/>
      <c r="J21" s="226"/>
      <c r="K21" s="659"/>
      <c r="L21" s="660"/>
    </row>
    <row r="22" spans="1:13" s="215" customFormat="1" ht="15.75" customHeight="1">
      <c r="A22" s="663"/>
      <c r="B22" s="664"/>
      <c r="C22" s="226">
        <v>4</v>
      </c>
      <c r="D22" s="659"/>
      <c r="E22" s="660"/>
      <c r="F22" s="660"/>
      <c r="G22" s="226"/>
      <c r="H22" s="228"/>
      <c r="I22" s="229"/>
      <c r="J22" s="226"/>
      <c r="K22" s="659"/>
      <c r="L22" s="660"/>
    </row>
    <row r="23" spans="1:13" s="215" customFormat="1" ht="15.75" customHeight="1">
      <c r="A23" s="663"/>
      <c r="B23" s="664"/>
      <c r="C23" s="226">
        <v>5</v>
      </c>
      <c r="D23" s="659"/>
      <c r="E23" s="660"/>
      <c r="F23" s="660"/>
      <c r="G23" s="226"/>
      <c r="H23" s="228"/>
      <c r="I23" s="229"/>
      <c r="J23" s="226"/>
      <c r="K23" s="659"/>
      <c r="L23" s="660"/>
    </row>
    <row r="24" spans="1:13" s="215" customFormat="1" ht="15.75" customHeight="1">
      <c r="A24" s="663"/>
      <c r="B24" s="664"/>
      <c r="C24" s="230" t="s">
        <v>208</v>
      </c>
      <c r="D24" s="659"/>
      <c r="E24" s="660"/>
      <c r="F24" s="660"/>
      <c r="G24" s="226"/>
      <c r="H24" s="228"/>
      <c r="I24" s="229"/>
      <c r="J24" s="226"/>
      <c r="K24" s="659"/>
      <c r="L24" s="660"/>
    </row>
    <row r="25" spans="1:13" s="215" customFormat="1" ht="15.75" customHeight="1">
      <c r="A25" s="663"/>
      <c r="B25" s="664"/>
      <c r="C25" s="230" t="s">
        <v>213</v>
      </c>
      <c r="D25" s="659"/>
      <c r="E25" s="660"/>
      <c r="F25" s="660"/>
      <c r="G25" s="226"/>
      <c r="H25" s="228"/>
      <c r="I25" s="229"/>
      <c r="J25" s="226"/>
      <c r="K25" s="659"/>
      <c r="L25" s="660"/>
    </row>
    <row r="26" spans="1:13" s="215" customFormat="1" ht="15.75" customHeight="1">
      <c r="A26" s="663"/>
      <c r="B26" s="664"/>
      <c r="C26" s="230" t="s">
        <v>209</v>
      </c>
      <c r="D26" s="659"/>
      <c r="E26" s="660"/>
      <c r="F26" s="660"/>
      <c r="G26" s="226"/>
      <c r="H26" s="228"/>
      <c r="I26" s="229"/>
      <c r="J26" s="226"/>
      <c r="K26" s="659"/>
      <c r="L26" s="660"/>
    </row>
    <row r="27" spans="1:13" s="215" customFormat="1" ht="15.75" customHeight="1">
      <c r="A27" s="663"/>
      <c r="B27" s="664"/>
      <c r="C27" s="230" t="s">
        <v>214</v>
      </c>
      <c r="D27" s="659"/>
      <c r="E27" s="660"/>
      <c r="F27" s="660"/>
      <c r="G27" s="226"/>
      <c r="H27" s="228"/>
      <c r="I27" s="229"/>
      <c r="J27" s="226"/>
      <c r="K27" s="659"/>
      <c r="L27" s="660"/>
    </row>
    <row r="28" spans="1:13" s="215" customFormat="1" ht="15.75" customHeight="1">
      <c r="A28" s="663"/>
      <c r="B28" s="664"/>
      <c r="C28" s="230" t="s">
        <v>215</v>
      </c>
      <c r="D28" s="659"/>
      <c r="E28" s="660"/>
      <c r="F28" s="660"/>
      <c r="G28" s="226"/>
      <c r="H28" s="228"/>
      <c r="I28" s="229"/>
      <c r="J28" s="226"/>
      <c r="K28" s="659"/>
      <c r="L28" s="660"/>
    </row>
    <row r="29" spans="1:13" s="215" customFormat="1" ht="15.75" customHeight="1">
      <c r="A29" s="665" t="s">
        <v>838</v>
      </c>
      <c r="B29" s="665"/>
      <c r="C29" s="665"/>
      <c r="D29" s="665"/>
      <c r="E29" s="665"/>
      <c r="F29" s="665"/>
      <c r="G29" s="665"/>
      <c r="H29" s="665"/>
      <c r="I29" s="665"/>
      <c r="J29" s="665"/>
      <c r="K29" s="665"/>
      <c r="L29" s="665"/>
    </row>
    <row r="30" spans="1:13" s="216" customFormat="1" ht="15.75" customHeight="1">
      <c r="A30" s="665"/>
      <c r="B30" s="665"/>
      <c r="C30" s="665"/>
      <c r="D30" s="665"/>
      <c r="E30" s="665"/>
      <c r="F30" s="665"/>
      <c r="G30" s="665"/>
      <c r="H30" s="665"/>
      <c r="I30" s="665"/>
      <c r="J30" s="665"/>
      <c r="K30" s="665"/>
      <c r="L30" s="665"/>
    </row>
    <row r="31" spans="1:13" s="201" customFormat="1" ht="16.350000000000001" customHeight="1">
      <c r="A31" s="663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63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407</v>
      </c>
      <c r="G32" s="222" t="s">
        <v>138</v>
      </c>
      <c r="H32" s="223" t="s">
        <v>212</v>
      </c>
      <c r="I32" s="222" t="s">
        <v>514</v>
      </c>
      <c r="J32" s="222" t="s">
        <v>144</v>
      </c>
      <c r="K32" s="224"/>
      <c r="L32" s="224"/>
      <c r="M32" s="216"/>
    </row>
    <row r="33" spans="1:13" s="201" customFormat="1" ht="15.75" customHeight="1">
      <c r="A33" s="664" t="s">
        <v>191</v>
      </c>
      <c r="B33" s="664"/>
      <c r="C33" s="175" t="s">
        <v>47</v>
      </c>
      <c r="D33" s="664" t="s">
        <v>12</v>
      </c>
      <c r="E33" s="666"/>
      <c r="F33" s="666"/>
      <c r="G33" s="175" t="s">
        <v>46</v>
      </c>
      <c r="H33" s="175" t="s">
        <v>515</v>
      </c>
      <c r="I33" s="175" t="s">
        <v>516</v>
      </c>
      <c r="J33" s="175" t="s">
        <v>352</v>
      </c>
      <c r="K33" s="664" t="s">
        <v>51</v>
      </c>
      <c r="L33" s="666"/>
      <c r="M33" s="219"/>
    </row>
    <row r="34" spans="1:13" s="215" customFormat="1" ht="15.75" customHeight="1">
      <c r="A34" s="663">
        <v>3</v>
      </c>
      <c r="B34" s="664" t="s">
        <v>518</v>
      </c>
      <c r="C34" s="226">
        <v>1</v>
      </c>
      <c r="D34" s="659" t="s">
        <v>555</v>
      </c>
      <c r="E34" s="660"/>
      <c r="F34" s="660"/>
      <c r="G34" s="226">
        <v>6</v>
      </c>
      <c r="H34" s="228">
        <v>3259.0476909690997</v>
      </c>
      <c r="I34" s="229">
        <v>543.17461516151661</v>
      </c>
      <c r="J34" s="248">
        <f>I34-I8</f>
        <v>0.19082257260299684</v>
      </c>
      <c r="K34" s="659" t="s">
        <v>653</v>
      </c>
      <c r="L34" s="660"/>
      <c r="M34" s="216"/>
    </row>
    <row r="35" spans="1:13" s="215" customFormat="1" ht="15.75" customHeight="1">
      <c r="A35" s="663"/>
      <c r="B35" s="664"/>
      <c r="C35" s="226">
        <v>2</v>
      </c>
      <c r="D35" s="659" t="s">
        <v>402</v>
      </c>
      <c r="E35" s="660"/>
      <c r="F35" s="660"/>
      <c r="G35" s="226">
        <v>6</v>
      </c>
      <c r="H35" s="228">
        <v>3258.1162681102978</v>
      </c>
      <c r="I35" s="229">
        <v>543.01937801838289</v>
      </c>
      <c r="J35" s="248">
        <f>I35-I9</f>
        <v>0.18416764126823182</v>
      </c>
      <c r="K35" s="659" t="s">
        <v>653</v>
      </c>
      <c r="L35" s="660"/>
      <c r="M35" s="216"/>
    </row>
    <row r="36" spans="1:13" s="215" customFormat="1" ht="15.75" customHeight="1">
      <c r="A36" s="663"/>
      <c r="B36" s="664"/>
      <c r="C36" s="226">
        <v>3</v>
      </c>
      <c r="D36" s="659" t="s">
        <v>778</v>
      </c>
      <c r="E36" s="660"/>
      <c r="F36" s="660"/>
      <c r="G36" s="226">
        <v>6</v>
      </c>
      <c r="H36" s="228">
        <v>3257.221263727195</v>
      </c>
      <c r="I36" s="229">
        <v>542.87021062119925</v>
      </c>
      <c r="J36" s="248">
        <f>I36-I10</f>
        <v>18.618647039124539</v>
      </c>
      <c r="K36" s="667" t="s">
        <v>861</v>
      </c>
      <c r="L36" s="660"/>
      <c r="M36" s="216"/>
    </row>
    <row r="37" spans="1:13" s="215" customFormat="1" ht="15.75" customHeight="1">
      <c r="A37" s="663"/>
      <c r="B37" s="664"/>
      <c r="C37" s="226">
        <v>4</v>
      </c>
      <c r="D37" s="659" t="s">
        <v>741</v>
      </c>
      <c r="E37" s="660"/>
      <c r="F37" s="660"/>
      <c r="G37" s="226">
        <v>10</v>
      </c>
      <c r="H37" s="228">
        <v>3096.0043524431717</v>
      </c>
      <c r="I37" s="229">
        <v>309.60043524431711</v>
      </c>
      <c r="J37" s="248">
        <f>I37-I11</f>
        <v>-0.10768197521286993</v>
      </c>
      <c r="K37" s="659" t="s">
        <v>653</v>
      </c>
      <c r="L37" s="660"/>
      <c r="M37" s="216"/>
    </row>
    <row r="38" spans="1:13" s="215" customFormat="1" ht="15.75" customHeight="1">
      <c r="A38" s="663"/>
      <c r="B38" s="664"/>
      <c r="C38" s="226">
        <v>5</v>
      </c>
      <c r="D38" s="659" t="s">
        <v>400</v>
      </c>
      <c r="E38" s="660"/>
      <c r="F38" s="660"/>
      <c r="G38" s="226">
        <v>11</v>
      </c>
      <c r="H38" s="228">
        <v>2907.8955461492214</v>
      </c>
      <c r="I38" s="229">
        <v>264.3541405590201</v>
      </c>
      <c r="J38" s="248">
        <f>I38-I12</f>
        <v>-1.0368234483621563E-2</v>
      </c>
      <c r="K38" s="659" t="s">
        <v>653</v>
      </c>
      <c r="L38" s="660"/>
      <c r="M38" s="216"/>
    </row>
    <row r="39" spans="1:13" s="215" customFormat="1" ht="15.75" customHeight="1">
      <c r="A39" s="663"/>
      <c r="B39" s="664"/>
      <c r="C39" s="230" t="s">
        <v>208</v>
      </c>
      <c r="D39" s="659" t="s">
        <v>742</v>
      </c>
      <c r="E39" s="660"/>
      <c r="F39" s="660"/>
      <c r="G39" s="226">
        <v>20</v>
      </c>
      <c r="H39" s="228">
        <v>2304.1588976530925</v>
      </c>
      <c r="I39" s="229">
        <v>115.20794488265462</v>
      </c>
      <c r="J39" s="248">
        <f>I39-I14</f>
        <v>-6.1334348740729183E-3</v>
      </c>
      <c r="K39" s="659" t="s">
        <v>653</v>
      </c>
      <c r="L39" s="660"/>
      <c r="M39" s="216"/>
    </row>
    <row r="40" spans="1:13" s="215" customFormat="1" ht="15.75" customHeight="1">
      <c r="A40" s="663"/>
      <c r="B40" s="664"/>
      <c r="C40" s="230" t="s">
        <v>213</v>
      </c>
      <c r="D40" s="659" t="s">
        <v>403</v>
      </c>
      <c r="E40" s="660"/>
      <c r="F40" s="660"/>
      <c r="G40" s="226">
        <v>20</v>
      </c>
      <c r="H40" s="228">
        <v>2304.2742902164341</v>
      </c>
      <c r="I40" s="229">
        <v>115.21371451082169</v>
      </c>
      <c r="J40" s="248">
        <f>I40-I13</f>
        <v>6.3811387407511688E-2</v>
      </c>
      <c r="K40" s="659" t="s">
        <v>653</v>
      </c>
      <c r="L40" s="660"/>
      <c r="M40" s="216"/>
    </row>
    <row r="41" spans="1:13" s="215" customFormat="1" ht="15.75" customHeight="1">
      <c r="A41" s="663"/>
      <c r="B41" s="664"/>
      <c r="C41" s="230" t="s">
        <v>209</v>
      </c>
      <c r="D41" s="659" t="s">
        <v>401</v>
      </c>
      <c r="E41" s="660"/>
      <c r="F41" s="660"/>
      <c r="G41" s="228">
        <v>16</v>
      </c>
      <c r="H41" s="228">
        <v>2602.6215273375906</v>
      </c>
      <c r="I41" s="229">
        <v>162.66384545859941</v>
      </c>
      <c r="J41" s="248">
        <f>I41-I15</f>
        <v>-4.6285904015775259E-2</v>
      </c>
      <c r="K41" s="659" t="s">
        <v>653</v>
      </c>
      <c r="L41" s="660"/>
      <c r="M41" s="216"/>
    </row>
    <row r="42" spans="1:13" s="215" customFormat="1" ht="15.75" customHeight="1">
      <c r="A42" s="663"/>
      <c r="B42" s="664"/>
      <c r="C42" s="230" t="s">
        <v>214</v>
      </c>
      <c r="D42" s="659" t="s">
        <v>398</v>
      </c>
      <c r="E42" s="660"/>
      <c r="F42" s="660"/>
      <c r="G42" s="226">
        <v>12</v>
      </c>
      <c r="H42" s="228">
        <v>2907.7123922632527</v>
      </c>
      <c r="I42" s="229">
        <v>242.30936602193771</v>
      </c>
      <c r="J42" s="248">
        <f>I42-I16</f>
        <v>4.4687309382140938E-3</v>
      </c>
      <c r="K42" s="659" t="s">
        <v>653</v>
      </c>
      <c r="L42" s="660"/>
    </row>
    <row r="43" spans="1:13" s="215" customFormat="1" ht="15.75" customHeight="1">
      <c r="A43" s="663"/>
      <c r="B43" s="664"/>
      <c r="C43" s="230" t="s">
        <v>215</v>
      </c>
      <c r="D43" s="659"/>
      <c r="E43" s="660"/>
      <c r="F43" s="660"/>
      <c r="G43" s="226"/>
      <c r="H43" s="228"/>
      <c r="I43" s="229"/>
      <c r="J43" s="226"/>
      <c r="K43" s="659"/>
      <c r="L43" s="660"/>
    </row>
    <row r="44" spans="1:13" s="225" customFormat="1" ht="15.75" customHeight="1">
      <c r="A44" s="661" t="s">
        <v>191</v>
      </c>
      <c r="B44" s="661"/>
      <c r="C44" s="233" t="s">
        <v>47</v>
      </c>
      <c r="D44" s="661" t="s">
        <v>12</v>
      </c>
      <c r="E44" s="662"/>
      <c r="F44" s="662"/>
      <c r="G44" s="233" t="s">
        <v>46</v>
      </c>
      <c r="H44" s="233" t="s">
        <v>515</v>
      </c>
      <c r="I44" s="233" t="s">
        <v>516</v>
      </c>
      <c r="J44" s="175" t="s">
        <v>352</v>
      </c>
      <c r="K44" s="661" t="s">
        <v>51</v>
      </c>
      <c r="L44" s="662"/>
      <c r="M44" s="234"/>
    </row>
    <row r="45" spans="1:13" s="215" customFormat="1" ht="15.75" customHeight="1">
      <c r="A45" s="663">
        <v>4</v>
      </c>
      <c r="B45" s="664" t="s">
        <v>159</v>
      </c>
      <c r="C45" s="226">
        <v>1</v>
      </c>
      <c r="D45" s="659" t="s">
        <v>757</v>
      </c>
      <c r="E45" s="660"/>
      <c r="F45" s="660"/>
      <c r="G45" s="226">
        <v>6</v>
      </c>
      <c r="H45" s="228">
        <v>2899.0692354761454</v>
      </c>
      <c r="I45" s="229">
        <v>483.17820591269094</v>
      </c>
      <c r="J45" s="248">
        <f>I45-I19</f>
        <v>7.0157165364548746E-2</v>
      </c>
      <c r="K45" s="659" t="s">
        <v>653</v>
      </c>
      <c r="L45" s="660"/>
    </row>
    <row r="46" spans="1:13" s="215" customFormat="1" ht="15.75" customHeight="1">
      <c r="A46" s="663"/>
      <c r="B46" s="664"/>
      <c r="C46" s="226">
        <v>2</v>
      </c>
      <c r="D46" s="659" t="s">
        <v>750</v>
      </c>
      <c r="E46" s="660"/>
      <c r="F46" s="660"/>
      <c r="G46" s="226">
        <v>15</v>
      </c>
      <c r="H46" s="228">
        <v>2619.3446764759656</v>
      </c>
      <c r="I46" s="229">
        <v>174.62297843173104</v>
      </c>
      <c r="J46" s="248">
        <f>I46-I20</f>
        <v>1.8728951699245044E-2</v>
      </c>
      <c r="K46" s="659" t="s">
        <v>653</v>
      </c>
      <c r="L46" s="660"/>
    </row>
    <row r="47" spans="1:13" s="215" customFormat="1" ht="15.75" customHeight="1">
      <c r="A47" s="663"/>
      <c r="B47" s="664"/>
      <c r="C47" s="226">
        <v>3</v>
      </c>
      <c r="D47" s="659"/>
      <c r="E47" s="660"/>
      <c r="F47" s="660"/>
      <c r="G47" s="226"/>
      <c r="H47" s="228"/>
      <c r="I47" s="229"/>
      <c r="J47" s="226"/>
      <c r="K47" s="659"/>
      <c r="L47" s="660"/>
    </row>
    <row r="48" spans="1:13" s="215" customFormat="1" ht="15.75" customHeight="1">
      <c r="A48" s="663"/>
      <c r="B48" s="664"/>
      <c r="C48" s="226">
        <v>4</v>
      </c>
      <c r="D48" s="659"/>
      <c r="E48" s="660"/>
      <c r="F48" s="660"/>
      <c r="G48" s="226"/>
      <c r="H48" s="228"/>
      <c r="I48" s="229"/>
      <c r="J48" s="226"/>
      <c r="K48" s="659"/>
      <c r="L48" s="660"/>
    </row>
    <row r="49" spans="1:13" s="215" customFormat="1" ht="15.75" customHeight="1">
      <c r="A49" s="663"/>
      <c r="B49" s="664"/>
      <c r="C49" s="226">
        <v>5</v>
      </c>
      <c r="D49" s="659"/>
      <c r="E49" s="660"/>
      <c r="F49" s="660"/>
      <c r="G49" s="226"/>
      <c r="H49" s="228"/>
      <c r="I49" s="229"/>
      <c r="J49" s="226"/>
      <c r="K49" s="659"/>
      <c r="L49" s="660"/>
    </row>
    <row r="50" spans="1:13" s="215" customFormat="1" ht="15.75" customHeight="1">
      <c r="A50" s="663"/>
      <c r="B50" s="664"/>
      <c r="C50" s="230" t="s">
        <v>208</v>
      </c>
      <c r="D50" s="659"/>
      <c r="E50" s="660"/>
      <c r="F50" s="660"/>
      <c r="G50" s="226"/>
      <c r="H50" s="228"/>
      <c r="I50" s="229"/>
      <c r="J50" s="226"/>
      <c r="K50" s="659"/>
      <c r="L50" s="660"/>
    </row>
    <row r="51" spans="1:13" s="215" customFormat="1" ht="15.75" customHeight="1">
      <c r="A51" s="663"/>
      <c r="B51" s="664"/>
      <c r="C51" s="230" t="s">
        <v>213</v>
      </c>
      <c r="D51" s="659"/>
      <c r="E51" s="660"/>
      <c r="F51" s="660"/>
      <c r="G51" s="226"/>
      <c r="H51" s="228"/>
      <c r="I51" s="229"/>
      <c r="J51" s="226"/>
      <c r="K51" s="659"/>
      <c r="L51" s="660"/>
    </row>
    <row r="52" spans="1:13" s="215" customFormat="1" ht="15.75" customHeight="1">
      <c r="A52" s="663"/>
      <c r="B52" s="664"/>
      <c r="C52" s="230" t="s">
        <v>209</v>
      </c>
      <c r="D52" s="659"/>
      <c r="E52" s="660"/>
      <c r="F52" s="660"/>
      <c r="G52" s="226"/>
      <c r="H52" s="228"/>
      <c r="I52" s="229"/>
      <c r="J52" s="226"/>
      <c r="K52" s="659"/>
      <c r="L52" s="660"/>
    </row>
    <row r="53" spans="1:13" s="215" customFormat="1" ht="15.75" customHeight="1">
      <c r="A53" s="663"/>
      <c r="B53" s="664"/>
      <c r="C53" s="230" t="s">
        <v>214</v>
      </c>
      <c r="D53" s="659"/>
      <c r="E53" s="660"/>
      <c r="F53" s="660"/>
      <c r="G53" s="226"/>
      <c r="H53" s="228"/>
      <c r="I53" s="229"/>
      <c r="J53" s="226"/>
      <c r="K53" s="659"/>
      <c r="L53" s="660"/>
    </row>
    <row r="54" spans="1:13" s="215" customFormat="1" ht="15.75" customHeight="1">
      <c r="A54" s="663"/>
      <c r="B54" s="664"/>
      <c r="C54" s="230" t="s">
        <v>215</v>
      </c>
      <c r="D54" s="659"/>
      <c r="E54" s="660"/>
      <c r="F54" s="660"/>
      <c r="G54" s="226"/>
      <c r="H54" s="228"/>
      <c r="I54" s="229"/>
      <c r="J54" s="226"/>
      <c r="K54" s="659"/>
      <c r="L54" s="660"/>
    </row>
    <row r="55" spans="1:13" s="215" customFormat="1" ht="15.75" customHeight="1">
      <c r="A55" s="665" t="s">
        <v>935</v>
      </c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</row>
    <row r="56" spans="1:13" s="216" customFormat="1" ht="15.75" customHeight="1">
      <c r="A56" s="665"/>
      <c r="B56" s="665"/>
      <c r="C56" s="665"/>
      <c r="D56" s="665"/>
      <c r="E56" s="665"/>
      <c r="F56" s="665"/>
      <c r="G56" s="665"/>
      <c r="H56" s="665"/>
      <c r="I56" s="665"/>
      <c r="J56" s="665"/>
      <c r="K56" s="665"/>
      <c r="L56" s="665"/>
    </row>
    <row r="57" spans="1:13" s="201" customFormat="1" ht="16.350000000000001" customHeight="1">
      <c r="A57" s="663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63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407</v>
      </c>
      <c r="G58" s="222" t="s">
        <v>138</v>
      </c>
      <c r="H58" s="223" t="s">
        <v>212</v>
      </c>
      <c r="I58" s="222" t="s">
        <v>514</v>
      </c>
      <c r="J58" s="222" t="s">
        <v>144</v>
      </c>
      <c r="K58" s="224"/>
      <c r="L58" s="224"/>
      <c r="M58" s="216"/>
    </row>
    <row r="59" spans="1:13" s="201" customFormat="1" ht="15.75" customHeight="1">
      <c r="A59" s="664" t="s">
        <v>191</v>
      </c>
      <c r="B59" s="664"/>
      <c r="C59" s="175" t="s">
        <v>47</v>
      </c>
      <c r="D59" s="664" t="s">
        <v>12</v>
      </c>
      <c r="E59" s="666"/>
      <c r="F59" s="666"/>
      <c r="G59" s="175" t="s">
        <v>46</v>
      </c>
      <c r="H59" s="175" t="s">
        <v>515</v>
      </c>
      <c r="I59" s="175" t="s">
        <v>516</v>
      </c>
      <c r="J59" s="175" t="s">
        <v>352</v>
      </c>
      <c r="K59" s="664" t="s">
        <v>51</v>
      </c>
      <c r="L59" s="666"/>
      <c r="M59" s="219"/>
    </row>
    <row r="60" spans="1:13" s="215" customFormat="1" ht="15.75" customHeight="1">
      <c r="A60" s="663">
        <v>3</v>
      </c>
      <c r="B60" s="664" t="s">
        <v>518</v>
      </c>
      <c r="C60" s="226">
        <v>1</v>
      </c>
      <c r="D60" s="659" t="s">
        <v>555</v>
      </c>
      <c r="E60" s="660"/>
      <c r="F60" s="660"/>
      <c r="G60" s="226">
        <v>6</v>
      </c>
      <c r="H60" s="228">
        <v>3259.0570921926524</v>
      </c>
      <c r="I60" s="229">
        <v>543.17618203210884</v>
      </c>
      <c r="J60" s="248">
        <f>I60-I34</f>
        <v>1.5668705922280424E-3</v>
      </c>
      <c r="K60" s="659" t="s">
        <v>653</v>
      </c>
      <c r="L60" s="660"/>
      <c r="M60" s="216"/>
    </row>
    <row r="61" spans="1:13" s="215" customFormat="1" ht="15.75" customHeight="1">
      <c r="A61" s="663"/>
      <c r="B61" s="664"/>
      <c r="C61" s="226">
        <v>2</v>
      </c>
      <c r="D61" s="659" t="s">
        <v>402</v>
      </c>
      <c r="E61" s="660"/>
      <c r="F61" s="660"/>
      <c r="G61" s="226">
        <v>6</v>
      </c>
      <c r="H61" s="228">
        <v>3257.4598531399597</v>
      </c>
      <c r="I61" s="229">
        <v>542.90997552332669</v>
      </c>
      <c r="J61" s="248">
        <f>I61-I35</f>
        <v>-0.10940249505620159</v>
      </c>
      <c r="K61" s="659" t="s">
        <v>653</v>
      </c>
      <c r="L61" s="660"/>
      <c r="M61" s="216"/>
    </row>
    <row r="62" spans="1:13" s="215" customFormat="1" ht="15.75" customHeight="1">
      <c r="A62" s="663"/>
      <c r="B62" s="664"/>
      <c r="C62" s="226">
        <v>3</v>
      </c>
      <c r="D62" s="659" t="s">
        <v>778</v>
      </c>
      <c r="E62" s="660"/>
      <c r="F62" s="660"/>
      <c r="G62" s="226">
        <v>6</v>
      </c>
      <c r="H62" s="228">
        <v>3256.945007306686</v>
      </c>
      <c r="I62" s="229">
        <v>542.82416788444766</v>
      </c>
      <c r="J62" s="248">
        <f>I62-I36</f>
        <v>-4.6042736751587654E-2</v>
      </c>
      <c r="K62" s="659" t="s">
        <v>653</v>
      </c>
      <c r="L62" s="660"/>
      <c r="M62" s="216"/>
    </row>
    <row r="63" spans="1:13" s="215" customFormat="1" ht="15.75" customHeight="1">
      <c r="A63" s="663"/>
      <c r="B63" s="664"/>
      <c r="C63" s="226">
        <v>4</v>
      </c>
      <c r="D63" s="659" t="s">
        <v>741</v>
      </c>
      <c r="E63" s="660"/>
      <c r="F63" s="660"/>
      <c r="G63" s="226">
        <v>10</v>
      </c>
      <c r="H63" s="228">
        <v>3096.0509435743297</v>
      </c>
      <c r="I63" s="229">
        <v>309.60509435743296</v>
      </c>
      <c r="J63" s="248">
        <f>I63-I37</f>
        <v>4.6591131158493226E-3</v>
      </c>
      <c r="K63" s="659" t="s">
        <v>653</v>
      </c>
      <c r="L63" s="660"/>
      <c r="M63" s="216"/>
    </row>
    <row r="64" spans="1:13" s="215" customFormat="1" ht="15.75" customHeight="1">
      <c r="A64" s="663"/>
      <c r="B64" s="664"/>
      <c r="C64" s="226">
        <v>5</v>
      </c>
      <c r="D64" s="659" t="s">
        <v>400</v>
      </c>
      <c r="E64" s="660"/>
      <c r="F64" s="660"/>
      <c r="G64" s="226">
        <v>11</v>
      </c>
      <c r="H64" s="228">
        <v>2907.7083440728238</v>
      </c>
      <c r="I64" s="229">
        <v>264.33712218843851</v>
      </c>
      <c r="J64" s="248">
        <f>I64-I38</f>
        <v>-1.7018370581581621E-2</v>
      </c>
      <c r="K64" s="659" t="s">
        <v>653</v>
      </c>
      <c r="L64" s="660"/>
      <c r="M64" s="216"/>
    </row>
    <row r="65" spans="1:13" s="215" customFormat="1" ht="15.75" customHeight="1">
      <c r="A65" s="663"/>
      <c r="B65" s="664"/>
      <c r="C65" s="230" t="s">
        <v>208</v>
      </c>
      <c r="D65" s="659" t="s">
        <v>403</v>
      </c>
      <c r="E65" s="660"/>
      <c r="F65" s="660"/>
      <c r="G65" s="226">
        <v>20</v>
      </c>
      <c r="H65" s="228">
        <v>2304.9593981253915</v>
      </c>
      <c r="I65" s="229">
        <v>115.24796990626957</v>
      </c>
      <c r="J65" s="248">
        <f>I65-I40</f>
        <v>3.4255395447885917E-2</v>
      </c>
      <c r="K65" s="659" t="s">
        <v>653</v>
      </c>
      <c r="L65" s="660"/>
      <c r="M65" s="216"/>
    </row>
    <row r="66" spans="1:13" s="215" customFormat="1" ht="15.75" customHeight="1">
      <c r="A66" s="663"/>
      <c r="B66" s="664"/>
      <c r="C66" s="230" t="s">
        <v>213</v>
      </c>
      <c r="D66" s="659" t="s">
        <v>742</v>
      </c>
      <c r="E66" s="660"/>
      <c r="F66" s="660"/>
      <c r="G66" s="226">
        <v>20</v>
      </c>
      <c r="H66" s="228">
        <v>2305.5403530007857</v>
      </c>
      <c r="I66" s="229">
        <v>115.27701765003928</v>
      </c>
      <c r="J66" s="248">
        <f>I66-I39</f>
        <v>6.9072767384668055E-2</v>
      </c>
      <c r="K66" s="659" t="s">
        <v>653</v>
      </c>
      <c r="L66" s="660"/>
      <c r="M66" s="216"/>
    </row>
    <row r="67" spans="1:13" s="215" customFormat="1" ht="15.75" customHeight="1">
      <c r="A67" s="663"/>
      <c r="B67" s="664"/>
      <c r="C67" s="230" t="s">
        <v>209</v>
      </c>
      <c r="D67" s="659" t="s">
        <v>401</v>
      </c>
      <c r="E67" s="660"/>
      <c r="F67" s="660"/>
      <c r="G67" s="228">
        <v>16</v>
      </c>
      <c r="H67" s="228">
        <v>2603.2831958599454</v>
      </c>
      <c r="I67" s="229">
        <v>162.70519974124659</v>
      </c>
      <c r="J67" s="248">
        <f>I67-I41</f>
        <v>4.1354282647176888E-2</v>
      </c>
      <c r="K67" s="659" t="s">
        <v>653</v>
      </c>
      <c r="L67" s="660"/>
      <c r="M67" s="216"/>
    </row>
    <row r="68" spans="1:13" s="215" customFormat="1" ht="15.75" customHeight="1">
      <c r="A68" s="663"/>
      <c r="B68" s="664"/>
      <c r="C68" s="230" t="s">
        <v>214</v>
      </c>
      <c r="D68" s="659" t="s">
        <v>398</v>
      </c>
      <c r="E68" s="660"/>
      <c r="F68" s="660"/>
      <c r="G68" s="226">
        <v>12</v>
      </c>
      <c r="H68" s="228">
        <v>2907.7872147597268</v>
      </c>
      <c r="I68" s="229">
        <v>242.3156012299772</v>
      </c>
      <c r="J68" s="248">
        <f>I68-I42</f>
        <v>6.2352080394987297E-3</v>
      </c>
      <c r="K68" s="659" t="s">
        <v>653</v>
      </c>
      <c r="L68" s="660"/>
    </row>
    <row r="69" spans="1:13" s="215" customFormat="1" ht="15.75" customHeight="1">
      <c r="A69" s="663"/>
      <c r="B69" s="664"/>
      <c r="C69" s="230" t="s">
        <v>215</v>
      </c>
      <c r="D69" s="659"/>
      <c r="E69" s="660"/>
      <c r="F69" s="660"/>
      <c r="G69" s="226"/>
      <c r="H69" s="228"/>
      <c r="I69" s="229"/>
      <c r="J69" s="226"/>
      <c r="K69" s="659"/>
      <c r="L69" s="660"/>
    </row>
    <row r="70" spans="1:13" s="225" customFormat="1" ht="15.75" customHeight="1">
      <c r="A70" s="661" t="s">
        <v>191</v>
      </c>
      <c r="B70" s="661"/>
      <c r="C70" s="233" t="s">
        <v>47</v>
      </c>
      <c r="D70" s="661" t="s">
        <v>12</v>
      </c>
      <c r="E70" s="662"/>
      <c r="F70" s="662"/>
      <c r="G70" s="233" t="s">
        <v>46</v>
      </c>
      <c r="H70" s="233" t="s">
        <v>515</v>
      </c>
      <c r="I70" s="233" t="s">
        <v>516</v>
      </c>
      <c r="J70" s="175" t="s">
        <v>352</v>
      </c>
      <c r="K70" s="661" t="s">
        <v>51</v>
      </c>
      <c r="L70" s="662"/>
      <c r="M70" s="234"/>
    </row>
    <row r="71" spans="1:13" s="215" customFormat="1" ht="15.75" customHeight="1">
      <c r="A71" s="663">
        <v>4</v>
      </c>
      <c r="B71" s="664" t="s">
        <v>159</v>
      </c>
      <c r="C71" s="226">
        <v>1</v>
      </c>
      <c r="D71" s="659" t="s">
        <v>757</v>
      </c>
      <c r="E71" s="660"/>
      <c r="F71" s="660"/>
      <c r="G71" s="226">
        <v>6</v>
      </c>
      <c r="H71" s="228">
        <v>2899.9547404104324</v>
      </c>
      <c r="I71" s="229">
        <v>483.32579006840541</v>
      </c>
      <c r="J71" s="248">
        <f>I71-I45</f>
        <v>0.14758415571446903</v>
      </c>
      <c r="K71" s="659" t="s">
        <v>653</v>
      </c>
      <c r="L71" s="660"/>
    </row>
    <row r="72" spans="1:13" s="215" customFormat="1" ht="15.75" customHeight="1">
      <c r="A72" s="663"/>
      <c r="B72" s="664"/>
      <c r="C72" s="226">
        <v>2</v>
      </c>
      <c r="D72" s="659" t="s">
        <v>750</v>
      </c>
      <c r="E72" s="660"/>
      <c r="F72" s="660"/>
      <c r="G72" s="226">
        <v>15</v>
      </c>
      <c r="H72" s="228">
        <v>2620.3916272788579</v>
      </c>
      <c r="I72" s="229">
        <v>174.69277515192385</v>
      </c>
      <c r="J72" s="248">
        <f>I72-I46</f>
        <v>6.9796720192812245E-2</v>
      </c>
      <c r="K72" s="659" t="s">
        <v>653</v>
      </c>
      <c r="L72" s="660"/>
    </row>
    <row r="73" spans="1:13" s="215" customFormat="1" ht="15.75" customHeight="1">
      <c r="A73" s="663"/>
      <c r="B73" s="664"/>
      <c r="C73" s="226">
        <v>3</v>
      </c>
      <c r="D73" s="659"/>
      <c r="E73" s="660"/>
      <c r="F73" s="660"/>
      <c r="G73" s="226"/>
      <c r="H73" s="228"/>
      <c r="I73" s="229"/>
      <c r="J73" s="226"/>
      <c r="K73" s="659"/>
      <c r="L73" s="660"/>
    </row>
    <row r="74" spans="1:13" s="215" customFormat="1" ht="15.75" customHeight="1">
      <c r="A74" s="663"/>
      <c r="B74" s="664"/>
      <c r="C74" s="226">
        <v>4</v>
      </c>
      <c r="D74" s="659"/>
      <c r="E74" s="660"/>
      <c r="F74" s="660"/>
      <c r="G74" s="226"/>
      <c r="H74" s="228"/>
      <c r="I74" s="229"/>
      <c r="J74" s="226"/>
      <c r="K74" s="659"/>
      <c r="L74" s="660"/>
    </row>
    <row r="75" spans="1:13" s="215" customFormat="1" ht="15.75" customHeight="1">
      <c r="A75" s="663"/>
      <c r="B75" s="664"/>
      <c r="C75" s="226">
        <v>5</v>
      </c>
      <c r="D75" s="659"/>
      <c r="E75" s="660"/>
      <c r="F75" s="660"/>
      <c r="G75" s="226"/>
      <c r="H75" s="228"/>
      <c r="I75" s="229"/>
      <c r="J75" s="226"/>
      <c r="K75" s="659"/>
      <c r="L75" s="660"/>
    </row>
    <row r="76" spans="1:13" s="215" customFormat="1" ht="15.75" customHeight="1">
      <c r="A76" s="663"/>
      <c r="B76" s="664"/>
      <c r="C76" s="230" t="s">
        <v>208</v>
      </c>
      <c r="D76" s="659"/>
      <c r="E76" s="660"/>
      <c r="F76" s="660"/>
      <c r="G76" s="226"/>
      <c r="H76" s="228"/>
      <c r="I76" s="229"/>
      <c r="J76" s="226"/>
      <c r="K76" s="659"/>
      <c r="L76" s="660"/>
    </row>
    <row r="77" spans="1:13" s="215" customFormat="1" ht="15.75" customHeight="1">
      <c r="A77" s="663"/>
      <c r="B77" s="664"/>
      <c r="C77" s="230" t="s">
        <v>213</v>
      </c>
      <c r="D77" s="659"/>
      <c r="E77" s="660"/>
      <c r="F77" s="660"/>
      <c r="G77" s="226"/>
      <c r="H77" s="228"/>
      <c r="I77" s="229"/>
      <c r="J77" s="226"/>
      <c r="K77" s="659"/>
      <c r="L77" s="660"/>
    </row>
    <row r="78" spans="1:13" s="215" customFormat="1" ht="15.75" customHeight="1">
      <c r="A78" s="663"/>
      <c r="B78" s="664"/>
      <c r="C78" s="230" t="s">
        <v>209</v>
      </c>
      <c r="D78" s="659"/>
      <c r="E78" s="660"/>
      <c r="F78" s="660"/>
      <c r="G78" s="226"/>
      <c r="H78" s="228"/>
      <c r="I78" s="229"/>
      <c r="J78" s="226"/>
      <c r="K78" s="659"/>
      <c r="L78" s="660"/>
    </row>
    <row r="79" spans="1:13" s="215" customFormat="1" ht="15.75" customHeight="1">
      <c r="A79" s="663"/>
      <c r="B79" s="664"/>
      <c r="C79" s="230" t="s">
        <v>214</v>
      </c>
      <c r="D79" s="659"/>
      <c r="E79" s="660"/>
      <c r="F79" s="660"/>
      <c r="G79" s="226"/>
      <c r="H79" s="228"/>
      <c r="I79" s="229"/>
      <c r="J79" s="226"/>
      <c r="K79" s="659"/>
      <c r="L79" s="660"/>
    </row>
    <row r="80" spans="1:13" s="215" customFormat="1" ht="15.75" customHeight="1">
      <c r="A80" s="663"/>
      <c r="B80" s="664"/>
      <c r="C80" s="230" t="s">
        <v>215</v>
      </c>
      <c r="D80" s="659"/>
      <c r="E80" s="660"/>
      <c r="F80" s="660"/>
      <c r="G80" s="226"/>
      <c r="H80" s="228"/>
      <c r="I80" s="229"/>
      <c r="J80" s="226"/>
      <c r="K80" s="659"/>
      <c r="L80" s="660"/>
    </row>
    <row r="81" spans="1:13" s="215" customFormat="1" ht="15.75" customHeight="1">
      <c r="A81" s="665" t="s">
        <v>979</v>
      </c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</row>
    <row r="82" spans="1:13" s="216" customFormat="1" ht="15.75" customHeight="1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</row>
    <row r="83" spans="1:13" s="201" customFormat="1" ht="16.350000000000001" customHeight="1">
      <c r="A83" s="663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63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407</v>
      </c>
      <c r="G84" s="222" t="s">
        <v>138</v>
      </c>
      <c r="H84" s="223" t="s">
        <v>212</v>
      </c>
      <c r="I84" s="222" t="s">
        <v>514</v>
      </c>
      <c r="J84" s="222" t="s">
        <v>144</v>
      </c>
      <c r="K84" s="224"/>
      <c r="L84" s="224"/>
      <c r="M84" s="216"/>
    </row>
    <row r="85" spans="1:13" s="201" customFormat="1" ht="15.75" customHeight="1">
      <c r="A85" s="664" t="s">
        <v>191</v>
      </c>
      <c r="B85" s="664"/>
      <c r="C85" s="175" t="s">
        <v>47</v>
      </c>
      <c r="D85" s="664" t="s">
        <v>12</v>
      </c>
      <c r="E85" s="666"/>
      <c r="F85" s="666"/>
      <c r="G85" s="175" t="s">
        <v>46</v>
      </c>
      <c r="H85" s="175" t="s">
        <v>515</v>
      </c>
      <c r="I85" s="175" t="s">
        <v>516</v>
      </c>
      <c r="J85" s="175" t="s">
        <v>352</v>
      </c>
      <c r="K85" s="664" t="s">
        <v>51</v>
      </c>
      <c r="L85" s="666"/>
      <c r="M85" s="219"/>
    </row>
    <row r="86" spans="1:13" s="215" customFormat="1" ht="15.75" customHeight="1">
      <c r="A86" s="663">
        <v>3</v>
      </c>
      <c r="B86" s="664" t="s">
        <v>518</v>
      </c>
      <c r="C86" s="226">
        <v>1</v>
      </c>
      <c r="D86" s="659" t="s">
        <v>778</v>
      </c>
      <c r="E86" s="660"/>
      <c r="F86" s="660"/>
      <c r="G86" s="226">
        <v>6</v>
      </c>
      <c r="H86" s="228">
        <v>3258.3961277709886</v>
      </c>
      <c r="I86" s="229">
        <v>543.06602129516477</v>
      </c>
      <c r="J86" s="248">
        <f>I86-I62</f>
        <v>0.24185341071711264</v>
      </c>
      <c r="K86" s="659" t="s">
        <v>653</v>
      </c>
      <c r="L86" s="660"/>
      <c r="M86" s="216"/>
    </row>
    <row r="87" spans="1:13" s="215" customFormat="1" ht="15.75" customHeight="1">
      <c r="A87" s="663"/>
      <c r="B87" s="664"/>
      <c r="C87" s="226">
        <v>2</v>
      </c>
      <c r="D87" s="659" t="s">
        <v>403</v>
      </c>
      <c r="E87" s="660"/>
      <c r="F87" s="660"/>
      <c r="G87" s="226">
        <v>20</v>
      </c>
      <c r="H87" s="228">
        <v>2306.1128972667225</v>
      </c>
      <c r="I87" s="229">
        <v>115.3056448633361</v>
      </c>
      <c r="J87" s="248">
        <f>I87-I65</f>
        <v>5.7674957066524257E-2</v>
      </c>
      <c r="K87" s="659" t="s">
        <v>653</v>
      </c>
      <c r="L87" s="660"/>
      <c r="M87" s="216"/>
    </row>
    <row r="88" spans="1:13" s="215" customFormat="1" ht="15.75" customHeight="1">
      <c r="A88" s="663"/>
      <c r="B88" s="664"/>
      <c r="C88" s="226">
        <v>3</v>
      </c>
      <c r="D88" s="659" t="s">
        <v>742</v>
      </c>
      <c r="E88" s="660"/>
      <c r="F88" s="660"/>
      <c r="G88" s="226">
        <v>20</v>
      </c>
      <c r="H88" s="228">
        <v>2305.8646496773499</v>
      </c>
      <c r="I88" s="229">
        <v>115.29323248386747</v>
      </c>
      <c r="J88" s="248">
        <f>I88-I66</f>
        <v>1.621483382818667E-2</v>
      </c>
      <c r="K88" s="659" t="s">
        <v>653</v>
      </c>
      <c r="L88" s="660"/>
      <c r="M88" s="216"/>
    </row>
    <row r="89" spans="1:13" s="215" customFormat="1" ht="15.75" customHeight="1">
      <c r="A89" s="663"/>
      <c r="B89" s="664"/>
      <c r="C89" s="226">
        <v>4</v>
      </c>
      <c r="D89" s="659"/>
      <c r="E89" s="660"/>
      <c r="F89" s="660"/>
      <c r="G89" s="226"/>
      <c r="H89" s="228"/>
      <c r="I89" s="229"/>
      <c r="J89" s="226"/>
      <c r="K89" s="659"/>
      <c r="L89" s="660"/>
      <c r="M89" s="216"/>
    </row>
    <row r="90" spans="1:13" s="215" customFormat="1" ht="15.75" customHeight="1">
      <c r="A90" s="663"/>
      <c r="B90" s="664"/>
      <c r="C90" s="226">
        <v>5</v>
      </c>
      <c r="D90" s="659"/>
      <c r="E90" s="660"/>
      <c r="F90" s="660"/>
      <c r="G90" s="226"/>
      <c r="H90" s="228"/>
      <c r="I90" s="229"/>
      <c r="J90" s="226"/>
      <c r="K90" s="659"/>
      <c r="L90" s="660"/>
      <c r="M90" s="216"/>
    </row>
    <row r="91" spans="1:13" s="215" customFormat="1" ht="15.75" customHeight="1">
      <c r="A91" s="663"/>
      <c r="B91" s="664"/>
      <c r="C91" s="230" t="s">
        <v>208</v>
      </c>
      <c r="D91" s="659"/>
      <c r="E91" s="660"/>
      <c r="F91" s="660"/>
      <c r="G91" s="226"/>
      <c r="H91" s="228"/>
      <c r="I91" s="229"/>
      <c r="J91" s="226"/>
      <c r="K91" s="659"/>
      <c r="L91" s="660"/>
      <c r="M91" s="216"/>
    </row>
    <row r="92" spans="1:13" s="215" customFormat="1" ht="15.75" customHeight="1">
      <c r="A92" s="663"/>
      <c r="B92" s="664"/>
      <c r="C92" s="230" t="s">
        <v>213</v>
      </c>
      <c r="D92" s="659"/>
      <c r="E92" s="660"/>
      <c r="F92" s="660"/>
      <c r="G92" s="226"/>
      <c r="H92" s="228"/>
      <c r="I92" s="229"/>
      <c r="J92" s="226"/>
      <c r="K92" s="659"/>
      <c r="L92" s="660"/>
      <c r="M92" s="216"/>
    </row>
    <row r="93" spans="1:13" s="215" customFormat="1" ht="15.75" customHeight="1">
      <c r="A93" s="663"/>
      <c r="B93" s="664"/>
      <c r="C93" s="230" t="s">
        <v>209</v>
      </c>
      <c r="D93" s="659"/>
      <c r="E93" s="660"/>
      <c r="F93" s="660"/>
      <c r="G93" s="228"/>
      <c r="H93" s="228"/>
      <c r="I93" s="229"/>
      <c r="J93" s="226"/>
      <c r="K93" s="659"/>
      <c r="L93" s="660"/>
      <c r="M93" s="216"/>
    </row>
    <row r="94" spans="1:13" s="215" customFormat="1" ht="15.75" customHeight="1">
      <c r="A94" s="663"/>
      <c r="B94" s="664"/>
      <c r="C94" s="230" t="s">
        <v>214</v>
      </c>
      <c r="D94" s="659"/>
      <c r="E94" s="660"/>
      <c r="F94" s="660"/>
      <c r="G94" s="226"/>
      <c r="H94" s="228"/>
      <c r="I94" s="229"/>
      <c r="J94" s="226"/>
      <c r="K94" s="659"/>
      <c r="L94" s="660"/>
    </row>
    <row r="95" spans="1:13" s="215" customFormat="1" ht="15.75" customHeight="1">
      <c r="A95" s="663"/>
      <c r="B95" s="664"/>
      <c r="C95" s="230" t="s">
        <v>215</v>
      </c>
      <c r="D95" s="659"/>
      <c r="E95" s="660"/>
      <c r="F95" s="660"/>
      <c r="G95" s="226"/>
      <c r="H95" s="228"/>
      <c r="I95" s="229"/>
      <c r="J95" s="226"/>
      <c r="K95" s="659"/>
      <c r="L95" s="660"/>
    </row>
    <row r="96" spans="1:13" s="225" customFormat="1" ht="15.75" customHeight="1">
      <c r="A96" s="661" t="s">
        <v>191</v>
      </c>
      <c r="B96" s="661"/>
      <c r="C96" s="233" t="s">
        <v>47</v>
      </c>
      <c r="D96" s="661" t="s">
        <v>12</v>
      </c>
      <c r="E96" s="662"/>
      <c r="F96" s="662"/>
      <c r="G96" s="233" t="s">
        <v>46</v>
      </c>
      <c r="H96" s="233" t="s">
        <v>515</v>
      </c>
      <c r="I96" s="233" t="s">
        <v>516</v>
      </c>
      <c r="J96" s="175" t="s">
        <v>352</v>
      </c>
      <c r="K96" s="661" t="s">
        <v>51</v>
      </c>
      <c r="L96" s="662"/>
      <c r="M96" s="234"/>
    </row>
    <row r="97" spans="1:13" s="215" customFormat="1" ht="15.75" customHeight="1">
      <c r="A97" s="663">
        <v>4</v>
      </c>
      <c r="B97" s="664" t="s">
        <v>159</v>
      </c>
      <c r="C97" s="226">
        <v>1</v>
      </c>
      <c r="D97" s="659"/>
      <c r="E97" s="660"/>
      <c r="F97" s="660"/>
      <c r="G97" s="226"/>
      <c r="H97" s="228"/>
      <c r="I97" s="229"/>
      <c r="J97" s="226"/>
      <c r="K97" s="659"/>
      <c r="L97" s="660"/>
    </row>
    <row r="98" spans="1:13" s="215" customFormat="1" ht="15.75" customHeight="1">
      <c r="A98" s="663"/>
      <c r="B98" s="664"/>
      <c r="C98" s="226">
        <v>2</v>
      </c>
      <c r="D98" s="659"/>
      <c r="E98" s="660"/>
      <c r="F98" s="660"/>
      <c r="G98" s="226"/>
      <c r="H98" s="228"/>
      <c r="I98" s="229"/>
      <c r="J98" s="226"/>
      <c r="K98" s="659"/>
      <c r="L98" s="660"/>
    </row>
    <row r="99" spans="1:13" s="215" customFormat="1" ht="15.75" customHeight="1">
      <c r="A99" s="663"/>
      <c r="B99" s="664"/>
      <c r="C99" s="226">
        <v>3</v>
      </c>
      <c r="D99" s="659"/>
      <c r="E99" s="660"/>
      <c r="F99" s="660"/>
      <c r="G99" s="226"/>
      <c r="H99" s="228"/>
      <c r="I99" s="229"/>
      <c r="J99" s="226"/>
      <c r="K99" s="659"/>
      <c r="L99" s="660"/>
    </row>
    <row r="100" spans="1:13" s="215" customFormat="1" ht="15.75" customHeight="1">
      <c r="A100" s="663"/>
      <c r="B100" s="664"/>
      <c r="C100" s="226">
        <v>4</v>
      </c>
      <c r="D100" s="659"/>
      <c r="E100" s="660"/>
      <c r="F100" s="660"/>
      <c r="G100" s="226"/>
      <c r="H100" s="228"/>
      <c r="I100" s="229"/>
      <c r="J100" s="226"/>
      <c r="K100" s="659"/>
      <c r="L100" s="660"/>
    </row>
    <row r="101" spans="1:13" s="215" customFormat="1" ht="15.75" customHeight="1">
      <c r="A101" s="663"/>
      <c r="B101" s="664"/>
      <c r="C101" s="226">
        <v>5</v>
      </c>
      <c r="D101" s="659"/>
      <c r="E101" s="660"/>
      <c r="F101" s="660"/>
      <c r="G101" s="226"/>
      <c r="H101" s="228"/>
      <c r="I101" s="229"/>
      <c r="J101" s="226"/>
      <c r="K101" s="659"/>
      <c r="L101" s="660"/>
    </row>
    <row r="102" spans="1:13" s="215" customFormat="1" ht="15.75" customHeight="1">
      <c r="A102" s="663"/>
      <c r="B102" s="664"/>
      <c r="C102" s="230" t="s">
        <v>208</v>
      </c>
      <c r="D102" s="659"/>
      <c r="E102" s="660"/>
      <c r="F102" s="660"/>
      <c r="G102" s="226"/>
      <c r="H102" s="228"/>
      <c r="I102" s="229"/>
      <c r="J102" s="226"/>
      <c r="K102" s="659"/>
      <c r="L102" s="660"/>
    </row>
    <row r="103" spans="1:13" s="215" customFormat="1" ht="15.75" customHeight="1">
      <c r="A103" s="663"/>
      <c r="B103" s="664"/>
      <c r="C103" s="230" t="s">
        <v>213</v>
      </c>
      <c r="D103" s="659"/>
      <c r="E103" s="660"/>
      <c r="F103" s="660"/>
      <c r="G103" s="226"/>
      <c r="H103" s="228"/>
      <c r="I103" s="229"/>
      <c r="J103" s="226"/>
      <c r="K103" s="659"/>
      <c r="L103" s="660"/>
    </row>
    <row r="104" spans="1:13" s="215" customFormat="1" ht="15.75" customHeight="1">
      <c r="A104" s="663"/>
      <c r="B104" s="664"/>
      <c r="C104" s="230" t="s">
        <v>209</v>
      </c>
      <c r="D104" s="659"/>
      <c r="E104" s="660"/>
      <c r="F104" s="660"/>
      <c r="G104" s="226"/>
      <c r="H104" s="228"/>
      <c r="I104" s="229"/>
      <c r="J104" s="226"/>
      <c r="K104" s="659"/>
      <c r="L104" s="660"/>
    </row>
    <row r="105" spans="1:13" s="215" customFormat="1" ht="15.75" customHeight="1">
      <c r="A105" s="663"/>
      <c r="B105" s="664"/>
      <c r="C105" s="230" t="s">
        <v>214</v>
      </c>
      <c r="D105" s="659"/>
      <c r="E105" s="660"/>
      <c r="F105" s="660"/>
      <c r="G105" s="226"/>
      <c r="H105" s="228"/>
      <c r="I105" s="229"/>
      <c r="J105" s="226"/>
      <c r="K105" s="659"/>
      <c r="L105" s="660"/>
    </row>
    <row r="106" spans="1:13" s="215" customFormat="1" ht="15.75" customHeight="1">
      <c r="A106" s="663"/>
      <c r="B106" s="664"/>
      <c r="C106" s="230" t="s">
        <v>215</v>
      </c>
      <c r="D106" s="659"/>
      <c r="E106" s="660"/>
      <c r="F106" s="660"/>
      <c r="G106" s="226"/>
      <c r="H106" s="228"/>
      <c r="I106" s="229"/>
      <c r="J106" s="226"/>
      <c r="K106" s="659"/>
      <c r="L106" s="660"/>
    </row>
    <row r="107" spans="1:13" s="215" customFormat="1" ht="15.75" customHeight="1">
      <c r="A107" s="665" t="s">
        <v>1021</v>
      </c>
      <c r="B107" s="665"/>
      <c r="C107" s="665"/>
      <c r="D107" s="665"/>
      <c r="E107" s="665"/>
      <c r="F107" s="665"/>
      <c r="G107" s="665"/>
      <c r="H107" s="665"/>
      <c r="I107" s="665"/>
      <c r="J107" s="665"/>
      <c r="K107" s="665"/>
      <c r="L107" s="665"/>
    </row>
    <row r="108" spans="1:13" s="216" customFormat="1" ht="15.75" customHeight="1">
      <c r="A108" s="665"/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</row>
    <row r="109" spans="1:13" s="201" customFormat="1" ht="16.350000000000001" customHeight="1">
      <c r="A109" s="663" t="s">
        <v>165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63"/>
      <c r="B110" s="221" t="s">
        <v>210</v>
      </c>
      <c r="C110" s="221" t="s">
        <v>158</v>
      </c>
      <c r="D110" s="220" t="s">
        <v>211</v>
      </c>
      <c r="E110" s="220" t="s">
        <v>159</v>
      </c>
      <c r="F110" s="221" t="s">
        <v>407</v>
      </c>
      <c r="G110" s="222" t="s">
        <v>138</v>
      </c>
      <c r="H110" s="223" t="s">
        <v>212</v>
      </c>
      <c r="I110" s="222" t="s">
        <v>514</v>
      </c>
      <c r="J110" s="222" t="s">
        <v>144</v>
      </c>
      <c r="K110" s="224"/>
      <c r="L110" s="224"/>
      <c r="M110" s="216"/>
    </row>
    <row r="111" spans="1:13" s="201" customFormat="1" ht="15.75" customHeight="1">
      <c r="A111" s="664" t="s">
        <v>191</v>
      </c>
      <c r="B111" s="664"/>
      <c r="C111" s="175" t="s">
        <v>47</v>
      </c>
      <c r="D111" s="664" t="s">
        <v>12</v>
      </c>
      <c r="E111" s="666"/>
      <c r="F111" s="666"/>
      <c r="G111" s="175" t="s">
        <v>46</v>
      </c>
      <c r="H111" s="175" t="s">
        <v>515</v>
      </c>
      <c r="I111" s="175" t="s">
        <v>516</v>
      </c>
      <c r="J111" s="175" t="s">
        <v>352</v>
      </c>
      <c r="K111" s="664" t="s">
        <v>51</v>
      </c>
      <c r="L111" s="666"/>
      <c r="M111" s="219"/>
    </row>
    <row r="112" spans="1:13" s="215" customFormat="1" ht="15.75" customHeight="1">
      <c r="A112" s="663">
        <v>3</v>
      </c>
      <c r="B112" s="664" t="s">
        <v>518</v>
      </c>
      <c r="C112" s="226">
        <v>1</v>
      </c>
      <c r="D112" s="659" t="s">
        <v>778</v>
      </c>
      <c r="E112" s="660"/>
      <c r="F112" s="660"/>
      <c r="G112" s="226">
        <v>6</v>
      </c>
      <c r="H112" s="228">
        <v>3260.0028165045851</v>
      </c>
      <c r="I112" s="229">
        <v>543.33380275076411</v>
      </c>
      <c r="J112" s="248">
        <f>I112-I86</f>
        <v>0.26778145559933364</v>
      </c>
      <c r="K112" s="659" t="s">
        <v>653</v>
      </c>
      <c r="L112" s="660"/>
      <c r="M112" s="216"/>
    </row>
    <row r="113" spans="1:13" s="215" customFormat="1" ht="15.75" customHeight="1">
      <c r="A113" s="663"/>
      <c r="B113" s="664"/>
      <c r="C113" s="226">
        <v>2</v>
      </c>
      <c r="D113" s="659" t="s">
        <v>403</v>
      </c>
      <c r="E113" s="660"/>
      <c r="F113" s="660"/>
      <c r="G113" s="226">
        <v>20</v>
      </c>
      <c r="H113" s="228">
        <v>2306.5857796970945</v>
      </c>
      <c r="I113" s="229">
        <v>115.3292889848547</v>
      </c>
      <c r="J113" s="248">
        <f>I113-I87</f>
        <v>2.3644121518600514E-2</v>
      </c>
      <c r="K113" s="659" t="s">
        <v>653</v>
      </c>
      <c r="L113" s="660"/>
      <c r="M113" s="216"/>
    </row>
    <row r="114" spans="1:13" s="215" customFormat="1" ht="15.75" customHeight="1">
      <c r="A114" s="663"/>
      <c r="B114" s="664"/>
      <c r="C114" s="226">
        <v>3</v>
      </c>
      <c r="D114" s="659" t="s">
        <v>742</v>
      </c>
      <c r="E114" s="660"/>
      <c r="F114" s="660"/>
      <c r="G114" s="226">
        <v>20</v>
      </c>
      <c r="H114" s="228">
        <v>2305.8837438812325</v>
      </c>
      <c r="I114" s="229">
        <v>115.29418719406162</v>
      </c>
      <c r="J114" s="248">
        <f>I114-I88</f>
        <v>9.5471019415072078E-4</v>
      </c>
      <c r="K114" s="659" t="s">
        <v>653</v>
      </c>
      <c r="L114" s="660"/>
      <c r="M114" s="216"/>
    </row>
    <row r="115" spans="1:13" s="215" customFormat="1" ht="15.75" customHeight="1">
      <c r="A115" s="663"/>
      <c r="B115" s="664"/>
      <c r="C115" s="226">
        <v>4</v>
      </c>
      <c r="D115" s="659"/>
      <c r="E115" s="660"/>
      <c r="F115" s="660"/>
      <c r="G115" s="226"/>
      <c r="H115" s="228"/>
      <c r="I115" s="229"/>
      <c r="J115" s="226"/>
      <c r="K115" s="659"/>
      <c r="L115" s="660"/>
      <c r="M115" s="216"/>
    </row>
    <row r="116" spans="1:13" s="215" customFormat="1" ht="15.75" customHeight="1">
      <c r="A116" s="663"/>
      <c r="B116" s="664"/>
      <c r="C116" s="226">
        <v>5</v>
      </c>
      <c r="D116" s="659"/>
      <c r="E116" s="660"/>
      <c r="F116" s="660"/>
      <c r="G116" s="226"/>
      <c r="H116" s="228"/>
      <c r="I116" s="229"/>
      <c r="J116" s="226"/>
      <c r="K116" s="659"/>
      <c r="L116" s="660"/>
      <c r="M116" s="216"/>
    </row>
    <row r="117" spans="1:13" s="215" customFormat="1" ht="15.75" customHeight="1">
      <c r="A117" s="663"/>
      <c r="B117" s="664"/>
      <c r="C117" s="230" t="s">
        <v>208</v>
      </c>
      <c r="D117" s="659"/>
      <c r="E117" s="660"/>
      <c r="F117" s="660"/>
      <c r="G117" s="226"/>
      <c r="H117" s="228"/>
      <c r="I117" s="229"/>
      <c r="J117" s="226"/>
      <c r="K117" s="659"/>
      <c r="L117" s="660"/>
      <c r="M117" s="216"/>
    </row>
    <row r="118" spans="1:13" s="215" customFormat="1" ht="15.75" customHeight="1">
      <c r="A118" s="663"/>
      <c r="B118" s="664"/>
      <c r="C118" s="230" t="s">
        <v>213</v>
      </c>
      <c r="D118" s="659"/>
      <c r="E118" s="660"/>
      <c r="F118" s="660"/>
      <c r="G118" s="226"/>
      <c r="H118" s="228"/>
      <c r="I118" s="229"/>
      <c r="J118" s="226"/>
      <c r="K118" s="659"/>
      <c r="L118" s="660"/>
      <c r="M118" s="216"/>
    </row>
    <row r="119" spans="1:13" s="215" customFormat="1" ht="15.75" customHeight="1">
      <c r="A119" s="663"/>
      <c r="B119" s="664"/>
      <c r="C119" s="230" t="s">
        <v>209</v>
      </c>
      <c r="D119" s="659"/>
      <c r="E119" s="660"/>
      <c r="F119" s="660"/>
      <c r="G119" s="228"/>
      <c r="H119" s="228"/>
      <c r="I119" s="229"/>
      <c r="J119" s="226"/>
      <c r="K119" s="659"/>
      <c r="L119" s="660"/>
      <c r="M119" s="216"/>
    </row>
    <row r="120" spans="1:13" s="215" customFormat="1" ht="15.75" customHeight="1">
      <c r="A120" s="663"/>
      <c r="B120" s="664"/>
      <c r="C120" s="230" t="s">
        <v>214</v>
      </c>
      <c r="D120" s="659"/>
      <c r="E120" s="660"/>
      <c r="F120" s="660"/>
      <c r="G120" s="226"/>
      <c r="H120" s="228"/>
      <c r="I120" s="229"/>
      <c r="J120" s="226"/>
      <c r="K120" s="659"/>
      <c r="L120" s="660"/>
    </row>
    <row r="121" spans="1:13" s="215" customFormat="1" ht="15.75" customHeight="1">
      <c r="A121" s="663"/>
      <c r="B121" s="664"/>
      <c r="C121" s="230" t="s">
        <v>215</v>
      </c>
      <c r="D121" s="659"/>
      <c r="E121" s="660"/>
      <c r="F121" s="660"/>
      <c r="G121" s="226"/>
      <c r="H121" s="228"/>
      <c r="I121" s="229"/>
      <c r="J121" s="226"/>
      <c r="K121" s="659"/>
      <c r="L121" s="660"/>
    </row>
    <row r="122" spans="1:13" s="225" customFormat="1" ht="15.75" customHeight="1">
      <c r="A122" s="661" t="s">
        <v>191</v>
      </c>
      <c r="B122" s="661"/>
      <c r="C122" s="233" t="s">
        <v>47</v>
      </c>
      <c r="D122" s="661" t="s">
        <v>12</v>
      </c>
      <c r="E122" s="662"/>
      <c r="F122" s="662"/>
      <c r="G122" s="233" t="s">
        <v>46</v>
      </c>
      <c r="H122" s="233" t="s">
        <v>515</v>
      </c>
      <c r="I122" s="233" t="s">
        <v>516</v>
      </c>
      <c r="J122" s="175" t="s">
        <v>352</v>
      </c>
      <c r="K122" s="661" t="s">
        <v>51</v>
      </c>
      <c r="L122" s="662"/>
      <c r="M122" s="234"/>
    </row>
    <row r="123" spans="1:13" s="215" customFormat="1" ht="15.75" customHeight="1">
      <c r="A123" s="663">
        <v>4</v>
      </c>
      <c r="B123" s="664" t="s">
        <v>159</v>
      </c>
      <c r="C123" s="226">
        <v>1</v>
      </c>
      <c r="D123" s="659"/>
      <c r="E123" s="660"/>
      <c r="F123" s="660"/>
      <c r="G123" s="226"/>
      <c r="H123" s="228"/>
      <c r="I123" s="229"/>
      <c r="J123" s="226"/>
      <c r="K123" s="659"/>
      <c r="L123" s="660"/>
    </row>
    <row r="124" spans="1:13" s="215" customFormat="1" ht="15.75" customHeight="1">
      <c r="A124" s="663"/>
      <c r="B124" s="664"/>
      <c r="C124" s="226">
        <v>2</v>
      </c>
      <c r="D124" s="659"/>
      <c r="E124" s="660"/>
      <c r="F124" s="660"/>
      <c r="G124" s="226"/>
      <c r="H124" s="228"/>
      <c r="I124" s="229"/>
      <c r="J124" s="226"/>
      <c r="K124" s="659"/>
      <c r="L124" s="660"/>
    </row>
    <row r="125" spans="1:13" s="215" customFormat="1" ht="15.75" customHeight="1">
      <c r="A125" s="663"/>
      <c r="B125" s="664"/>
      <c r="C125" s="226">
        <v>3</v>
      </c>
      <c r="D125" s="659"/>
      <c r="E125" s="660"/>
      <c r="F125" s="660"/>
      <c r="G125" s="226"/>
      <c r="H125" s="228"/>
      <c r="I125" s="229"/>
      <c r="J125" s="226"/>
      <c r="K125" s="659"/>
      <c r="L125" s="660"/>
    </row>
    <row r="126" spans="1:13" s="215" customFormat="1" ht="15.75" customHeight="1">
      <c r="A126" s="663"/>
      <c r="B126" s="664"/>
      <c r="C126" s="226">
        <v>4</v>
      </c>
      <c r="D126" s="659"/>
      <c r="E126" s="660"/>
      <c r="F126" s="660"/>
      <c r="G126" s="226"/>
      <c r="H126" s="228"/>
      <c r="I126" s="229"/>
      <c r="J126" s="226"/>
      <c r="K126" s="659"/>
      <c r="L126" s="660"/>
    </row>
    <row r="127" spans="1:13" s="215" customFormat="1" ht="15.75" customHeight="1">
      <c r="A127" s="663"/>
      <c r="B127" s="664"/>
      <c r="C127" s="226">
        <v>5</v>
      </c>
      <c r="D127" s="659"/>
      <c r="E127" s="660"/>
      <c r="F127" s="660"/>
      <c r="G127" s="226"/>
      <c r="H127" s="228"/>
      <c r="I127" s="229"/>
      <c r="J127" s="226"/>
      <c r="K127" s="659"/>
      <c r="L127" s="660"/>
    </row>
    <row r="128" spans="1:13" s="215" customFormat="1" ht="15.75" customHeight="1">
      <c r="A128" s="663"/>
      <c r="B128" s="664"/>
      <c r="C128" s="230" t="s">
        <v>208</v>
      </c>
      <c r="D128" s="659"/>
      <c r="E128" s="660"/>
      <c r="F128" s="660"/>
      <c r="G128" s="226"/>
      <c r="H128" s="228"/>
      <c r="I128" s="229"/>
      <c r="J128" s="226"/>
      <c r="K128" s="659"/>
      <c r="L128" s="660"/>
    </row>
    <row r="129" spans="1:12" s="215" customFormat="1" ht="15.75" customHeight="1">
      <c r="A129" s="663"/>
      <c r="B129" s="664"/>
      <c r="C129" s="230" t="s">
        <v>213</v>
      </c>
      <c r="D129" s="659"/>
      <c r="E129" s="660"/>
      <c r="F129" s="660"/>
      <c r="G129" s="226"/>
      <c r="H129" s="228"/>
      <c r="I129" s="229"/>
      <c r="J129" s="226"/>
      <c r="K129" s="659"/>
      <c r="L129" s="660"/>
    </row>
    <row r="130" spans="1:12" s="215" customFormat="1" ht="15.75" customHeight="1">
      <c r="A130" s="663"/>
      <c r="B130" s="664"/>
      <c r="C130" s="230" t="s">
        <v>209</v>
      </c>
      <c r="D130" s="659"/>
      <c r="E130" s="660"/>
      <c r="F130" s="660"/>
      <c r="G130" s="226"/>
      <c r="H130" s="228"/>
      <c r="I130" s="229"/>
      <c r="J130" s="226"/>
      <c r="K130" s="659"/>
      <c r="L130" s="660"/>
    </row>
    <row r="131" spans="1:12" s="215" customFormat="1" ht="15.75" customHeight="1">
      <c r="A131" s="663"/>
      <c r="B131" s="664"/>
      <c r="C131" s="230" t="s">
        <v>214</v>
      </c>
      <c r="D131" s="659"/>
      <c r="E131" s="660"/>
      <c r="F131" s="660"/>
      <c r="G131" s="226"/>
      <c r="H131" s="228"/>
      <c r="I131" s="229"/>
      <c r="J131" s="226"/>
      <c r="K131" s="659"/>
      <c r="L131" s="660"/>
    </row>
    <row r="132" spans="1:12" s="215" customFormat="1" ht="15.75" customHeight="1">
      <c r="A132" s="663"/>
      <c r="B132" s="664"/>
      <c r="C132" s="230" t="s">
        <v>215</v>
      </c>
      <c r="D132" s="659"/>
      <c r="E132" s="660"/>
      <c r="F132" s="660"/>
      <c r="G132" s="226"/>
      <c r="H132" s="228"/>
      <c r="I132" s="229"/>
      <c r="J132" s="226"/>
      <c r="K132" s="659"/>
      <c r="L132" s="66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D27:F27"/>
    <mergeCell ref="K27:L27"/>
    <mergeCell ref="D28:F28"/>
    <mergeCell ref="K28:L28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A29:L30"/>
    <mergeCell ref="A31:A32"/>
    <mergeCell ref="A33:B33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132"/>
  <sheetViews>
    <sheetView view="pageBreakPreview" topLeftCell="A104" zoomScale="115" zoomScaleNormal="60" zoomScaleSheetLayoutView="115" workbookViewId="0">
      <selection activeCell="K112" sqref="K112:L13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500" t="s">
        <v>513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100"/>
    </row>
    <row r="2" spans="1:18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N2" s="216"/>
      <c r="O2" s="216"/>
      <c r="P2" s="216"/>
      <c r="Q2" s="216"/>
      <c r="R2" s="216"/>
    </row>
    <row r="3" spans="1:18" ht="15.75" customHeight="1">
      <c r="A3" s="665" t="s">
        <v>801</v>
      </c>
      <c r="B3" s="669"/>
      <c r="C3" s="669"/>
      <c r="D3" s="669"/>
      <c r="E3" s="669"/>
      <c r="F3" s="669"/>
      <c r="G3" s="669"/>
      <c r="H3" s="669"/>
      <c r="I3" s="669"/>
      <c r="J3" s="669"/>
      <c r="K3" s="669"/>
      <c r="L3" s="669"/>
      <c r="M3" s="100"/>
      <c r="N3" s="100"/>
      <c r="O3" s="100"/>
      <c r="P3" s="100"/>
      <c r="Q3" s="100"/>
      <c r="R3" s="100"/>
    </row>
    <row r="4" spans="1:18" s="101" customFormat="1" ht="15.75" customHeight="1">
      <c r="A4" s="669"/>
      <c r="B4" s="669"/>
      <c r="C4" s="669"/>
      <c r="D4" s="669"/>
      <c r="E4" s="669"/>
      <c r="F4" s="669"/>
      <c r="G4" s="669"/>
      <c r="H4" s="669"/>
      <c r="I4" s="669"/>
      <c r="J4" s="669"/>
      <c r="K4" s="669"/>
      <c r="L4" s="669"/>
    </row>
    <row r="5" spans="1:18" s="107" customFormat="1" ht="16.350000000000001" customHeight="1">
      <c r="A5" s="663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63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407</v>
      </c>
      <c r="G6" s="235" t="s">
        <v>138</v>
      </c>
      <c r="H6" s="223" t="s">
        <v>212</v>
      </c>
      <c r="I6" s="222" t="s">
        <v>514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64" t="s">
        <v>191</v>
      </c>
      <c r="B7" s="664"/>
      <c r="C7" s="175" t="s">
        <v>47</v>
      </c>
      <c r="D7" s="664" t="s">
        <v>12</v>
      </c>
      <c r="E7" s="666"/>
      <c r="F7" s="666"/>
      <c r="G7" s="175" t="s">
        <v>46</v>
      </c>
      <c r="H7" s="175" t="s">
        <v>515</v>
      </c>
      <c r="I7" s="175" t="s">
        <v>516</v>
      </c>
      <c r="J7" s="175" t="s">
        <v>352</v>
      </c>
      <c r="K7" s="664" t="s">
        <v>51</v>
      </c>
      <c r="L7" s="666"/>
      <c r="M7" s="130"/>
    </row>
    <row r="8" spans="1:18" ht="15.75" customHeight="1">
      <c r="A8" s="663">
        <v>5</v>
      </c>
      <c r="B8" s="664" t="s">
        <v>407</v>
      </c>
      <c r="C8" s="226">
        <v>1</v>
      </c>
      <c r="D8" s="659" t="s">
        <v>379</v>
      </c>
      <c r="E8" s="660"/>
      <c r="F8" s="660"/>
      <c r="G8" s="228">
        <v>17</v>
      </c>
      <c r="H8" s="228">
        <v>1769.5934112820837</v>
      </c>
      <c r="I8" s="229">
        <v>104.09373007541669</v>
      </c>
      <c r="J8" s="429">
        <v>3.9514552472397213E-2</v>
      </c>
      <c r="K8" s="659" t="s">
        <v>653</v>
      </c>
      <c r="L8" s="660"/>
      <c r="N8" s="100"/>
      <c r="O8" s="100"/>
      <c r="P8" s="100"/>
      <c r="Q8" s="100"/>
      <c r="R8" s="100"/>
    </row>
    <row r="9" spans="1:18" ht="15.75" customHeight="1">
      <c r="A9" s="663"/>
      <c r="B9" s="664"/>
      <c r="C9" s="226">
        <v>2</v>
      </c>
      <c r="D9" s="659" t="s">
        <v>616</v>
      </c>
      <c r="E9" s="660"/>
      <c r="F9" s="660"/>
      <c r="G9" s="228">
        <v>20</v>
      </c>
      <c r="H9" s="228">
        <v>1767.5439041712602</v>
      </c>
      <c r="I9" s="229">
        <v>88.377195208562995</v>
      </c>
      <c r="J9" s="429">
        <v>-2.7193874034125542E-2</v>
      </c>
      <c r="K9" s="659" t="s">
        <v>653</v>
      </c>
      <c r="L9" s="660"/>
      <c r="N9" s="100"/>
      <c r="O9" s="100"/>
      <c r="P9" s="100"/>
      <c r="Q9" s="100"/>
      <c r="R9" s="100"/>
    </row>
    <row r="10" spans="1:18" ht="15.75" customHeight="1">
      <c r="A10" s="663"/>
      <c r="B10" s="664"/>
      <c r="C10" s="226">
        <v>3</v>
      </c>
      <c r="D10" s="659" t="s">
        <v>643</v>
      </c>
      <c r="E10" s="660"/>
      <c r="F10" s="660"/>
      <c r="G10" s="228">
        <v>20</v>
      </c>
      <c r="H10" s="228">
        <v>1763.1054890636735</v>
      </c>
      <c r="I10" s="229">
        <v>88.155274453183694</v>
      </c>
      <c r="J10" s="429">
        <v>-9.0309570420672003E-2</v>
      </c>
      <c r="K10" s="659" t="s">
        <v>653</v>
      </c>
      <c r="L10" s="660"/>
      <c r="N10" s="100"/>
      <c r="O10" s="100"/>
      <c r="P10" s="100"/>
      <c r="Q10" s="100"/>
      <c r="R10" s="100"/>
    </row>
    <row r="11" spans="1:18" ht="15.75" customHeight="1">
      <c r="A11" s="663"/>
      <c r="B11" s="664"/>
      <c r="C11" s="226">
        <v>4</v>
      </c>
      <c r="D11" s="659" t="s">
        <v>669</v>
      </c>
      <c r="E11" s="660"/>
      <c r="F11" s="660"/>
      <c r="G11" s="228">
        <v>21</v>
      </c>
      <c r="H11" s="228">
        <v>1767.0280483610136</v>
      </c>
      <c r="I11" s="229">
        <v>84.144192779095889</v>
      </c>
      <c r="J11" s="429">
        <v>-6.9459913489566816E-3</v>
      </c>
      <c r="K11" s="659" t="s">
        <v>653</v>
      </c>
      <c r="L11" s="660"/>
      <c r="N11" s="100"/>
      <c r="O11" s="100"/>
      <c r="P11" s="100"/>
      <c r="Q11" s="100"/>
      <c r="R11" s="100"/>
    </row>
    <row r="12" spans="1:18" ht="15.75" customHeight="1">
      <c r="A12" s="663"/>
      <c r="B12" s="664"/>
      <c r="C12" s="226">
        <v>5</v>
      </c>
      <c r="D12" s="659" t="s">
        <v>582</v>
      </c>
      <c r="E12" s="660"/>
      <c r="F12" s="660"/>
      <c r="G12" s="228">
        <v>22</v>
      </c>
      <c r="H12" s="228">
        <v>1768.8149981583094</v>
      </c>
      <c r="I12" s="229">
        <v>80.400681734468591</v>
      </c>
      <c r="J12" s="429">
        <v>1.5467971884447707E-2</v>
      </c>
      <c r="K12" s="659" t="s">
        <v>653</v>
      </c>
      <c r="L12" s="660"/>
      <c r="N12" s="100"/>
      <c r="O12" s="100"/>
      <c r="P12" s="100"/>
      <c r="Q12" s="100"/>
      <c r="R12" s="100"/>
    </row>
    <row r="13" spans="1:18" ht="15.75" customHeight="1">
      <c r="A13" s="663"/>
      <c r="B13" s="664"/>
      <c r="C13" s="230" t="s">
        <v>208</v>
      </c>
      <c r="D13" s="659" t="s">
        <v>408</v>
      </c>
      <c r="E13" s="660"/>
      <c r="F13" s="660"/>
      <c r="G13" s="228">
        <v>25</v>
      </c>
      <c r="H13" s="228">
        <v>1768.078919513038</v>
      </c>
      <c r="I13" s="229">
        <v>70.723156780521521</v>
      </c>
      <c r="J13" s="429">
        <v>4.4559709439099038E-2</v>
      </c>
      <c r="K13" s="659" t="s">
        <v>653</v>
      </c>
      <c r="L13" s="660"/>
      <c r="N13" s="100"/>
      <c r="O13" s="100"/>
      <c r="P13" s="100"/>
      <c r="Q13" s="100"/>
      <c r="R13" s="100"/>
    </row>
    <row r="14" spans="1:18" ht="15.75" customHeight="1">
      <c r="A14" s="663"/>
      <c r="B14" s="664"/>
      <c r="C14" s="230" t="s">
        <v>213</v>
      </c>
      <c r="D14" s="659" t="s">
        <v>374</v>
      </c>
      <c r="E14" s="660"/>
      <c r="F14" s="660"/>
      <c r="G14" s="228">
        <v>25</v>
      </c>
      <c r="H14" s="228">
        <v>1774.1580670939584</v>
      </c>
      <c r="I14" s="229">
        <v>70.966322683758349</v>
      </c>
      <c r="J14" s="429">
        <v>1.2774503865358611E-2</v>
      </c>
      <c r="K14" s="659" t="s">
        <v>653</v>
      </c>
      <c r="L14" s="660"/>
      <c r="N14" s="100"/>
      <c r="O14" s="100"/>
      <c r="P14" s="100"/>
      <c r="Q14" s="100"/>
      <c r="R14" s="100"/>
    </row>
    <row r="15" spans="1:18" ht="15.75" customHeight="1">
      <c r="A15" s="663"/>
      <c r="B15" s="664"/>
      <c r="C15" s="230" t="s">
        <v>209</v>
      </c>
      <c r="D15" s="659" t="s">
        <v>372</v>
      </c>
      <c r="E15" s="660"/>
      <c r="F15" s="660"/>
      <c r="G15" s="228">
        <v>23</v>
      </c>
      <c r="H15" s="228">
        <v>1768.160409268427</v>
      </c>
      <c r="I15" s="229">
        <v>76.876539533409868</v>
      </c>
      <c r="J15" s="429">
        <v>1.0736549613241664E-2</v>
      </c>
      <c r="K15" s="659" t="s">
        <v>653</v>
      </c>
      <c r="L15" s="660"/>
      <c r="N15" s="100"/>
      <c r="O15" s="100"/>
      <c r="P15" s="100"/>
      <c r="Q15" s="100"/>
      <c r="R15" s="100"/>
    </row>
    <row r="16" spans="1:18" ht="15.75" customHeight="1">
      <c r="A16" s="663"/>
      <c r="B16" s="664"/>
      <c r="C16" s="230" t="s">
        <v>214</v>
      </c>
      <c r="D16" s="659" t="s">
        <v>410</v>
      </c>
      <c r="E16" s="660"/>
      <c r="F16" s="660"/>
      <c r="G16" s="228">
        <v>23</v>
      </c>
      <c r="H16" s="228">
        <v>1768.3310885666199</v>
      </c>
      <c r="I16" s="229">
        <v>76.883960372461729</v>
      </c>
      <c r="J16" s="429">
        <v>2.9019603577040698E-3</v>
      </c>
      <c r="K16" s="659" t="s">
        <v>653</v>
      </c>
      <c r="L16" s="660"/>
      <c r="M16" s="100"/>
      <c r="N16" s="100"/>
      <c r="O16" s="100"/>
      <c r="P16" s="100"/>
      <c r="Q16" s="100"/>
      <c r="R16" s="100"/>
    </row>
    <row r="17" spans="1:18" ht="15.75" customHeight="1">
      <c r="A17" s="663"/>
      <c r="B17" s="664"/>
      <c r="C17" s="230" t="s">
        <v>215</v>
      </c>
      <c r="D17" s="659" t="s">
        <v>378</v>
      </c>
      <c r="E17" s="660"/>
      <c r="F17" s="660"/>
      <c r="G17" s="228">
        <v>23</v>
      </c>
      <c r="H17" s="228">
        <v>1770.2247815015312</v>
      </c>
      <c r="I17" s="229">
        <v>76.966294847892655</v>
      </c>
      <c r="J17" s="429">
        <v>5.0654862450116411E-2</v>
      </c>
      <c r="K17" s="659" t="s">
        <v>653</v>
      </c>
      <c r="L17" s="660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61" t="s">
        <v>191</v>
      </c>
      <c r="B18" s="661"/>
      <c r="C18" s="233" t="s">
        <v>47</v>
      </c>
      <c r="D18" s="661" t="s">
        <v>12</v>
      </c>
      <c r="E18" s="662"/>
      <c r="F18" s="662"/>
      <c r="G18" s="233" t="s">
        <v>46</v>
      </c>
      <c r="H18" s="233" t="s">
        <v>515</v>
      </c>
      <c r="I18" s="233" t="s">
        <v>516</v>
      </c>
      <c r="J18" s="175" t="s">
        <v>352</v>
      </c>
      <c r="K18" s="661" t="s">
        <v>51</v>
      </c>
      <c r="L18" s="662"/>
      <c r="M18" s="131"/>
    </row>
    <row r="19" spans="1:18" ht="15.75" customHeight="1">
      <c r="A19" s="663">
        <v>6</v>
      </c>
      <c r="B19" s="664" t="s">
        <v>138</v>
      </c>
      <c r="C19" s="226">
        <v>1</v>
      </c>
      <c r="D19" s="659" t="s">
        <v>685</v>
      </c>
      <c r="E19" s="660"/>
      <c r="F19" s="660"/>
      <c r="G19" s="226">
        <v>20</v>
      </c>
      <c r="H19" s="228">
        <v>1768.9645678753379</v>
      </c>
      <c r="I19" s="229">
        <v>88.448228393766883</v>
      </c>
      <c r="J19" s="429">
        <v>7.646926965766454E-2</v>
      </c>
      <c r="K19" s="659" t="s">
        <v>653</v>
      </c>
      <c r="L19" s="660"/>
      <c r="M19" s="100"/>
      <c r="N19" s="100"/>
      <c r="O19" s="100"/>
      <c r="P19" s="100"/>
      <c r="Q19" s="100"/>
      <c r="R19" s="100"/>
    </row>
    <row r="20" spans="1:18" ht="15.75" customHeight="1">
      <c r="A20" s="663"/>
      <c r="B20" s="664"/>
      <c r="C20" s="226">
        <v>2</v>
      </c>
      <c r="D20" s="659" t="s">
        <v>762</v>
      </c>
      <c r="E20" s="660"/>
      <c r="F20" s="660"/>
      <c r="G20" s="226">
        <v>21</v>
      </c>
      <c r="H20" s="228">
        <v>1770.9093619649987</v>
      </c>
      <c r="I20" s="229">
        <v>84.329017236428498</v>
      </c>
      <c r="J20" s="429">
        <v>3.2561679804876746</v>
      </c>
      <c r="K20" s="659" t="s">
        <v>653</v>
      </c>
      <c r="L20" s="660"/>
      <c r="M20" s="100"/>
      <c r="N20" s="100"/>
      <c r="O20" s="100"/>
      <c r="P20" s="100"/>
      <c r="Q20" s="100"/>
      <c r="R20" s="100"/>
    </row>
    <row r="21" spans="1:18" ht="15.75" customHeight="1">
      <c r="A21" s="663"/>
      <c r="B21" s="664"/>
      <c r="C21" s="226">
        <v>3</v>
      </c>
      <c r="D21" s="659" t="s">
        <v>414</v>
      </c>
      <c r="E21" s="660"/>
      <c r="F21" s="660"/>
      <c r="G21" s="228">
        <v>21</v>
      </c>
      <c r="H21" s="228">
        <v>1769.9724419298941</v>
      </c>
      <c r="I21" s="229">
        <v>84.284401996661614</v>
      </c>
      <c r="J21" s="429">
        <v>3.626932339976463E-2</v>
      </c>
      <c r="K21" s="659" t="s">
        <v>653</v>
      </c>
      <c r="L21" s="660"/>
      <c r="M21" s="100"/>
      <c r="N21" s="100"/>
      <c r="O21" s="100"/>
      <c r="P21" s="100"/>
      <c r="Q21" s="100"/>
      <c r="R21" s="100"/>
    </row>
    <row r="22" spans="1:18" ht="15.75" customHeight="1">
      <c r="A22" s="663"/>
      <c r="B22" s="664"/>
      <c r="C22" s="226">
        <v>4</v>
      </c>
      <c r="D22" s="659" t="s">
        <v>710</v>
      </c>
      <c r="E22" s="660"/>
      <c r="F22" s="660"/>
      <c r="G22" s="226">
        <v>21</v>
      </c>
      <c r="H22" s="228">
        <v>1769.2876158094109</v>
      </c>
      <c r="I22" s="229">
        <v>84.25179122901956</v>
      </c>
      <c r="J22" s="429">
        <v>1.1042519144038749</v>
      </c>
      <c r="K22" s="659" t="s">
        <v>653</v>
      </c>
      <c r="L22" s="660"/>
      <c r="M22" s="100"/>
      <c r="N22" s="100"/>
      <c r="O22" s="100"/>
      <c r="P22" s="100"/>
      <c r="Q22" s="100"/>
      <c r="R22" s="100"/>
    </row>
    <row r="23" spans="1:18" ht="15.75" customHeight="1">
      <c r="A23" s="663"/>
      <c r="B23" s="664"/>
      <c r="C23" s="226">
        <v>5</v>
      </c>
      <c r="D23" s="659" t="s">
        <v>416</v>
      </c>
      <c r="E23" s="660"/>
      <c r="F23" s="660"/>
      <c r="G23" s="228">
        <v>23</v>
      </c>
      <c r="H23" s="228">
        <v>1773.5370441932537</v>
      </c>
      <c r="I23" s="229">
        <v>77.110306269271888</v>
      </c>
      <c r="J23" s="429">
        <v>6.1443502441890843</v>
      </c>
      <c r="K23" s="659" t="s">
        <v>653</v>
      </c>
      <c r="L23" s="660"/>
      <c r="M23" s="100"/>
      <c r="N23" s="100"/>
      <c r="O23" s="100"/>
      <c r="P23" s="100"/>
      <c r="Q23" s="100"/>
      <c r="R23" s="100"/>
    </row>
    <row r="24" spans="1:18" ht="15.75" customHeight="1">
      <c r="A24" s="663"/>
      <c r="B24" s="664"/>
      <c r="C24" s="230" t="s">
        <v>208</v>
      </c>
      <c r="D24" s="659" t="s">
        <v>413</v>
      </c>
      <c r="E24" s="660"/>
      <c r="F24" s="660"/>
      <c r="G24" s="226">
        <v>25</v>
      </c>
      <c r="H24" s="228">
        <v>1774.8378619342891</v>
      </c>
      <c r="I24" s="229">
        <v>70.993514477371562</v>
      </c>
      <c r="J24" s="429">
        <v>2.7558452288758417E-2</v>
      </c>
      <c r="K24" s="659" t="s">
        <v>653</v>
      </c>
      <c r="L24" s="660"/>
      <c r="M24" s="100"/>
      <c r="N24" s="100"/>
      <c r="O24" s="100"/>
      <c r="P24" s="100"/>
      <c r="Q24" s="100"/>
      <c r="R24" s="100"/>
    </row>
    <row r="25" spans="1:18" ht="15.75" customHeight="1">
      <c r="A25" s="663"/>
      <c r="B25" s="664"/>
      <c r="C25" s="230" t="s">
        <v>213</v>
      </c>
      <c r="D25" s="659" t="s">
        <v>415</v>
      </c>
      <c r="E25" s="660"/>
      <c r="F25" s="660"/>
      <c r="G25" s="226">
        <v>25</v>
      </c>
      <c r="H25" s="228">
        <v>1782.031926651413</v>
      </c>
      <c r="I25" s="229">
        <v>71.281277066056518</v>
      </c>
      <c r="J25" s="429">
        <v>5.4699755900884384E-3</v>
      </c>
      <c r="K25" s="659" t="s">
        <v>653</v>
      </c>
      <c r="L25" s="660"/>
      <c r="M25" s="100"/>
      <c r="N25" s="100"/>
      <c r="O25" s="100"/>
      <c r="P25" s="100"/>
      <c r="Q25" s="100"/>
      <c r="R25" s="100"/>
    </row>
    <row r="26" spans="1:18" ht="15.75" customHeight="1">
      <c r="A26" s="663"/>
      <c r="B26" s="664"/>
      <c r="C26" s="230" t="s">
        <v>209</v>
      </c>
      <c r="D26" s="659" t="s">
        <v>418</v>
      </c>
      <c r="E26" s="660"/>
      <c r="F26" s="660"/>
      <c r="G26" s="226">
        <v>24</v>
      </c>
      <c r="H26" s="228">
        <v>1769.0895448176839</v>
      </c>
      <c r="I26" s="229">
        <v>73.712064367403499</v>
      </c>
      <c r="J26" s="429">
        <v>1.631924923481165E-2</v>
      </c>
      <c r="K26" s="659" t="s">
        <v>653</v>
      </c>
      <c r="L26" s="660"/>
      <c r="M26" s="100"/>
      <c r="N26" s="100"/>
      <c r="O26" s="100"/>
      <c r="P26" s="100"/>
      <c r="Q26" s="100"/>
      <c r="R26" s="100"/>
    </row>
    <row r="27" spans="1:18" ht="15.75" customHeight="1">
      <c r="A27" s="663"/>
      <c r="B27" s="664"/>
      <c r="C27" s="230" t="s">
        <v>214</v>
      </c>
      <c r="D27" s="659" t="s">
        <v>779</v>
      </c>
      <c r="E27" s="660"/>
      <c r="F27" s="660"/>
      <c r="G27" s="226">
        <v>23</v>
      </c>
      <c r="H27" s="228">
        <v>1709.9988533533176</v>
      </c>
      <c r="I27" s="229">
        <v>74.347776232752935</v>
      </c>
      <c r="J27" s="429"/>
      <c r="K27" s="667" t="s">
        <v>826</v>
      </c>
      <c r="L27" s="660"/>
      <c r="M27" s="100"/>
      <c r="N27" s="100"/>
      <c r="O27" s="100"/>
      <c r="P27" s="100"/>
      <c r="Q27" s="100"/>
      <c r="R27" s="100"/>
    </row>
    <row r="28" spans="1:18" ht="15.75" customHeight="1">
      <c r="A28" s="663"/>
      <c r="B28" s="664"/>
      <c r="C28" s="230" t="s">
        <v>215</v>
      </c>
      <c r="D28" s="659" t="s">
        <v>665</v>
      </c>
      <c r="E28" s="660"/>
      <c r="F28" s="660"/>
      <c r="G28" s="226">
        <v>23</v>
      </c>
      <c r="H28" s="228">
        <v>1768.0874733547389</v>
      </c>
      <c r="I28" s="229">
        <v>76.873368406727778</v>
      </c>
      <c r="J28" s="429">
        <v>2.7499905921501977E-3</v>
      </c>
      <c r="K28" s="659" t="s">
        <v>653</v>
      </c>
      <c r="L28" s="660"/>
      <c r="M28" s="100"/>
      <c r="N28" s="100"/>
      <c r="O28" s="100"/>
      <c r="P28" s="100"/>
      <c r="Q28" s="100"/>
      <c r="R28" s="100"/>
    </row>
    <row r="29" spans="1:18" ht="15.75" customHeight="1">
      <c r="A29" s="665" t="s">
        <v>839</v>
      </c>
      <c r="B29" s="669"/>
      <c r="C29" s="669"/>
      <c r="D29" s="669"/>
      <c r="E29" s="669"/>
      <c r="F29" s="669"/>
      <c r="G29" s="669"/>
      <c r="H29" s="669"/>
      <c r="I29" s="669"/>
      <c r="J29" s="669"/>
      <c r="K29" s="669"/>
      <c r="L29" s="669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69"/>
      <c r="B30" s="669"/>
      <c r="C30" s="669"/>
      <c r="D30" s="669"/>
      <c r="E30" s="669"/>
      <c r="F30" s="669"/>
      <c r="G30" s="669"/>
      <c r="H30" s="669"/>
      <c r="I30" s="669"/>
      <c r="J30" s="669"/>
      <c r="K30" s="669"/>
      <c r="L30" s="669"/>
    </row>
    <row r="31" spans="1:18" s="107" customFormat="1" ht="16.350000000000001" customHeight="1">
      <c r="A31" s="663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63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407</v>
      </c>
      <c r="G32" s="235" t="s">
        <v>138</v>
      </c>
      <c r="H32" s="223" t="s">
        <v>212</v>
      </c>
      <c r="I32" s="222" t="s">
        <v>514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64" t="s">
        <v>191</v>
      </c>
      <c r="B33" s="664"/>
      <c r="C33" s="175" t="s">
        <v>47</v>
      </c>
      <c r="D33" s="664" t="s">
        <v>12</v>
      </c>
      <c r="E33" s="666"/>
      <c r="F33" s="666"/>
      <c r="G33" s="175" t="s">
        <v>46</v>
      </c>
      <c r="H33" s="175" t="s">
        <v>515</v>
      </c>
      <c r="I33" s="175" t="s">
        <v>516</v>
      </c>
      <c r="J33" s="175" t="s">
        <v>352</v>
      </c>
      <c r="K33" s="664" t="s">
        <v>51</v>
      </c>
      <c r="L33" s="666"/>
      <c r="M33" s="130"/>
    </row>
    <row r="34" spans="1:18" ht="15.75" customHeight="1">
      <c r="A34" s="663">
        <v>5</v>
      </c>
      <c r="B34" s="664" t="s">
        <v>407</v>
      </c>
      <c r="C34" s="226">
        <v>1</v>
      </c>
      <c r="D34" s="659" t="s">
        <v>379</v>
      </c>
      <c r="E34" s="660"/>
      <c r="F34" s="660"/>
      <c r="G34" s="228">
        <v>17</v>
      </c>
      <c r="H34" s="228">
        <v>1769.897525500719</v>
      </c>
      <c r="I34" s="229">
        <v>104.11161914710114</v>
      </c>
      <c r="J34" s="429">
        <f>I34-I8</f>
        <v>1.7889071684450641E-2</v>
      </c>
      <c r="K34" s="659" t="s">
        <v>653</v>
      </c>
      <c r="L34" s="660"/>
      <c r="N34" s="100"/>
      <c r="O34" s="100"/>
      <c r="P34" s="100"/>
      <c r="Q34" s="100"/>
      <c r="R34" s="100"/>
    </row>
    <row r="35" spans="1:18" ht="15.75" customHeight="1">
      <c r="A35" s="663"/>
      <c r="B35" s="664"/>
      <c r="C35" s="226">
        <v>2</v>
      </c>
      <c r="D35" s="659" t="s">
        <v>616</v>
      </c>
      <c r="E35" s="660"/>
      <c r="F35" s="660"/>
      <c r="G35" s="228">
        <v>20</v>
      </c>
      <c r="H35" s="228">
        <v>1767.480628721032</v>
      </c>
      <c r="I35" s="229">
        <v>88.374031436051595</v>
      </c>
      <c r="J35" s="429">
        <f>I35-I9</f>
        <v>-3.163772511399543E-3</v>
      </c>
      <c r="K35" s="659" t="s">
        <v>653</v>
      </c>
      <c r="L35" s="660"/>
      <c r="N35" s="100"/>
      <c r="O35" s="100"/>
      <c r="P35" s="100"/>
      <c r="Q35" s="100"/>
      <c r="R35" s="100"/>
    </row>
    <row r="36" spans="1:18" ht="15.75" customHeight="1">
      <c r="A36" s="663"/>
      <c r="B36" s="664"/>
      <c r="C36" s="226">
        <v>3</v>
      </c>
      <c r="D36" s="659" t="s">
        <v>643</v>
      </c>
      <c r="E36" s="660"/>
      <c r="F36" s="660"/>
      <c r="G36" s="228">
        <v>20</v>
      </c>
      <c r="H36" s="228">
        <v>1766.0722443665593</v>
      </c>
      <c r="I36" s="229">
        <v>88.303612218327956</v>
      </c>
      <c r="J36" s="429">
        <f>I36-I10</f>
        <v>0.14833776514426233</v>
      </c>
      <c r="K36" s="659" t="s">
        <v>653</v>
      </c>
      <c r="L36" s="660"/>
      <c r="N36" s="100"/>
      <c r="O36" s="100"/>
      <c r="P36" s="100"/>
      <c r="Q36" s="100"/>
      <c r="R36" s="100"/>
    </row>
    <row r="37" spans="1:18" ht="15.75" customHeight="1">
      <c r="A37" s="663"/>
      <c r="B37" s="664"/>
      <c r="C37" s="226">
        <v>4</v>
      </c>
      <c r="D37" s="659" t="s">
        <v>837</v>
      </c>
      <c r="E37" s="660"/>
      <c r="F37" s="660"/>
      <c r="G37" s="228">
        <v>20</v>
      </c>
      <c r="H37" s="228">
        <v>1699.7813288477719</v>
      </c>
      <c r="I37" s="229">
        <v>84.989066442388591</v>
      </c>
      <c r="J37" s="429"/>
      <c r="K37" s="668" t="s">
        <v>862</v>
      </c>
      <c r="L37" s="660"/>
      <c r="N37" s="100"/>
      <c r="O37" s="100"/>
      <c r="P37" s="100"/>
      <c r="Q37" s="100"/>
      <c r="R37" s="100"/>
    </row>
    <row r="38" spans="1:18" ht="15.75" customHeight="1">
      <c r="A38" s="663"/>
      <c r="B38" s="664"/>
      <c r="C38" s="226">
        <v>5</v>
      </c>
      <c r="D38" s="659" t="s">
        <v>669</v>
      </c>
      <c r="E38" s="660"/>
      <c r="F38" s="660"/>
      <c r="G38" s="228">
        <v>21</v>
      </c>
      <c r="H38" s="228">
        <v>1766.8761970876315</v>
      </c>
      <c r="I38" s="229">
        <v>84.13696176607769</v>
      </c>
      <c r="J38" s="429">
        <f>I38-I11</f>
        <v>-7.2310130181989507E-3</v>
      </c>
      <c r="K38" s="659" t="s">
        <v>653</v>
      </c>
      <c r="L38" s="660"/>
      <c r="N38" s="100"/>
      <c r="O38" s="100"/>
      <c r="P38" s="100"/>
      <c r="Q38" s="100"/>
      <c r="R38" s="100"/>
    </row>
    <row r="39" spans="1:18" ht="15.75" customHeight="1">
      <c r="A39" s="663"/>
      <c r="B39" s="664"/>
      <c r="C39" s="230" t="s">
        <v>208</v>
      </c>
      <c r="D39" s="659" t="s">
        <v>408</v>
      </c>
      <c r="E39" s="660"/>
      <c r="F39" s="660"/>
      <c r="G39" s="228">
        <v>25</v>
      </c>
      <c r="H39" s="228">
        <v>1769.1331166276759</v>
      </c>
      <c r="I39" s="229">
        <v>70.765324665107045</v>
      </c>
      <c r="J39" s="429">
        <f>I39-I13</f>
        <v>4.2167884585524007E-2</v>
      </c>
      <c r="K39" s="659" t="s">
        <v>653</v>
      </c>
      <c r="L39" s="660"/>
      <c r="N39" s="100"/>
      <c r="O39" s="100"/>
      <c r="P39" s="100"/>
      <c r="Q39" s="100"/>
      <c r="R39" s="100"/>
    </row>
    <row r="40" spans="1:18" ht="15.75" customHeight="1">
      <c r="A40" s="663"/>
      <c r="B40" s="664"/>
      <c r="C40" s="230" t="s">
        <v>213</v>
      </c>
      <c r="D40" s="659" t="s">
        <v>374</v>
      </c>
      <c r="E40" s="660"/>
      <c r="F40" s="660"/>
      <c r="G40" s="228">
        <v>25</v>
      </c>
      <c r="H40" s="228">
        <v>1774.74644931649</v>
      </c>
      <c r="I40" s="229">
        <v>70.989857972659607</v>
      </c>
      <c r="J40" s="429">
        <f>I40-I14</f>
        <v>2.3535288901257445E-2</v>
      </c>
      <c r="K40" s="659" t="s">
        <v>653</v>
      </c>
      <c r="L40" s="660"/>
      <c r="N40" s="100"/>
      <c r="O40" s="100"/>
      <c r="P40" s="100"/>
      <c r="Q40" s="100"/>
      <c r="R40" s="100"/>
    </row>
    <row r="41" spans="1:18" ht="15.75" customHeight="1">
      <c r="A41" s="663"/>
      <c r="B41" s="664"/>
      <c r="C41" s="230" t="s">
        <v>209</v>
      </c>
      <c r="D41" s="659" t="s">
        <v>410</v>
      </c>
      <c r="E41" s="660"/>
      <c r="F41" s="660"/>
      <c r="G41" s="228">
        <v>23</v>
      </c>
      <c r="H41" s="228">
        <v>1768.9984073349401</v>
      </c>
      <c r="I41" s="229">
        <v>76.912974231953925</v>
      </c>
      <c r="J41" s="429">
        <f>I41-I16</f>
        <v>2.9013859492195593E-2</v>
      </c>
      <c r="K41" s="659" t="s">
        <v>653</v>
      </c>
      <c r="L41" s="660"/>
      <c r="N41" s="100"/>
      <c r="O41" s="100"/>
      <c r="P41" s="100"/>
      <c r="Q41" s="100"/>
      <c r="R41" s="100"/>
    </row>
    <row r="42" spans="1:18" ht="15.75" customHeight="1">
      <c r="A42" s="663"/>
      <c r="B42" s="664"/>
      <c r="C42" s="230" t="s">
        <v>214</v>
      </c>
      <c r="D42" s="659" t="s">
        <v>372</v>
      </c>
      <c r="E42" s="660"/>
      <c r="F42" s="660"/>
      <c r="G42" s="228">
        <v>23</v>
      </c>
      <c r="H42" s="228">
        <v>1769.0276590639764</v>
      </c>
      <c r="I42" s="229">
        <v>76.914246046259862</v>
      </c>
      <c r="J42" s="429">
        <f>I42-I15</f>
        <v>3.7706512849993601E-2</v>
      </c>
      <c r="K42" s="659" t="s">
        <v>653</v>
      </c>
      <c r="L42" s="660"/>
      <c r="M42" s="100"/>
      <c r="N42" s="100"/>
      <c r="O42" s="100"/>
      <c r="P42" s="100"/>
      <c r="Q42" s="100"/>
      <c r="R42" s="100"/>
    </row>
    <row r="43" spans="1:18" ht="15.75" customHeight="1">
      <c r="A43" s="663"/>
      <c r="B43" s="664"/>
      <c r="C43" s="230" t="s">
        <v>215</v>
      </c>
      <c r="D43" s="659" t="s">
        <v>378</v>
      </c>
      <c r="E43" s="660"/>
      <c r="F43" s="660"/>
      <c r="G43" s="228">
        <v>23</v>
      </c>
      <c r="H43" s="228">
        <v>1770.7907310121986</v>
      </c>
      <c r="I43" s="229">
        <v>76.990901348356459</v>
      </c>
      <c r="J43" s="429">
        <f>I43-I17</f>
        <v>2.4606500463804082E-2</v>
      </c>
      <c r="K43" s="659" t="s">
        <v>653</v>
      </c>
      <c r="L43" s="660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61" t="s">
        <v>191</v>
      </c>
      <c r="B44" s="661"/>
      <c r="C44" s="233" t="s">
        <v>47</v>
      </c>
      <c r="D44" s="661" t="s">
        <v>12</v>
      </c>
      <c r="E44" s="662"/>
      <c r="F44" s="662"/>
      <c r="G44" s="233" t="s">
        <v>46</v>
      </c>
      <c r="H44" s="233" t="s">
        <v>515</v>
      </c>
      <c r="I44" s="233" t="s">
        <v>516</v>
      </c>
      <c r="J44" s="175" t="s">
        <v>352</v>
      </c>
      <c r="K44" s="661" t="s">
        <v>51</v>
      </c>
      <c r="L44" s="662"/>
      <c r="M44" s="131"/>
    </row>
    <row r="45" spans="1:18" ht="15.75" customHeight="1">
      <c r="A45" s="663">
        <v>6</v>
      </c>
      <c r="B45" s="664" t="s">
        <v>138</v>
      </c>
      <c r="C45" s="226">
        <v>1</v>
      </c>
      <c r="D45" s="659" t="s">
        <v>685</v>
      </c>
      <c r="E45" s="660"/>
      <c r="F45" s="660"/>
      <c r="G45" s="226">
        <v>20</v>
      </c>
      <c r="H45" s="228">
        <v>1769.1177019518666</v>
      </c>
      <c r="I45" s="229">
        <v>88.45588509759331</v>
      </c>
      <c r="J45" s="429">
        <f>I45-I19</f>
        <v>7.6567038264272469E-3</v>
      </c>
      <c r="K45" s="659" t="s">
        <v>653</v>
      </c>
      <c r="L45" s="660"/>
      <c r="M45" s="100"/>
      <c r="N45" s="100"/>
      <c r="O45" s="100"/>
      <c r="P45" s="100"/>
      <c r="Q45" s="100"/>
      <c r="R45" s="100"/>
    </row>
    <row r="46" spans="1:18" ht="15.75" customHeight="1">
      <c r="A46" s="663"/>
      <c r="B46" s="664"/>
      <c r="C46" s="226">
        <v>2</v>
      </c>
      <c r="D46" s="659" t="s">
        <v>414</v>
      </c>
      <c r="E46" s="660"/>
      <c r="F46" s="660"/>
      <c r="G46" s="226">
        <v>21</v>
      </c>
      <c r="H46" s="228">
        <v>1770.9149943441455</v>
      </c>
      <c r="I46" s="229">
        <v>84.329285444959297</v>
      </c>
      <c r="J46" s="429">
        <f>I46-I21</f>
        <v>4.4883448297682094E-2</v>
      </c>
      <c r="K46" s="659" t="s">
        <v>653</v>
      </c>
      <c r="L46" s="660"/>
      <c r="M46" s="100"/>
      <c r="N46" s="100"/>
      <c r="O46" s="100"/>
      <c r="P46" s="100"/>
      <c r="Q46" s="100"/>
      <c r="R46" s="100"/>
    </row>
    <row r="47" spans="1:18" ht="15.75" customHeight="1">
      <c r="A47" s="663"/>
      <c r="B47" s="664"/>
      <c r="C47" s="226">
        <v>3</v>
      </c>
      <c r="D47" s="659" t="s">
        <v>762</v>
      </c>
      <c r="E47" s="660"/>
      <c r="F47" s="660"/>
      <c r="G47" s="228">
        <v>21</v>
      </c>
      <c r="H47" s="228">
        <v>1770.8769027082744</v>
      </c>
      <c r="I47" s="229">
        <v>84.327471557536882</v>
      </c>
      <c r="J47" s="429">
        <f>I47-I20</f>
        <v>-1.5456788916168307E-3</v>
      </c>
      <c r="K47" s="659" t="s">
        <v>653</v>
      </c>
      <c r="L47" s="660"/>
      <c r="M47" s="100"/>
      <c r="N47" s="100"/>
      <c r="O47" s="100"/>
      <c r="P47" s="100"/>
      <c r="Q47" s="100"/>
      <c r="R47" s="100"/>
    </row>
    <row r="48" spans="1:18" ht="15.75" customHeight="1">
      <c r="A48" s="663"/>
      <c r="B48" s="664"/>
      <c r="C48" s="226">
        <v>4</v>
      </c>
      <c r="D48" s="659" t="s">
        <v>710</v>
      </c>
      <c r="E48" s="660"/>
      <c r="F48" s="660"/>
      <c r="G48" s="226">
        <v>21</v>
      </c>
      <c r="H48" s="228">
        <v>1769.5025980568939</v>
      </c>
      <c r="I48" s="229">
        <v>84.262028478899722</v>
      </c>
      <c r="J48" s="429">
        <f>I48-I22</f>
        <v>1.0237249880162835E-2</v>
      </c>
      <c r="K48" s="659" t="s">
        <v>653</v>
      </c>
      <c r="L48" s="660"/>
      <c r="M48" s="100"/>
      <c r="N48" s="100"/>
      <c r="O48" s="100"/>
      <c r="P48" s="100"/>
      <c r="Q48" s="100"/>
      <c r="R48" s="100"/>
    </row>
    <row r="49" spans="1:18" ht="15.75" customHeight="1">
      <c r="A49" s="663"/>
      <c r="B49" s="664"/>
      <c r="C49" s="226">
        <v>5</v>
      </c>
      <c r="D49" s="659" t="s">
        <v>416</v>
      </c>
      <c r="E49" s="660"/>
      <c r="F49" s="660"/>
      <c r="G49" s="228">
        <v>23</v>
      </c>
      <c r="H49" s="228">
        <v>1774.3005200446903</v>
      </c>
      <c r="I49" s="229">
        <v>77.14350087150828</v>
      </c>
      <c r="J49" s="429">
        <f>I49-I23</f>
        <v>3.3194602236392257E-2</v>
      </c>
      <c r="K49" s="659" t="s">
        <v>653</v>
      </c>
      <c r="L49" s="660"/>
      <c r="M49" s="100"/>
      <c r="N49" s="100"/>
      <c r="O49" s="100"/>
      <c r="P49" s="100"/>
      <c r="Q49" s="100"/>
      <c r="R49" s="100"/>
    </row>
    <row r="50" spans="1:18" ht="15.75" customHeight="1">
      <c r="A50" s="663"/>
      <c r="B50" s="664"/>
      <c r="C50" s="230" t="s">
        <v>208</v>
      </c>
      <c r="D50" s="659" t="s">
        <v>413</v>
      </c>
      <c r="E50" s="660"/>
      <c r="F50" s="660"/>
      <c r="G50" s="226">
        <v>25</v>
      </c>
      <c r="H50" s="228">
        <v>1775.4453445318231</v>
      </c>
      <c r="I50" s="229">
        <v>71.01781378127292</v>
      </c>
      <c r="J50" s="429">
        <f>I50-I24</f>
        <v>2.4299303901358371E-2</v>
      </c>
      <c r="K50" s="659" t="s">
        <v>653</v>
      </c>
      <c r="L50" s="660"/>
      <c r="M50" s="100"/>
      <c r="N50" s="100"/>
      <c r="O50" s="100"/>
      <c r="P50" s="100"/>
      <c r="Q50" s="100"/>
      <c r="R50" s="100"/>
    </row>
    <row r="51" spans="1:18" ht="15.75" customHeight="1">
      <c r="A51" s="663"/>
      <c r="B51" s="664"/>
      <c r="C51" s="230" t="s">
        <v>213</v>
      </c>
      <c r="D51" s="659" t="s">
        <v>415</v>
      </c>
      <c r="E51" s="660"/>
      <c r="F51" s="660"/>
      <c r="G51" s="226">
        <v>25</v>
      </c>
      <c r="H51" s="228">
        <v>1780.975836436292</v>
      </c>
      <c r="I51" s="229">
        <v>71.239033457451683</v>
      </c>
      <c r="J51" s="429">
        <f>I51-I25</f>
        <v>-4.2243608604835003E-2</v>
      </c>
      <c r="K51" s="659" t="s">
        <v>653</v>
      </c>
      <c r="L51" s="660"/>
      <c r="M51" s="100"/>
      <c r="N51" s="100"/>
      <c r="O51" s="100"/>
      <c r="P51" s="100"/>
      <c r="Q51" s="100"/>
      <c r="R51" s="100"/>
    </row>
    <row r="52" spans="1:18" ht="15.75" customHeight="1">
      <c r="A52" s="663"/>
      <c r="B52" s="664"/>
      <c r="C52" s="230" t="s">
        <v>209</v>
      </c>
      <c r="D52" s="659" t="s">
        <v>418</v>
      </c>
      <c r="E52" s="660"/>
      <c r="F52" s="660"/>
      <c r="G52" s="226">
        <v>24</v>
      </c>
      <c r="H52" s="228">
        <v>1769.6184649994523</v>
      </c>
      <c r="I52" s="229">
        <v>73.734102708310516</v>
      </c>
      <c r="J52" s="429">
        <f>I52-I26</f>
        <v>2.2038340907016618E-2</v>
      </c>
      <c r="K52" s="659" t="s">
        <v>653</v>
      </c>
      <c r="L52" s="660"/>
      <c r="M52" s="100"/>
      <c r="N52" s="100"/>
      <c r="O52" s="100"/>
      <c r="P52" s="100"/>
      <c r="Q52" s="100"/>
      <c r="R52" s="100"/>
    </row>
    <row r="53" spans="1:18" ht="15.75" customHeight="1">
      <c r="A53" s="663"/>
      <c r="B53" s="664"/>
      <c r="C53" s="230" t="s">
        <v>214</v>
      </c>
      <c r="D53" s="659" t="s">
        <v>665</v>
      </c>
      <c r="E53" s="660"/>
      <c r="F53" s="660"/>
      <c r="G53" s="226">
        <v>23</v>
      </c>
      <c r="H53" s="228">
        <v>1768.4388144315687</v>
      </c>
      <c r="I53" s="229">
        <v>76.888644105720374</v>
      </c>
      <c r="J53" s="429">
        <f>I53-I28</f>
        <v>1.5275698992596176E-2</v>
      </c>
      <c r="K53" s="659" t="s">
        <v>653</v>
      </c>
      <c r="L53" s="660"/>
      <c r="M53" s="100"/>
      <c r="N53" s="100"/>
      <c r="O53" s="100"/>
      <c r="P53" s="100"/>
      <c r="Q53" s="100"/>
      <c r="R53" s="100"/>
    </row>
    <row r="54" spans="1:18" ht="15.75" customHeight="1">
      <c r="A54" s="663"/>
      <c r="B54" s="664"/>
      <c r="C54" s="230" t="s">
        <v>215</v>
      </c>
      <c r="D54" s="659" t="s">
        <v>779</v>
      </c>
      <c r="E54" s="660"/>
      <c r="F54" s="660"/>
      <c r="G54" s="226">
        <v>23</v>
      </c>
      <c r="H54" s="228">
        <v>1770.0367634167399</v>
      </c>
      <c r="I54" s="229">
        <v>76.958120148553903</v>
      </c>
      <c r="J54" s="429">
        <f>I54-I27</f>
        <v>2.6103439158009678</v>
      </c>
      <c r="K54" s="659" t="s">
        <v>653</v>
      </c>
      <c r="L54" s="660"/>
      <c r="M54" s="100"/>
      <c r="N54" s="100"/>
      <c r="O54" s="100"/>
      <c r="P54" s="100"/>
      <c r="Q54" s="100"/>
      <c r="R54" s="100"/>
    </row>
    <row r="55" spans="1:18" ht="15.75" customHeight="1">
      <c r="A55" s="665" t="s">
        <v>936</v>
      </c>
      <c r="B55" s="669"/>
      <c r="C55" s="669"/>
      <c r="D55" s="669"/>
      <c r="E55" s="669"/>
      <c r="F55" s="669"/>
      <c r="G55" s="669"/>
      <c r="H55" s="669"/>
      <c r="I55" s="669"/>
      <c r="J55" s="669"/>
      <c r="K55" s="669"/>
      <c r="L55" s="669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69"/>
      <c r="B56" s="669"/>
      <c r="C56" s="669"/>
      <c r="D56" s="669"/>
      <c r="E56" s="669"/>
      <c r="F56" s="669"/>
      <c r="G56" s="669"/>
      <c r="H56" s="669"/>
      <c r="I56" s="669"/>
      <c r="J56" s="669"/>
      <c r="K56" s="669"/>
      <c r="L56" s="669"/>
    </row>
    <row r="57" spans="1:18" s="107" customFormat="1" ht="16.350000000000001" customHeight="1">
      <c r="A57" s="663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63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407</v>
      </c>
      <c r="G58" s="235" t="s">
        <v>138</v>
      </c>
      <c r="H58" s="223" t="s">
        <v>212</v>
      </c>
      <c r="I58" s="222" t="s">
        <v>514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64" t="s">
        <v>191</v>
      </c>
      <c r="B59" s="664"/>
      <c r="C59" s="175" t="s">
        <v>47</v>
      </c>
      <c r="D59" s="664" t="s">
        <v>12</v>
      </c>
      <c r="E59" s="666"/>
      <c r="F59" s="666"/>
      <c r="G59" s="175" t="s">
        <v>46</v>
      </c>
      <c r="H59" s="175" t="s">
        <v>515</v>
      </c>
      <c r="I59" s="175" t="s">
        <v>516</v>
      </c>
      <c r="J59" s="175" t="s">
        <v>352</v>
      </c>
      <c r="K59" s="664" t="s">
        <v>51</v>
      </c>
      <c r="L59" s="666"/>
      <c r="M59" s="130"/>
    </row>
    <row r="60" spans="1:18" ht="15.75" customHeight="1">
      <c r="A60" s="663">
        <v>5</v>
      </c>
      <c r="B60" s="664" t="s">
        <v>407</v>
      </c>
      <c r="C60" s="226">
        <v>1</v>
      </c>
      <c r="D60" s="659" t="s">
        <v>379</v>
      </c>
      <c r="E60" s="660"/>
      <c r="F60" s="660"/>
      <c r="G60" s="228">
        <v>17</v>
      </c>
      <c r="H60" s="228">
        <v>1769.9082485111662</v>
      </c>
      <c r="I60" s="229">
        <v>104.11224991242155</v>
      </c>
      <c r="J60" s="429">
        <f>I60-I34</f>
        <v>6.3076532040895472E-4</v>
      </c>
      <c r="K60" s="659" t="s">
        <v>653</v>
      </c>
      <c r="L60" s="660"/>
      <c r="N60" s="100"/>
      <c r="O60" s="100"/>
      <c r="P60" s="100"/>
      <c r="Q60" s="100"/>
      <c r="R60" s="100"/>
    </row>
    <row r="61" spans="1:18" ht="15.75" customHeight="1">
      <c r="A61" s="663"/>
      <c r="B61" s="664"/>
      <c r="C61" s="226">
        <v>2</v>
      </c>
      <c r="D61" s="659" t="s">
        <v>616</v>
      </c>
      <c r="E61" s="660"/>
      <c r="F61" s="660"/>
      <c r="G61" s="228">
        <v>20</v>
      </c>
      <c r="H61" s="228">
        <v>1766.6021811322282</v>
      </c>
      <c r="I61" s="229">
        <v>88.33010905661142</v>
      </c>
      <c r="J61" s="429">
        <f>I61-I35</f>
        <v>-4.3922379440175519E-2</v>
      </c>
      <c r="K61" s="659" t="s">
        <v>653</v>
      </c>
      <c r="L61" s="660"/>
      <c r="N61" s="100"/>
      <c r="O61" s="100"/>
      <c r="P61" s="100"/>
      <c r="Q61" s="100"/>
      <c r="R61" s="100"/>
    </row>
    <row r="62" spans="1:18" ht="15.75" customHeight="1">
      <c r="A62" s="663"/>
      <c r="B62" s="664"/>
      <c r="C62" s="226">
        <v>3</v>
      </c>
      <c r="D62" s="659" t="s">
        <v>837</v>
      </c>
      <c r="E62" s="660"/>
      <c r="F62" s="660"/>
      <c r="G62" s="228">
        <v>20</v>
      </c>
      <c r="H62" s="228">
        <v>1728.5330115887086</v>
      </c>
      <c r="I62" s="229">
        <v>86.42665057943546</v>
      </c>
      <c r="J62" s="429">
        <f>I62-I37</f>
        <v>1.4375841370468692</v>
      </c>
      <c r="K62" s="668" t="s">
        <v>947</v>
      </c>
      <c r="L62" s="660"/>
      <c r="N62" s="100"/>
      <c r="O62" s="100"/>
      <c r="P62" s="100"/>
      <c r="Q62" s="100"/>
      <c r="R62" s="100"/>
    </row>
    <row r="63" spans="1:18" ht="15.75" customHeight="1">
      <c r="A63" s="663"/>
      <c r="B63" s="664"/>
      <c r="C63" s="226">
        <v>4</v>
      </c>
      <c r="D63" s="659" t="s">
        <v>669</v>
      </c>
      <c r="E63" s="660"/>
      <c r="F63" s="660"/>
      <c r="G63" s="228">
        <v>21</v>
      </c>
      <c r="H63" s="228">
        <v>1766.7679491588501</v>
      </c>
      <c r="I63" s="229">
        <v>84.131807102802398</v>
      </c>
      <c r="J63" s="429">
        <f>I63-I38</f>
        <v>-5.1546632752916821E-3</v>
      </c>
      <c r="K63" s="659" t="s">
        <v>653</v>
      </c>
      <c r="L63" s="660"/>
      <c r="N63" s="100"/>
      <c r="O63" s="100"/>
      <c r="P63" s="100"/>
      <c r="Q63" s="100"/>
      <c r="R63" s="100"/>
    </row>
    <row r="64" spans="1:18" ht="15.75" customHeight="1">
      <c r="A64" s="663"/>
      <c r="B64" s="664"/>
      <c r="C64" s="226">
        <v>5</v>
      </c>
      <c r="D64" s="659" t="s">
        <v>582</v>
      </c>
      <c r="E64" s="660"/>
      <c r="F64" s="660"/>
      <c r="G64" s="228">
        <v>22</v>
      </c>
      <c r="H64" s="228">
        <v>1769.7551708990795</v>
      </c>
      <c r="I64" s="229">
        <v>80.443416859049066</v>
      </c>
      <c r="J64" s="429"/>
      <c r="K64" s="659" t="s">
        <v>653</v>
      </c>
      <c r="L64" s="660"/>
      <c r="N64" s="100"/>
      <c r="O64" s="100"/>
      <c r="P64" s="100"/>
      <c r="Q64" s="100"/>
      <c r="R64" s="100"/>
    </row>
    <row r="65" spans="1:18" ht="15.75" customHeight="1">
      <c r="A65" s="663"/>
      <c r="B65" s="664"/>
      <c r="C65" s="230" t="s">
        <v>208</v>
      </c>
      <c r="D65" s="659" t="s">
        <v>408</v>
      </c>
      <c r="E65" s="660"/>
      <c r="F65" s="660"/>
      <c r="G65" s="228">
        <v>25</v>
      </c>
      <c r="H65" s="228">
        <v>1770.1794967815761</v>
      </c>
      <c r="I65" s="229">
        <v>70.807179871263045</v>
      </c>
      <c r="J65" s="429">
        <f>I65-I39</f>
        <v>4.185520615600069E-2</v>
      </c>
      <c r="K65" s="659" t="s">
        <v>653</v>
      </c>
      <c r="L65" s="660"/>
      <c r="N65" s="100"/>
      <c r="O65" s="100"/>
      <c r="P65" s="100"/>
      <c r="Q65" s="100"/>
      <c r="R65" s="100"/>
    </row>
    <row r="66" spans="1:18" ht="15.75" customHeight="1">
      <c r="A66" s="663"/>
      <c r="B66" s="664"/>
      <c r="C66" s="230" t="s">
        <v>213</v>
      </c>
      <c r="D66" s="659" t="s">
        <v>374</v>
      </c>
      <c r="E66" s="660"/>
      <c r="F66" s="660"/>
      <c r="G66" s="228">
        <v>25</v>
      </c>
      <c r="H66" s="228">
        <v>1774.9989215857488</v>
      </c>
      <c r="I66" s="229">
        <v>70.999956863429958</v>
      </c>
      <c r="J66" s="429">
        <f>I66-I40</f>
        <v>1.0098890770350977E-2</v>
      </c>
      <c r="K66" s="659" t="s">
        <v>653</v>
      </c>
      <c r="L66" s="660"/>
      <c r="N66" s="100"/>
      <c r="O66" s="100"/>
      <c r="P66" s="100"/>
      <c r="Q66" s="100"/>
      <c r="R66" s="100"/>
    </row>
    <row r="67" spans="1:18" ht="15.75" customHeight="1">
      <c r="A67" s="663"/>
      <c r="B67" s="664"/>
      <c r="C67" s="230" t="s">
        <v>209</v>
      </c>
      <c r="D67" s="659" t="s">
        <v>372</v>
      </c>
      <c r="E67" s="660"/>
      <c r="F67" s="660"/>
      <c r="G67" s="228">
        <v>23</v>
      </c>
      <c r="H67" s="228">
        <v>1769.883083813284</v>
      </c>
      <c r="I67" s="229">
        <v>76.951438426664524</v>
      </c>
      <c r="J67" s="429">
        <f>I67-I42</f>
        <v>3.7192380404661662E-2</v>
      </c>
      <c r="K67" s="659" t="s">
        <v>653</v>
      </c>
      <c r="L67" s="660"/>
      <c r="N67" s="100"/>
      <c r="O67" s="100"/>
      <c r="P67" s="100"/>
      <c r="Q67" s="100"/>
      <c r="R67" s="100"/>
    </row>
    <row r="68" spans="1:18" ht="15.75" customHeight="1">
      <c r="A68" s="663"/>
      <c r="B68" s="664"/>
      <c r="C68" s="230" t="s">
        <v>214</v>
      </c>
      <c r="D68" s="659" t="s">
        <v>410</v>
      </c>
      <c r="E68" s="660"/>
      <c r="F68" s="660"/>
      <c r="G68" s="228">
        <v>23</v>
      </c>
      <c r="H68" s="228">
        <v>1769.952972044126</v>
      </c>
      <c r="I68" s="229">
        <v>76.954477045396786</v>
      </c>
      <c r="J68" s="429">
        <f>I68-I41</f>
        <v>4.1502813442860997E-2</v>
      </c>
      <c r="K68" s="659" t="s">
        <v>653</v>
      </c>
      <c r="L68" s="660"/>
      <c r="M68" s="100"/>
      <c r="N68" s="100"/>
      <c r="O68" s="100"/>
      <c r="P68" s="100"/>
      <c r="Q68" s="100"/>
      <c r="R68" s="100"/>
    </row>
    <row r="69" spans="1:18" ht="15.75" customHeight="1">
      <c r="A69" s="663"/>
      <c r="B69" s="664"/>
      <c r="C69" s="230" t="s">
        <v>215</v>
      </c>
      <c r="D69" s="659" t="s">
        <v>378</v>
      </c>
      <c r="E69" s="660"/>
      <c r="F69" s="660"/>
      <c r="G69" s="228">
        <v>23</v>
      </c>
      <c r="H69" s="228">
        <v>1770.8686118966064</v>
      </c>
      <c r="I69" s="229">
        <v>76.99428747376551</v>
      </c>
      <c r="J69" s="429">
        <f>I69-I43</f>
        <v>3.3861254090510329E-3</v>
      </c>
      <c r="K69" s="659" t="s">
        <v>653</v>
      </c>
      <c r="L69" s="660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61" t="s">
        <v>191</v>
      </c>
      <c r="B70" s="661"/>
      <c r="C70" s="233" t="s">
        <v>47</v>
      </c>
      <c r="D70" s="661" t="s">
        <v>12</v>
      </c>
      <c r="E70" s="662"/>
      <c r="F70" s="662"/>
      <c r="G70" s="233" t="s">
        <v>46</v>
      </c>
      <c r="H70" s="233" t="s">
        <v>515</v>
      </c>
      <c r="I70" s="233" t="s">
        <v>516</v>
      </c>
      <c r="J70" s="175" t="s">
        <v>352</v>
      </c>
      <c r="K70" s="661" t="s">
        <v>51</v>
      </c>
      <c r="L70" s="662"/>
      <c r="M70" s="131"/>
    </row>
    <row r="71" spans="1:18" ht="15.75" customHeight="1">
      <c r="A71" s="663">
        <v>6</v>
      </c>
      <c r="B71" s="664" t="s">
        <v>138</v>
      </c>
      <c r="C71" s="226">
        <v>1</v>
      </c>
      <c r="D71" s="659" t="s">
        <v>685</v>
      </c>
      <c r="E71" s="660"/>
      <c r="F71" s="660"/>
      <c r="G71" s="226">
        <v>20</v>
      </c>
      <c r="H71" s="228">
        <v>1769.7182711244047</v>
      </c>
      <c r="I71" s="229">
        <v>88.48591355622024</v>
      </c>
      <c r="J71" s="429">
        <f>I71-I45</f>
        <v>3.0028458626929933E-2</v>
      </c>
      <c r="K71" s="659" t="s">
        <v>653</v>
      </c>
      <c r="L71" s="660"/>
      <c r="M71" s="100"/>
      <c r="N71" s="100"/>
      <c r="O71" s="100"/>
      <c r="P71" s="100"/>
      <c r="Q71" s="100"/>
      <c r="R71" s="100"/>
    </row>
    <row r="72" spans="1:18" ht="15.75" customHeight="1">
      <c r="A72" s="663"/>
      <c r="B72" s="664"/>
      <c r="C72" s="226">
        <v>2</v>
      </c>
      <c r="D72" s="659" t="s">
        <v>762</v>
      </c>
      <c r="E72" s="660"/>
      <c r="F72" s="660"/>
      <c r="G72" s="228">
        <v>20.571428571428573</v>
      </c>
      <c r="H72" s="228">
        <v>1770.9558944635944</v>
      </c>
      <c r="I72" s="229">
        <v>86.138438934336293</v>
      </c>
      <c r="J72" s="429">
        <f>I72-I47</f>
        <v>1.810967376799411</v>
      </c>
      <c r="K72" s="668" t="s">
        <v>948</v>
      </c>
      <c r="L72" s="660"/>
      <c r="M72" s="100"/>
      <c r="N72" s="100"/>
      <c r="O72" s="100"/>
      <c r="P72" s="100"/>
      <c r="Q72" s="100"/>
      <c r="R72" s="100"/>
    </row>
    <row r="73" spans="1:18" ht="15.75" customHeight="1">
      <c r="A73" s="663"/>
      <c r="B73" s="664"/>
      <c r="C73" s="226">
        <v>3</v>
      </c>
      <c r="D73" s="659" t="s">
        <v>414</v>
      </c>
      <c r="E73" s="660"/>
      <c r="F73" s="660"/>
      <c r="G73" s="228">
        <v>21</v>
      </c>
      <c r="H73" s="228">
        <v>1771.7585678529763</v>
      </c>
      <c r="I73" s="229">
        <v>84.369455612046508</v>
      </c>
      <c r="J73" s="429">
        <f>I73-I46</f>
        <v>4.0170167087211439E-2</v>
      </c>
      <c r="K73" s="659" t="s">
        <v>653</v>
      </c>
      <c r="L73" s="660"/>
      <c r="M73" s="100"/>
      <c r="N73" s="100"/>
      <c r="O73" s="100"/>
      <c r="P73" s="100"/>
      <c r="Q73" s="100"/>
      <c r="R73" s="100"/>
    </row>
    <row r="74" spans="1:18" ht="15.75" customHeight="1">
      <c r="A74" s="663"/>
      <c r="B74" s="664"/>
      <c r="C74" s="226">
        <v>4</v>
      </c>
      <c r="D74" s="659" t="s">
        <v>710</v>
      </c>
      <c r="E74" s="660"/>
      <c r="F74" s="660"/>
      <c r="G74" s="226">
        <v>21</v>
      </c>
      <c r="H74" s="228">
        <v>1769.9235317961673</v>
      </c>
      <c r="I74" s="229">
        <v>84.282072942674631</v>
      </c>
      <c r="J74" s="429">
        <f t="shared" ref="J74:J80" si="0">I74-I48</f>
        <v>2.004446377490865E-2</v>
      </c>
      <c r="K74" s="659" t="s">
        <v>653</v>
      </c>
      <c r="L74" s="660"/>
      <c r="M74" s="100"/>
      <c r="N74" s="100"/>
      <c r="O74" s="100"/>
      <c r="P74" s="100"/>
      <c r="Q74" s="100"/>
      <c r="R74" s="100"/>
    </row>
    <row r="75" spans="1:18" ht="15.75" customHeight="1">
      <c r="A75" s="663"/>
      <c r="B75" s="664"/>
      <c r="C75" s="226">
        <v>5</v>
      </c>
      <c r="D75" s="659" t="s">
        <v>416</v>
      </c>
      <c r="E75" s="660"/>
      <c r="F75" s="660"/>
      <c r="G75" s="228">
        <v>23</v>
      </c>
      <c r="H75" s="228">
        <v>1774.8131333067431</v>
      </c>
      <c r="I75" s="229">
        <v>77.165788404641006</v>
      </c>
      <c r="J75" s="429">
        <f t="shared" si="0"/>
        <v>2.2287533132725912E-2</v>
      </c>
      <c r="K75" s="659" t="s">
        <v>653</v>
      </c>
      <c r="L75" s="660"/>
      <c r="M75" s="100"/>
      <c r="N75" s="100"/>
      <c r="O75" s="100"/>
      <c r="P75" s="100"/>
      <c r="Q75" s="100"/>
      <c r="R75" s="100"/>
    </row>
    <row r="76" spans="1:18" ht="15.75" customHeight="1">
      <c r="A76" s="663"/>
      <c r="B76" s="664"/>
      <c r="C76" s="230" t="s">
        <v>208</v>
      </c>
      <c r="D76" s="659" t="s">
        <v>413</v>
      </c>
      <c r="E76" s="660"/>
      <c r="F76" s="660"/>
      <c r="G76" s="226">
        <v>25</v>
      </c>
      <c r="H76" s="228">
        <v>1775.7872128316901</v>
      </c>
      <c r="I76" s="229">
        <v>71.031488513267604</v>
      </c>
      <c r="J76" s="429">
        <f t="shared" si="0"/>
        <v>1.3674731994683498E-2</v>
      </c>
      <c r="K76" s="659" t="s">
        <v>653</v>
      </c>
      <c r="L76" s="660"/>
      <c r="M76" s="100"/>
      <c r="N76" s="100"/>
      <c r="O76" s="100"/>
      <c r="P76" s="100"/>
      <c r="Q76" s="100"/>
      <c r="R76" s="100"/>
    </row>
    <row r="77" spans="1:18" ht="15.75" customHeight="1">
      <c r="A77" s="663"/>
      <c r="B77" s="664"/>
      <c r="C77" s="230" t="s">
        <v>213</v>
      </c>
      <c r="D77" s="659" t="s">
        <v>415</v>
      </c>
      <c r="E77" s="660"/>
      <c r="F77" s="660"/>
      <c r="G77" s="226">
        <v>25</v>
      </c>
      <c r="H77" s="228">
        <v>1781.2393455977806</v>
      </c>
      <c r="I77" s="229">
        <v>71.24957382391122</v>
      </c>
      <c r="J77" s="429">
        <f t="shared" si="0"/>
        <v>1.0540366459537154E-2</v>
      </c>
      <c r="K77" s="659" t="s">
        <v>653</v>
      </c>
      <c r="L77" s="660"/>
      <c r="M77" s="100"/>
      <c r="N77" s="100"/>
      <c r="O77" s="100"/>
      <c r="P77" s="100"/>
      <c r="Q77" s="100"/>
      <c r="R77" s="100"/>
    </row>
    <row r="78" spans="1:18" ht="15.75" customHeight="1">
      <c r="A78" s="663"/>
      <c r="B78" s="664"/>
      <c r="C78" s="230" t="s">
        <v>209</v>
      </c>
      <c r="D78" s="659" t="s">
        <v>418</v>
      </c>
      <c r="E78" s="660"/>
      <c r="F78" s="660"/>
      <c r="G78" s="226">
        <v>24</v>
      </c>
      <c r="H78" s="228">
        <v>1770.5674799927917</v>
      </c>
      <c r="I78" s="229">
        <v>73.773644999699641</v>
      </c>
      <c r="J78" s="429">
        <f t="shared" si="0"/>
        <v>3.9542291389125239E-2</v>
      </c>
      <c r="K78" s="659" t="s">
        <v>653</v>
      </c>
      <c r="L78" s="660"/>
      <c r="M78" s="100"/>
      <c r="N78" s="100"/>
      <c r="O78" s="100"/>
      <c r="P78" s="100"/>
      <c r="Q78" s="100"/>
      <c r="R78" s="100"/>
    </row>
    <row r="79" spans="1:18" ht="15.75" customHeight="1">
      <c r="A79" s="663"/>
      <c r="B79" s="664"/>
      <c r="C79" s="230" t="s">
        <v>214</v>
      </c>
      <c r="D79" s="659" t="s">
        <v>665</v>
      </c>
      <c r="E79" s="660"/>
      <c r="F79" s="660"/>
      <c r="G79" s="226">
        <v>23</v>
      </c>
      <c r="H79" s="228">
        <v>1768.8891911279204</v>
      </c>
      <c r="I79" s="229">
        <v>76.908225701213922</v>
      </c>
      <c r="J79" s="429">
        <f t="shared" si="0"/>
        <v>1.9581595493548321E-2</v>
      </c>
      <c r="K79" s="659" t="s">
        <v>653</v>
      </c>
      <c r="L79" s="660"/>
      <c r="M79" s="100"/>
      <c r="N79" s="100"/>
      <c r="O79" s="100"/>
      <c r="P79" s="100"/>
      <c r="Q79" s="100"/>
      <c r="R79" s="100"/>
    </row>
    <row r="80" spans="1:18" ht="15.75" customHeight="1">
      <c r="A80" s="663"/>
      <c r="B80" s="664"/>
      <c r="C80" s="230" t="s">
        <v>215</v>
      </c>
      <c r="D80" s="659" t="s">
        <v>779</v>
      </c>
      <c r="E80" s="660"/>
      <c r="F80" s="660"/>
      <c r="G80" s="226">
        <v>23</v>
      </c>
      <c r="H80" s="228">
        <v>1770.9162559218275</v>
      </c>
      <c r="I80" s="229">
        <v>76.996358953122936</v>
      </c>
      <c r="J80" s="429">
        <f t="shared" si="0"/>
        <v>3.8238804569033391E-2</v>
      </c>
      <c r="K80" s="659" t="s">
        <v>653</v>
      </c>
      <c r="L80" s="660"/>
      <c r="M80" s="100"/>
      <c r="N80" s="100"/>
      <c r="O80" s="100"/>
      <c r="P80" s="100"/>
      <c r="Q80" s="100"/>
      <c r="R80" s="100"/>
    </row>
    <row r="81" spans="1:18" ht="15.75" customHeight="1">
      <c r="A81" s="665" t="s">
        <v>980</v>
      </c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</row>
    <row r="83" spans="1:18" s="107" customFormat="1" ht="16.350000000000001" customHeight="1">
      <c r="A83" s="663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63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407</v>
      </c>
      <c r="G84" s="235" t="s">
        <v>138</v>
      </c>
      <c r="H84" s="223" t="s">
        <v>212</v>
      </c>
      <c r="I84" s="222" t="s">
        <v>514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64" t="s">
        <v>191</v>
      </c>
      <c r="B85" s="664"/>
      <c r="C85" s="175" t="s">
        <v>47</v>
      </c>
      <c r="D85" s="664" t="s">
        <v>12</v>
      </c>
      <c r="E85" s="666"/>
      <c r="F85" s="666"/>
      <c r="G85" s="175" t="s">
        <v>46</v>
      </c>
      <c r="H85" s="175" t="s">
        <v>515</v>
      </c>
      <c r="I85" s="175" t="s">
        <v>516</v>
      </c>
      <c r="J85" s="175" t="s">
        <v>352</v>
      </c>
      <c r="K85" s="664" t="s">
        <v>51</v>
      </c>
      <c r="L85" s="666"/>
      <c r="M85" s="130"/>
    </row>
    <row r="86" spans="1:18" ht="15.75" customHeight="1">
      <c r="A86" s="663">
        <v>5</v>
      </c>
      <c r="B86" s="664" t="s">
        <v>407</v>
      </c>
      <c r="C86" s="226">
        <v>1</v>
      </c>
      <c r="D86" s="659" t="s">
        <v>379</v>
      </c>
      <c r="E86" s="660"/>
      <c r="F86" s="660"/>
      <c r="G86" s="228">
        <v>17</v>
      </c>
      <c r="H86" s="228">
        <v>1771.4563364022597</v>
      </c>
      <c r="I86" s="229">
        <v>104.2033139060153</v>
      </c>
      <c r="J86" s="429">
        <f>I86-I60</f>
        <v>9.1063993593749615E-2</v>
      </c>
      <c r="K86" s="659" t="s">
        <v>653</v>
      </c>
      <c r="L86" s="660"/>
      <c r="N86" s="100"/>
      <c r="O86" s="100"/>
      <c r="P86" s="100"/>
      <c r="Q86" s="100"/>
      <c r="R86" s="100"/>
    </row>
    <row r="87" spans="1:18" ht="15.75" customHeight="1">
      <c r="A87" s="663"/>
      <c r="B87" s="664"/>
      <c r="C87" s="226">
        <v>2</v>
      </c>
      <c r="D87" s="659" t="s">
        <v>837</v>
      </c>
      <c r="E87" s="660"/>
      <c r="F87" s="660"/>
      <c r="G87" s="228">
        <v>19.571428571428573</v>
      </c>
      <c r="H87" s="228">
        <v>1766.2003402968433</v>
      </c>
      <c r="I87" s="229">
        <v>90.307510671828823</v>
      </c>
      <c r="J87" s="429">
        <f>I87-I62</f>
        <v>3.8808600923933625</v>
      </c>
      <c r="K87" s="668" t="s">
        <v>991</v>
      </c>
      <c r="L87" s="660"/>
      <c r="N87" s="100"/>
      <c r="O87" s="100"/>
      <c r="P87" s="100"/>
      <c r="Q87" s="100"/>
      <c r="R87" s="100"/>
    </row>
    <row r="88" spans="1:18" ht="15.75" customHeight="1">
      <c r="A88" s="663"/>
      <c r="B88" s="664"/>
      <c r="C88" s="226">
        <v>3</v>
      </c>
      <c r="D88" s="659" t="s">
        <v>616</v>
      </c>
      <c r="E88" s="660"/>
      <c r="F88" s="660"/>
      <c r="G88" s="228">
        <v>20</v>
      </c>
      <c r="H88" s="228">
        <v>1765.7755643747212</v>
      </c>
      <c r="I88" s="229">
        <v>88.288778218736056</v>
      </c>
      <c r="J88" s="429">
        <f>I88-I61</f>
        <v>-4.1330837875364068E-2</v>
      </c>
      <c r="K88" s="659" t="s">
        <v>653</v>
      </c>
      <c r="L88" s="660"/>
      <c r="N88" s="100"/>
      <c r="O88" s="100"/>
      <c r="P88" s="100"/>
      <c r="Q88" s="100"/>
      <c r="R88" s="100"/>
    </row>
    <row r="89" spans="1:18" ht="15.75" customHeight="1">
      <c r="A89" s="663"/>
      <c r="B89" s="664"/>
      <c r="C89" s="226">
        <v>4</v>
      </c>
      <c r="D89" s="659" t="s">
        <v>669</v>
      </c>
      <c r="E89" s="660"/>
      <c r="F89" s="660"/>
      <c r="G89" s="228">
        <v>21</v>
      </c>
      <c r="H89" s="228">
        <v>1768.059869412748</v>
      </c>
      <c r="I89" s="229">
        <v>84.193327114892782</v>
      </c>
      <c r="J89" s="429">
        <f>I89-I63</f>
        <v>6.1520012090383602E-2</v>
      </c>
      <c r="K89" s="659" t="s">
        <v>653</v>
      </c>
      <c r="L89" s="660"/>
      <c r="N89" s="100"/>
      <c r="O89" s="100"/>
      <c r="P89" s="100"/>
      <c r="Q89" s="100"/>
      <c r="R89" s="100"/>
    </row>
    <row r="90" spans="1:18" ht="15.75" customHeight="1">
      <c r="A90" s="663"/>
      <c r="B90" s="664"/>
      <c r="C90" s="226">
        <v>5</v>
      </c>
      <c r="D90" s="659" t="s">
        <v>378</v>
      </c>
      <c r="E90" s="660"/>
      <c r="F90" s="660"/>
      <c r="G90" s="228">
        <v>23</v>
      </c>
      <c r="H90" s="228">
        <v>1771.0899512412623</v>
      </c>
      <c r="I90" s="229">
        <v>77.003910923533141</v>
      </c>
      <c r="J90" s="429">
        <f>I90-I69</f>
        <v>9.6234497676306319E-3</v>
      </c>
      <c r="K90" s="659" t="s">
        <v>653</v>
      </c>
      <c r="L90" s="660"/>
      <c r="N90" s="100"/>
      <c r="O90" s="100"/>
      <c r="P90" s="100"/>
      <c r="Q90" s="100"/>
      <c r="R90" s="100"/>
    </row>
    <row r="91" spans="1:18" ht="15.75" customHeight="1">
      <c r="A91" s="663"/>
      <c r="B91" s="664"/>
      <c r="C91" s="230" t="s">
        <v>208</v>
      </c>
      <c r="D91" s="659" t="s">
        <v>374</v>
      </c>
      <c r="E91" s="660"/>
      <c r="F91" s="660"/>
      <c r="G91" s="228">
        <v>25</v>
      </c>
      <c r="H91" s="228">
        <v>1775.4057765928792</v>
      </c>
      <c r="I91" s="229">
        <v>71.016231063715168</v>
      </c>
      <c r="J91" s="429">
        <f>I91-I66</f>
        <v>1.6274200285209872E-2</v>
      </c>
      <c r="K91" s="659" t="s">
        <v>653</v>
      </c>
      <c r="L91" s="660"/>
      <c r="N91" s="100"/>
      <c r="O91" s="100"/>
      <c r="P91" s="100"/>
      <c r="Q91" s="100"/>
      <c r="R91" s="100"/>
    </row>
    <row r="92" spans="1:18" ht="15.75" customHeight="1">
      <c r="A92" s="663"/>
      <c r="B92" s="664"/>
      <c r="C92" s="230" t="s">
        <v>213</v>
      </c>
      <c r="D92" s="659" t="s">
        <v>977</v>
      </c>
      <c r="E92" s="660"/>
      <c r="F92" s="660"/>
      <c r="G92" s="228">
        <v>19</v>
      </c>
      <c r="H92" s="228">
        <v>1461.6359704720005</v>
      </c>
      <c r="I92" s="229">
        <v>76.928208972210555</v>
      </c>
      <c r="J92" s="429"/>
      <c r="K92" s="659" t="s">
        <v>992</v>
      </c>
      <c r="L92" s="660"/>
      <c r="N92" s="100"/>
      <c r="O92" s="100"/>
      <c r="P92" s="100"/>
      <c r="Q92" s="100"/>
      <c r="R92" s="100"/>
    </row>
    <row r="93" spans="1:18" ht="15.75" customHeight="1">
      <c r="A93" s="663"/>
      <c r="B93" s="664"/>
      <c r="C93" s="230" t="s">
        <v>209</v>
      </c>
      <c r="D93" s="659" t="s">
        <v>372</v>
      </c>
      <c r="E93" s="660"/>
      <c r="F93" s="660"/>
      <c r="G93" s="228">
        <v>23</v>
      </c>
      <c r="H93" s="228">
        <v>1770.0351164118745</v>
      </c>
      <c r="I93" s="229">
        <v>76.958048539646725</v>
      </c>
      <c r="J93" s="429">
        <f>I93-I67</f>
        <v>6.6101129822015992E-3</v>
      </c>
      <c r="K93" s="659" t="s">
        <v>653</v>
      </c>
      <c r="L93" s="660"/>
      <c r="N93" s="100"/>
      <c r="O93" s="100"/>
      <c r="P93" s="100"/>
      <c r="Q93" s="100"/>
      <c r="R93" s="100"/>
    </row>
    <row r="94" spans="1:18" ht="15.75" customHeight="1">
      <c r="A94" s="663"/>
      <c r="B94" s="664"/>
      <c r="C94" s="230" t="s">
        <v>214</v>
      </c>
      <c r="D94" s="659" t="s">
        <v>410</v>
      </c>
      <c r="E94" s="660"/>
      <c r="F94" s="660"/>
      <c r="G94" s="228">
        <v>23</v>
      </c>
      <c r="H94" s="228">
        <v>1770.1006893804577</v>
      </c>
      <c r="I94" s="229">
        <v>76.960899538280756</v>
      </c>
      <c r="J94" s="429">
        <f>I94-I68</f>
        <v>6.4224928839706763E-3</v>
      </c>
      <c r="K94" s="659" t="s">
        <v>653</v>
      </c>
      <c r="L94" s="660"/>
      <c r="M94" s="100"/>
      <c r="N94" s="100"/>
      <c r="O94" s="100"/>
      <c r="P94" s="100"/>
      <c r="Q94" s="100"/>
      <c r="R94" s="100"/>
    </row>
    <row r="95" spans="1:18" ht="15.75" customHeight="1">
      <c r="A95" s="663"/>
      <c r="B95" s="664"/>
      <c r="C95" s="230" t="s">
        <v>215</v>
      </c>
      <c r="D95" s="659"/>
      <c r="E95" s="660"/>
      <c r="F95" s="660"/>
      <c r="G95" s="228"/>
      <c r="H95" s="228"/>
      <c r="I95" s="229"/>
      <c r="J95" s="429"/>
      <c r="K95" s="659"/>
      <c r="L95" s="660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61" t="s">
        <v>191</v>
      </c>
      <c r="B96" s="661"/>
      <c r="C96" s="233" t="s">
        <v>47</v>
      </c>
      <c r="D96" s="661" t="s">
        <v>12</v>
      </c>
      <c r="E96" s="662"/>
      <c r="F96" s="662"/>
      <c r="G96" s="233" t="s">
        <v>46</v>
      </c>
      <c r="H96" s="233" t="s">
        <v>515</v>
      </c>
      <c r="I96" s="233" t="s">
        <v>516</v>
      </c>
      <c r="J96" s="175" t="s">
        <v>352</v>
      </c>
      <c r="K96" s="661" t="s">
        <v>51</v>
      </c>
      <c r="L96" s="662"/>
      <c r="M96" s="131"/>
    </row>
    <row r="97" spans="1:18" ht="15.75" customHeight="1">
      <c r="A97" s="663">
        <v>6</v>
      </c>
      <c r="B97" s="664" t="s">
        <v>138</v>
      </c>
      <c r="C97" s="226">
        <v>1</v>
      </c>
      <c r="D97" s="659" t="s">
        <v>762</v>
      </c>
      <c r="E97" s="660"/>
      <c r="F97" s="660"/>
      <c r="G97" s="226">
        <v>20</v>
      </c>
      <c r="H97" s="228">
        <v>1770.9065026512324</v>
      </c>
      <c r="I97" s="229">
        <v>88.545325132561615</v>
      </c>
      <c r="J97" s="429">
        <f>I97-I72</f>
        <v>2.4068861982253225</v>
      </c>
      <c r="K97" s="659" t="s">
        <v>948</v>
      </c>
      <c r="L97" s="660"/>
      <c r="M97" s="100"/>
      <c r="N97" s="100"/>
      <c r="O97" s="100"/>
      <c r="P97" s="100"/>
      <c r="Q97" s="100"/>
      <c r="R97" s="100"/>
    </row>
    <row r="98" spans="1:18" ht="15.75" customHeight="1">
      <c r="A98" s="663"/>
      <c r="B98" s="664"/>
      <c r="C98" s="226">
        <v>2</v>
      </c>
      <c r="D98" s="659" t="s">
        <v>710</v>
      </c>
      <c r="E98" s="660"/>
      <c r="F98" s="660"/>
      <c r="G98" s="228">
        <v>20</v>
      </c>
      <c r="H98" s="228">
        <v>1770.7212506712281</v>
      </c>
      <c r="I98" s="229">
        <v>88.536062533561406</v>
      </c>
      <c r="J98" s="429">
        <f>I98-I74</f>
        <v>4.2539895908867749</v>
      </c>
      <c r="K98" s="659" t="s">
        <v>993</v>
      </c>
      <c r="L98" s="660"/>
      <c r="M98" s="100"/>
      <c r="N98" s="100"/>
      <c r="O98" s="100"/>
      <c r="P98" s="100"/>
      <c r="Q98" s="100"/>
      <c r="R98" s="100"/>
    </row>
    <row r="99" spans="1:18" ht="15.75" customHeight="1">
      <c r="A99" s="663"/>
      <c r="B99" s="664"/>
      <c r="C99" s="226">
        <v>3</v>
      </c>
      <c r="D99" s="659" t="s">
        <v>685</v>
      </c>
      <c r="E99" s="660"/>
      <c r="F99" s="660"/>
      <c r="G99" s="228">
        <v>20</v>
      </c>
      <c r="H99" s="228">
        <v>1769.4042716023753</v>
      </c>
      <c r="I99" s="229">
        <v>88.470213580118752</v>
      </c>
      <c r="J99" s="429">
        <f>I99-I71</f>
        <v>-1.5699976101487323E-2</v>
      </c>
      <c r="K99" s="659" t="s">
        <v>653</v>
      </c>
      <c r="L99" s="660"/>
      <c r="M99" s="100"/>
      <c r="N99" s="100"/>
      <c r="O99" s="100"/>
      <c r="P99" s="100"/>
      <c r="Q99" s="100"/>
      <c r="R99" s="100"/>
    </row>
    <row r="100" spans="1:18" ht="15.75" customHeight="1">
      <c r="A100" s="663"/>
      <c r="B100" s="664"/>
      <c r="C100" s="226">
        <v>4</v>
      </c>
      <c r="D100" s="659" t="s">
        <v>414</v>
      </c>
      <c r="E100" s="660"/>
      <c r="F100" s="660"/>
      <c r="G100" s="226">
        <v>21</v>
      </c>
      <c r="H100" s="228">
        <v>1771.5892827193013</v>
      </c>
      <c r="I100" s="229">
        <v>84.361394415204842</v>
      </c>
      <c r="J100" s="429">
        <f>I100-I73</f>
        <v>-8.0611968416661739E-3</v>
      </c>
      <c r="K100" s="659" t="s">
        <v>653</v>
      </c>
      <c r="L100" s="660"/>
      <c r="M100" s="100"/>
      <c r="N100" s="100"/>
      <c r="O100" s="100"/>
      <c r="P100" s="100"/>
      <c r="Q100" s="100"/>
      <c r="R100" s="100"/>
    </row>
    <row r="101" spans="1:18" ht="15.75" customHeight="1">
      <c r="A101" s="663"/>
      <c r="B101" s="664"/>
      <c r="C101" s="226">
        <v>5</v>
      </c>
      <c r="D101" s="659" t="s">
        <v>670</v>
      </c>
      <c r="E101" s="660"/>
      <c r="F101" s="660"/>
      <c r="G101" s="228">
        <v>22</v>
      </c>
      <c r="H101" s="228">
        <v>1772.0934864408584</v>
      </c>
      <c r="I101" s="229">
        <v>80.549703929129919</v>
      </c>
      <c r="J101" s="429"/>
      <c r="K101" s="659" t="s">
        <v>994</v>
      </c>
      <c r="L101" s="660"/>
      <c r="M101" s="100"/>
      <c r="N101" s="100"/>
      <c r="O101" s="100"/>
      <c r="P101" s="100"/>
      <c r="Q101" s="100"/>
      <c r="R101" s="100"/>
    </row>
    <row r="102" spans="1:18" ht="15.75" customHeight="1">
      <c r="A102" s="663"/>
      <c r="B102" s="664"/>
      <c r="C102" s="230" t="s">
        <v>208</v>
      </c>
      <c r="D102" s="659" t="s">
        <v>413</v>
      </c>
      <c r="E102" s="660"/>
      <c r="F102" s="660"/>
      <c r="G102" s="226">
        <v>25</v>
      </c>
      <c r="H102" s="228">
        <v>1775.9139145686918</v>
      </c>
      <c r="I102" s="229">
        <v>71.036556582747664</v>
      </c>
      <c r="J102" s="429">
        <f>I102-I76</f>
        <v>5.0680694800604442E-3</v>
      </c>
      <c r="K102" s="659" t="s">
        <v>653</v>
      </c>
      <c r="L102" s="660"/>
      <c r="M102" s="100"/>
      <c r="N102" s="100"/>
      <c r="O102" s="100"/>
      <c r="P102" s="100"/>
      <c r="Q102" s="100"/>
      <c r="R102" s="100"/>
    </row>
    <row r="103" spans="1:18" ht="15.75" customHeight="1">
      <c r="A103" s="663"/>
      <c r="B103" s="664"/>
      <c r="C103" s="230" t="s">
        <v>213</v>
      </c>
      <c r="D103" s="659" t="s">
        <v>415</v>
      </c>
      <c r="E103" s="660"/>
      <c r="F103" s="660"/>
      <c r="G103" s="226">
        <v>25</v>
      </c>
      <c r="H103" s="228">
        <v>1781.2908324247953</v>
      </c>
      <c r="I103" s="229">
        <v>71.251633296991827</v>
      </c>
      <c r="J103" s="429">
        <f>I103-I77</f>
        <v>2.0594730806067219E-3</v>
      </c>
      <c r="K103" s="659" t="s">
        <v>653</v>
      </c>
      <c r="L103" s="660"/>
      <c r="M103" s="100"/>
      <c r="N103" s="100"/>
      <c r="O103" s="100"/>
      <c r="P103" s="100"/>
      <c r="Q103" s="100"/>
      <c r="R103" s="100"/>
    </row>
    <row r="104" spans="1:18" ht="15.75" customHeight="1">
      <c r="A104" s="663"/>
      <c r="B104" s="664"/>
      <c r="C104" s="230" t="s">
        <v>209</v>
      </c>
      <c r="D104" s="659" t="s">
        <v>418</v>
      </c>
      <c r="E104" s="660"/>
      <c r="F104" s="660"/>
      <c r="G104" s="226">
        <v>24</v>
      </c>
      <c r="H104" s="228">
        <v>1771.2749829832712</v>
      </c>
      <c r="I104" s="229">
        <v>73.803124290969635</v>
      </c>
      <c r="J104" s="429">
        <f>I104-I78</f>
        <v>2.9479291269993269E-2</v>
      </c>
      <c r="K104" s="659" t="s">
        <v>653</v>
      </c>
      <c r="L104" s="660"/>
      <c r="M104" s="100"/>
      <c r="N104" s="100"/>
      <c r="O104" s="100"/>
      <c r="P104" s="100"/>
      <c r="Q104" s="100"/>
      <c r="R104" s="100"/>
    </row>
    <row r="105" spans="1:18" ht="15.75" customHeight="1">
      <c r="A105" s="663"/>
      <c r="B105" s="664"/>
      <c r="C105" s="230" t="s">
        <v>214</v>
      </c>
      <c r="D105" s="659" t="s">
        <v>665</v>
      </c>
      <c r="E105" s="660"/>
      <c r="F105" s="660"/>
      <c r="G105" s="226">
        <v>23</v>
      </c>
      <c r="H105" s="228">
        <v>1769.2069649217829</v>
      </c>
      <c r="I105" s="229">
        <v>76.92204195312101</v>
      </c>
      <c r="J105" s="429">
        <f>I105-I79</f>
        <v>1.3816251907087462E-2</v>
      </c>
      <c r="K105" s="659" t="s">
        <v>653</v>
      </c>
      <c r="L105" s="660"/>
      <c r="M105" s="100"/>
      <c r="N105" s="100"/>
      <c r="O105" s="100"/>
      <c r="P105" s="100"/>
      <c r="Q105" s="100"/>
      <c r="R105" s="100"/>
    </row>
    <row r="106" spans="1:18" ht="15.75" customHeight="1">
      <c r="A106" s="663"/>
      <c r="B106" s="664"/>
      <c r="C106" s="230" t="s">
        <v>215</v>
      </c>
      <c r="D106" s="659" t="s">
        <v>416</v>
      </c>
      <c r="E106" s="660"/>
      <c r="F106" s="660"/>
      <c r="G106" s="226">
        <v>23</v>
      </c>
      <c r="H106" s="228">
        <v>1775.0806853814959</v>
      </c>
      <c r="I106" s="229">
        <v>77.17742110354331</v>
      </c>
      <c r="J106" s="429">
        <f>I106-I75</f>
        <v>1.1632698902303673E-2</v>
      </c>
      <c r="K106" s="659" t="s">
        <v>653</v>
      </c>
      <c r="L106" s="660"/>
      <c r="M106" s="100"/>
      <c r="N106" s="100"/>
      <c r="O106" s="100"/>
      <c r="P106" s="100"/>
      <c r="Q106" s="100"/>
      <c r="R106" s="100"/>
    </row>
    <row r="107" spans="1:18" ht="15.75" customHeight="1">
      <c r="A107" s="665" t="s">
        <v>1023</v>
      </c>
      <c r="B107" s="669"/>
      <c r="C107" s="669"/>
      <c r="D107" s="669"/>
      <c r="E107" s="669"/>
      <c r="F107" s="669"/>
      <c r="G107" s="669"/>
      <c r="H107" s="669"/>
      <c r="I107" s="669"/>
      <c r="J107" s="669"/>
      <c r="K107" s="669"/>
      <c r="L107" s="669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69"/>
      <c r="B108" s="669"/>
      <c r="C108" s="669"/>
      <c r="D108" s="669"/>
      <c r="E108" s="669"/>
      <c r="F108" s="669"/>
      <c r="G108" s="669"/>
      <c r="H108" s="669"/>
      <c r="I108" s="669"/>
      <c r="J108" s="669"/>
      <c r="K108" s="669"/>
      <c r="L108" s="669"/>
    </row>
    <row r="109" spans="1:18" s="107" customFormat="1" ht="16.350000000000001" customHeight="1">
      <c r="A109" s="663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63"/>
      <c r="B110" s="221" t="s">
        <v>210</v>
      </c>
      <c r="C110" s="221" t="s">
        <v>158</v>
      </c>
      <c r="D110" s="221" t="s">
        <v>211</v>
      </c>
      <c r="E110" s="221" t="s">
        <v>159</v>
      </c>
      <c r="F110" s="220" t="s">
        <v>407</v>
      </c>
      <c r="G110" s="235" t="s">
        <v>138</v>
      </c>
      <c r="H110" s="223" t="s">
        <v>212</v>
      </c>
      <c r="I110" s="222" t="s">
        <v>514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64" t="s">
        <v>191</v>
      </c>
      <c r="B111" s="664"/>
      <c r="C111" s="175" t="s">
        <v>47</v>
      </c>
      <c r="D111" s="664" t="s">
        <v>12</v>
      </c>
      <c r="E111" s="666"/>
      <c r="F111" s="666"/>
      <c r="G111" s="175" t="s">
        <v>46</v>
      </c>
      <c r="H111" s="175" t="s">
        <v>515</v>
      </c>
      <c r="I111" s="175" t="s">
        <v>516</v>
      </c>
      <c r="J111" s="175" t="s">
        <v>352</v>
      </c>
      <c r="K111" s="664" t="s">
        <v>51</v>
      </c>
      <c r="L111" s="666"/>
      <c r="M111" s="130"/>
    </row>
    <row r="112" spans="1:18" ht="15.75" customHeight="1">
      <c r="A112" s="663">
        <v>5</v>
      </c>
      <c r="B112" s="664" t="s">
        <v>407</v>
      </c>
      <c r="C112" s="226">
        <v>1</v>
      </c>
      <c r="D112" s="659" t="s">
        <v>379</v>
      </c>
      <c r="E112" s="660"/>
      <c r="F112" s="660"/>
      <c r="G112" s="228">
        <v>17</v>
      </c>
      <c r="H112" s="228">
        <v>1772.6704180486752</v>
      </c>
      <c r="I112" s="229">
        <v>104.27473047345147</v>
      </c>
      <c r="J112" s="429">
        <f>I112-I86</f>
        <v>7.141656743617375E-2</v>
      </c>
      <c r="K112" s="659" t="s">
        <v>653</v>
      </c>
      <c r="L112" s="660"/>
      <c r="N112" s="100"/>
      <c r="O112" s="100"/>
      <c r="P112" s="100"/>
      <c r="Q112" s="100"/>
      <c r="R112" s="100"/>
    </row>
    <row r="113" spans="1:18" ht="15.75" customHeight="1">
      <c r="A113" s="663"/>
      <c r="B113" s="664"/>
      <c r="C113" s="226">
        <v>2</v>
      </c>
      <c r="D113" s="659" t="s">
        <v>837</v>
      </c>
      <c r="E113" s="660"/>
      <c r="F113" s="660"/>
      <c r="G113" s="228">
        <v>19</v>
      </c>
      <c r="H113" s="228">
        <v>1771.5001361183406</v>
      </c>
      <c r="I113" s="229">
        <v>93.236849269386354</v>
      </c>
      <c r="J113" s="429">
        <f>I113-I87</f>
        <v>2.9293385975575319</v>
      </c>
      <c r="K113" s="659" t="s">
        <v>653</v>
      </c>
      <c r="L113" s="660"/>
      <c r="N113" s="100"/>
      <c r="O113" s="100"/>
      <c r="P113" s="100"/>
      <c r="Q113" s="100"/>
      <c r="R113" s="100"/>
    </row>
    <row r="114" spans="1:18" ht="15.75" customHeight="1">
      <c r="A114" s="663"/>
      <c r="B114" s="664"/>
      <c r="C114" s="226">
        <v>3</v>
      </c>
      <c r="D114" s="659" t="s">
        <v>616</v>
      </c>
      <c r="E114" s="660"/>
      <c r="F114" s="660"/>
      <c r="G114" s="228">
        <v>20</v>
      </c>
      <c r="H114" s="228">
        <v>1767.0182359324842</v>
      </c>
      <c r="I114" s="229">
        <v>88.350911796624203</v>
      </c>
      <c r="J114" s="429">
        <f>I114-I88</f>
        <v>6.2133577888147329E-2</v>
      </c>
      <c r="K114" s="659" t="s">
        <v>653</v>
      </c>
      <c r="L114" s="660"/>
      <c r="N114" s="100"/>
      <c r="O114" s="100"/>
      <c r="P114" s="100"/>
      <c r="Q114" s="100"/>
      <c r="R114" s="100"/>
    </row>
    <row r="115" spans="1:18" ht="15.75" customHeight="1">
      <c r="A115" s="663"/>
      <c r="B115" s="664"/>
      <c r="C115" s="226">
        <v>4</v>
      </c>
      <c r="D115" s="659" t="s">
        <v>669</v>
      </c>
      <c r="E115" s="660"/>
      <c r="F115" s="660"/>
      <c r="G115" s="228">
        <v>21</v>
      </c>
      <c r="H115" s="228">
        <v>1769.5046570604416</v>
      </c>
      <c r="I115" s="229">
        <v>84.262126526687695</v>
      </c>
      <c r="J115" s="429">
        <f>I115-I89</f>
        <v>6.8799411794913112E-2</v>
      </c>
      <c r="K115" s="659" t="s">
        <v>653</v>
      </c>
      <c r="L115" s="660"/>
      <c r="N115" s="100"/>
      <c r="O115" s="100"/>
      <c r="P115" s="100"/>
      <c r="Q115" s="100"/>
      <c r="R115" s="100"/>
    </row>
    <row r="116" spans="1:18" ht="15.75" customHeight="1">
      <c r="A116" s="663"/>
      <c r="B116" s="664"/>
      <c r="C116" s="226">
        <v>5</v>
      </c>
      <c r="D116" s="659" t="s">
        <v>977</v>
      </c>
      <c r="E116" s="660"/>
      <c r="F116" s="660"/>
      <c r="G116" s="228">
        <v>19</v>
      </c>
      <c r="H116" s="228">
        <v>1549.4994912944419</v>
      </c>
      <c r="I116" s="229">
        <v>81.552604804970628</v>
      </c>
      <c r="J116" s="429">
        <f>I116-I92</f>
        <v>4.6243958327600723</v>
      </c>
      <c r="K116" s="668" t="s">
        <v>1037</v>
      </c>
      <c r="L116" s="660"/>
      <c r="N116" s="100"/>
      <c r="O116" s="100"/>
      <c r="P116" s="100"/>
      <c r="Q116" s="100"/>
      <c r="R116" s="100"/>
    </row>
    <row r="117" spans="1:18" ht="15.75" customHeight="1">
      <c r="A117" s="663"/>
      <c r="B117" s="664"/>
      <c r="C117" s="230" t="s">
        <v>208</v>
      </c>
      <c r="D117" s="659" t="s">
        <v>374</v>
      </c>
      <c r="E117" s="660"/>
      <c r="F117" s="660"/>
      <c r="G117" s="228">
        <v>25</v>
      </c>
      <c r="H117" s="228">
        <v>1776.1995657219172</v>
      </c>
      <c r="I117" s="229">
        <v>71.047982628876682</v>
      </c>
      <c r="J117" s="429">
        <f>I117-I91</f>
        <v>3.1751565161513895E-2</v>
      </c>
      <c r="K117" s="659" t="s">
        <v>653</v>
      </c>
      <c r="L117" s="660"/>
      <c r="N117" s="100"/>
      <c r="O117" s="100"/>
      <c r="P117" s="100"/>
      <c r="Q117" s="100"/>
      <c r="R117" s="100"/>
    </row>
    <row r="118" spans="1:18" ht="15.75" customHeight="1">
      <c r="A118" s="663"/>
      <c r="B118" s="664"/>
      <c r="C118" s="230" t="s">
        <v>213</v>
      </c>
      <c r="D118" s="659" t="s">
        <v>378</v>
      </c>
      <c r="E118" s="660"/>
      <c r="F118" s="660"/>
      <c r="G118" s="228">
        <v>23</v>
      </c>
      <c r="H118" s="228">
        <v>1768.8209186648551</v>
      </c>
      <c r="I118" s="229">
        <v>76.905257333254568</v>
      </c>
      <c r="J118" s="429">
        <f>I118-I90</f>
        <v>-9.8653590278573233E-2</v>
      </c>
      <c r="K118" s="659" t="s">
        <v>653</v>
      </c>
      <c r="L118" s="660"/>
      <c r="N118" s="100"/>
      <c r="O118" s="100"/>
      <c r="P118" s="100"/>
      <c r="Q118" s="100"/>
      <c r="R118" s="100"/>
    </row>
    <row r="119" spans="1:18" ht="15.75" customHeight="1">
      <c r="A119" s="663"/>
      <c r="B119" s="664"/>
      <c r="C119" s="230" t="s">
        <v>209</v>
      </c>
      <c r="D119" s="659" t="s">
        <v>372</v>
      </c>
      <c r="E119" s="660"/>
      <c r="F119" s="660"/>
      <c r="G119" s="228">
        <v>23</v>
      </c>
      <c r="H119" s="228">
        <v>1770.72632303826</v>
      </c>
      <c r="I119" s="229">
        <v>76.988101001663495</v>
      </c>
      <c r="J119" s="429">
        <f>I119-I93</f>
        <v>3.0052462016769255E-2</v>
      </c>
      <c r="K119" s="659" t="s">
        <v>653</v>
      </c>
      <c r="L119" s="660"/>
      <c r="N119" s="100"/>
      <c r="O119" s="100"/>
      <c r="P119" s="100"/>
      <c r="Q119" s="100"/>
      <c r="R119" s="100"/>
    </row>
    <row r="120" spans="1:18" ht="15.75" customHeight="1">
      <c r="A120" s="663"/>
      <c r="B120" s="664"/>
      <c r="C120" s="230" t="s">
        <v>214</v>
      </c>
      <c r="D120" s="659" t="s">
        <v>410</v>
      </c>
      <c r="E120" s="660"/>
      <c r="F120" s="660"/>
      <c r="G120" s="228">
        <v>23</v>
      </c>
      <c r="H120" s="228">
        <v>1771.3072046368518</v>
      </c>
      <c r="I120" s="229">
        <v>77.013356723341388</v>
      </c>
      <c r="J120" s="429">
        <f>I120-I94</f>
        <v>5.2457185060632128E-2</v>
      </c>
      <c r="K120" s="659" t="s">
        <v>653</v>
      </c>
      <c r="L120" s="660"/>
      <c r="M120" s="100"/>
      <c r="N120" s="100"/>
      <c r="O120" s="100"/>
      <c r="P120" s="100"/>
      <c r="Q120" s="100"/>
      <c r="R120" s="100"/>
    </row>
    <row r="121" spans="1:18" ht="15.75" customHeight="1">
      <c r="A121" s="663"/>
      <c r="B121" s="664"/>
      <c r="C121" s="230" t="s">
        <v>215</v>
      </c>
      <c r="D121" s="659"/>
      <c r="E121" s="660"/>
      <c r="F121" s="660"/>
      <c r="G121" s="228"/>
      <c r="H121" s="228"/>
      <c r="I121" s="229"/>
      <c r="J121" s="226"/>
      <c r="K121" s="659"/>
      <c r="L121" s="660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61" t="s">
        <v>191</v>
      </c>
      <c r="B122" s="661"/>
      <c r="C122" s="233" t="s">
        <v>47</v>
      </c>
      <c r="D122" s="661" t="s">
        <v>12</v>
      </c>
      <c r="E122" s="662"/>
      <c r="F122" s="662"/>
      <c r="G122" s="233" t="s">
        <v>46</v>
      </c>
      <c r="H122" s="233" t="s">
        <v>515</v>
      </c>
      <c r="I122" s="233" t="s">
        <v>516</v>
      </c>
      <c r="J122" s="175" t="s">
        <v>352</v>
      </c>
      <c r="K122" s="661" t="s">
        <v>51</v>
      </c>
      <c r="L122" s="662"/>
      <c r="M122" s="131"/>
    </row>
    <row r="123" spans="1:18" ht="15.75" customHeight="1">
      <c r="A123" s="663">
        <v>6</v>
      </c>
      <c r="B123" s="664" t="s">
        <v>138</v>
      </c>
      <c r="C123" s="226">
        <v>1</v>
      </c>
      <c r="D123" s="659" t="s">
        <v>762</v>
      </c>
      <c r="E123" s="660"/>
      <c r="F123" s="660"/>
      <c r="G123" s="226">
        <v>20</v>
      </c>
      <c r="H123" s="228">
        <v>1771.5004203196222</v>
      </c>
      <c r="I123" s="229">
        <v>88.575021015981108</v>
      </c>
      <c r="J123" s="429">
        <f>I123-I97</f>
        <v>2.9695883419492475E-2</v>
      </c>
      <c r="K123" s="659" t="s">
        <v>653</v>
      </c>
      <c r="L123" s="660"/>
      <c r="M123" s="100"/>
      <c r="N123" s="100"/>
      <c r="O123" s="100"/>
      <c r="P123" s="100"/>
      <c r="Q123" s="100"/>
      <c r="R123" s="100"/>
    </row>
    <row r="124" spans="1:18" ht="15.75" customHeight="1">
      <c r="A124" s="663"/>
      <c r="B124" s="664"/>
      <c r="C124" s="226">
        <v>2</v>
      </c>
      <c r="D124" s="659" t="s">
        <v>710</v>
      </c>
      <c r="E124" s="660"/>
      <c r="F124" s="660"/>
      <c r="G124" s="228">
        <v>20</v>
      </c>
      <c r="H124" s="228">
        <v>1771.2487475055188</v>
      </c>
      <c r="I124" s="229">
        <v>88.562437375275948</v>
      </c>
      <c r="J124" s="429">
        <f>I124-I98</f>
        <v>2.6374841714542185E-2</v>
      </c>
      <c r="K124" s="659" t="s">
        <v>653</v>
      </c>
      <c r="L124" s="660"/>
      <c r="M124" s="100"/>
      <c r="N124" s="100"/>
      <c r="O124" s="100"/>
      <c r="P124" s="100"/>
      <c r="Q124" s="100"/>
      <c r="R124" s="100"/>
    </row>
    <row r="125" spans="1:18" ht="15.75" customHeight="1">
      <c r="A125" s="663"/>
      <c r="B125" s="664"/>
      <c r="C125" s="226">
        <v>3</v>
      </c>
      <c r="D125" s="659" t="s">
        <v>414</v>
      </c>
      <c r="E125" s="660"/>
      <c r="F125" s="660"/>
      <c r="G125" s="228">
        <v>21</v>
      </c>
      <c r="H125" s="228">
        <v>1771.8397855088392</v>
      </c>
      <c r="I125" s="229">
        <v>84.373323119468523</v>
      </c>
      <c r="J125" s="429">
        <f>I125-I100</f>
        <v>1.1928704263681311E-2</v>
      </c>
      <c r="K125" s="659" t="s">
        <v>653</v>
      </c>
      <c r="L125" s="660"/>
      <c r="M125" s="100"/>
      <c r="N125" s="100"/>
      <c r="O125" s="100"/>
      <c r="P125" s="100"/>
      <c r="Q125" s="100"/>
      <c r="R125" s="100"/>
    </row>
    <row r="126" spans="1:18" ht="15.75" customHeight="1">
      <c r="A126" s="663"/>
      <c r="B126" s="664"/>
      <c r="C126" s="226">
        <v>4</v>
      </c>
      <c r="D126" s="659" t="s">
        <v>670</v>
      </c>
      <c r="E126" s="660"/>
      <c r="F126" s="660"/>
      <c r="G126" s="226">
        <v>22</v>
      </c>
      <c r="H126" s="228">
        <v>1772.6207496441061</v>
      </c>
      <c r="I126" s="229">
        <v>80.573670438368453</v>
      </c>
      <c r="J126" s="429">
        <f>I126-I101</f>
        <v>2.3966509238533718E-2</v>
      </c>
      <c r="K126" s="659" t="s">
        <v>653</v>
      </c>
      <c r="L126" s="660"/>
      <c r="M126" s="100"/>
      <c r="N126" s="100"/>
      <c r="O126" s="100"/>
      <c r="P126" s="100"/>
      <c r="Q126" s="100"/>
      <c r="R126" s="100"/>
    </row>
    <row r="127" spans="1:18" ht="15.75" customHeight="1">
      <c r="A127" s="663"/>
      <c r="B127" s="664"/>
      <c r="C127" s="226">
        <v>5</v>
      </c>
      <c r="D127" s="659" t="s">
        <v>416</v>
      </c>
      <c r="E127" s="660"/>
      <c r="F127" s="660"/>
      <c r="G127" s="228">
        <v>23</v>
      </c>
      <c r="H127" s="228">
        <v>1775.8337725910428</v>
      </c>
      <c r="I127" s="229">
        <v>77.210164025697495</v>
      </c>
      <c r="J127" s="429">
        <f>I127-I106</f>
        <v>3.2742922154184839E-2</v>
      </c>
      <c r="K127" s="659" t="s">
        <v>653</v>
      </c>
      <c r="L127" s="660"/>
      <c r="M127" s="100"/>
      <c r="N127" s="100"/>
      <c r="O127" s="100"/>
      <c r="P127" s="100"/>
      <c r="Q127" s="100"/>
      <c r="R127" s="100"/>
    </row>
    <row r="128" spans="1:18" ht="15.75" customHeight="1">
      <c r="A128" s="663"/>
      <c r="B128" s="664"/>
      <c r="C128" s="230" t="s">
        <v>208</v>
      </c>
      <c r="D128" s="659" t="s">
        <v>413</v>
      </c>
      <c r="E128" s="660"/>
      <c r="F128" s="660"/>
      <c r="G128" s="226">
        <v>25</v>
      </c>
      <c r="H128" s="228">
        <v>1775.9781270451583</v>
      </c>
      <c r="I128" s="229">
        <v>71.039125081806318</v>
      </c>
      <c r="J128" s="429">
        <f>I128-I102</f>
        <v>2.5684990586540835E-3</v>
      </c>
      <c r="K128" s="659" t="s">
        <v>653</v>
      </c>
      <c r="L128" s="660"/>
      <c r="M128" s="100"/>
      <c r="N128" s="100"/>
      <c r="O128" s="100"/>
      <c r="P128" s="100"/>
      <c r="Q128" s="100"/>
      <c r="R128" s="100"/>
    </row>
    <row r="129" spans="1:18" ht="15.75" customHeight="1">
      <c r="A129" s="663"/>
      <c r="B129" s="664"/>
      <c r="C129" s="230" t="s">
        <v>213</v>
      </c>
      <c r="D129" s="659" t="s">
        <v>415</v>
      </c>
      <c r="E129" s="660"/>
      <c r="F129" s="660"/>
      <c r="G129" s="226">
        <v>25</v>
      </c>
      <c r="H129" s="228">
        <v>1781.3532465355966</v>
      </c>
      <c r="I129" s="229">
        <v>71.254129861423863</v>
      </c>
      <c r="J129" s="429">
        <f>I129-I103</f>
        <v>2.4965644320360525E-3</v>
      </c>
      <c r="K129" s="659" t="s">
        <v>653</v>
      </c>
      <c r="L129" s="660"/>
      <c r="M129" s="100"/>
      <c r="N129" s="100"/>
      <c r="O129" s="100"/>
      <c r="P129" s="100"/>
      <c r="Q129" s="100"/>
      <c r="R129" s="100"/>
    </row>
    <row r="130" spans="1:18" ht="15.75" customHeight="1">
      <c r="A130" s="663"/>
      <c r="B130" s="664"/>
      <c r="C130" s="230" t="s">
        <v>209</v>
      </c>
      <c r="D130" s="659" t="s">
        <v>418</v>
      </c>
      <c r="E130" s="660"/>
      <c r="F130" s="660"/>
      <c r="G130" s="226">
        <v>24</v>
      </c>
      <c r="H130" s="228">
        <v>1771.6081091475462</v>
      </c>
      <c r="I130" s="229">
        <v>73.817004547814435</v>
      </c>
      <c r="J130" s="429">
        <f>I130-I104</f>
        <v>1.3880256844799987E-2</v>
      </c>
      <c r="K130" s="659" t="s">
        <v>653</v>
      </c>
      <c r="L130" s="660"/>
      <c r="M130" s="100"/>
      <c r="N130" s="100"/>
      <c r="O130" s="100"/>
      <c r="P130" s="100"/>
      <c r="Q130" s="100"/>
      <c r="R130" s="100"/>
    </row>
    <row r="131" spans="1:18" ht="15.75" customHeight="1">
      <c r="A131" s="663"/>
      <c r="B131" s="664"/>
      <c r="C131" s="230" t="s">
        <v>214</v>
      </c>
      <c r="D131" s="659" t="s">
        <v>665</v>
      </c>
      <c r="E131" s="660"/>
      <c r="F131" s="660"/>
      <c r="G131" s="226">
        <v>23</v>
      </c>
      <c r="H131" s="228">
        <v>1769.6566465375047</v>
      </c>
      <c r="I131" s="229">
        <v>76.941593327717584</v>
      </c>
      <c r="J131" s="429">
        <f>I131-I105</f>
        <v>1.9551374596574078E-2</v>
      </c>
      <c r="K131" s="659" t="s">
        <v>653</v>
      </c>
      <c r="L131" s="660"/>
      <c r="M131" s="100"/>
      <c r="N131" s="100"/>
      <c r="O131" s="100"/>
      <c r="P131" s="100"/>
      <c r="Q131" s="100"/>
      <c r="R131" s="100"/>
    </row>
    <row r="132" spans="1:18" ht="15.75" customHeight="1">
      <c r="A132" s="663"/>
      <c r="B132" s="664"/>
      <c r="C132" s="230" t="s">
        <v>215</v>
      </c>
      <c r="D132" s="659"/>
      <c r="E132" s="660"/>
      <c r="F132" s="660"/>
      <c r="G132" s="226"/>
      <c r="H132" s="228"/>
      <c r="I132" s="229"/>
      <c r="J132" s="226"/>
      <c r="K132" s="659"/>
      <c r="L132" s="660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A44:B44"/>
    <mergeCell ref="D44:F44"/>
    <mergeCell ref="K44:L44"/>
    <mergeCell ref="D53:F53"/>
    <mergeCell ref="K53:L53"/>
    <mergeCell ref="D54:F54"/>
    <mergeCell ref="K54:L54"/>
    <mergeCell ref="K42:L42"/>
    <mergeCell ref="D43:F43"/>
    <mergeCell ref="K43:L43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52:L52"/>
    <mergeCell ref="D37:F37"/>
    <mergeCell ref="K37:L37"/>
    <mergeCell ref="D38:F38"/>
    <mergeCell ref="K38:L38"/>
    <mergeCell ref="D39:F39"/>
    <mergeCell ref="K39:L39"/>
    <mergeCell ref="D40:F40"/>
    <mergeCell ref="D51:F51"/>
    <mergeCell ref="K51:L51"/>
    <mergeCell ref="D52:F52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D27:F27"/>
    <mergeCell ref="K27:L27"/>
    <mergeCell ref="D28:F28"/>
    <mergeCell ref="D15:F15"/>
    <mergeCell ref="K15:L15"/>
    <mergeCell ref="D16:F16"/>
    <mergeCell ref="K20:L20"/>
    <mergeCell ref="D21:F21"/>
    <mergeCell ref="K21:L21"/>
    <mergeCell ref="D22:F22"/>
    <mergeCell ref="K22:L22"/>
    <mergeCell ref="D23:F23"/>
    <mergeCell ref="K23:L23"/>
    <mergeCell ref="K17:L17"/>
    <mergeCell ref="K16:L16"/>
    <mergeCell ref="D17:F17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K35:L35"/>
    <mergeCell ref="D36:F36"/>
    <mergeCell ref="K36:L36"/>
    <mergeCell ref="A18:B18"/>
    <mergeCell ref="D18:F18"/>
    <mergeCell ref="K18:L18"/>
    <mergeCell ref="A19:A28"/>
    <mergeCell ref="B19:B28"/>
    <mergeCell ref="D19:F19"/>
    <mergeCell ref="K19:L19"/>
    <mergeCell ref="D20:F20"/>
    <mergeCell ref="K28:L28"/>
    <mergeCell ref="D24:F24"/>
    <mergeCell ref="K24:L24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R132"/>
  <sheetViews>
    <sheetView view="pageBreakPreview" topLeftCell="A104" zoomScale="115" zoomScaleNormal="60" zoomScaleSheetLayoutView="115" workbookViewId="0">
      <selection activeCell="K112" sqref="K112:L13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500" t="s">
        <v>513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100"/>
    </row>
    <row r="2" spans="1:18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N2" s="216"/>
      <c r="O2" s="216"/>
      <c r="P2" s="216"/>
      <c r="Q2" s="216"/>
      <c r="R2" s="216"/>
    </row>
    <row r="3" spans="1:18" ht="15.75" customHeight="1">
      <c r="A3" s="665" t="s">
        <v>801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100"/>
      <c r="N3" s="100"/>
      <c r="O3" s="100"/>
      <c r="P3" s="100"/>
      <c r="Q3" s="100"/>
      <c r="R3" s="100"/>
    </row>
    <row r="4" spans="1:18" s="101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</row>
    <row r="5" spans="1:18" s="107" customFormat="1" ht="16.350000000000001" customHeight="1">
      <c r="A5" s="676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78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514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82" t="s">
        <v>191</v>
      </c>
      <c r="B7" s="683"/>
      <c r="C7" s="175" t="s">
        <v>47</v>
      </c>
      <c r="D7" s="682" t="s">
        <v>12</v>
      </c>
      <c r="E7" s="684"/>
      <c r="F7" s="683"/>
      <c r="G7" s="175" t="s">
        <v>46</v>
      </c>
      <c r="H7" s="175" t="s">
        <v>515</v>
      </c>
      <c r="I7" s="175" t="s">
        <v>516</v>
      </c>
      <c r="J7" s="175" t="s">
        <v>352</v>
      </c>
      <c r="K7" s="682" t="s">
        <v>51</v>
      </c>
      <c r="L7" s="683"/>
      <c r="M7" s="130"/>
    </row>
    <row r="8" spans="1:18" ht="15.75" customHeight="1">
      <c r="A8" s="676">
        <v>7</v>
      </c>
      <c r="B8" s="679" t="s">
        <v>519</v>
      </c>
      <c r="C8" s="226">
        <v>1</v>
      </c>
      <c r="D8" s="685" t="s">
        <v>780</v>
      </c>
      <c r="E8" s="660"/>
      <c r="F8" s="660"/>
      <c r="G8" s="226">
        <v>21</v>
      </c>
      <c r="H8" s="228">
        <v>1710.2279398022752</v>
      </c>
      <c r="I8" s="229">
        <v>81.439425704870246</v>
      </c>
      <c r="J8" s="429"/>
      <c r="K8" s="686" t="s">
        <v>827</v>
      </c>
      <c r="L8" s="672"/>
      <c r="N8" s="100"/>
      <c r="O8" s="100"/>
      <c r="P8" s="100"/>
      <c r="Q8" s="100"/>
      <c r="R8" s="100"/>
    </row>
    <row r="9" spans="1:18" ht="15.75" customHeight="1">
      <c r="A9" s="677"/>
      <c r="B9" s="680"/>
      <c r="C9" s="226">
        <v>2</v>
      </c>
      <c r="D9" s="685" t="s">
        <v>698</v>
      </c>
      <c r="E9" s="660"/>
      <c r="F9" s="660"/>
      <c r="G9" s="226">
        <v>22</v>
      </c>
      <c r="H9" s="228">
        <v>1592.5142615865682</v>
      </c>
      <c r="I9" s="229">
        <v>72.387011890298552</v>
      </c>
      <c r="J9" s="429">
        <v>3.6562696098201286E-3</v>
      </c>
      <c r="K9" s="659" t="s">
        <v>653</v>
      </c>
      <c r="L9" s="660"/>
      <c r="N9" s="100"/>
      <c r="O9" s="100"/>
      <c r="P9" s="100"/>
      <c r="Q9" s="100"/>
      <c r="R9" s="100"/>
    </row>
    <row r="10" spans="1:18" ht="15.75" customHeight="1">
      <c r="A10" s="677"/>
      <c r="B10" s="680"/>
      <c r="C10" s="226">
        <v>3</v>
      </c>
      <c r="D10" s="670"/>
      <c r="E10" s="671"/>
      <c r="F10" s="672"/>
      <c r="G10" s="226"/>
      <c r="H10" s="228"/>
      <c r="I10" s="229"/>
      <c r="J10" s="226"/>
      <c r="K10" s="670"/>
      <c r="L10" s="672"/>
      <c r="N10" s="100"/>
      <c r="O10" s="100"/>
      <c r="P10" s="100"/>
      <c r="Q10" s="100"/>
      <c r="R10" s="100"/>
    </row>
    <row r="11" spans="1:18" ht="15.75" customHeight="1">
      <c r="A11" s="677"/>
      <c r="B11" s="680"/>
      <c r="C11" s="226">
        <v>4</v>
      </c>
      <c r="D11" s="670"/>
      <c r="E11" s="671"/>
      <c r="F11" s="672"/>
      <c r="G11" s="226"/>
      <c r="H11" s="228"/>
      <c r="I11" s="229"/>
      <c r="J11" s="226"/>
      <c r="K11" s="670"/>
      <c r="L11" s="672"/>
      <c r="N11" s="100"/>
      <c r="O11" s="100"/>
      <c r="P11" s="100"/>
      <c r="Q11" s="100"/>
      <c r="R11" s="100"/>
    </row>
    <row r="12" spans="1:18" ht="15.75" customHeight="1">
      <c r="A12" s="677"/>
      <c r="B12" s="680"/>
      <c r="C12" s="226">
        <v>5</v>
      </c>
      <c r="D12" s="670"/>
      <c r="E12" s="671"/>
      <c r="F12" s="672"/>
      <c r="G12" s="226"/>
      <c r="H12" s="228"/>
      <c r="I12" s="229"/>
      <c r="J12" s="226"/>
      <c r="K12" s="670"/>
      <c r="L12" s="672"/>
      <c r="N12" s="100"/>
      <c r="O12" s="100"/>
      <c r="P12" s="100"/>
      <c r="Q12" s="100"/>
      <c r="R12" s="100"/>
    </row>
    <row r="13" spans="1:18" ht="15.75" customHeight="1">
      <c r="A13" s="677"/>
      <c r="B13" s="680"/>
      <c r="C13" s="230" t="s">
        <v>208</v>
      </c>
      <c r="D13" s="670"/>
      <c r="E13" s="671"/>
      <c r="F13" s="672"/>
      <c r="G13" s="226"/>
      <c r="H13" s="228"/>
      <c r="I13" s="229"/>
      <c r="J13" s="226"/>
      <c r="K13" s="670"/>
      <c r="L13" s="672"/>
      <c r="N13" s="100"/>
      <c r="O13" s="100"/>
      <c r="P13" s="100"/>
      <c r="Q13" s="100"/>
      <c r="R13" s="100"/>
    </row>
    <row r="14" spans="1:18" ht="15.75" customHeight="1">
      <c r="A14" s="677"/>
      <c r="B14" s="680"/>
      <c r="C14" s="230" t="s">
        <v>213</v>
      </c>
      <c r="D14" s="670"/>
      <c r="E14" s="671"/>
      <c r="F14" s="672"/>
      <c r="G14" s="226"/>
      <c r="H14" s="228"/>
      <c r="I14" s="229"/>
      <c r="J14" s="226"/>
      <c r="K14" s="670"/>
      <c r="L14" s="672"/>
      <c r="N14" s="100"/>
      <c r="O14" s="100"/>
      <c r="P14" s="100"/>
      <c r="Q14" s="100"/>
      <c r="R14" s="100"/>
    </row>
    <row r="15" spans="1:18" ht="15.75" customHeight="1">
      <c r="A15" s="677"/>
      <c r="B15" s="680"/>
      <c r="C15" s="230" t="s">
        <v>209</v>
      </c>
      <c r="D15" s="670"/>
      <c r="E15" s="671"/>
      <c r="F15" s="672"/>
      <c r="G15" s="226"/>
      <c r="H15" s="228"/>
      <c r="I15" s="229"/>
      <c r="J15" s="226"/>
      <c r="K15" s="670"/>
      <c r="L15" s="672"/>
      <c r="N15" s="100"/>
      <c r="O15" s="100"/>
      <c r="P15" s="100"/>
      <c r="Q15" s="100"/>
      <c r="R15" s="100"/>
    </row>
    <row r="16" spans="1:18" ht="15.75" customHeight="1">
      <c r="A16" s="677"/>
      <c r="B16" s="680"/>
      <c r="C16" s="230" t="s">
        <v>214</v>
      </c>
      <c r="D16" s="670"/>
      <c r="E16" s="671"/>
      <c r="F16" s="672"/>
      <c r="G16" s="226"/>
      <c r="H16" s="228"/>
      <c r="I16" s="229"/>
      <c r="J16" s="226"/>
      <c r="K16" s="670"/>
      <c r="L16" s="672"/>
      <c r="M16" s="100"/>
      <c r="N16" s="100"/>
      <c r="O16" s="100"/>
      <c r="P16" s="100"/>
      <c r="Q16" s="100"/>
      <c r="R16" s="100"/>
    </row>
    <row r="17" spans="1:18" ht="15.75" customHeight="1">
      <c r="A17" s="678"/>
      <c r="B17" s="681"/>
      <c r="C17" s="230" t="s">
        <v>215</v>
      </c>
      <c r="D17" s="670"/>
      <c r="E17" s="671"/>
      <c r="F17" s="672"/>
      <c r="G17" s="226"/>
      <c r="H17" s="228"/>
      <c r="I17" s="229"/>
      <c r="J17" s="226"/>
      <c r="K17" s="670"/>
      <c r="L17" s="672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73" t="s">
        <v>191</v>
      </c>
      <c r="B18" s="674"/>
      <c r="C18" s="233" t="s">
        <v>47</v>
      </c>
      <c r="D18" s="673" t="s">
        <v>12</v>
      </c>
      <c r="E18" s="675"/>
      <c r="F18" s="674"/>
      <c r="G18" s="233" t="s">
        <v>46</v>
      </c>
      <c r="H18" s="233" t="s">
        <v>515</v>
      </c>
      <c r="I18" s="233" t="s">
        <v>516</v>
      </c>
      <c r="J18" s="175" t="s">
        <v>352</v>
      </c>
      <c r="K18" s="673" t="s">
        <v>51</v>
      </c>
      <c r="L18" s="674"/>
      <c r="M18" s="131"/>
    </row>
    <row r="19" spans="1:18" ht="15.75" customHeight="1">
      <c r="A19" s="676">
        <v>8</v>
      </c>
      <c r="B19" s="679" t="s">
        <v>520</v>
      </c>
      <c r="C19" s="226">
        <v>1</v>
      </c>
      <c r="D19" s="670" t="s">
        <v>423</v>
      </c>
      <c r="E19" s="671"/>
      <c r="F19" s="672"/>
      <c r="G19" s="226">
        <v>19</v>
      </c>
      <c r="H19" s="228">
        <v>3168.4912451404275</v>
      </c>
      <c r="I19" s="229">
        <v>166.76269711265402</v>
      </c>
      <c r="J19" s="429">
        <v>-1.1609543740007666E-2</v>
      </c>
      <c r="K19" s="659" t="s">
        <v>653</v>
      </c>
      <c r="L19" s="660"/>
      <c r="M19" s="100"/>
      <c r="N19" s="100"/>
      <c r="O19" s="100"/>
      <c r="P19" s="100"/>
      <c r="Q19" s="100"/>
      <c r="R19" s="100"/>
    </row>
    <row r="20" spans="1:18" ht="15.75" customHeight="1">
      <c r="A20" s="677"/>
      <c r="B20" s="680"/>
      <c r="C20" s="226">
        <v>2</v>
      </c>
      <c r="D20" s="670" t="s">
        <v>783</v>
      </c>
      <c r="E20" s="671"/>
      <c r="F20" s="672"/>
      <c r="G20" s="226">
        <v>19</v>
      </c>
      <c r="H20" s="228">
        <v>3104.4028389844775</v>
      </c>
      <c r="I20" s="229">
        <v>163.38962310444617</v>
      </c>
      <c r="J20" s="429"/>
      <c r="K20" s="686" t="s">
        <v>828</v>
      </c>
      <c r="L20" s="672"/>
      <c r="M20" s="100"/>
      <c r="N20" s="100"/>
      <c r="O20" s="100"/>
      <c r="P20" s="100"/>
      <c r="Q20" s="100"/>
      <c r="R20" s="100"/>
    </row>
    <row r="21" spans="1:18" ht="15.75" customHeight="1">
      <c r="A21" s="677"/>
      <c r="B21" s="680"/>
      <c r="C21" s="226">
        <v>3</v>
      </c>
      <c r="D21" s="670" t="s">
        <v>426</v>
      </c>
      <c r="E21" s="671"/>
      <c r="F21" s="672"/>
      <c r="G21" s="226">
        <v>20</v>
      </c>
      <c r="H21" s="228">
        <v>3254.4088944661198</v>
      </c>
      <c r="I21" s="229">
        <v>162.72044472330597</v>
      </c>
      <c r="J21" s="429">
        <v>4.0813013467442261E-2</v>
      </c>
      <c r="K21" s="659" t="s">
        <v>653</v>
      </c>
      <c r="L21" s="660"/>
      <c r="M21" s="100"/>
      <c r="N21" s="100"/>
      <c r="O21" s="100"/>
      <c r="P21" s="100"/>
      <c r="Q21" s="100"/>
      <c r="R21" s="100"/>
    </row>
    <row r="22" spans="1:18" ht="15.75" customHeight="1">
      <c r="A22" s="677"/>
      <c r="B22" s="680"/>
      <c r="C22" s="226">
        <v>4</v>
      </c>
      <c r="D22" s="670" t="s">
        <v>425</v>
      </c>
      <c r="E22" s="671"/>
      <c r="F22" s="672"/>
      <c r="G22" s="226">
        <v>21</v>
      </c>
      <c r="H22" s="228">
        <v>3255.1487938353775</v>
      </c>
      <c r="I22" s="229">
        <v>155.00708542073224</v>
      </c>
      <c r="J22" s="429">
        <v>7.7304948720410493E-2</v>
      </c>
      <c r="K22" s="659" t="s">
        <v>653</v>
      </c>
      <c r="L22" s="660"/>
      <c r="M22" s="100"/>
      <c r="N22" s="100"/>
      <c r="O22" s="100"/>
      <c r="P22" s="100"/>
      <c r="Q22" s="100"/>
      <c r="R22" s="100"/>
    </row>
    <row r="23" spans="1:18" ht="15.75" customHeight="1">
      <c r="A23" s="677"/>
      <c r="B23" s="680"/>
      <c r="C23" s="226">
        <v>5</v>
      </c>
      <c r="D23" s="670" t="s">
        <v>424</v>
      </c>
      <c r="E23" s="671"/>
      <c r="F23" s="672"/>
      <c r="G23" s="226">
        <v>21</v>
      </c>
      <c r="H23" s="228">
        <v>3255.1487650285758</v>
      </c>
      <c r="I23" s="229">
        <v>155.00708404897981</v>
      </c>
      <c r="J23" s="429">
        <v>4.3399477044260948E-2</v>
      </c>
      <c r="K23" s="659" t="s">
        <v>653</v>
      </c>
      <c r="L23" s="660"/>
      <c r="M23" s="100"/>
      <c r="N23" s="100"/>
      <c r="O23" s="100"/>
      <c r="P23" s="100"/>
      <c r="Q23" s="100"/>
      <c r="R23" s="100"/>
    </row>
    <row r="24" spans="1:18" ht="15.75" customHeight="1">
      <c r="A24" s="677"/>
      <c r="B24" s="680"/>
      <c r="C24" s="230" t="s">
        <v>208</v>
      </c>
      <c r="D24" s="670" t="s">
        <v>763</v>
      </c>
      <c r="E24" s="671"/>
      <c r="F24" s="672"/>
      <c r="G24" s="226">
        <v>19</v>
      </c>
      <c r="H24" s="228">
        <v>1594.0066464882493</v>
      </c>
      <c r="I24" s="229">
        <v>83.895086657276266</v>
      </c>
      <c r="J24" s="429">
        <v>6.424430319347735</v>
      </c>
      <c r="K24" s="668" t="s">
        <v>829</v>
      </c>
      <c r="L24" s="660"/>
      <c r="M24" s="100"/>
      <c r="N24" s="100"/>
      <c r="O24" s="100"/>
      <c r="P24" s="100"/>
      <c r="Q24" s="100"/>
      <c r="R24" s="100"/>
    </row>
    <row r="25" spans="1:18" ht="15.75" customHeight="1">
      <c r="A25" s="677"/>
      <c r="B25" s="680"/>
      <c r="C25" s="230" t="s">
        <v>213</v>
      </c>
      <c r="D25" s="670" t="s">
        <v>781</v>
      </c>
      <c r="E25" s="671"/>
      <c r="F25" s="672"/>
      <c r="G25" s="226">
        <v>18</v>
      </c>
      <c r="H25" s="228">
        <v>1544.8249524840696</v>
      </c>
      <c r="I25" s="229">
        <v>85.823608471337181</v>
      </c>
      <c r="J25" s="429"/>
      <c r="K25" s="687" t="s">
        <v>830</v>
      </c>
      <c r="L25" s="672"/>
      <c r="M25" s="100"/>
      <c r="N25" s="100"/>
      <c r="O25" s="100"/>
      <c r="P25" s="100"/>
      <c r="Q25" s="100"/>
      <c r="R25" s="100"/>
    </row>
    <row r="26" spans="1:18" ht="15.75" customHeight="1">
      <c r="A26" s="677"/>
      <c r="B26" s="680"/>
      <c r="C26" s="230" t="s">
        <v>209</v>
      </c>
      <c r="D26" s="670" t="s">
        <v>782</v>
      </c>
      <c r="E26" s="671"/>
      <c r="F26" s="672"/>
      <c r="G26" s="226">
        <v>17</v>
      </c>
      <c r="H26" s="228">
        <v>1544.6231304217217</v>
      </c>
      <c r="I26" s="229">
        <v>90.86018414245423</v>
      </c>
      <c r="J26" s="429"/>
      <c r="K26" s="687" t="s">
        <v>830</v>
      </c>
      <c r="L26" s="672"/>
      <c r="M26" s="100"/>
      <c r="N26" s="100"/>
      <c r="O26" s="100"/>
      <c r="P26" s="100"/>
      <c r="Q26" s="100"/>
      <c r="R26" s="100"/>
    </row>
    <row r="27" spans="1:18" ht="15.75" customHeight="1">
      <c r="A27" s="677"/>
      <c r="B27" s="680"/>
      <c r="C27" s="230" t="s">
        <v>214</v>
      </c>
      <c r="D27" s="670" t="s">
        <v>420</v>
      </c>
      <c r="E27" s="671"/>
      <c r="F27" s="672"/>
      <c r="G27" s="226">
        <v>21</v>
      </c>
      <c r="H27" s="228">
        <v>3169.1557482075018</v>
      </c>
      <c r="I27" s="229">
        <v>150.9121784860715</v>
      </c>
      <c r="J27" s="429">
        <v>-6.6725082556899906E-3</v>
      </c>
      <c r="K27" s="659" t="s">
        <v>653</v>
      </c>
      <c r="L27" s="660"/>
      <c r="M27" s="100"/>
      <c r="N27" s="100"/>
      <c r="O27" s="100"/>
      <c r="P27" s="100"/>
      <c r="Q27" s="100"/>
      <c r="R27" s="100"/>
    </row>
    <row r="28" spans="1:18" ht="15.75" customHeight="1">
      <c r="A28" s="678"/>
      <c r="B28" s="681"/>
      <c r="C28" s="230" t="s">
        <v>215</v>
      </c>
      <c r="D28" s="670"/>
      <c r="E28" s="671"/>
      <c r="F28" s="672"/>
      <c r="G28" s="226"/>
      <c r="H28" s="228"/>
      <c r="I28" s="229"/>
      <c r="J28" s="226"/>
      <c r="K28" s="670"/>
      <c r="L28" s="672"/>
      <c r="M28" s="100"/>
      <c r="N28" s="100"/>
      <c r="O28" s="100"/>
      <c r="P28" s="100"/>
      <c r="Q28" s="100"/>
      <c r="R28" s="100"/>
    </row>
    <row r="29" spans="1:18" ht="15.75" customHeight="1">
      <c r="A29" s="665" t="s">
        <v>839</v>
      </c>
      <c r="B29" s="665"/>
      <c r="C29" s="665"/>
      <c r="D29" s="665"/>
      <c r="E29" s="665"/>
      <c r="F29" s="665"/>
      <c r="G29" s="665"/>
      <c r="H29" s="665"/>
      <c r="I29" s="665"/>
      <c r="J29" s="665"/>
      <c r="K29" s="665"/>
      <c r="L29" s="66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65"/>
      <c r="B30" s="665"/>
      <c r="C30" s="665"/>
      <c r="D30" s="665"/>
      <c r="E30" s="665"/>
      <c r="F30" s="665"/>
      <c r="G30" s="665"/>
      <c r="H30" s="665"/>
      <c r="I30" s="665"/>
      <c r="J30" s="665"/>
      <c r="K30" s="665"/>
      <c r="L30" s="665"/>
    </row>
    <row r="31" spans="1:18" s="107" customFormat="1" ht="16.350000000000001" customHeight="1">
      <c r="A31" s="676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78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514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82" t="s">
        <v>191</v>
      </c>
      <c r="B33" s="683"/>
      <c r="C33" s="175" t="s">
        <v>47</v>
      </c>
      <c r="D33" s="682" t="s">
        <v>12</v>
      </c>
      <c r="E33" s="684"/>
      <c r="F33" s="683"/>
      <c r="G33" s="175" t="s">
        <v>46</v>
      </c>
      <c r="H33" s="175" t="s">
        <v>515</v>
      </c>
      <c r="I33" s="175" t="s">
        <v>516</v>
      </c>
      <c r="J33" s="175" t="s">
        <v>352</v>
      </c>
      <c r="K33" s="682" t="s">
        <v>51</v>
      </c>
      <c r="L33" s="683"/>
      <c r="M33" s="130"/>
    </row>
    <row r="34" spans="1:18" ht="15.75" customHeight="1">
      <c r="A34" s="676">
        <v>7</v>
      </c>
      <c r="B34" s="679" t="s">
        <v>519</v>
      </c>
      <c r="C34" s="226">
        <v>1</v>
      </c>
      <c r="D34" s="685" t="s">
        <v>780</v>
      </c>
      <c r="E34" s="660"/>
      <c r="F34" s="660"/>
      <c r="G34" s="226">
        <v>21</v>
      </c>
      <c r="H34" s="228">
        <v>1771.076831954711</v>
      </c>
      <c r="I34" s="229">
        <v>84.336991997843384</v>
      </c>
      <c r="J34" s="429">
        <f>I34-I8</f>
        <v>2.8975662929731385</v>
      </c>
      <c r="K34" s="659" t="s">
        <v>653</v>
      </c>
      <c r="L34" s="660"/>
      <c r="N34" s="100"/>
      <c r="O34" s="100"/>
      <c r="P34" s="100"/>
      <c r="Q34" s="100"/>
      <c r="R34" s="100"/>
    </row>
    <row r="35" spans="1:18" ht="15.75" customHeight="1">
      <c r="A35" s="677"/>
      <c r="B35" s="680"/>
      <c r="C35" s="226">
        <v>2</v>
      </c>
      <c r="D35" s="685" t="s">
        <v>698</v>
      </c>
      <c r="E35" s="660"/>
      <c r="F35" s="660"/>
      <c r="G35" s="226">
        <v>22</v>
      </c>
      <c r="H35" s="228">
        <v>1592.6057748818805</v>
      </c>
      <c r="I35" s="229">
        <v>72.391171585540036</v>
      </c>
      <c r="J35" s="429">
        <f>I35-I9</f>
        <v>4.1596952414835187E-3</v>
      </c>
      <c r="K35" s="659" t="s">
        <v>653</v>
      </c>
      <c r="L35" s="660"/>
      <c r="N35" s="100"/>
      <c r="O35" s="100"/>
      <c r="P35" s="100"/>
      <c r="Q35" s="100"/>
      <c r="R35" s="100"/>
    </row>
    <row r="36" spans="1:18" ht="15.75" customHeight="1">
      <c r="A36" s="677"/>
      <c r="B36" s="680"/>
      <c r="C36" s="226">
        <v>3</v>
      </c>
      <c r="D36" s="670"/>
      <c r="E36" s="671"/>
      <c r="F36" s="672"/>
      <c r="G36" s="226"/>
      <c r="H36" s="228"/>
      <c r="I36" s="229"/>
      <c r="J36" s="226"/>
      <c r="K36" s="670"/>
      <c r="L36" s="672"/>
      <c r="N36" s="100"/>
      <c r="O36" s="100"/>
      <c r="P36" s="100"/>
      <c r="Q36" s="100"/>
      <c r="R36" s="100"/>
    </row>
    <row r="37" spans="1:18" ht="15.75" customHeight="1">
      <c r="A37" s="677"/>
      <c r="B37" s="680"/>
      <c r="C37" s="226">
        <v>4</v>
      </c>
      <c r="D37" s="670"/>
      <c r="E37" s="671"/>
      <c r="F37" s="672"/>
      <c r="G37" s="226"/>
      <c r="H37" s="228"/>
      <c r="I37" s="229"/>
      <c r="J37" s="226"/>
      <c r="K37" s="670"/>
      <c r="L37" s="672"/>
      <c r="N37" s="100"/>
      <c r="O37" s="100"/>
      <c r="P37" s="100"/>
      <c r="Q37" s="100"/>
      <c r="R37" s="100"/>
    </row>
    <row r="38" spans="1:18" ht="15.75" customHeight="1">
      <c r="A38" s="677"/>
      <c r="B38" s="680"/>
      <c r="C38" s="226">
        <v>5</v>
      </c>
      <c r="D38" s="670"/>
      <c r="E38" s="671"/>
      <c r="F38" s="672"/>
      <c r="G38" s="226"/>
      <c r="H38" s="228"/>
      <c r="I38" s="229"/>
      <c r="J38" s="226"/>
      <c r="K38" s="670"/>
      <c r="L38" s="672"/>
      <c r="N38" s="100"/>
      <c r="O38" s="100"/>
      <c r="P38" s="100"/>
      <c r="Q38" s="100"/>
      <c r="R38" s="100"/>
    </row>
    <row r="39" spans="1:18" ht="15.75" customHeight="1">
      <c r="A39" s="677"/>
      <c r="B39" s="680"/>
      <c r="C39" s="230" t="s">
        <v>208</v>
      </c>
      <c r="D39" s="670"/>
      <c r="E39" s="671"/>
      <c r="F39" s="672"/>
      <c r="G39" s="226"/>
      <c r="H39" s="228"/>
      <c r="I39" s="229"/>
      <c r="J39" s="226"/>
      <c r="K39" s="670"/>
      <c r="L39" s="672"/>
      <c r="N39" s="100"/>
      <c r="O39" s="100"/>
      <c r="P39" s="100"/>
      <c r="Q39" s="100"/>
      <c r="R39" s="100"/>
    </row>
    <row r="40" spans="1:18" ht="15.75" customHeight="1">
      <c r="A40" s="677"/>
      <c r="B40" s="680"/>
      <c r="C40" s="230" t="s">
        <v>213</v>
      </c>
      <c r="D40" s="670"/>
      <c r="E40" s="671"/>
      <c r="F40" s="672"/>
      <c r="G40" s="226"/>
      <c r="H40" s="228"/>
      <c r="I40" s="229"/>
      <c r="J40" s="226"/>
      <c r="K40" s="670"/>
      <c r="L40" s="672"/>
      <c r="N40" s="100"/>
      <c r="O40" s="100"/>
      <c r="P40" s="100"/>
      <c r="Q40" s="100"/>
      <c r="R40" s="100"/>
    </row>
    <row r="41" spans="1:18" ht="15.75" customHeight="1">
      <c r="A41" s="677"/>
      <c r="B41" s="680"/>
      <c r="C41" s="230" t="s">
        <v>209</v>
      </c>
      <c r="D41" s="670"/>
      <c r="E41" s="671"/>
      <c r="F41" s="672"/>
      <c r="G41" s="226"/>
      <c r="H41" s="228"/>
      <c r="I41" s="229"/>
      <c r="J41" s="226"/>
      <c r="K41" s="670"/>
      <c r="L41" s="672"/>
      <c r="N41" s="100"/>
      <c r="O41" s="100"/>
      <c r="P41" s="100"/>
      <c r="Q41" s="100"/>
      <c r="R41" s="100"/>
    </row>
    <row r="42" spans="1:18" ht="15.75" customHeight="1">
      <c r="A42" s="677"/>
      <c r="B42" s="680"/>
      <c r="C42" s="230" t="s">
        <v>214</v>
      </c>
      <c r="D42" s="670"/>
      <c r="E42" s="671"/>
      <c r="F42" s="672"/>
      <c r="G42" s="226"/>
      <c r="H42" s="228"/>
      <c r="I42" s="229"/>
      <c r="J42" s="226"/>
      <c r="K42" s="670"/>
      <c r="L42" s="672"/>
      <c r="M42" s="100"/>
      <c r="N42" s="100"/>
      <c r="O42" s="100"/>
      <c r="P42" s="100"/>
      <c r="Q42" s="100"/>
      <c r="R42" s="100"/>
    </row>
    <row r="43" spans="1:18" ht="15.75" customHeight="1">
      <c r="A43" s="678"/>
      <c r="B43" s="681"/>
      <c r="C43" s="230" t="s">
        <v>215</v>
      </c>
      <c r="D43" s="670"/>
      <c r="E43" s="671"/>
      <c r="F43" s="672"/>
      <c r="G43" s="226"/>
      <c r="H43" s="228"/>
      <c r="I43" s="229"/>
      <c r="J43" s="226"/>
      <c r="K43" s="670"/>
      <c r="L43" s="672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73" t="s">
        <v>191</v>
      </c>
      <c r="B44" s="674"/>
      <c r="C44" s="233" t="s">
        <v>47</v>
      </c>
      <c r="D44" s="673" t="s">
        <v>12</v>
      </c>
      <c r="E44" s="675"/>
      <c r="F44" s="674"/>
      <c r="G44" s="233" t="s">
        <v>46</v>
      </c>
      <c r="H44" s="233" t="s">
        <v>515</v>
      </c>
      <c r="I44" s="233" t="s">
        <v>516</v>
      </c>
      <c r="J44" s="175" t="s">
        <v>352</v>
      </c>
      <c r="K44" s="673" t="s">
        <v>51</v>
      </c>
      <c r="L44" s="674"/>
      <c r="M44" s="131"/>
    </row>
    <row r="45" spans="1:18" ht="15.75" customHeight="1">
      <c r="A45" s="676">
        <v>8</v>
      </c>
      <c r="B45" s="679" t="s">
        <v>520</v>
      </c>
      <c r="C45" s="226">
        <v>1</v>
      </c>
      <c r="D45" s="670" t="s">
        <v>783</v>
      </c>
      <c r="E45" s="671"/>
      <c r="F45" s="672"/>
      <c r="G45" s="226">
        <v>19</v>
      </c>
      <c r="H45" s="228">
        <v>3168.3415803958378</v>
      </c>
      <c r="I45" s="229">
        <v>166.75482002083359</v>
      </c>
      <c r="J45" s="429">
        <f>I45-I20</f>
        <v>3.3651969163874185</v>
      </c>
      <c r="K45" s="659" t="s">
        <v>653</v>
      </c>
      <c r="L45" s="660"/>
      <c r="M45" s="100"/>
      <c r="N45" s="100"/>
      <c r="O45" s="100"/>
      <c r="P45" s="100"/>
      <c r="Q45" s="100"/>
      <c r="R45" s="100"/>
    </row>
    <row r="46" spans="1:18" ht="15.75" customHeight="1">
      <c r="A46" s="677"/>
      <c r="B46" s="680"/>
      <c r="C46" s="226">
        <v>2</v>
      </c>
      <c r="D46" s="670" t="s">
        <v>423</v>
      </c>
      <c r="E46" s="671"/>
      <c r="F46" s="672"/>
      <c r="G46" s="226">
        <v>19</v>
      </c>
      <c r="H46" s="228">
        <v>3167.5523490096057</v>
      </c>
      <c r="I46" s="229">
        <v>166.71328152682133</v>
      </c>
      <c r="J46" s="429">
        <f>I46-I19</f>
        <v>-4.9415585832690567E-2</v>
      </c>
      <c r="K46" s="659" t="s">
        <v>653</v>
      </c>
      <c r="L46" s="660"/>
      <c r="M46" s="100"/>
      <c r="N46" s="100"/>
      <c r="O46" s="100"/>
      <c r="P46" s="100"/>
      <c r="Q46" s="100"/>
      <c r="R46" s="100"/>
    </row>
    <row r="47" spans="1:18" ht="15.75" customHeight="1">
      <c r="A47" s="677"/>
      <c r="B47" s="680"/>
      <c r="C47" s="226">
        <v>3</v>
      </c>
      <c r="D47" s="670" t="s">
        <v>426</v>
      </c>
      <c r="E47" s="671"/>
      <c r="F47" s="672"/>
      <c r="G47" s="226">
        <v>20</v>
      </c>
      <c r="H47" s="228">
        <v>3254.524323420279</v>
      </c>
      <c r="I47" s="229">
        <v>162.72621617101396</v>
      </c>
      <c r="J47" s="429">
        <f>I47-I21</f>
        <v>5.7714477079855442E-3</v>
      </c>
      <c r="K47" s="659" t="s">
        <v>653</v>
      </c>
      <c r="L47" s="660"/>
      <c r="M47" s="100"/>
      <c r="N47" s="100"/>
      <c r="O47" s="100"/>
      <c r="P47" s="100"/>
      <c r="Q47" s="100"/>
      <c r="R47" s="100"/>
    </row>
    <row r="48" spans="1:18" ht="15.75" customHeight="1">
      <c r="A48" s="677"/>
      <c r="B48" s="680"/>
      <c r="C48" s="226">
        <v>4</v>
      </c>
      <c r="D48" s="670" t="s">
        <v>425</v>
      </c>
      <c r="E48" s="671"/>
      <c r="F48" s="672"/>
      <c r="G48" s="226">
        <v>21</v>
      </c>
      <c r="H48" s="228">
        <v>3254.0091087782284</v>
      </c>
      <c r="I48" s="229">
        <v>154.95281470372515</v>
      </c>
      <c r="J48" s="429">
        <f>I48-I22</f>
        <v>-5.4270717007085523E-2</v>
      </c>
      <c r="K48" s="659" t="s">
        <v>653</v>
      </c>
      <c r="L48" s="660"/>
      <c r="M48" s="100"/>
      <c r="N48" s="100"/>
      <c r="O48" s="100"/>
      <c r="P48" s="100"/>
      <c r="Q48" s="100"/>
      <c r="R48" s="100"/>
    </row>
    <row r="49" spans="1:18" ht="15.75" customHeight="1">
      <c r="A49" s="677"/>
      <c r="B49" s="680"/>
      <c r="C49" s="226">
        <v>5</v>
      </c>
      <c r="D49" s="670" t="s">
        <v>420</v>
      </c>
      <c r="E49" s="671"/>
      <c r="F49" s="672"/>
      <c r="G49" s="226">
        <v>21</v>
      </c>
      <c r="H49" s="228">
        <v>3169.2234147438317</v>
      </c>
      <c r="I49" s="229">
        <v>150.91540070208723</v>
      </c>
      <c r="J49" s="429">
        <f>I49-I27</f>
        <v>3.2222160157289181E-3</v>
      </c>
      <c r="K49" s="659" t="s">
        <v>653</v>
      </c>
      <c r="L49" s="660"/>
      <c r="M49" s="100"/>
      <c r="N49" s="100"/>
      <c r="O49" s="100"/>
      <c r="P49" s="100"/>
      <c r="Q49" s="100"/>
      <c r="R49" s="100"/>
    </row>
    <row r="50" spans="1:18" ht="15.75" customHeight="1">
      <c r="A50" s="677"/>
      <c r="B50" s="680"/>
      <c r="C50" s="230" t="s">
        <v>208</v>
      </c>
      <c r="D50" s="670" t="s">
        <v>763</v>
      </c>
      <c r="E50" s="671"/>
      <c r="F50" s="672"/>
      <c r="G50" s="226">
        <v>19</v>
      </c>
      <c r="H50" s="228">
        <v>1595.8736325328573</v>
      </c>
      <c r="I50" s="229">
        <v>83.993349080676694</v>
      </c>
      <c r="J50" s="429">
        <f>I50-I24</f>
        <v>9.8262423400427679E-2</v>
      </c>
      <c r="K50" s="659" t="s">
        <v>653</v>
      </c>
      <c r="L50" s="660"/>
      <c r="M50" s="100"/>
      <c r="N50" s="100"/>
      <c r="O50" s="100"/>
      <c r="P50" s="100"/>
      <c r="Q50" s="100"/>
      <c r="R50" s="100"/>
    </row>
    <row r="51" spans="1:18" ht="15.75" customHeight="1">
      <c r="A51" s="677"/>
      <c r="B51" s="680"/>
      <c r="C51" s="230" t="s">
        <v>213</v>
      </c>
      <c r="D51" s="670" t="s">
        <v>781</v>
      </c>
      <c r="E51" s="671"/>
      <c r="F51" s="672"/>
      <c r="G51" s="226">
        <v>18</v>
      </c>
      <c r="H51" s="228">
        <v>1594.9618742571549</v>
      </c>
      <c r="I51" s="229">
        <v>88.608993014286384</v>
      </c>
      <c r="J51" s="429">
        <f>I51-I25</f>
        <v>2.7853845429492026</v>
      </c>
      <c r="K51" s="659" t="s">
        <v>653</v>
      </c>
      <c r="L51" s="660"/>
      <c r="M51" s="100"/>
      <c r="N51" s="100"/>
      <c r="O51" s="100"/>
      <c r="P51" s="100"/>
      <c r="Q51" s="100"/>
      <c r="R51" s="100"/>
    </row>
    <row r="52" spans="1:18" ht="15.75" customHeight="1">
      <c r="A52" s="677"/>
      <c r="B52" s="680"/>
      <c r="C52" s="230" t="s">
        <v>209</v>
      </c>
      <c r="D52" s="670" t="s">
        <v>782</v>
      </c>
      <c r="E52" s="671"/>
      <c r="F52" s="672"/>
      <c r="G52" s="226">
        <v>17</v>
      </c>
      <c r="H52" s="228">
        <v>1595.2607304668898</v>
      </c>
      <c r="I52" s="229">
        <v>93.83886649805234</v>
      </c>
      <c r="J52" s="429">
        <f>I52-I26</f>
        <v>2.9786823555981101</v>
      </c>
      <c r="K52" s="659" t="s">
        <v>653</v>
      </c>
      <c r="L52" s="660"/>
      <c r="M52" s="100"/>
      <c r="N52" s="100"/>
      <c r="O52" s="100"/>
      <c r="P52" s="100"/>
      <c r="Q52" s="100"/>
      <c r="R52" s="100"/>
    </row>
    <row r="53" spans="1:18" ht="15.75" customHeight="1">
      <c r="A53" s="677"/>
      <c r="B53" s="680"/>
      <c r="C53" s="230" t="s">
        <v>214</v>
      </c>
      <c r="D53" s="670"/>
      <c r="E53" s="671"/>
      <c r="F53" s="672"/>
      <c r="G53" s="226"/>
      <c r="H53" s="228"/>
      <c r="I53" s="229"/>
      <c r="J53" s="429"/>
      <c r="K53" s="670"/>
      <c r="L53" s="672"/>
      <c r="M53" s="100"/>
      <c r="N53" s="100"/>
      <c r="O53" s="100"/>
      <c r="P53" s="100"/>
      <c r="Q53" s="100"/>
      <c r="R53" s="100"/>
    </row>
    <row r="54" spans="1:18" ht="15.75" customHeight="1">
      <c r="A54" s="678"/>
      <c r="B54" s="681"/>
      <c r="C54" s="230" t="s">
        <v>215</v>
      </c>
      <c r="D54" s="670"/>
      <c r="E54" s="671"/>
      <c r="F54" s="672"/>
      <c r="G54" s="226"/>
      <c r="H54" s="228"/>
      <c r="I54" s="229"/>
      <c r="J54" s="429"/>
      <c r="K54" s="670"/>
      <c r="L54" s="672"/>
      <c r="M54" s="100"/>
      <c r="N54" s="100"/>
      <c r="O54" s="100"/>
      <c r="P54" s="100"/>
      <c r="Q54" s="100"/>
      <c r="R54" s="100"/>
    </row>
    <row r="55" spans="1:18" ht="15.75" customHeight="1">
      <c r="A55" s="665" t="s">
        <v>936</v>
      </c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65"/>
      <c r="B56" s="665"/>
      <c r="C56" s="665"/>
      <c r="D56" s="665"/>
      <c r="E56" s="665"/>
      <c r="F56" s="665"/>
      <c r="G56" s="665"/>
      <c r="H56" s="665"/>
      <c r="I56" s="665"/>
      <c r="J56" s="665"/>
      <c r="K56" s="665"/>
      <c r="L56" s="665"/>
    </row>
    <row r="57" spans="1:18" s="107" customFormat="1" ht="16.350000000000001" customHeight="1">
      <c r="A57" s="676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78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514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82" t="s">
        <v>191</v>
      </c>
      <c r="B59" s="683"/>
      <c r="C59" s="175" t="s">
        <v>47</v>
      </c>
      <c r="D59" s="682" t="s">
        <v>12</v>
      </c>
      <c r="E59" s="684"/>
      <c r="F59" s="683"/>
      <c r="G59" s="175" t="s">
        <v>46</v>
      </c>
      <c r="H59" s="175" t="s">
        <v>515</v>
      </c>
      <c r="I59" s="175" t="s">
        <v>516</v>
      </c>
      <c r="J59" s="175" t="s">
        <v>352</v>
      </c>
      <c r="K59" s="682" t="s">
        <v>51</v>
      </c>
      <c r="L59" s="683"/>
      <c r="M59" s="130"/>
    </row>
    <row r="60" spans="1:18" ht="15.75" customHeight="1">
      <c r="A60" s="676">
        <v>7</v>
      </c>
      <c r="B60" s="679" t="s">
        <v>519</v>
      </c>
      <c r="C60" s="226">
        <v>1</v>
      </c>
      <c r="D60" s="685" t="s">
        <v>780</v>
      </c>
      <c r="E60" s="660"/>
      <c r="F60" s="660"/>
      <c r="G60" s="226">
        <v>21</v>
      </c>
      <c r="H60" s="228">
        <v>1771.6065374597113</v>
      </c>
      <c r="I60" s="229">
        <v>84.362216069510069</v>
      </c>
      <c r="J60" s="429">
        <f>I60-I34</f>
        <v>2.5224071666684722E-2</v>
      </c>
      <c r="K60" s="659" t="s">
        <v>653</v>
      </c>
      <c r="L60" s="660"/>
      <c r="N60" s="100"/>
      <c r="O60" s="100"/>
      <c r="P60" s="100"/>
      <c r="Q60" s="100"/>
      <c r="R60" s="100"/>
    </row>
    <row r="61" spans="1:18" ht="15.75" customHeight="1">
      <c r="A61" s="677"/>
      <c r="B61" s="680"/>
      <c r="C61" s="226">
        <v>2</v>
      </c>
      <c r="D61" s="685" t="s">
        <v>698</v>
      </c>
      <c r="E61" s="660"/>
      <c r="F61" s="660"/>
      <c r="G61" s="226">
        <v>22</v>
      </c>
      <c r="H61" s="228">
        <v>1593.404243174359</v>
      </c>
      <c r="I61" s="229">
        <v>72.427465598834502</v>
      </c>
      <c r="J61" s="429">
        <f>I61-I35</f>
        <v>3.6294013294465799E-2</v>
      </c>
      <c r="K61" s="659" t="s">
        <v>653</v>
      </c>
      <c r="L61" s="660"/>
      <c r="N61" s="100"/>
      <c r="O61" s="100"/>
      <c r="P61" s="100"/>
      <c r="Q61" s="100"/>
      <c r="R61" s="100"/>
    </row>
    <row r="62" spans="1:18" ht="15.75" customHeight="1">
      <c r="A62" s="677"/>
      <c r="B62" s="680"/>
      <c r="C62" s="226">
        <v>3</v>
      </c>
      <c r="D62" s="670"/>
      <c r="E62" s="671"/>
      <c r="F62" s="672"/>
      <c r="G62" s="226"/>
      <c r="H62" s="228"/>
      <c r="I62" s="229"/>
      <c r="J62" s="226"/>
      <c r="K62" s="670"/>
      <c r="L62" s="672"/>
      <c r="N62" s="100"/>
      <c r="O62" s="100"/>
      <c r="P62" s="100"/>
      <c r="Q62" s="100"/>
      <c r="R62" s="100"/>
    </row>
    <row r="63" spans="1:18" ht="15.75" customHeight="1">
      <c r="A63" s="677"/>
      <c r="B63" s="680"/>
      <c r="C63" s="226">
        <v>4</v>
      </c>
      <c r="D63" s="670"/>
      <c r="E63" s="671"/>
      <c r="F63" s="672"/>
      <c r="G63" s="226"/>
      <c r="H63" s="228"/>
      <c r="I63" s="229"/>
      <c r="J63" s="226"/>
      <c r="K63" s="670"/>
      <c r="L63" s="672"/>
      <c r="N63" s="100"/>
      <c r="O63" s="100"/>
      <c r="P63" s="100"/>
      <c r="Q63" s="100"/>
      <c r="R63" s="100"/>
    </row>
    <row r="64" spans="1:18" ht="15.75" customHeight="1">
      <c r="A64" s="677"/>
      <c r="B64" s="680"/>
      <c r="C64" s="226">
        <v>5</v>
      </c>
      <c r="D64" s="670"/>
      <c r="E64" s="671"/>
      <c r="F64" s="672"/>
      <c r="G64" s="226"/>
      <c r="H64" s="228"/>
      <c r="I64" s="229"/>
      <c r="J64" s="226"/>
      <c r="K64" s="670"/>
      <c r="L64" s="672"/>
      <c r="N64" s="100"/>
      <c r="O64" s="100"/>
      <c r="P64" s="100"/>
      <c r="Q64" s="100"/>
      <c r="R64" s="100"/>
    </row>
    <row r="65" spans="1:18" ht="15.75" customHeight="1">
      <c r="A65" s="677"/>
      <c r="B65" s="680"/>
      <c r="C65" s="230" t="s">
        <v>208</v>
      </c>
      <c r="D65" s="670"/>
      <c r="E65" s="671"/>
      <c r="F65" s="672"/>
      <c r="G65" s="226"/>
      <c r="H65" s="228"/>
      <c r="I65" s="229"/>
      <c r="J65" s="226"/>
      <c r="K65" s="670"/>
      <c r="L65" s="672"/>
      <c r="N65" s="100"/>
      <c r="O65" s="100"/>
      <c r="P65" s="100"/>
      <c r="Q65" s="100"/>
      <c r="R65" s="100"/>
    </row>
    <row r="66" spans="1:18" ht="15.75" customHeight="1">
      <c r="A66" s="677"/>
      <c r="B66" s="680"/>
      <c r="C66" s="230" t="s">
        <v>213</v>
      </c>
      <c r="D66" s="670"/>
      <c r="E66" s="671"/>
      <c r="F66" s="672"/>
      <c r="G66" s="226"/>
      <c r="H66" s="228"/>
      <c r="I66" s="229"/>
      <c r="J66" s="226"/>
      <c r="K66" s="670"/>
      <c r="L66" s="672"/>
      <c r="N66" s="100"/>
      <c r="O66" s="100"/>
      <c r="P66" s="100"/>
      <c r="Q66" s="100"/>
      <c r="R66" s="100"/>
    </row>
    <row r="67" spans="1:18" ht="15.75" customHeight="1">
      <c r="A67" s="677"/>
      <c r="B67" s="680"/>
      <c r="C67" s="230" t="s">
        <v>209</v>
      </c>
      <c r="D67" s="670"/>
      <c r="E67" s="671"/>
      <c r="F67" s="672"/>
      <c r="G67" s="226"/>
      <c r="H67" s="228"/>
      <c r="I67" s="229"/>
      <c r="J67" s="226"/>
      <c r="K67" s="670"/>
      <c r="L67" s="672"/>
      <c r="N67" s="100"/>
      <c r="O67" s="100"/>
      <c r="P67" s="100"/>
      <c r="Q67" s="100"/>
      <c r="R67" s="100"/>
    </row>
    <row r="68" spans="1:18" ht="15.75" customHeight="1">
      <c r="A68" s="677"/>
      <c r="B68" s="680"/>
      <c r="C68" s="230" t="s">
        <v>214</v>
      </c>
      <c r="D68" s="670"/>
      <c r="E68" s="671"/>
      <c r="F68" s="672"/>
      <c r="G68" s="226"/>
      <c r="H68" s="228"/>
      <c r="I68" s="229"/>
      <c r="J68" s="226"/>
      <c r="K68" s="670"/>
      <c r="L68" s="672"/>
      <c r="M68" s="100"/>
      <c r="N68" s="100"/>
      <c r="O68" s="100"/>
      <c r="P68" s="100"/>
      <c r="Q68" s="100"/>
      <c r="R68" s="100"/>
    </row>
    <row r="69" spans="1:18" ht="15.75" customHeight="1">
      <c r="A69" s="678"/>
      <c r="B69" s="681"/>
      <c r="C69" s="230" t="s">
        <v>215</v>
      </c>
      <c r="D69" s="670"/>
      <c r="E69" s="671"/>
      <c r="F69" s="672"/>
      <c r="G69" s="226"/>
      <c r="H69" s="228"/>
      <c r="I69" s="229"/>
      <c r="J69" s="226"/>
      <c r="K69" s="670"/>
      <c r="L69" s="672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73" t="s">
        <v>191</v>
      </c>
      <c r="B70" s="674"/>
      <c r="C70" s="233" t="s">
        <v>47</v>
      </c>
      <c r="D70" s="673" t="s">
        <v>12</v>
      </c>
      <c r="E70" s="675"/>
      <c r="F70" s="674"/>
      <c r="G70" s="233" t="s">
        <v>46</v>
      </c>
      <c r="H70" s="233" t="s">
        <v>515</v>
      </c>
      <c r="I70" s="233" t="s">
        <v>516</v>
      </c>
      <c r="J70" s="175" t="s">
        <v>352</v>
      </c>
      <c r="K70" s="673" t="s">
        <v>51</v>
      </c>
      <c r="L70" s="674"/>
      <c r="M70" s="131"/>
    </row>
    <row r="71" spans="1:18" ht="15.75" customHeight="1">
      <c r="A71" s="676">
        <v>8</v>
      </c>
      <c r="B71" s="679" t="s">
        <v>520</v>
      </c>
      <c r="C71" s="226">
        <v>1</v>
      </c>
      <c r="D71" s="670" t="s">
        <v>783</v>
      </c>
      <c r="E71" s="671"/>
      <c r="F71" s="672"/>
      <c r="G71" s="226">
        <v>19</v>
      </c>
      <c r="H71" s="228">
        <v>3168.5988920877862</v>
      </c>
      <c r="I71" s="229">
        <v>166.76836274146245</v>
      </c>
      <c r="J71" s="429">
        <f>I71-I45</f>
        <v>1.3542720628862526E-2</v>
      </c>
      <c r="K71" s="659" t="s">
        <v>653</v>
      </c>
      <c r="L71" s="660"/>
      <c r="M71" s="100"/>
      <c r="N71" s="100"/>
      <c r="O71" s="100"/>
      <c r="P71" s="100"/>
      <c r="Q71" s="100"/>
      <c r="R71" s="100"/>
    </row>
    <row r="72" spans="1:18" ht="15.75" customHeight="1">
      <c r="A72" s="677"/>
      <c r="B72" s="680"/>
      <c r="C72" s="226">
        <v>2</v>
      </c>
      <c r="D72" s="670" t="s">
        <v>426</v>
      </c>
      <c r="E72" s="671"/>
      <c r="F72" s="672"/>
      <c r="G72" s="226">
        <v>20</v>
      </c>
      <c r="H72" s="228">
        <v>3255.428193210942</v>
      </c>
      <c r="I72" s="229">
        <v>162.77140966054711</v>
      </c>
      <c r="J72" s="429">
        <f>I72-I47</f>
        <v>4.5193489533147613E-2</v>
      </c>
      <c r="K72" s="659" t="s">
        <v>653</v>
      </c>
      <c r="L72" s="660"/>
      <c r="M72" s="100"/>
      <c r="N72" s="100"/>
      <c r="O72" s="100"/>
      <c r="P72" s="100"/>
      <c r="Q72" s="100"/>
      <c r="R72" s="100"/>
    </row>
    <row r="73" spans="1:18" ht="15.75" customHeight="1">
      <c r="A73" s="677"/>
      <c r="B73" s="680"/>
      <c r="C73" s="226">
        <v>3</v>
      </c>
      <c r="D73" s="670" t="s">
        <v>425</v>
      </c>
      <c r="E73" s="671"/>
      <c r="F73" s="672"/>
      <c r="G73" s="226">
        <v>21</v>
      </c>
      <c r="H73" s="228">
        <v>3253.9584110314295</v>
      </c>
      <c r="I73" s="229">
        <v>154.95040052530615</v>
      </c>
      <c r="J73" s="429">
        <f>I73-I48</f>
        <v>-2.4141784190021554E-3</v>
      </c>
      <c r="K73" s="659" t="s">
        <v>653</v>
      </c>
      <c r="L73" s="660"/>
      <c r="M73" s="100"/>
      <c r="N73" s="100"/>
      <c r="O73" s="100"/>
      <c r="P73" s="100"/>
      <c r="Q73" s="100"/>
      <c r="R73" s="100"/>
    </row>
    <row r="74" spans="1:18" ht="15.75" customHeight="1">
      <c r="A74" s="677"/>
      <c r="B74" s="680"/>
      <c r="C74" s="226">
        <v>4</v>
      </c>
      <c r="D74" s="670" t="s">
        <v>420</v>
      </c>
      <c r="E74" s="671"/>
      <c r="F74" s="672"/>
      <c r="G74" s="226">
        <v>21</v>
      </c>
      <c r="H74" s="228">
        <v>3169.499859484747</v>
      </c>
      <c r="I74" s="229">
        <v>150.9285647373689</v>
      </c>
      <c r="J74" s="429">
        <f>I74-I49</f>
        <v>1.3164035281675979E-2</v>
      </c>
      <c r="K74" s="659" t="s">
        <v>653</v>
      </c>
      <c r="L74" s="660"/>
      <c r="M74" s="100"/>
      <c r="N74" s="100"/>
      <c r="O74" s="100"/>
      <c r="P74" s="100"/>
      <c r="Q74" s="100"/>
      <c r="R74" s="100"/>
    </row>
    <row r="75" spans="1:18" ht="15.75" customHeight="1">
      <c r="A75" s="677"/>
      <c r="B75" s="680"/>
      <c r="C75" s="226">
        <v>5</v>
      </c>
      <c r="D75" s="670" t="s">
        <v>782</v>
      </c>
      <c r="E75" s="671"/>
      <c r="F75" s="672"/>
      <c r="G75" s="226">
        <v>17</v>
      </c>
      <c r="H75" s="228">
        <v>1595.9460408072216</v>
      </c>
      <c r="I75" s="229">
        <v>93.879178871013039</v>
      </c>
      <c r="J75" s="429">
        <f>I75-I52</f>
        <v>4.0312372960698895E-2</v>
      </c>
      <c r="K75" s="659" t="s">
        <v>653</v>
      </c>
      <c r="L75" s="660"/>
      <c r="M75" s="100"/>
      <c r="N75" s="100"/>
      <c r="O75" s="100"/>
      <c r="P75" s="100"/>
      <c r="Q75" s="100"/>
      <c r="R75" s="100"/>
    </row>
    <row r="76" spans="1:18" ht="15.75" customHeight="1">
      <c r="A76" s="677"/>
      <c r="B76" s="680"/>
      <c r="C76" s="230" t="s">
        <v>208</v>
      </c>
      <c r="D76" s="670" t="s">
        <v>763</v>
      </c>
      <c r="E76" s="671"/>
      <c r="F76" s="672"/>
      <c r="G76" s="226">
        <v>19</v>
      </c>
      <c r="H76" s="228">
        <v>1596.2555720055784</v>
      </c>
      <c r="I76" s="229">
        <v>84.013451158188332</v>
      </c>
      <c r="J76" s="429">
        <f>I76-I50</f>
        <v>2.0102077511637617E-2</v>
      </c>
      <c r="K76" s="659" t="s">
        <v>653</v>
      </c>
      <c r="L76" s="660"/>
      <c r="M76" s="100"/>
      <c r="N76" s="100"/>
      <c r="O76" s="100"/>
      <c r="P76" s="100"/>
      <c r="Q76" s="100"/>
      <c r="R76" s="100"/>
    </row>
    <row r="77" spans="1:18" ht="15.75" customHeight="1">
      <c r="A77" s="677"/>
      <c r="B77" s="680"/>
      <c r="C77" s="230" t="s">
        <v>213</v>
      </c>
      <c r="D77" s="670" t="s">
        <v>781</v>
      </c>
      <c r="E77" s="671"/>
      <c r="F77" s="672"/>
      <c r="G77" s="226">
        <v>18</v>
      </c>
      <c r="H77" s="228">
        <v>1596.5297532544093</v>
      </c>
      <c r="I77" s="229">
        <v>88.696097403022733</v>
      </c>
      <c r="J77" s="429">
        <f>I77-I51</f>
        <v>8.7104388736349847E-2</v>
      </c>
      <c r="K77" s="659" t="s">
        <v>653</v>
      </c>
      <c r="L77" s="660"/>
      <c r="M77" s="100"/>
      <c r="N77" s="100"/>
      <c r="O77" s="100"/>
      <c r="P77" s="100"/>
      <c r="Q77" s="100"/>
      <c r="R77" s="100"/>
    </row>
    <row r="78" spans="1:18" ht="15.75" customHeight="1">
      <c r="A78" s="677"/>
      <c r="B78" s="680"/>
      <c r="C78" s="230" t="s">
        <v>209</v>
      </c>
      <c r="D78" s="670"/>
      <c r="E78" s="671"/>
      <c r="F78" s="672"/>
      <c r="G78" s="226"/>
      <c r="H78" s="228"/>
      <c r="I78" s="229"/>
      <c r="J78" s="429"/>
      <c r="K78" s="670"/>
      <c r="L78" s="672"/>
      <c r="M78" s="100"/>
      <c r="N78" s="100"/>
      <c r="O78" s="100"/>
      <c r="P78" s="100"/>
      <c r="Q78" s="100"/>
      <c r="R78" s="100"/>
    </row>
    <row r="79" spans="1:18" ht="15.75" customHeight="1">
      <c r="A79" s="677"/>
      <c r="B79" s="680"/>
      <c r="C79" s="230" t="s">
        <v>214</v>
      </c>
      <c r="D79" s="670"/>
      <c r="E79" s="671"/>
      <c r="F79" s="672"/>
      <c r="G79" s="226"/>
      <c r="H79" s="228"/>
      <c r="I79" s="229"/>
      <c r="J79" s="226"/>
      <c r="K79" s="670"/>
      <c r="L79" s="672"/>
      <c r="M79" s="100"/>
      <c r="N79" s="100"/>
      <c r="O79" s="100"/>
      <c r="P79" s="100"/>
      <c r="Q79" s="100"/>
      <c r="R79" s="100"/>
    </row>
    <row r="80" spans="1:18" ht="15.75" customHeight="1">
      <c r="A80" s="678"/>
      <c r="B80" s="681"/>
      <c r="C80" s="230" t="s">
        <v>215</v>
      </c>
      <c r="D80" s="670"/>
      <c r="E80" s="671"/>
      <c r="F80" s="672"/>
      <c r="G80" s="226"/>
      <c r="H80" s="228"/>
      <c r="I80" s="229"/>
      <c r="J80" s="226"/>
      <c r="K80" s="670"/>
      <c r="L80" s="672"/>
      <c r="M80" s="100"/>
      <c r="N80" s="100"/>
      <c r="O80" s="100"/>
      <c r="P80" s="100"/>
      <c r="Q80" s="100"/>
      <c r="R80" s="100"/>
    </row>
    <row r="81" spans="1:18" ht="15.75" customHeight="1">
      <c r="A81" s="665" t="s">
        <v>980</v>
      </c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</row>
    <row r="83" spans="1:18" s="107" customFormat="1" ht="16.350000000000001" customHeight="1">
      <c r="A83" s="676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78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514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82" t="s">
        <v>191</v>
      </c>
      <c r="B85" s="683"/>
      <c r="C85" s="175" t="s">
        <v>47</v>
      </c>
      <c r="D85" s="682" t="s">
        <v>12</v>
      </c>
      <c r="E85" s="684"/>
      <c r="F85" s="683"/>
      <c r="G85" s="175" t="s">
        <v>46</v>
      </c>
      <c r="H85" s="175" t="s">
        <v>515</v>
      </c>
      <c r="I85" s="175" t="s">
        <v>516</v>
      </c>
      <c r="J85" s="175" t="s">
        <v>352</v>
      </c>
      <c r="K85" s="682" t="s">
        <v>51</v>
      </c>
      <c r="L85" s="683"/>
      <c r="M85" s="130"/>
    </row>
    <row r="86" spans="1:18" ht="15.75" customHeight="1">
      <c r="A86" s="676">
        <v>7</v>
      </c>
      <c r="B86" s="679" t="s">
        <v>519</v>
      </c>
      <c r="C86" s="226">
        <v>1</v>
      </c>
      <c r="D86" s="685" t="s">
        <v>780</v>
      </c>
      <c r="E86" s="660"/>
      <c r="F86" s="660"/>
      <c r="G86" s="226">
        <v>21</v>
      </c>
      <c r="H86" s="228">
        <v>1772.0780200093345</v>
      </c>
      <c r="I86" s="229">
        <v>84.38466761949212</v>
      </c>
      <c r="J86" s="429">
        <f>I86-I60</f>
        <v>2.2451549982051233E-2</v>
      </c>
      <c r="K86" s="659" t="s">
        <v>653</v>
      </c>
      <c r="L86" s="660"/>
      <c r="N86" s="100"/>
      <c r="O86" s="100"/>
      <c r="P86" s="100"/>
      <c r="Q86" s="100"/>
      <c r="R86" s="100"/>
    </row>
    <row r="87" spans="1:18" ht="15.75" customHeight="1">
      <c r="A87" s="677"/>
      <c r="B87" s="680"/>
      <c r="C87" s="226">
        <v>2</v>
      </c>
      <c r="D87" s="685" t="s">
        <v>698</v>
      </c>
      <c r="E87" s="660"/>
      <c r="F87" s="660"/>
      <c r="G87" s="226">
        <v>22</v>
      </c>
      <c r="H87" s="228">
        <v>1594.9795664276003</v>
      </c>
      <c r="I87" s="229">
        <v>72.499071201254552</v>
      </c>
      <c r="J87" s="429">
        <f>I87-I61</f>
        <v>7.1605602420049763E-2</v>
      </c>
      <c r="K87" s="659" t="s">
        <v>653</v>
      </c>
      <c r="L87" s="660"/>
      <c r="N87" s="100"/>
      <c r="O87" s="100"/>
      <c r="P87" s="100"/>
      <c r="Q87" s="100"/>
      <c r="R87" s="100"/>
    </row>
    <row r="88" spans="1:18" ht="15.75" customHeight="1">
      <c r="A88" s="677"/>
      <c r="B88" s="680"/>
      <c r="C88" s="226">
        <v>3</v>
      </c>
      <c r="D88" s="670"/>
      <c r="E88" s="671"/>
      <c r="F88" s="672"/>
      <c r="G88" s="226"/>
      <c r="H88" s="228"/>
      <c r="I88" s="229"/>
      <c r="J88" s="226"/>
      <c r="K88" s="670"/>
      <c r="L88" s="672"/>
      <c r="N88" s="100"/>
      <c r="O88" s="100"/>
      <c r="P88" s="100"/>
      <c r="Q88" s="100"/>
      <c r="R88" s="100"/>
    </row>
    <row r="89" spans="1:18" ht="15.75" customHeight="1">
      <c r="A89" s="677"/>
      <c r="B89" s="680"/>
      <c r="C89" s="226">
        <v>4</v>
      </c>
      <c r="D89" s="670"/>
      <c r="E89" s="671"/>
      <c r="F89" s="672"/>
      <c r="G89" s="226"/>
      <c r="H89" s="228"/>
      <c r="I89" s="229"/>
      <c r="J89" s="226"/>
      <c r="K89" s="670"/>
      <c r="L89" s="672"/>
      <c r="N89" s="100"/>
      <c r="O89" s="100"/>
      <c r="P89" s="100"/>
      <c r="Q89" s="100"/>
      <c r="R89" s="100"/>
    </row>
    <row r="90" spans="1:18" ht="15.75" customHeight="1">
      <c r="A90" s="677"/>
      <c r="B90" s="680"/>
      <c r="C90" s="226">
        <v>5</v>
      </c>
      <c r="D90" s="670"/>
      <c r="E90" s="671"/>
      <c r="F90" s="672"/>
      <c r="G90" s="226"/>
      <c r="H90" s="228"/>
      <c r="I90" s="229"/>
      <c r="J90" s="226"/>
      <c r="K90" s="670"/>
      <c r="L90" s="672"/>
      <c r="N90" s="100"/>
      <c r="O90" s="100"/>
      <c r="P90" s="100"/>
      <c r="Q90" s="100"/>
      <c r="R90" s="100"/>
    </row>
    <row r="91" spans="1:18" ht="15.75" customHeight="1">
      <c r="A91" s="677"/>
      <c r="B91" s="680"/>
      <c r="C91" s="230" t="s">
        <v>208</v>
      </c>
      <c r="D91" s="670"/>
      <c r="E91" s="671"/>
      <c r="F91" s="672"/>
      <c r="G91" s="226"/>
      <c r="H91" s="228"/>
      <c r="I91" s="229"/>
      <c r="J91" s="226"/>
      <c r="K91" s="670"/>
      <c r="L91" s="672"/>
      <c r="N91" s="100"/>
      <c r="O91" s="100"/>
      <c r="P91" s="100"/>
      <c r="Q91" s="100"/>
      <c r="R91" s="100"/>
    </row>
    <row r="92" spans="1:18" ht="15.75" customHeight="1">
      <c r="A92" s="677"/>
      <c r="B92" s="680"/>
      <c r="C92" s="230" t="s">
        <v>213</v>
      </c>
      <c r="D92" s="670"/>
      <c r="E92" s="671"/>
      <c r="F92" s="672"/>
      <c r="G92" s="226"/>
      <c r="H92" s="228"/>
      <c r="I92" s="229"/>
      <c r="J92" s="226"/>
      <c r="K92" s="670"/>
      <c r="L92" s="672"/>
      <c r="N92" s="100"/>
      <c r="O92" s="100"/>
      <c r="P92" s="100"/>
      <c r="Q92" s="100"/>
      <c r="R92" s="100"/>
    </row>
    <row r="93" spans="1:18" ht="15.75" customHeight="1">
      <c r="A93" s="677"/>
      <c r="B93" s="680"/>
      <c r="C93" s="230" t="s">
        <v>209</v>
      </c>
      <c r="D93" s="670"/>
      <c r="E93" s="671"/>
      <c r="F93" s="672"/>
      <c r="G93" s="226"/>
      <c r="H93" s="228"/>
      <c r="I93" s="229"/>
      <c r="J93" s="226"/>
      <c r="K93" s="670"/>
      <c r="L93" s="672"/>
      <c r="N93" s="100"/>
      <c r="O93" s="100"/>
      <c r="P93" s="100"/>
      <c r="Q93" s="100"/>
      <c r="R93" s="100"/>
    </row>
    <row r="94" spans="1:18" ht="15.75" customHeight="1">
      <c r="A94" s="677"/>
      <c r="B94" s="680"/>
      <c r="C94" s="230" t="s">
        <v>214</v>
      </c>
      <c r="D94" s="670"/>
      <c r="E94" s="671"/>
      <c r="F94" s="672"/>
      <c r="G94" s="226"/>
      <c r="H94" s="228"/>
      <c r="I94" s="229"/>
      <c r="J94" s="226"/>
      <c r="K94" s="670"/>
      <c r="L94" s="672"/>
      <c r="M94" s="100"/>
      <c r="N94" s="100"/>
      <c r="O94" s="100"/>
      <c r="P94" s="100"/>
      <c r="Q94" s="100"/>
      <c r="R94" s="100"/>
    </row>
    <row r="95" spans="1:18" ht="15.75" customHeight="1">
      <c r="A95" s="678"/>
      <c r="B95" s="681"/>
      <c r="C95" s="230" t="s">
        <v>215</v>
      </c>
      <c r="D95" s="670"/>
      <c r="E95" s="671"/>
      <c r="F95" s="672"/>
      <c r="G95" s="226"/>
      <c r="H95" s="228"/>
      <c r="I95" s="229"/>
      <c r="J95" s="226"/>
      <c r="K95" s="670"/>
      <c r="L95" s="672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73" t="s">
        <v>191</v>
      </c>
      <c r="B96" s="674"/>
      <c r="C96" s="233" t="s">
        <v>47</v>
      </c>
      <c r="D96" s="673" t="s">
        <v>12</v>
      </c>
      <c r="E96" s="675"/>
      <c r="F96" s="674"/>
      <c r="G96" s="233" t="s">
        <v>46</v>
      </c>
      <c r="H96" s="233" t="s">
        <v>515</v>
      </c>
      <c r="I96" s="233" t="s">
        <v>516</v>
      </c>
      <c r="J96" s="175" t="s">
        <v>352</v>
      </c>
      <c r="K96" s="673" t="s">
        <v>51</v>
      </c>
      <c r="L96" s="674"/>
      <c r="M96" s="131"/>
    </row>
    <row r="97" spans="1:18" ht="15.75" customHeight="1">
      <c r="A97" s="676">
        <v>8</v>
      </c>
      <c r="B97" s="679" t="s">
        <v>520</v>
      </c>
      <c r="C97" s="226">
        <v>1</v>
      </c>
      <c r="D97" s="670" t="s">
        <v>783</v>
      </c>
      <c r="E97" s="671"/>
      <c r="F97" s="672"/>
      <c r="G97" s="226">
        <v>19</v>
      </c>
      <c r="H97" s="228">
        <v>3172.0953708925722</v>
      </c>
      <c r="I97" s="229">
        <v>166.95238794171431</v>
      </c>
      <c r="J97" s="429">
        <f>I97-I71</f>
        <v>0.18402520025185254</v>
      </c>
      <c r="K97" s="659" t="s">
        <v>653</v>
      </c>
      <c r="L97" s="660"/>
      <c r="M97" s="100"/>
      <c r="N97" s="100"/>
      <c r="O97" s="100"/>
      <c r="P97" s="100"/>
      <c r="Q97" s="100"/>
      <c r="R97" s="100"/>
    </row>
    <row r="98" spans="1:18" ht="15.75" customHeight="1">
      <c r="A98" s="677"/>
      <c r="B98" s="680"/>
      <c r="C98" s="226">
        <v>2</v>
      </c>
      <c r="D98" s="670" t="s">
        <v>781</v>
      </c>
      <c r="E98" s="671"/>
      <c r="F98" s="672"/>
      <c r="G98" s="226">
        <v>18</v>
      </c>
      <c r="H98" s="228">
        <v>1597.4539696000595</v>
      </c>
      <c r="I98" s="229">
        <v>88.747442755558865</v>
      </c>
      <c r="J98" s="429">
        <f>I98-I77</f>
        <v>5.1345352536131372E-2</v>
      </c>
      <c r="K98" s="659" t="s">
        <v>653</v>
      </c>
      <c r="L98" s="660"/>
      <c r="M98" s="100"/>
      <c r="N98" s="100"/>
      <c r="O98" s="100"/>
      <c r="P98" s="100"/>
      <c r="Q98" s="100"/>
      <c r="R98" s="100"/>
    </row>
    <row r="99" spans="1:18" ht="15.75" customHeight="1">
      <c r="A99" s="677"/>
      <c r="B99" s="680"/>
      <c r="C99" s="226">
        <v>3</v>
      </c>
      <c r="D99" s="670" t="s">
        <v>763</v>
      </c>
      <c r="E99" s="671"/>
      <c r="F99" s="672"/>
      <c r="G99" s="226">
        <v>19</v>
      </c>
      <c r="H99" s="228">
        <v>1596.7912096642197</v>
      </c>
      <c r="I99" s="229">
        <v>84.041642613906305</v>
      </c>
      <c r="J99" s="429">
        <f>I99-I76</f>
        <v>2.8191455717973213E-2</v>
      </c>
      <c r="K99" s="659" t="s">
        <v>653</v>
      </c>
      <c r="L99" s="660"/>
      <c r="M99" s="100"/>
      <c r="N99" s="100"/>
      <c r="O99" s="100"/>
      <c r="P99" s="100"/>
      <c r="Q99" s="100"/>
      <c r="R99" s="100"/>
    </row>
    <row r="100" spans="1:18" ht="15.75" customHeight="1">
      <c r="A100" s="677"/>
      <c r="B100" s="680"/>
      <c r="C100" s="226">
        <v>4</v>
      </c>
      <c r="D100" s="670"/>
      <c r="E100" s="671"/>
      <c r="F100" s="672"/>
      <c r="G100" s="226"/>
      <c r="H100" s="228"/>
      <c r="I100" s="229"/>
      <c r="J100" s="226"/>
      <c r="K100" s="670"/>
      <c r="L100" s="672"/>
      <c r="M100" s="100"/>
      <c r="N100" s="100"/>
      <c r="O100" s="100"/>
      <c r="P100" s="100"/>
      <c r="Q100" s="100"/>
      <c r="R100" s="100"/>
    </row>
    <row r="101" spans="1:18" ht="15.75" customHeight="1">
      <c r="A101" s="677"/>
      <c r="B101" s="680"/>
      <c r="C101" s="226">
        <v>5</v>
      </c>
      <c r="D101" s="670"/>
      <c r="E101" s="671"/>
      <c r="F101" s="672"/>
      <c r="G101" s="226"/>
      <c r="H101" s="228"/>
      <c r="I101" s="229"/>
      <c r="J101" s="226"/>
      <c r="K101" s="670"/>
      <c r="L101" s="672"/>
      <c r="M101" s="100"/>
      <c r="N101" s="100"/>
      <c r="O101" s="100"/>
      <c r="P101" s="100"/>
      <c r="Q101" s="100"/>
      <c r="R101" s="100"/>
    </row>
    <row r="102" spans="1:18" ht="15.75" customHeight="1">
      <c r="A102" s="677"/>
      <c r="B102" s="680"/>
      <c r="C102" s="230" t="s">
        <v>208</v>
      </c>
      <c r="D102" s="670"/>
      <c r="E102" s="671"/>
      <c r="F102" s="672"/>
      <c r="G102" s="226"/>
      <c r="H102" s="228"/>
      <c r="I102" s="229"/>
      <c r="J102" s="226"/>
      <c r="K102" s="670"/>
      <c r="L102" s="672"/>
      <c r="M102" s="100"/>
      <c r="N102" s="100"/>
      <c r="O102" s="100"/>
      <c r="P102" s="100"/>
      <c r="Q102" s="100"/>
      <c r="R102" s="100"/>
    </row>
    <row r="103" spans="1:18" ht="15.75" customHeight="1">
      <c r="A103" s="677"/>
      <c r="B103" s="680"/>
      <c r="C103" s="230" t="s">
        <v>213</v>
      </c>
      <c r="D103" s="670"/>
      <c r="E103" s="671"/>
      <c r="F103" s="672"/>
      <c r="G103" s="226"/>
      <c r="H103" s="228"/>
      <c r="I103" s="229"/>
      <c r="J103" s="226"/>
      <c r="K103" s="670"/>
      <c r="L103" s="672"/>
      <c r="M103" s="100"/>
      <c r="N103" s="100"/>
      <c r="O103" s="100"/>
      <c r="P103" s="100"/>
      <c r="Q103" s="100"/>
      <c r="R103" s="100"/>
    </row>
    <row r="104" spans="1:18" ht="15.75" customHeight="1">
      <c r="A104" s="677"/>
      <c r="B104" s="680"/>
      <c r="C104" s="230" t="s">
        <v>209</v>
      </c>
      <c r="D104" s="670"/>
      <c r="E104" s="671"/>
      <c r="F104" s="672"/>
      <c r="G104" s="226"/>
      <c r="H104" s="228"/>
      <c r="I104" s="229"/>
      <c r="J104" s="226"/>
      <c r="K104" s="670"/>
      <c r="L104" s="672"/>
      <c r="M104" s="100"/>
      <c r="N104" s="100"/>
      <c r="O104" s="100"/>
      <c r="P104" s="100"/>
      <c r="Q104" s="100"/>
      <c r="R104" s="100"/>
    </row>
    <row r="105" spans="1:18" ht="15.75" customHeight="1">
      <c r="A105" s="677"/>
      <c r="B105" s="680"/>
      <c r="C105" s="230" t="s">
        <v>214</v>
      </c>
      <c r="D105" s="670"/>
      <c r="E105" s="671"/>
      <c r="F105" s="672"/>
      <c r="G105" s="226"/>
      <c r="H105" s="228"/>
      <c r="I105" s="229"/>
      <c r="J105" s="226"/>
      <c r="K105" s="670"/>
      <c r="L105" s="672"/>
      <c r="M105" s="100"/>
      <c r="N105" s="100"/>
      <c r="O105" s="100"/>
      <c r="P105" s="100"/>
      <c r="Q105" s="100"/>
      <c r="R105" s="100"/>
    </row>
    <row r="106" spans="1:18" ht="15.75" customHeight="1">
      <c r="A106" s="678"/>
      <c r="B106" s="681"/>
      <c r="C106" s="230" t="s">
        <v>215</v>
      </c>
      <c r="D106" s="670"/>
      <c r="E106" s="671"/>
      <c r="F106" s="672"/>
      <c r="G106" s="226"/>
      <c r="H106" s="228"/>
      <c r="I106" s="229"/>
      <c r="J106" s="226"/>
      <c r="K106" s="670"/>
      <c r="L106" s="672"/>
      <c r="M106" s="100"/>
      <c r="N106" s="100"/>
      <c r="O106" s="100"/>
      <c r="P106" s="100"/>
      <c r="Q106" s="100"/>
      <c r="R106" s="100"/>
    </row>
    <row r="107" spans="1:18" ht="15.75" customHeight="1">
      <c r="A107" s="665" t="s">
        <v>1023</v>
      </c>
      <c r="B107" s="665"/>
      <c r="C107" s="665"/>
      <c r="D107" s="665"/>
      <c r="E107" s="665"/>
      <c r="F107" s="665"/>
      <c r="G107" s="665"/>
      <c r="H107" s="665"/>
      <c r="I107" s="665"/>
      <c r="J107" s="665"/>
      <c r="K107" s="665"/>
      <c r="L107" s="665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65"/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</row>
    <row r="109" spans="1:18" s="107" customFormat="1" ht="16.350000000000001" customHeight="1">
      <c r="A109" s="676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78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0" t="s">
        <v>212</v>
      </c>
      <c r="I110" s="235" t="s">
        <v>514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82" t="s">
        <v>191</v>
      </c>
      <c r="B111" s="683"/>
      <c r="C111" s="175" t="s">
        <v>47</v>
      </c>
      <c r="D111" s="682" t="s">
        <v>12</v>
      </c>
      <c r="E111" s="684"/>
      <c r="F111" s="683"/>
      <c r="G111" s="175" t="s">
        <v>46</v>
      </c>
      <c r="H111" s="175" t="s">
        <v>515</v>
      </c>
      <c r="I111" s="175" t="s">
        <v>516</v>
      </c>
      <c r="J111" s="175" t="s">
        <v>352</v>
      </c>
      <c r="K111" s="682" t="s">
        <v>51</v>
      </c>
      <c r="L111" s="683"/>
      <c r="M111" s="130"/>
    </row>
    <row r="112" spans="1:18" ht="15.75" customHeight="1">
      <c r="A112" s="676">
        <v>7</v>
      </c>
      <c r="B112" s="679" t="s">
        <v>519</v>
      </c>
      <c r="C112" s="226">
        <v>1</v>
      </c>
      <c r="D112" s="685" t="s">
        <v>780</v>
      </c>
      <c r="E112" s="660"/>
      <c r="F112" s="660"/>
      <c r="G112" s="226">
        <v>21</v>
      </c>
      <c r="H112" s="228">
        <v>1772.2994694638769</v>
      </c>
      <c r="I112" s="229">
        <v>84.395212831613193</v>
      </c>
      <c r="J112" s="429">
        <f>I112-I86</f>
        <v>1.0545212121073178E-2</v>
      </c>
      <c r="K112" s="659" t="s">
        <v>653</v>
      </c>
      <c r="L112" s="660"/>
      <c r="N112" s="100"/>
      <c r="O112" s="100"/>
      <c r="P112" s="100"/>
      <c r="Q112" s="100"/>
      <c r="R112" s="100"/>
    </row>
    <row r="113" spans="1:18" ht="15.75" customHeight="1">
      <c r="A113" s="677"/>
      <c r="B113" s="680"/>
      <c r="C113" s="226">
        <v>2</v>
      </c>
      <c r="D113" s="685" t="s">
        <v>698</v>
      </c>
      <c r="E113" s="660"/>
      <c r="F113" s="660"/>
      <c r="G113" s="226">
        <v>22</v>
      </c>
      <c r="H113" s="228">
        <v>1595.0876535489465</v>
      </c>
      <c r="I113" s="229">
        <v>72.503984252224839</v>
      </c>
      <c r="J113" s="429">
        <f>I113-I87</f>
        <v>4.9130509702877134E-3</v>
      </c>
      <c r="K113" s="659" t="s">
        <v>653</v>
      </c>
      <c r="L113" s="660"/>
      <c r="N113" s="100"/>
      <c r="O113" s="100"/>
      <c r="P113" s="100"/>
      <c r="Q113" s="100"/>
      <c r="R113" s="100"/>
    </row>
    <row r="114" spans="1:18" ht="15.75" customHeight="1">
      <c r="A114" s="677"/>
      <c r="B114" s="680"/>
      <c r="C114" s="226">
        <v>3</v>
      </c>
      <c r="D114" s="670"/>
      <c r="E114" s="671"/>
      <c r="F114" s="672"/>
      <c r="G114" s="226"/>
      <c r="H114" s="228"/>
      <c r="I114" s="229"/>
      <c r="J114" s="226"/>
      <c r="K114" s="670"/>
      <c r="L114" s="672"/>
      <c r="N114" s="100"/>
      <c r="O114" s="100"/>
      <c r="P114" s="100"/>
      <c r="Q114" s="100"/>
      <c r="R114" s="100"/>
    </row>
    <row r="115" spans="1:18" ht="15.75" customHeight="1">
      <c r="A115" s="677"/>
      <c r="B115" s="680"/>
      <c r="C115" s="226">
        <v>4</v>
      </c>
      <c r="D115" s="670"/>
      <c r="E115" s="671"/>
      <c r="F115" s="672"/>
      <c r="G115" s="226"/>
      <c r="H115" s="228"/>
      <c r="I115" s="229"/>
      <c r="J115" s="226"/>
      <c r="K115" s="670"/>
      <c r="L115" s="672"/>
      <c r="N115" s="100"/>
      <c r="O115" s="100"/>
      <c r="P115" s="100"/>
      <c r="Q115" s="100"/>
      <c r="R115" s="100"/>
    </row>
    <row r="116" spans="1:18" ht="15.75" customHeight="1">
      <c r="A116" s="677"/>
      <c r="B116" s="680"/>
      <c r="C116" s="226">
        <v>5</v>
      </c>
      <c r="D116" s="670"/>
      <c r="E116" s="671"/>
      <c r="F116" s="672"/>
      <c r="G116" s="226"/>
      <c r="H116" s="228"/>
      <c r="I116" s="229"/>
      <c r="J116" s="226"/>
      <c r="K116" s="670"/>
      <c r="L116" s="672"/>
      <c r="N116" s="100"/>
      <c r="O116" s="100"/>
      <c r="P116" s="100"/>
      <c r="Q116" s="100"/>
      <c r="R116" s="100"/>
    </row>
    <row r="117" spans="1:18" ht="15.75" customHeight="1">
      <c r="A117" s="677"/>
      <c r="B117" s="680"/>
      <c r="C117" s="230" t="s">
        <v>208</v>
      </c>
      <c r="D117" s="670"/>
      <c r="E117" s="671"/>
      <c r="F117" s="672"/>
      <c r="G117" s="226"/>
      <c r="H117" s="228"/>
      <c r="I117" s="229"/>
      <c r="J117" s="226"/>
      <c r="K117" s="670"/>
      <c r="L117" s="672"/>
      <c r="N117" s="100"/>
      <c r="O117" s="100"/>
      <c r="P117" s="100"/>
      <c r="Q117" s="100"/>
      <c r="R117" s="100"/>
    </row>
    <row r="118" spans="1:18" ht="15.75" customHeight="1">
      <c r="A118" s="677"/>
      <c r="B118" s="680"/>
      <c r="C118" s="230" t="s">
        <v>213</v>
      </c>
      <c r="D118" s="670"/>
      <c r="E118" s="671"/>
      <c r="F118" s="672"/>
      <c r="G118" s="226"/>
      <c r="H118" s="228"/>
      <c r="I118" s="229"/>
      <c r="J118" s="226"/>
      <c r="K118" s="670"/>
      <c r="L118" s="672"/>
      <c r="N118" s="100"/>
      <c r="O118" s="100"/>
      <c r="P118" s="100"/>
      <c r="Q118" s="100"/>
      <c r="R118" s="100"/>
    </row>
    <row r="119" spans="1:18" ht="15.75" customHeight="1">
      <c r="A119" s="677"/>
      <c r="B119" s="680"/>
      <c r="C119" s="230" t="s">
        <v>209</v>
      </c>
      <c r="D119" s="670"/>
      <c r="E119" s="671"/>
      <c r="F119" s="672"/>
      <c r="G119" s="226"/>
      <c r="H119" s="228"/>
      <c r="I119" s="229"/>
      <c r="J119" s="226"/>
      <c r="K119" s="670"/>
      <c r="L119" s="672"/>
      <c r="N119" s="100"/>
      <c r="O119" s="100"/>
      <c r="P119" s="100"/>
      <c r="Q119" s="100"/>
      <c r="R119" s="100"/>
    </row>
    <row r="120" spans="1:18" ht="15.75" customHeight="1">
      <c r="A120" s="677"/>
      <c r="B120" s="680"/>
      <c r="C120" s="230" t="s">
        <v>214</v>
      </c>
      <c r="D120" s="670"/>
      <c r="E120" s="671"/>
      <c r="F120" s="672"/>
      <c r="G120" s="226"/>
      <c r="H120" s="228"/>
      <c r="I120" s="229"/>
      <c r="J120" s="226"/>
      <c r="K120" s="670"/>
      <c r="L120" s="672"/>
      <c r="M120" s="100"/>
      <c r="N120" s="100"/>
      <c r="O120" s="100"/>
      <c r="P120" s="100"/>
      <c r="Q120" s="100"/>
      <c r="R120" s="100"/>
    </row>
    <row r="121" spans="1:18" ht="15.75" customHeight="1">
      <c r="A121" s="678"/>
      <c r="B121" s="681"/>
      <c r="C121" s="230" t="s">
        <v>215</v>
      </c>
      <c r="D121" s="670"/>
      <c r="E121" s="671"/>
      <c r="F121" s="672"/>
      <c r="G121" s="226"/>
      <c r="H121" s="228"/>
      <c r="I121" s="229"/>
      <c r="J121" s="226"/>
      <c r="K121" s="670"/>
      <c r="L121" s="672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73" t="s">
        <v>191</v>
      </c>
      <c r="B122" s="674"/>
      <c r="C122" s="233" t="s">
        <v>47</v>
      </c>
      <c r="D122" s="673" t="s">
        <v>12</v>
      </c>
      <c r="E122" s="675"/>
      <c r="F122" s="674"/>
      <c r="G122" s="233" t="s">
        <v>46</v>
      </c>
      <c r="H122" s="233" t="s">
        <v>515</v>
      </c>
      <c r="I122" s="233" t="s">
        <v>516</v>
      </c>
      <c r="J122" s="175" t="s">
        <v>352</v>
      </c>
      <c r="K122" s="673" t="s">
        <v>51</v>
      </c>
      <c r="L122" s="674"/>
      <c r="M122" s="131"/>
    </row>
    <row r="123" spans="1:18" ht="15.75" customHeight="1">
      <c r="C123" s="226">
        <v>1</v>
      </c>
      <c r="D123" s="670" t="s">
        <v>783</v>
      </c>
      <c r="E123" s="671"/>
      <c r="F123" s="672"/>
      <c r="G123" s="226">
        <v>19</v>
      </c>
      <c r="H123" s="228">
        <v>3175.9997410120427</v>
      </c>
      <c r="I123" s="229">
        <v>167.15788110589705</v>
      </c>
      <c r="J123" s="429">
        <f>I123-I97</f>
        <v>0.20549316418274088</v>
      </c>
      <c r="K123" s="659" t="s">
        <v>653</v>
      </c>
      <c r="L123" s="660"/>
      <c r="M123" s="100"/>
      <c r="N123" s="100"/>
      <c r="O123" s="100"/>
      <c r="P123" s="100"/>
      <c r="Q123" s="100"/>
      <c r="R123" s="100"/>
    </row>
    <row r="124" spans="1:18" ht="15.75" customHeight="1">
      <c r="C124" s="226">
        <v>2</v>
      </c>
      <c r="D124" s="670" t="s">
        <v>781</v>
      </c>
      <c r="E124" s="671"/>
      <c r="F124" s="672"/>
      <c r="G124" s="226">
        <v>18</v>
      </c>
      <c r="H124" s="228">
        <v>1598.6173441422909</v>
      </c>
      <c r="I124" s="229">
        <v>88.812074674571704</v>
      </c>
      <c r="J124" s="429">
        <f>I124-I98</f>
        <v>6.4631919012839489E-2</v>
      </c>
      <c r="K124" s="659" t="s">
        <v>653</v>
      </c>
      <c r="L124" s="660"/>
      <c r="M124" s="100"/>
      <c r="N124" s="100"/>
      <c r="O124" s="100"/>
      <c r="P124" s="100"/>
      <c r="Q124" s="100"/>
      <c r="R124" s="100"/>
    </row>
    <row r="125" spans="1:18" ht="15.75" customHeight="1">
      <c r="C125" s="226">
        <v>3</v>
      </c>
      <c r="D125" s="670" t="s">
        <v>763</v>
      </c>
      <c r="E125" s="671"/>
      <c r="F125" s="672"/>
      <c r="G125" s="226">
        <v>19</v>
      </c>
      <c r="H125" s="228">
        <v>1597.8033253034976</v>
      </c>
      <c r="I125" s="229">
        <v>84.094911858078817</v>
      </c>
      <c r="J125" s="429">
        <f>I125-I99</f>
        <v>5.3269244172511776E-2</v>
      </c>
      <c r="K125" s="659" t="s">
        <v>653</v>
      </c>
      <c r="L125" s="660"/>
      <c r="M125" s="100"/>
      <c r="N125" s="100"/>
      <c r="O125" s="100"/>
      <c r="P125" s="100"/>
      <c r="Q125" s="100"/>
      <c r="R125" s="100"/>
    </row>
    <row r="126" spans="1:18" ht="15.75" customHeight="1">
      <c r="C126" s="226">
        <v>4</v>
      </c>
      <c r="D126" s="670"/>
      <c r="E126" s="671"/>
      <c r="F126" s="672"/>
      <c r="G126" s="226"/>
      <c r="H126" s="228"/>
      <c r="I126" s="229"/>
      <c r="J126" s="226"/>
      <c r="K126" s="670"/>
      <c r="L126" s="672"/>
      <c r="M126" s="100"/>
      <c r="N126" s="100"/>
      <c r="O126" s="100"/>
      <c r="P126" s="100"/>
      <c r="Q126" s="100"/>
      <c r="R126" s="100"/>
    </row>
    <row r="127" spans="1:18" ht="15.75" customHeight="1">
      <c r="C127" s="226">
        <v>5</v>
      </c>
      <c r="D127" s="670"/>
      <c r="E127" s="671"/>
      <c r="F127" s="672"/>
      <c r="G127" s="226"/>
      <c r="H127" s="228"/>
      <c r="I127" s="229"/>
      <c r="J127" s="226"/>
      <c r="K127" s="670"/>
      <c r="L127" s="672"/>
      <c r="M127" s="100"/>
      <c r="N127" s="100"/>
      <c r="O127" s="100"/>
      <c r="P127" s="100"/>
      <c r="Q127" s="100"/>
      <c r="R127" s="100"/>
    </row>
    <row r="128" spans="1:18" ht="15.75" customHeight="1">
      <c r="C128" s="230" t="s">
        <v>208</v>
      </c>
      <c r="D128" s="670"/>
      <c r="E128" s="671"/>
      <c r="F128" s="672"/>
      <c r="G128" s="226"/>
      <c r="H128" s="228"/>
      <c r="I128" s="229"/>
      <c r="J128" s="226"/>
      <c r="K128" s="670"/>
      <c r="L128" s="672"/>
      <c r="M128" s="100"/>
      <c r="N128" s="100"/>
      <c r="O128" s="100"/>
      <c r="P128" s="100"/>
      <c r="Q128" s="100"/>
      <c r="R128" s="100"/>
    </row>
    <row r="129" spans="3:18" ht="15.75" customHeight="1">
      <c r="C129" s="230" t="s">
        <v>213</v>
      </c>
      <c r="D129" s="670"/>
      <c r="E129" s="671"/>
      <c r="F129" s="672"/>
      <c r="G129" s="226"/>
      <c r="H129" s="228"/>
      <c r="I129" s="229"/>
      <c r="J129" s="226"/>
      <c r="K129" s="670"/>
      <c r="L129" s="672"/>
      <c r="M129" s="100"/>
      <c r="N129" s="100"/>
      <c r="O129" s="100"/>
      <c r="P129" s="100"/>
      <c r="Q129" s="100"/>
      <c r="R129" s="100"/>
    </row>
    <row r="130" spans="3:18" ht="15.75" customHeight="1">
      <c r="C130" s="230" t="s">
        <v>209</v>
      </c>
      <c r="D130" s="670"/>
      <c r="E130" s="671"/>
      <c r="F130" s="672"/>
      <c r="G130" s="226"/>
      <c r="H130" s="228"/>
      <c r="I130" s="229"/>
      <c r="J130" s="226"/>
      <c r="K130" s="670"/>
      <c r="L130" s="672"/>
      <c r="M130" s="100"/>
      <c r="N130" s="100"/>
      <c r="O130" s="100"/>
      <c r="P130" s="100"/>
      <c r="Q130" s="100"/>
      <c r="R130" s="100"/>
    </row>
    <row r="131" spans="3:18" ht="15.75" customHeight="1">
      <c r="C131" s="230" t="s">
        <v>214</v>
      </c>
      <c r="D131" s="670"/>
      <c r="E131" s="671"/>
      <c r="F131" s="672"/>
      <c r="G131" s="226"/>
      <c r="H131" s="228"/>
      <c r="I131" s="229"/>
      <c r="J131" s="226"/>
      <c r="K131" s="670"/>
      <c r="L131" s="672"/>
      <c r="M131" s="100"/>
      <c r="N131" s="100"/>
      <c r="O131" s="100"/>
      <c r="P131" s="100"/>
      <c r="Q131" s="100"/>
      <c r="R131" s="100"/>
    </row>
    <row r="132" spans="3:18" ht="15.75" customHeight="1">
      <c r="C132" s="230" t="s">
        <v>215</v>
      </c>
      <c r="D132" s="670"/>
      <c r="E132" s="671"/>
      <c r="F132" s="672"/>
      <c r="G132" s="226"/>
      <c r="H132" s="228"/>
      <c r="I132" s="229"/>
      <c r="J132" s="226"/>
      <c r="K132" s="670"/>
      <c r="L132" s="672"/>
      <c r="M132" s="100"/>
      <c r="N132" s="100"/>
      <c r="O132" s="100"/>
      <c r="P132" s="100"/>
      <c r="Q132" s="100"/>
      <c r="R132" s="100"/>
    </row>
  </sheetData>
  <mergeCells count="259">
    <mergeCell ref="D130:F130"/>
    <mergeCell ref="K130:L130"/>
    <mergeCell ref="D131:F131"/>
    <mergeCell ref="K131:L131"/>
    <mergeCell ref="D132:F132"/>
    <mergeCell ref="K132:L132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K120:L120"/>
    <mergeCell ref="D121:F121"/>
    <mergeCell ref="K121:L121"/>
    <mergeCell ref="A122:B122"/>
    <mergeCell ref="D122:F122"/>
    <mergeCell ref="K122:L122"/>
    <mergeCell ref="D123:F123"/>
    <mergeCell ref="K123:L123"/>
    <mergeCell ref="D124:F124"/>
    <mergeCell ref="K124:L124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D53:F53"/>
    <mergeCell ref="K53:L53"/>
    <mergeCell ref="D54:F54"/>
    <mergeCell ref="K54:L54"/>
    <mergeCell ref="K42:L42"/>
    <mergeCell ref="D43:F43"/>
    <mergeCell ref="K43:L43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K52:L52"/>
    <mergeCell ref="D37:F37"/>
    <mergeCell ref="K37:L37"/>
    <mergeCell ref="D38:F38"/>
    <mergeCell ref="K38:L38"/>
    <mergeCell ref="D39:F39"/>
    <mergeCell ref="K39:L39"/>
    <mergeCell ref="D40:F40"/>
    <mergeCell ref="A44:B44"/>
    <mergeCell ref="D44:F44"/>
    <mergeCell ref="K44:L44"/>
    <mergeCell ref="D15:F15"/>
    <mergeCell ref="K15:L15"/>
    <mergeCell ref="D16:F16"/>
    <mergeCell ref="A1:L2"/>
    <mergeCell ref="K40:L40"/>
    <mergeCell ref="D41:F41"/>
    <mergeCell ref="K41:L41"/>
    <mergeCell ref="D42:F42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K92:L92"/>
    <mergeCell ref="D93:F93"/>
    <mergeCell ref="K93:L93"/>
    <mergeCell ref="D94:F94"/>
    <mergeCell ref="D27:F27"/>
    <mergeCell ref="K27:L27"/>
    <mergeCell ref="D28:F28"/>
    <mergeCell ref="K28:L28"/>
    <mergeCell ref="K16:L16"/>
    <mergeCell ref="D17:F17"/>
    <mergeCell ref="K17:L17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2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R133"/>
  <sheetViews>
    <sheetView view="pageBreakPreview" topLeftCell="A87" zoomScale="115" zoomScaleNormal="60" zoomScaleSheetLayoutView="115" workbookViewId="0">
      <selection activeCell="N104" sqref="N104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500" t="s">
        <v>513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100"/>
    </row>
    <row r="2" spans="1:18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N2" s="216"/>
      <c r="O2" s="216"/>
      <c r="P2" s="216"/>
      <c r="Q2" s="216"/>
      <c r="R2" s="216"/>
    </row>
    <row r="3" spans="1:18" ht="15.75" customHeight="1">
      <c r="A3" s="665" t="s">
        <v>800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100"/>
      <c r="N3" s="100"/>
      <c r="O3" s="100"/>
      <c r="P3" s="100"/>
      <c r="Q3" s="100"/>
      <c r="R3" s="100"/>
    </row>
    <row r="4" spans="1:18" s="101" customFormat="1" ht="15.75" customHeight="1">
      <c r="A4" s="665"/>
      <c r="B4" s="665"/>
      <c r="C4" s="665"/>
      <c r="D4" s="665"/>
      <c r="E4" s="665"/>
      <c r="F4" s="665"/>
      <c r="G4" s="665"/>
      <c r="H4" s="665"/>
      <c r="I4" s="665"/>
      <c r="J4" s="665"/>
      <c r="K4" s="665"/>
      <c r="L4" s="665"/>
    </row>
    <row r="5" spans="1:18" s="107" customFormat="1" ht="16.350000000000001" customHeight="1">
      <c r="A5" s="676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78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514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82" t="s">
        <v>191</v>
      </c>
      <c r="B7" s="683"/>
      <c r="C7" s="175" t="s">
        <v>47</v>
      </c>
      <c r="D7" s="682" t="s">
        <v>12</v>
      </c>
      <c r="E7" s="684"/>
      <c r="F7" s="683"/>
      <c r="G7" s="175" t="s">
        <v>46</v>
      </c>
      <c r="H7" s="175" t="s">
        <v>515</v>
      </c>
      <c r="I7" s="175" t="s">
        <v>516</v>
      </c>
      <c r="J7" s="175" t="s">
        <v>352</v>
      </c>
      <c r="K7" s="682" t="s">
        <v>51</v>
      </c>
      <c r="L7" s="683"/>
      <c r="M7" s="130"/>
    </row>
    <row r="8" spans="1:18" ht="15.75" customHeight="1">
      <c r="A8" s="676">
        <f>J5</f>
        <v>9</v>
      </c>
      <c r="B8" s="679" t="str">
        <f>J6</f>
        <v>微波小吃</v>
      </c>
      <c r="C8" s="226">
        <v>1</v>
      </c>
      <c r="D8" s="670" t="s">
        <v>427</v>
      </c>
      <c r="E8" s="671"/>
      <c r="F8" s="672"/>
      <c r="G8" s="226">
        <v>13</v>
      </c>
      <c r="H8" s="228">
        <v>1077.780637091915</v>
      </c>
      <c r="I8" s="229">
        <v>82.906202853224258</v>
      </c>
      <c r="J8" s="429">
        <v>2.2311553836544817E-3</v>
      </c>
      <c r="K8" s="659" t="s">
        <v>653</v>
      </c>
      <c r="L8" s="660"/>
      <c r="N8" s="100"/>
      <c r="O8" s="100"/>
      <c r="P8" s="100"/>
      <c r="Q8" s="100"/>
      <c r="R8" s="100"/>
    </row>
    <row r="9" spans="1:18" ht="15.75" customHeight="1">
      <c r="A9" s="677"/>
      <c r="B9" s="680"/>
      <c r="C9" s="226">
        <v>2</v>
      </c>
      <c r="D9" s="670" t="s">
        <v>661</v>
      </c>
      <c r="E9" s="671"/>
      <c r="F9" s="672"/>
      <c r="G9" s="226">
        <v>22</v>
      </c>
      <c r="H9" s="228">
        <v>1593.5881446692222</v>
      </c>
      <c r="I9" s="229">
        <v>72.435824757691918</v>
      </c>
      <c r="J9" s="429">
        <v>9.0290949144389288E-3</v>
      </c>
      <c r="K9" s="659" t="s">
        <v>653</v>
      </c>
      <c r="L9" s="660"/>
      <c r="N9" s="100"/>
      <c r="O9" s="100"/>
      <c r="P9" s="100"/>
      <c r="Q9" s="100"/>
      <c r="R9" s="100"/>
    </row>
    <row r="10" spans="1:18" ht="15.75" customHeight="1">
      <c r="A10" s="677"/>
      <c r="B10" s="680"/>
      <c r="C10" s="226">
        <v>3</v>
      </c>
      <c r="D10" s="670" t="s">
        <v>713</v>
      </c>
      <c r="E10" s="671"/>
      <c r="F10" s="672"/>
      <c r="G10" s="226">
        <v>22</v>
      </c>
      <c r="H10" s="228">
        <v>1593.4452392906719</v>
      </c>
      <c r="I10" s="229">
        <v>72.429329058666909</v>
      </c>
      <c r="J10" s="429">
        <v>1.4926182972800461E-2</v>
      </c>
      <c r="K10" s="659" t="s">
        <v>653</v>
      </c>
      <c r="L10" s="660"/>
      <c r="N10" s="100"/>
      <c r="O10" s="100"/>
      <c r="P10" s="100"/>
      <c r="Q10" s="100"/>
      <c r="R10" s="100"/>
    </row>
    <row r="11" spans="1:18" ht="15.75" customHeight="1">
      <c r="A11" s="677"/>
      <c r="B11" s="680"/>
      <c r="C11" s="226">
        <v>4</v>
      </c>
      <c r="D11" s="670"/>
      <c r="E11" s="671"/>
      <c r="F11" s="672"/>
      <c r="G11" s="228"/>
      <c r="H11" s="228"/>
      <c r="I11" s="229"/>
      <c r="J11" s="226"/>
      <c r="K11" s="670"/>
      <c r="L11" s="672"/>
      <c r="N11" s="100"/>
      <c r="O11" s="100"/>
      <c r="P11" s="100"/>
      <c r="Q11" s="100"/>
      <c r="R11" s="100"/>
    </row>
    <row r="12" spans="1:18" ht="15.75" customHeight="1">
      <c r="A12" s="677"/>
      <c r="B12" s="680"/>
      <c r="C12" s="226">
        <v>5</v>
      </c>
      <c r="D12" s="670"/>
      <c r="E12" s="671"/>
      <c r="F12" s="672"/>
      <c r="G12" s="226"/>
      <c r="H12" s="228"/>
      <c r="I12" s="229"/>
      <c r="J12" s="226"/>
      <c r="K12" s="670"/>
      <c r="L12" s="672"/>
      <c r="N12" s="100"/>
      <c r="O12" s="100"/>
      <c r="P12" s="100"/>
      <c r="Q12" s="100"/>
      <c r="R12" s="100"/>
    </row>
    <row r="13" spans="1:18" ht="15.75" customHeight="1">
      <c r="A13" s="677"/>
      <c r="B13" s="680"/>
      <c r="C13" s="230" t="s">
        <v>208</v>
      </c>
      <c r="D13" s="670"/>
      <c r="E13" s="671"/>
      <c r="F13" s="672"/>
      <c r="G13" s="226"/>
      <c r="H13" s="228"/>
      <c r="I13" s="229"/>
      <c r="J13" s="226"/>
      <c r="K13" s="670"/>
      <c r="L13" s="672"/>
      <c r="N13" s="100"/>
      <c r="O13" s="100"/>
      <c r="P13" s="100"/>
      <c r="Q13" s="100"/>
      <c r="R13" s="100"/>
    </row>
    <row r="14" spans="1:18" ht="15.75" customHeight="1">
      <c r="A14" s="677"/>
      <c r="B14" s="680"/>
      <c r="C14" s="230" t="s">
        <v>213</v>
      </c>
      <c r="D14" s="670"/>
      <c r="E14" s="671"/>
      <c r="F14" s="672"/>
      <c r="G14" s="226"/>
      <c r="H14" s="228"/>
      <c r="I14" s="229"/>
      <c r="J14" s="226"/>
      <c r="K14" s="670"/>
      <c r="L14" s="672"/>
      <c r="N14" s="100"/>
      <c r="O14" s="100"/>
      <c r="P14" s="100"/>
      <c r="Q14" s="100"/>
      <c r="R14" s="100"/>
    </row>
    <row r="15" spans="1:18" ht="15.75" customHeight="1">
      <c r="A15" s="677"/>
      <c r="B15" s="680"/>
      <c r="C15" s="230" t="s">
        <v>209</v>
      </c>
      <c r="D15" s="670"/>
      <c r="E15" s="671"/>
      <c r="F15" s="672"/>
      <c r="G15" s="226"/>
      <c r="H15" s="228"/>
      <c r="I15" s="229"/>
      <c r="J15" s="226"/>
      <c r="K15" s="670"/>
      <c r="L15" s="672"/>
      <c r="N15" s="100"/>
      <c r="O15" s="100"/>
      <c r="P15" s="100"/>
      <c r="Q15" s="100"/>
      <c r="R15" s="100"/>
    </row>
    <row r="16" spans="1:18" ht="15.75" customHeight="1">
      <c r="A16" s="677"/>
      <c r="B16" s="680"/>
      <c r="C16" s="230" t="s">
        <v>214</v>
      </c>
      <c r="D16" s="670"/>
      <c r="E16" s="671"/>
      <c r="F16" s="672"/>
      <c r="G16" s="226"/>
      <c r="H16" s="228"/>
      <c r="I16" s="229"/>
      <c r="J16" s="226"/>
      <c r="K16" s="670"/>
      <c r="L16" s="672"/>
      <c r="M16" s="100"/>
      <c r="N16" s="100"/>
      <c r="O16" s="100"/>
      <c r="P16" s="100"/>
      <c r="Q16" s="100"/>
      <c r="R16" s="100"/>
    </row>
    <row r="17" spans="1:18" ht="15.75" customHeight="1">
      <c r="A17" s="678"/>
      <c r="B17" s="681"/>
      <c r="C17" s="230" t="s">
        <v>215</v>
      </c>
      <c r="D17" s="670"/>
      <c r="E17" s="671"/>
      <c r="F17" s="672"/>
      <c r="G17" s="226"/>
      <c r="H17" s="228"/>
      <c r="I17" s="229"/>
      <c r="J17" s="226"/>
      <c r="K17" s="670"/>
      <c r="L17" s="672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73" t="s">
        <v>191</v>
      </c>
      <c r="B18" s="674"/>
      <c r="C18" s="233" t="s">
        <v>47</v>
      </c>
      <c r="D18" s="673" t="s">
        <v>12</v>
      </c>
      <c r="E18" s="675"/>
      <c r="F18" s="674"/>
      <c r="G18" s="233" t="s">
        <v>46</v>
      </c>
      <c r="H18" s="233" t="s">
        <v>515</v>
      </c>
      <c r="I18" s="233" t="s">
        <v>516</v>
      </c>
      <c r="J18" s="175" t="s">
        <v>352</v>
      </c>
      <c r="K18" s="673" t="s">
        <v>51</v>
      </c>
      <c r="L18" s="674"/>
      <c r="M18" s="131"/>
    </row>
    <row r="19" spans="1:18" ht="15.75" customHeight="1">
      <c r="A19" s="676"/>
      <c r="B19" s="679"/>
      <c r="C19" s="226">
        <v>1</v>
      </c>
      <c r="D19" s="670"/>
      <c r="E19" s="671"/>
      <c r="F19" s="672"/>
      <c r="G19" s="226"/>
      <c r="H19" s="228"/>
      <c r="I19" s="229"/>
      <c r="J19" s="226"/>
      <c r="K19" s="670"/>
      <c r="L19" s="672"/>
      <c r="M19" s="100"/>
      <c r="N19" s="100"/>
      <c r="O19" s="100"/>
      <c r="P19" s="100"/>
      <c r="Q19" s="100"/>
      <c r="R19" s="100"/>
    </row>
    <row r="20" spans="1:18" ht="15.75" customHeight="1">
      <c r="A20" s="677"/>
      <c r="B20" s="680"/>
      <c r="C20" s="226">
        <v>2</v>
      </c>
      <c r="D20" s="670"/>
      <c r="E20" s="671"/>
      <c r="F20" s="672"/>
      <c r="G20" s="226"/>
      <c r="H20" s="228"/>
      <c r="I20" s="229"/>
      <c r="J20" s="226"/>
      <c r="K20" s="670"/>
      <c r="L20" s="672"/>
      <c r="M20" s="100"/>
      <c r="N20" s="100"/>
      <c r="O20" s="100"/>
      <c r="P20" s="100"/>
      <c r="Q20" s="100"/>
      <c r="R20" s="100"/>
    </row>
    <row r="21" spans="1:18" ht="15.75" customHeight="1">
      <c r="A21" s="677"/>
      <c r="B21" s="680"/>
      <c r="C21" s="226">
        <v>3</v>
      </c>
      <c r="D21" s="670"/>
      <c r="E21" s="671"/>
      <c r="F21" s="672"/>
      <c r="G21" s="226"/>
      <c r="H21" s="228"/>
      <c r="I21" s="229"/>
      <c r="J21" s="226"/>
      <c r="K21" s="670"/>
      <c r="L21" s="672"/>
      <c r="M21" s="100"/>
      <c r="N21" s="100"/>
      <c r="O21" s="100"/>
      <c r="P21" s="100"/>
      <c r="Q21" s="100"/>
      <c r="R21" s="100"/>
    </row>
    <row r="22" spans="1:18" ht="15.75" customHeight="1">
      <c r="A22" s="677"/>
      <c r="B22" s="680"/>
      <c r="C22" s="226">
        <v>4</v>
      </c>
      <c r="D22" s="670"/>
      <c r="E22" s="671"/>
      <c r="F22" s="672"/>
      <c r="G22" s="226"/>
      <c r="H22" s="228"/>
      <c r="I22" s="229"/>
      <c r="J22" s="226"/>
      <c r="K22" s="670"/>
      <c r="L22" s="672"/>
      <c r="M22" s="100"/>
      <c r="N22" s="100"/>
      <c r="O22" s="100"/>
      <c r="P22" s="100"/>
      <c r="Q22" s="100"/>
      <c r="R22" s="100"/>
    </row>
    <row r="23" spans="1:18" ht="15.75" customHeight="1">
      <c r="A23" s="677"/>
      <c r="B23" s="680"/>
      <c r="C23" s="226">
        <v>5</v>
      </c>
      <c r="D23" s="670"/>
      <c r="E23" s="671"/>
      <c r="F23" s="672"/>
      <c r="G23" s="226"/>
      <c r="H23" s="228"/>
      <c r="I23" s="229"/>
      <c r="J23" s="226"/>
      <c r="K23" s="670"/>
      <c r="L23" s="672"/>
      <c r="M23" s="100"/>
      <c r="N23" s="100"/>
      <c r="O23" s="100"/>
      <c r="P23" s="100"/>
      <c r="Q23" s="100"/>
      <c r="R23" s="100"/>
    </row>
    <row r="24" spans="1:18" ht="15.75" customHeight="1">
      <c r="A24" s="677"/>
      <c r="B24" s="680"/>
      <c r="C24" s="230" t="s">
        <v>208</v>
      </c>
      <c r="D24" s="670"/>
      <c r="E24" s="671"/>
      <c r="F24" s="672"/>
      <c r="G24" s="226"/>
      <c r="H24" s="228"/>
      <c r="I24" s="229"/>
      <c r="J24" s="226"/>
      <c r="K24" s="670"/>
      <c r="L24" s="672"/>
      <c r="M24" s="100"/>
      <c r="N24" s="100"/>
      <c r="O24" s="100"/>
      <c r="P24" s="100"/>
      <c r="Q24" s="100"/>
      <c r="R24" s="100"/>
    </row>
    <row r="25" spans="1:18" ht="15.75" customHeight="1">
      <c r="A25" s="677"/>
      <c r="B25" s="680"/>
      <c r="C25" s="230" t="s">
        <v>213</v>
      </c>
      <c r="D25" s="670"/>
      <c r="E25" s="671"/>
      <c r="F25" s="672"/>
      <c r="G25" s="226"/>
      <c r="H25" s="228"/>
      <c r="I25" s="229"/>
      <c r="J25" s="226"/>
      <c r="K25" s="670"/>
      <c r="L25" s="672"/>
      <c r="M25" s="100"/>
      <c r="N25" s="100"/>
      <c r="O25" s="100"/>
      <c r="P25" s="100"/>
      <c r="Q25" s="100"/>
      <c r="R25" s="100"/>
    </row>
    <row r="26" spans="1:18" ht="15.75" customHeight="1">
      <c r="A26" s="677"/>
      <c r="B26" s="680"/>
      <c r="C26" s="230" t="s">
        <v>209</v>
      </c>
      <c r="D26" s="670"/>
      <c r="E26" s="671"/>
      <c r="F26" s="672"/>
      <c r="G26" s="226"/>
      <c r="H26" s="228"/>
      <c r="I26" s="229"/>
      <c r="J26" s="226"/>
      <c r="K26" s="670"/>
      <c r="L26" s="672"/>
      <c r="M26" s="100"/>
      <c r="N26" s="100"/>
      <c r="O26" s="100"/>
      <c r="P26" s="100"/>
      <c r="Q26" s="100"/>
      <c r="R26" s="100"/>
    </row>
    <row r="27" spans="1:18" ht="15.75" customHeight="1">
      <c r="A27" s="677"/>
      <c r="B27" s="680"/>
      <c r="C27" s="230" t="s">
        <v>214</v>
      </c>
      <c r="D27" s="670"/>
      <c r="E27" s="671"/>
      <c r="F27" s="672"/>
      <c r="G27" s="226"/>
      <c r="H27" s="228"/>
      <c r="I27" s="229"/>
      <c r="J27" s="226"/>
      <c r="K27" s="670"/>
      <c r="L27" s="672"/>
      <c r="M27" s="100"/>
      <c r="N27" s="100"/>
      <c r="O27" s="100"/>
      <c r="P27" s="100"/>
      <c r="Q27" s="100"/>
      <c r="R27" s="100"/>
    </row>
    <row r="28" spans="1:18" ht="15.75" customHeight="1">
      <c r="A28" s="678"/>
      <c r="B28" s="681"/>
      <c r="C28" s="230" t="s">
        <v>215</v>
      </c>
      <c r="D28" s="670"/>
      <c r="E28" s="671"/>
      <c r="F28" s="672"/>
      <c r="G28" s="226"/>
      <c r="H28" s="228"/>
      <c r="I28" s="229"/>
      <c r="J28" s="226"/>
      <c r="K28" s="670"/>
      <c r="L28" s="672"/>
      <c r="M28" s="100"/>
      <c r="N28" s="100"/>
      <c r="O28" s="100"/>
      <c r="P28" s="100"/>
      <c r="Q28" s="100"/>
      <c r="R28" s="100"/>
    </row>
    <row r="29" spans="1:18" ht="15.75" customHeight="1">
      <c r="A29" s="665" t="s">
        <v>839</v>
      </c>
      <c r="B29" s="665"/>
      <c r="C29" s="665"/>
      <c r="D29" s="665"/>
      <c r="E29" s="665"/>
      <c r="F29" s="665"/>
      <c r="G29" s="665"/>
      <c r="H29" s="665"/>
      <c r="I29" s="665"/>
      <c r="J29" s="665"/>
      <c r="K29" s="665"/>
      <c r="L29" s="665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65"/>
      <c r="B30" s="665"/>
      <c r="C30" s="665"/>
      <c r="D30" s="665"/>
      <c r="E30" s="665"/>
      <c r="F30" s="665"/>
      <c r="G30" s="665"/>
      <c r="H30" s="665"/>
      <c r="I30" s="665"/>
      <c r="J30" s="665"/>
      <c r="K30" s="665"/>
      <c r="L30" s="665"/>
    </row>
    <row r="31" spans="1:18" s="107" customFormat="1" ht="16.350000000000001" customHeight="1">
      <c r="A31" s="676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78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514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82" t="s">
        <v>191</v>
      </c>
      <c r="B33" s="683"/>
      <c r="C33" s="175" t="s">
        <v>47</v>
      </c>
      <c r="D33" s="682" t="s">
        <v>12</v>
      </c>
      <c r="E33" s="684"/>
      <c r="F33" s="683"/>
      <c r="G33" s="175" t="s">
        <v>46</v>
      </c>
      <c r="H33" s="175" t="s">
        <v>515</v>
      </c>
      <c r="I33" s="175" t="s">
        <v>516</v>
      </c>
      <c r="J33" s="175" t="s">
        <v>352</v>
      </c>
      <c r="K33" s="682" t="s">
        <v>51</v>
      </c>
      <c r="L33" s="683"/>
      <c r="M33" s="130"/>
    </row>
    <row r="34" spans="1:18" ht="15.75" customHeight="1">
      <c r="A34" s="676">
        <f>J31</f>
        <v>9</v>
      </c>
      <c r="B34" s="679" t="str">
        <f>J32</f>
        <v>微波小吃</v>
      </c>
      <c r="C34" s="226">
        <v>1</v>
      </c>
      <c r="D34" s="670" t="s">
        <v>427</v>
      </c>
      <c r="E34" s="671"/>
      <c r="F34" s="672"/>
      <c r="G34" s="226">
        <v>13</v>
      </c>
      <c r="H34" s="228">
        <v>1077.7339058012521</v>
      </c>
      <c r="I34" s="229">
        <v>82.902608138557852</v>
      </c>
      <c r="J34" s="429">
        <f>I34-I8</f>
        <v>-3.5947146664057072E-3</v>
      </c>
      <c r="K34" s="659" t="s">
        <v>653</v>
      </c>
      <c r="L34" s="660"/>
      <c r="N34" s="100"/>
      <c r="O34" s="100"/>
      <c r="P34" s="100"/>
      <c r="Q34" s="100"/>
      <c r="R34" s="100"/>
    </row>
    <row r="35" spans="1:18" ht="15.75" customHeight="1">
      <c r="A35" s="677"/>
      <c r="B35" s="680"/>
      <c r="C35" s="226">
        <v>2</v>
      </c>
      <c r="D35" s="670" t="s">
        <v>661</v>
      </c>
      <c r="E35" s="671"/>
      <c r="F35" s="672"/>
      <c r="G35" s="226">
        <v>22</v>
      </c>
      <c r="H35" s="228">
        <v>1594.7654986650789</v>
      </c>
      <c r="I35" s="229">
        <v>72.489340848412681</v>
      </c>
      <c r="J35" s="429">
        <f>I35-I9</f>
        <v>5.3516090720762577E-2</v>
      </c>
      <c r="K35" s="659" t="s">
        <v>653</v>
      </c>
      <c r="L35" s="660"/>
      <c r="N35" s="100"/>
      <c r="O35" s="100"/>
      <c r="P35" s="100"/>
      <c r="Q35" s="100"/>
      <c r="R35" s="100"/>
    </row>
    <row r="36" spans="1:18" ht="15.75" customHeight="1">
      <c r="A36" s="677"/>
      <c r="B36" s="680"/>
      <c r="C36" s="226">
        <v>3</v>
      </c>
      <c r="D36" s="670" t="s">
        <v>713</v>
      </c>
      <c r="E36" s="671"/>
      <c r="F36" s="672"/>
      <c r="G36" s="226">
        <v>22</v>
      </c>
      <c r="H36" s="228">
        <v>1594.4610474372896</v>
      </c>
      <c r="I36" s="229">
        <v>72.475502156240424</v>
      </c>
      <c r="J36" s="429">
        <f>I36-I10</f>
        <v>4.6173097573515065E-2</v>
      </c>
      <c r="K36" s="659" t="s">
        <v>653</v>
      </c>
      <c r="L36" s="660"/>
      <c r="N36" s="100"/>
      <c r="O36" s="100"/>
      <c r="P36" s="100"/>
      <c r="Q36" s="100"/>
      <c r="R36" s="100"/>
    </row>
    <row r="37" spans="1:18" ht="15.75" customHeight="1">
      <c r="A37" s="677"/>
      <c r="B37" s="680"/>
      <c r="C37" s="226">
        <v>4</v>
      </c>
      <c r="D37" s="670"/>
      <c r="E37" s="671"/>
      <c r="F37" s="672"/>
      <c r="G37" s="228"/>
      <c r="H37" s="228"/>
      <c r="I37" s="229"/>
      <c r="J37" s="226"/>
      <c r="K37" s="670"/>
      <c r="L37" s="672"/>
      <c r="N37" s="100"/>
      <c r="O37" s="100"/>
      <c r="P37" s="100"/>
      <c r="Q37" s="100"/>
      <c r="R37" s="100"/>
    </row>
    <row r="38" spans="1:18" ht="15.75" customHeight="1">
      <c r="A38" s="677"/>
      <c r="B38" s="680"/>
      <c r="C38" s="226">
        <v>5</v>
      </c>
      <c r="D38" s="670"/>
      <c r="E38" s="671"/>
      <c r="F38" s="672"/>
      <c r="G38" s="226"/>
      <c r="H38" s="228"/>
      <c r="I38" s="229"/>
      <c r="J38" s="226"/>
      <c r="K38" s="670"/>
      <c r="L38" s="672"/>
      <c r="N38" s="100"/>
      <c r="O38" s="100"/>
      <c r="P38" s="100"/>
      <c r="Q38" s="100"/>
      <c r="R38" s="100"/>
    </row>
    <row r="39" spans="1:18" ht="15.75" customHeight="1">
      <c r="A39" s="677"/>
      <c r="B39" s="680"/>
      <c r="C39" s="230" t="s">
        <v>208</v>
      </c>
      <c r="D39" s="670"/>
      <c r="E39" s="671"/>
      <c r="F39" s="672"/>
      <c r="G39" s="226"/>
      <c r="H39" s="228"/>
      <c r="I39" s="229"/>
      <c r="J39" s="226"/>
      <c r="K39" s="670"/>
      <c r="L39" s="672"/>
      <c r="N39" s="100"/>
      <c r="O39" s="100"/>
      <c r="P39" s="100"/>
      <c r="Q39" s="100"/>
      <c r="R39" s="100"/>
    </row>
    <row r="40" spans="1:18" ht="15.75" customHeight="1">
      <c r="A40" s="677"/>
      <c r="B40" s="680"/>
      <c r="C40" s="230" t="s">
        <v>213</v>
      </c>
      <c r="D40" s="670"/>
      <c r="E40" s="671"/>
      <c r="F40" s="672"/>
      <c r="G40" s="226"/>
      <c r="H40" s="228"/>
      <c r="I40" s="229"/>
      <c r="J40" s="226"/>
      <c r="K40" s="670"/>
      <c r="L40" s="672"/>
      <c r="N40" s="100"/>
      <c r="O40" s="100"/>
      <c r="P40" s="100"/>
      <c r="Q40" s="100"/>
      <c r="R40" s="100"/>
    </row>
    <row r="41" spans="1:18" ht="15.75" customHeight="1">
      <c r="A41" s="677"/>
      <c r="B41" s="680"/>
      <c r="C41" s="230" t="s">
        <v>209</v>
      </c>
      <c r="D41" s="670"/>
      <c r="E41" s="671"/>
      <c r="F41" s="672"/>
      <c r="G41" s="226"/>
      <c r="H41" s="228"/>
      <c r="I41" s="229"/>
      <c r="J41" s="226"/>
      <c r="K41" s="670"/>
      <c r="L41" s="672"/>
      <c r="N41" s="100"/>
      <c r="O41" s="100"/>
      <c r="P41" s="100"/>
      <c r="Q41" s="100"/>
      <c r="R41" s="100"/>
    </row>
    <row r="42" spans="1:18" ht="15.75" customHeight="1">
      <c r="A42" s="677"/>
      <c r="B42" s="680"/>
      <c r="C42" s="230" t="s">
        <v>214</v>
      </c>
      <c r="D42" s="670"/>
      <c r="E42" s="671"/>
      <c r="F42" s="672"/>
      <c r="G42" s="226"/>
      <c r="H42" s="228"/>
      <c r="I42" s="229"/>
      <c r="J42" s="226"/>
      <c r="K42" s="670"/>
      <c r="L42" s="672"/>
      <c r="M42" s="100"/>
      <c r="N42" s="100"/>
      <c r="O42" s="100"/>
      <c r="P42" s="100"/>
      <c r="Q42" s="100"/>
      <c r="R42" s="100"/>
    </row>
    <row r="43" spans="1:18" ht="15.75" customHeight="1">
      <c r="A43" s="678"/>
      <c r="B43" s="681"/>
      <c r="C43" s="230" t="s">
        <v>215</v>
      </c>
      <c r="D43" s="670"/>
      <c r="E43" s="671"/>
      <c r="F43" s="672"/>
      <c r="G43" s="226"/>
      <c r="H43" s="228"/>
      <c r="I43" s="229"/>
      <c r="J43" s="226"/>
      <c r="K43" s="670"/>
      <c r="L43" s="672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73" t="s">
        <v>191</v>
      </c>
      <c r="B44" s="674"/>
      <c r="C44" s="233" t="s">
        <v>47</v>
      </c>
      <c r="D44" s="673" t="s">
        <v>12</v>
      </c>
      <c r="E44" s="675"/>
      <c r="F44" s="674"/>
      <c r="G44" s="233" t="s">
        <v>46</v>
      </c>
      <c r="H44" s="233" t="s">
        <v>515</v>
      </c>
      <c r="I44" s="233" t="s">
        <v>516</v>
      </c>
      <c r="J44" s="175" t="s">
        <v>352</v>
      </c>
      <c r="K44" s="673" t="s">
        <v>51</v>
      </c>
      <c r="L44" s="674"/>
      <c r="M44" s="131"/>
    </row>
    <row r="45" spans="1:18" ht="15.75" customHeight="1">
      <c r="A45" s="676"/>
      <c r="B45" s="679"/>
      <c r="C45" s="226">
        <v>1</v>
      </c>
      <c r="D45" s="670"/>
      <c r="E45" s="671"/>
      <c r="F45" s="672"/>
      <c r="G45" s="226"/>
      <c r="H45" s="228"/>
      <c r="I45" s="229"/>
      <c r="J45" s="226"/>
      <c r="K45" s="670"/>
      <c r="L45" s="672"/>
      <c r="M45" s="100"/>
      <c r="N45" s="100"/>
      <c r="O45" s="100"/>
      <c r="P45" s="100"/>
      <c r="Q45" s="100"/>
      <c r="R45" s="100"/>
    </row>
    <row r="46" spans="1:18" ht="15.75" customHeight="1">
      <c r="A46" s="677"/>
      <c r="B46" s="680"/>
      <c r="C46" s="226">
        <v>2</v>
      </c>
      <c r="D46" s="670"/>
      <c r="E46" s="671"/>
      <c r="F46" s="672"/>
      <c r="G46" s="226"/>
      <c r="H46" s="228"/>
      <c r="I46" s="229"/>
      <c r="J46" s="226"/>
      <c r="K46" s="670"/>
      <c r="L46" s="672"/>
      <c r="M46" s="100"/>
      <c r="N46" s="100"/>
      <c r="O46" s="100"/>
      <c r="P46" s="100"/>
      <c r="Q46" s="100"/>
      <c r="R46" s="100"/>
    </row>
    <row r="47" spans="1:18" ht="15.75" customHeight="1">
      <c r="A47" s="677"/>
      <c r="B47" s="680"/>
      <c r="C47" s="226">
        <v>3</v>
      </c>
      <c r="D47" s="670"/>
      <c r="E47" s="671"/>
      <c r="F47" s="672"/>
      <c r="G47" s="226"/>
      <c r="H47" s="228"/>
      <c r="I47" s="229"/>
      <c r="J47" s="226"/>
      <c r="K47" s="670"/>
      <c r="L47" s="672"/>
      <c r="M47" s="100"/>
      <c r="N47" s="100"/>
      <c r="O47" s="100"/>
      <c r="P47" s="100"/>
      <c r="Q47" s="100"/>
      <c r="R47" s="100"/>
    </row>
    <row r="48" spans="1:18" ht="15.75" customHeight="1">
      <c r="A48" s="677"/>
      <c r="B48" s="680"/>
      <c r="C48" s="226">
        <v>4</v>
      </c>
      <c r="D48" s="670"/>
      <c r="E48" s="671"/>
      <c r="F48" s="672"/>
      <c r="G48" s="226"/>
      <c r="H48" s="228"/>
      <c r="I48" s="229"/>
      <c r="J48" s="226"/>
      <c r="K48" s="670"/>
      <c r="L48" s="672"/>
      <c r="M48" s="100"/>
      <c r="N48" s="100"/>
      <c r="O48" s="100"/>
      <c r="P48" s="100"/>
      <c r="Q48" s="100"/>
      <c r="R48" s="100"/>
    </row>
    <row r="49" spans="1:18" ht="15.75" customHeight="1">
      <c r="A49" s="677"/>
      <c r="B49" s="680"/>
      <c r="C49" s="226">
        <v>5</v>
      </c>
      <c r="D49" s="670"/>
      <c r="E49" s="671"/>
      <c r="F49" s="672"/>
      <c r="G49" s="226"/>
      <c r="H49" s="228"/>
      <c r="I49" s="229"/>
      <c r="J49" s="226"/>
      <c r="K49" s="670"/>
      <c r="L49" s="672"/>
      <c r="M49" s="100"/>
      <c r="N49" s="100"/>
      <c r="O49" s="100"/>
      <c r="P49" s="100"/>
      <c r="Q49" s="100"/>
      <c r="R49" s="100"/>
    </row>
    <row r="50" spans="1:18" ht="15.75" customHeight="1">
      <c r="A50" s="677"/>
      <c r="B50" s="680"/>
      <c r="C50" s="230" t="s">
        <v>208</v>
      </c>
      <c r="D50" s="670"/>
      <c r="E50" s="671"/>
      <c r="F50" s="672"/>
      <c r="G50" s="226"/>
      <c r="H50" s="228"/>
      <c r="I50" s="229"/>
      <c r="J50" s="226"/>
      <c r="K50" s="670"/>
      <c r="L50" s="672"/>
      <c r="M50" s="100"/>
      <c r="N50" s="100"/>
      <c r="O50" s="100"/>
      <c r="P50" s="100"/>
      <c r="Q50" s="100"/>
      <c r="R50" s="100"/>
    </row>
    <row r="51" spans="1:18" ht="15.75" customHeight="1">
      <c r="A51" s="677"/>
      <c r="B51" s="680"/>
      <c r="C51" s="230" t="s">
        <v>213</v>
      </c>
      <c r="D51" s="670"/>
      <c r="E51" s="671"/>
      <c r="F51" s="672"/>
      <c r="G51" s="226"/>
      <c r="H51" s="228"/>
      <c r="I51" s="229"/>
      <c r="J51" s="226"/>
      <c r="K51" s="670"/>
      <c r="L51" s="672"/>
      <c r="M51" s="100"/>
      <c r="N51" s="100"/>
      <c r="O51" s="100"/>
      <c r="P51" s="100"/>
      <c r="Q51" s="100"/>
      <c r="R51" s="100"/>
    </row>
    <row r="52" spans="1:18" ht="15.75" customHeight="1">
      <c r="A52" s="677"/>
      <c r="B52" s="680"/>
      <c r="C52" s="230" t="s">
        <v>209</v>
      </c>
      <c r="D52" s="670"/>
      <c r="E52" s="671"/>
      <c r="F52" s="672"/>
      <c r="G52" s="226"/>
      <c r="H52" s="228"/>
      <c r="I52" s="229"/>
      <c r="J52" s="226"/>
      <c r="K52" s="670"/>
      <c r="L52" s="672"/>
      <c r="M52" s="100"/>
      <c r="N52" s="100"/>
      <c r="O52" s="100"/>
      <c r="P52" s="100"/>
      <c r="Q52" s="100"/>
      <c r="R52" s="100"/>
    </row>
    <row r="53" spans="1:18" ht="15.75" customHeight="1">
      <c r="A53" s="677"/>
      <c r="B53" s="680"/>
      <c r="C53" s="230" t="s">
        <v>214</v>
      </c>
      <c r="D53" s="670"/>
      <c r="E53" s="671"/>
      <c r="F53" s="672"/>
      <c r="G53" s="226"/>
      <c r="H53" s="228"/>
      <c r="I53" s="229"/>
      <c r="J53" s="226"/>
      <c r="K53" s="670"/>
      <c r="L53" s="672"/>
      <c r="M53" s="100"/>
      <c r="N53" s="100"/>
      <c r="O53" s="100"/>
      <c r="P53" s="100"/>
      <c r="Q53" s="100"/>
      <c r="R53" s="100"/>
    </row>
    <row r="54" spans="1:18" ht="15.75" customHeight="1">
      <c r="A54" s="678"/>
      <c r="B54" s="681"/>
      <c r="C54" s="230" t="s">
        <v>215</v>
      </c>
      <c r="D54" s="670"/>
      <c r="E54" s="671"/>
      <c r="F54" s="672"/>
      <c r="G54" s="226"/>
      <c r="H54" s="228"/>
      <c r="I54" s="229"/>
      <c r="J54" s="226"/>
      <c r="K54" s="670"/>
      <c r="L54" s="672"/>
      <c r="M54" s="100"/>
      <c r="N54" s="100"/>
      <c r="O54" s="100"/>
      <c r="P54" s="100"/>
      <c r="Q54" s="100"/>
      <c r="R54" s="100"/>
    </row>
    <row r="55" spans="1:18" ht="15.75" customHeight="1">
      <c r="A55" s="665" t="s">
        <v>936</v>
      </c>
      <c r="B55" s="665"/>
      <c r="C55" s="665"/>
      <c r="D55" s="665"/>
      <c r="E55" s="665"/>
      <c r="F55" s="665"/>
      <c r="G55" s="665"/>
      <c r="H55" s="665"/>
      <c r="I55" s="665"/>
      <c r="J55" s="665"/>
      <c r="K55" s="665"/>
      <c r="L55" s="665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65"/>
      <c r="B56" s="665"/>
      <c r="C56" s="665"/>
      <c r="D56" s="665"/>
      <c r="E56" s="665"/>
      <c r="F56" s="665"/>
      <c r="G56" s="665"/>
      <c r="H56" s="665"/>
      <c r="I56" s="665"/>
      <c r="J56" s="665"/>
      <c r="K56" s="665"/>
      <c r="L56" s="665"/>
    </row>
    <row r="57" spans="1:18" s="107" customFormat="1" ht="16.350000000000001" customHeight="1">
      <c r="A57" s="676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78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514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82" t="s">
        <v>191</v>
      </c>
      <c r="B59" s="683"/>
      <c r="C59" s="175" t="s">
        <v>47</v>
      </c>
      <c r="D59" s="682" t="s">
        <v>12</v>
      </c>
      <c r="E59" s="684"/>
      <c r="F59" s="683"/>
      <c r="G59" s="175" t="s">
        <v>46</v>
      </c>
      <c r="H59" s="175" t="s">
        <v>515</v>
      </c>
      <c r="I59" s="175" t="s">
        <v>516</v>
      </c>
      <c r="J59" s="175" t="s">
        <v>352</v>
      </c>
      <c r="K59" s="682" t="s">
        <v>51</v>
      </c>
      <c r="L59" s="683"/>
      <c r="M59" s="130"/>
    </row>
    <row r="60" spans="1:18" ht="15.75" customHeight="1">
      <c r="A60" s="676">
        <f>J57</f>
        <v>9</v>
      </c>
      <c r="B60" s="679" t="str">
        <f>J58</f>
        <v>微波小吃</v>
      </c>
      <c r="C60" s="226">
        <v>1</v>
      </c>
      <c r="D60" s="670" t="s">
        <v>427</v>
      </c>
      <c r="E60" s="671"/>
      <c r="F60" s="672"/>
      <c r="G60" s="226">
        <v>13</v>
      </c>
      <c r="H60" s="228">
        <v>1077.8628438187402</v>
      </c>
      <c r="I60" s="229">
        <v>82.912526447595411</v>
      </c>
      <c r="J60" s="429">
        <f>I60-I34</f>
        <v>9.91830903755897E-3</v>
      </c>
      <c r="K60" s="670" t="s">
        <v>653</v>
      </c>
      <c r="L60" s="672"/>
      <c r="N60" s="100"/>
      <c r="O60" s="100"/>
      <c r="P60" s="100"/>
      <c r="Q60" s="100"/>
      <c r="R60" s="100"/>
    </row>
    <row r="61" spans="1:18" ht="15.75" customHeight="1">
      <c r="A61" s="677"/>
      <c r="B61" s="680"/>
      <c r="C61" s="226">
        <v>2</v>
      </c>
      <c r="D61" s="670" t="s">
        <v>661</v>
      </c>
      <c r="E61" s="671"/>
      <c r="F61" s="672"/>
      <c r="G61" s="226">
        <v>22</v>
      </c>
      <c r="H61" s="228">
        <v>1595.843359907029</v>
      </c>
      <c r="I61" s="229">
        <v>72.538334541228593</v>
      </c>
      <c r="J61" s="429">
        <f>I61-I35</f>
        <v>4.8993692815912482E-2</v>
      </c>
      <c r="K61" s="670" t="s">
        <v>653</v>
      </c>
      <c r="L61" s="672"/>
      <c r="N61" s="100"/>
      <c r="O61" s="100"/>
      <c r="P61" s="100"/>
      <c r="Q61" s="100"/>
      <c r="R61" s="100"/>
    </row>
    <row r="62" spans="1:18" ht="15.75" customHeight="1">
      <c r="A62" s="677"/>
      <c r="B62" s="680"/>
      <c r="C62" s="226">
        <v>3</v>
      </c>
      <c r="D62" s="670" t="s">
        <v>713</v>
      </c>
      <c r="E62" s="671"/>
      <c r="F62" s="672"/>
      <c r="G62" s="226">
        <v>22</v>
      </c>
      <c r="H62" s="228">
        <v>1594.9437100097527</v>
      </c>
      <c r="I62" s="229">
        <v>72.497441364079663</v>
      </c>
      <c r="J62" s="429">
        <f>I62-I36</f>
        <v>2.1939207839238861E-2</v>
      </c>
      <c r="K62" s="670" t="s">
        <v>653</v>
      </c>
      <c r="L62" s="672"/>
      <c r="N62" s="100"/>
      <c r="O62" s="100"/>
      <c r="P62" s="100"/>
      <c r="Q62" s="100"/>
      <c r="R62" s="100"/>
    </row>
    <row r="63" spans="1:18" ht="15.75" customHeight="1">
      <c r="A63" s="677"/>
      <c r="B63" s="680"/>
      <c r="C63" s="226">
        <v>4</v>
      </c>
      <c r="D63" s="670"/>
      <c r="E63" s="671"/>
      <c r="F63" s="672"/>
      <c r="G63" s="228"/>
      <c r="H63" s="228"/>
      <c r="I63" s="229"/>
      <c r="J63" s="226"/>
      <c r="K63" s="670"/>
      <c r="L63" s="672"/>
      <c r="N63" s="100"/>
      <c r="O63" s="100"/>
      <c r="P63" s="100"/>
      <c r="Q63" s="100"/>
      <c r="R63" s="100"/>
    </row>
    <row r="64" spans="1:18" ht="15.75" customHeight="1">
      <c r="A64" s="677"/>
      <c r="B64" s="680"/>
      <c r="C64" s="226">
        <v>5</v>
      </c>
      <c r="D64" s="670"/>
      <c r="E64" s="671"/>
      <c r="F64" s="672"/>
      <c r="G64" s="226"/>
      <c r="H64" s="228"/>
      <c r="I64" s="229"/>
      <c r="J64" s="226"/>
      <c r="K64" s="670"/>
      <c r="L64" s="672"/>
      <c r="N64" s="100"/>
      <c r="O64" s="100"/>
      <c r="P64" s="100"/>
      <c r="Q64" s="100"/>
      <c r="R64" s="100"/>
    </row>
    <row r="65" spans="1:18" ht="15.75" customHeight="1">
      <c r="A65" s="677"/>
      <c r="B65" s="680"/>
      <c r="C65" s="230" t="s">
        <v>208</v>
      </c>
      <c r="D65" s="670"/>
      <c r="E65" s="671"/>
      <c r="F65" s="672"/>
      <c r="G65" s="226"/>
      <c r="H65" s="228"/>
      <c r="I65" s="229"/>
      <c r="J65" s="226"/>
      <c r="K65" s="670"/>
      <c r="L65" s="672"/>
      <c r="N65" s="100"/>
      <c r="O65" s="100"/>
      <c r="P65" s="100"/>
      <c r="Q65" s="100"/>
      <c r="R65" s="100"/>
    </row>
    <row r="66" spans="1:18" ht="15.75" customHeight="1">
      <c r="A66" s="677"/>
      <c r="B66" s="680"/>
      <c r="C66" s="230" t="s">
        <v>213</v>
      </c>
      <c r="D66" s="670"/>
      <c r="E66" s="671"/>
      <c r="F66" s="672"/>
      <c r="G66" s="226"/>
      <c r="H66" s="228"/>
      <c r="I66" s="229"/>
      <c r="J66" s="226"/>
      <c r="K66" s="670"/>
      <c r="L66" s="672"/>
      <c r="N66" s="100"/>
      <c r="O66" s="100"/>
      <c r="P66" s="100"/>
      <c r="Q66" s="100"/>
      <c r="R66" s="100"/>
    </row>
    <row r="67" spans="1:18" ht="15.75" customHeight="1">
      <c r="A67" s="677"/>
      <c r="B67" s="680"/>
      <c r="C67" s="230" t="s">
        <v>209</v>
      </c>
      <c r="D67" s="670"/>
      <c r="E67" s="671"/>
      <c r="F67" s="672"/>
      <c r="G67" s="226"/>
      <c r="H67" s="228"/>
      <c r="I67" s="229"/>
      <c r="J67" s="226"/>
      <c r="K67" s="670"/>
      <c r="L67" s="672"/>
      <c r="N67" s="100"/>
      <c r="O67" s="100"/>
      <c r="P67" s="100"/>
      <c r="Q67" s="100"/>
      <c r="R67" s="100"/>
    </row>
    <row r="68" spans="1:18" ht="15.75" customHeight="1">
      <c r="A68" s="677"/>
      <c r="B68" s="680"/>
      <c r="C68" s="230" t="s">
        <v>214</v>
      </c>
      <c r="D68" s="670"/>
      <c r="E68" s="671"/>
      <c r="F68" s="672"/>
      <c r="G68" s="226"/>
      <c r="H68" s="228"/>
      <c r="I68" s="229"/>
      <c r="J68" s="226"/>
      <c r="K68" s="670"/>
      <c r="L68" s="672"/>
      <c r="M68" s="100"/>
      <c r="N68" s="100"/>
      <c r="O68" s="100"/>
      <c r="P68" s="100"/>
      <c r="Q68" s="100"/>
      <c r="R68" s="100"/>
    </row>
    <row r="69" spans="1:18" ht="15.75" customHeight="1">
      <c r="A69" s="678"/>
      <c r="B69" s="681"/>
      <c r="C69" s="230" t="s">
        <v>215</v>
      </c>
      <c r="D69" s="670"/>
      <c r="E69" s="671"/>
      <c r="F69" s="672"/>
      <c r="G69" s="226"/>
      <c r="H69" s="228"/>
      <c r="I69" s="229"/>
      <c r="J69" s="226"/>
      <c r="K69" s="670"/>
      <c r="L69" s="672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73" t="s">
        <v>191</v>
      </c>
      <c r="B70" s="674"/>
      <c r="C70" s="233" t="s">
        <v>47</v>
      </c>
      <c r="D70" s="673" t="s">
        <v>12</v>
      </c>
      <c r="E70" s="675"/>
      <c r="F70" s="674"/>
      <c r="G70" s="233" t="s">
        <v>46</v>
      </c>
      <c r="H70" s="233" t="s">
        <v>515</v>
      </c>
      <c r="I70" s="233" t="s">
        <v>516</v>
      </c>
      <c r="J70" s="175" t="s">
        <v>352</v>
      </c>
      <c r="K70" s="673" t="s">
        <v>51</v>
      </c>
      <c r="L70" s="674"/>
      <c r="M70" s="131"/>
    </row>
    <row r="71" spans="1:18" ht="15.75" customHeight="1">
      <c r="A71" s="676"/>
      <c r="B71" s="679"/>
      <c r="C71" s="226">
        <v>1</v>
      </c>
      <c r="D71" s="670"/>
      <c r="E71" s="671"/>
      <c r="F71" s="672"/>
      <c r="G71" s="226"/>
      <c r="H71" s="228"/>
      <c r="I71" s="229"/>
      <c r="J71" s="226"/>
      <c r="K71" s="670"/>
      <c r="L71" s="672"/>
      <c r="M71" s="100"/>
      <c r="N71" s="100"/>
      <c r="O71" s="100"/>
      <c r="P71" s="100"/>
      <c r="Q71" s="100"/>
      <c r="R71" s="100"/>
    </row>
    <row r="72" spans="1:18" ht="15.75" customHeight="1">
      <c r="A72" s="677"/>
      <c r="B72" s="680"/>
      <c r="C72" s="226">
        <v>2</v>
      </c>
      <c r="D72" s="670"/>
      <c r="E72" s="671"/>
      <c r="F72" s="672"/>
      <c r="G72" s="226"/>
      <c r="H72" s="228"/>
      <c r="I72" s="229"/>
      <c r="J72" s="226"/>
      <c r="K72" s="670"/>
      <c r="L72" s="672"/>
      <c r="M72" s="100"/>
      <c r="N72" s="100"/>
      <c r="O72" s="100"/>
      <c r="P72" s="100"/>
      <c r="Q72" s="100"/>
      <c r="R72" s="100"/>
    </row>
    <row r="73" spans="1:18" ht="15.75" customHeight="1">
      <c r="A73" s="677"/>
      <c r="B73" s="680"/>
      <c r="C73" s="226">
        <v>3</v>
      </c>
      <c r="D73" s="670"/>
      <c r="E73" s="671"/>
      <c r="F73" s="672"/>
      <c r="G73" s="226"/>
      <c r="H73" s="228"/>
      <c r="I73" s="229"/>
      <c r="J73" s="226"/>
      <c r="K73" s="670"/>
      <c r="L73" s="672"/>
      <c r="M73" s="100"/>
      <c r="N73" s="100"/>
      <c r="O73" s="100"/>
      <c r="P73" s="100"/>
      <c r="Q73" s="100"/>
      <c r="R73" s="100"/>
    </row>
    <row r="74" spans="1:18" ht="15.75" customHeight="1">
      <c r="A74" s="677"/>
      <c r="B74" s="680"/>
      <c r="C74" s="226">
        <v>4</v>
      </c>
      <c r="D74" s="670"/>
      <c r="E74" s="671"/>
      <c r="F74" s="672"/>
      <c r="G74" s="226"/>
      <c r="H74" s="228"/>
      <c r="I74" s="229"/>
      <c r="J74" s="226"/>
      <c r="K74" s="670"/>
      <c r="L74" s="672"/>
      <c r="M74" s="100"/>
      <c r="N74" s="100"/>
      <c r="O74" s="100"/>
      <c r="P74" s="100"/>
      <c r="Q74" s="100"/>
      <c r="R74" s="100"/>
    </row>
    <row r="75" spans="1:18" ht="15.75" customHeight="1">
      <c r="A75" s="677"/>
      <c r="B75" s="680"/>
      <c r="C75" s="226">
        <v>5</v>
      </c>
      <c r="D75" s="670"/>
      <c r="E75" s="671"/>
      <c r="F75" s="672"/>
      <c r="G75" s="226"/>
      <c r="H75" s="228"/>
      <c r="I75" s="229"/>
      <c r="J75" s="226"/>
      <c r="K75" s="670"/>
      <c r="L75" s="672"/>
      <c r="M75" s="100"/>
      <c r="N75" s="100"/>
      <c r="O75" s="100"/>
      <c r="P75" s="100"/>
      <c r="Q75" s="100"/>
      <c r="R75" s="100"/>
    </row>
    <row r="76" spans="1:18" ht="15.75" customHeight="1">
      <c r="A76" s="677"/>
      <c r="B76" s="680"/>
      <c r="C76" s="230" t="s">
        <v>208</v>
      </c>
      <c r="D76" s="670"/>
      <c r="E76" s="671"/>
      <c r="F76" s="672"/>
      <c r="G76" s="226"/>
      <c r="H76" s="228"/>
      <c r="I76" s="229"/>
      <c r="J76" s="226"/>
      <c r="K76" s="670"/>
      <c r="L76" s="672"/>
      <c r="M76" s="100"/>
      <c r="N76" s="100"/>
      <c r="O76" s="100"/>
      <c r="P76" s="100"/>
      <c r="Q76" s="100"/>
      <c r="R76" s="100"/>
    </row>
    <row r="77" spans="1:18" ht="15.75" customHeight="1">
      <c r="A77" s="677"/>
      <c r="B77" s="680"/>
      <c r="C77" s="230" t="s">
        <v>213</v>
      </c>
      <c r="D77" s="670"/>
      <c r="E77" s="671"/>
      <c r="F77" s="672"/>
      <c r="G77" s="226"/>
      <c r="H77" s="228"/>
      <c r="I77" s="229"/>
      <c r="J77" s="226"/>
      <c r="K77" s="670"/>
      <c r="L77" s="672"/>
      <c r="M77" s="100"/>
      <c r="N77" s="100"/>
      <c r="O77" s="100"/>
      <c r="P77" s="100"/>
      <c r="Q77" s="100"/>
      <c r="R77" s="100"/>
    </row>
    <row r="78" spans="1:18" ht="15.75" customHeight="1">
      <c r="A78" s="677"/>
      <c r="B78" s="680"/>
      <c r="C78" s="230" t="s">
        <v>209</v>
      </c>
      <c r="D78" s="670"/>
      <c r="E78" s="671"/>
      <c r="F78" s="672"/>
      <c r="G78" s="226"/>
      <c r="H78" s="228"/>
      <c r="I78" s="229"/>
      <c r="J78" s="226"/>
      <c r="K78" s="670"/>
      <c r="L78" s="672"/>
      <c r="M78" s="100"/>
      <c r="N78" s="100"/>
      <c r="O78" s="100"/>
      <c r="P78" s="100"/>
      <c r="Q78" s="100"/>
      <c r="R78" s="100"/>
    </row>
    <row r="79" spans="1:18" ht="15.75" customHeight="1">
      <c r="A79" s="677"/>
      <c r="B79" s="680"/>
      <c r="C79" s="230" t="s">
        <v>214</v>
      </c>
      <c r="D79" s="670"/>
      <c r="E79" s="671"/>
      <c r="F79" s="672"/>
      <c r="G79" s="226"/>
      <c r="H79" s="228"/>
      <c r="I79" s="229"/>
      <c r="J79" s="226"/>
      <c r="K79" s="670"/>
      <c r="L79" s="672"/>
      <c r="M79" s="100"/>
      <c r="N79" s="100"/>
      <c r="O79" s="100"/>
      <c r="P79" s="100"/>
      <c r="Q79" s="100"/>
      <c r="R79" s="100"/>
    </row>
    <row r="80" spans="1:18" ht="15.75" customHeight="1">
      <c r="A80" s="678"/>
      <c r="B80" s="681"/>
      <c r="C80" s="230" t="s">
        <v>215</v>
      </c>
      <c r="D80" s="670"/>
      <c r="E80" s="671"/>
      <c r="F80" s="672"/>
      <c r="G80" s="226"/>
      <c r="H80" s="228"/>
      <c r="I80" s="229"/>
      <c r="J80" s="226"/>
      <c r="K80" s="670"/>
      <c r="L80" s="672"/>
      <c r="M80" s="100"/>
      <c r="N80" s="100"/>
      <c r="O80" s="100"/>
      <c r="P80" s="100"/>
      <c r="Q80" s="100"/>
      <c r="R80" s="100"/>
    </row>
    <row r="81" spans="1:18" ht="15.75" customHeight="1">
      <c r="A81" s="665" t="s">
        <v>980</v>
      </c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65"/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</row>
    <row r="83" spans="1:18" s="107" customFormat="1" ht="16.350000000000001" customHeight="1">
      <c r="A83" s="676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78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514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82" t="s">
        <v>191</v>
      </c>
      <c r="B85" s="683"/>
      <c r="C85" s="175" t="s">
        <v>47</v>
      </c>
      <c r="D85" s="682" t="s">
        <v>12</v>
      </c>
      <c r="E85" s="684"/>
      <c r="F85" s="683"/>
      <c r="G85" s="175" t="s">
        <v>46</v>
      </c>
      <c r="H85" s="175" t="s">
        <v>515</v>
      </c>
      <c r="I85" s="175" t="s">
        <v>516</v>
      </c>
      <c r="J85" s="175" t="s">
        <v>352</v>
      </c>
      <c r="K85" s="682" t="s">
        <v>51</v>
      </c>
      <c r="L85" s="683"/>
      <c r="M85" s="130"/>
    </row>
    <row r="86" spans="1:18" ht="15.75" customHeight="1">
      <c r="A86" s="676">
        <f>J83</f>
        <v>9</v>
      </c>
      <c r="B86" s="679" t="str">
        <f>J84</f>
        <v>微波小吃</v>
      </c>
      <c r="C86" s="226">
        <v>1</v>
      </c>
      <c r="D86" s="670" t="s">
        <v>427</v>
      </c>
      <c r="E86" s="671"/>
      <c r="F86" s="672"/>
      <c r="G86" s="226">
        <v>13</v>
      </c>
      <c r="H86" s="228">
        <v>1077.7889050021329</v>
      </c>
      <c r="I86" s="229">
        <v>82.90683884631791</v>
      </c>
      <c r="J86" s="429">
        <f>I86-I60</f>
        <v>-5.6876012775006757E-3</v>
      </c>
      <c r="K86" s="670" t="s">
        <v>653</v>
      </c>
      <c r="L86" s="672"/>
      <c r="N86" s="100"/>
      <c r="O86" s="100"/>
      <c r="P86" s="100"/>
      <c r="Q86" s="100"/>
      <c r="R86" s="100"/>
    </row>
    <row r="87" spans="1:18" ht="15.75" customHeight="1">
      <c r="A87" s="677"/>
      <c r="B87" s="680"/>
      <c r="C87" s="226">
        <v>2</v>
      </c>
      <c r="D87" s="670" t="s">
        <v>661</v>
      </c>
      <c r="E87" s="671"/>
      <c r="F87" s="672"/>
      <c r="G87" s="226">
        <v>22</v>
      </c>
      <c r="H87" s="228">
        <v>1596.5840183738258</v>
      </c>
      <c r="I87" s="229">
        <v>72.572000835173895</v>
      </c>
      <c r="J87" s="429">
        <f>I87-I61</f>
        <v>3.3666293945302073E-2</v>
      </c>
      <c r="K87" s="670" t="s">
        <v>653</v>
      </c>
      <c r="L87" s="672"/>
      <c r="N87" s="100"/>
      <c r="O87" s="100"/>
      <c r="P87" s="100"/>
      <c r="Q87" s="100"/>
      <c r="R87" s="100"/>
    </row>
    <row r="88" spans="1:18" ht="15.75" customHeight="1">
      <c r="A88" s="677"/>
      <c r="B88" s="680"/>
      <c r="C88" s="226">
        <v>3</v>
      </c>
      <c r="D88" s="670" t="s">
        <v>713</v>
      </c>
      <c r="E88" s="671"/>
      <c r="F88" s="672"/>
      <c r="G88" s="226">
        <v>22</v>
      </c>
      <c r="H88" s="228">
        <v>1595.3046306248871</v>
      </c>
      <c r="I88" s="229">
        <v>72.513846846585793</v>
      </c>
      <c r="J88" s="429">
        <f>I88-I62</f>
        <v>1.6405482506129943E-2</v>
      </c>
      <c r="K88" s="670" t="s">
        <v>653</v>
      </c>
      <c r="L88" s="672"/>
      <c r="N88" s="100"/>
      <c r="O88" s="100"/>
      <c r="P88" s="100"/>
      <c r="Q88" s="100"/>
      <c r="R88" s="100"/>
    </row>
    <row r="89" spans="1:18" ht="15.75" customHeight="1">
      <c r="A89" s="677"/>
      <c r="B89" s="680"/>
      <c r="C89" s="226">
        <v>4</v>
      </c>
      <c r="D89" s="670"/>
      <c r="E89" s="671"/>
      <c r="F89" s="672"/>
      <c r="G89" s="228"/>
      <c r="H89" s="228"/>
      <c r="I89" s="229"/>
      <c r="J89" s="226"/>
      <c r="K89" s="670"/>
      <c r="L89" s="672"/>
      <c r="N89" s="100"/>
      <c r="O89" s="100"/>
      <c r="P89" s="100"/>
      <c r="Q89" s="100"/>
      <c r="R89" s="100"/>
    </row>
    <row r="90" spans="1:18" ht="15.75" customHeight="1">
      <c r="A90" s="677"/>
      <c r="B90" s="680"/>
      <c r="C90" s="226">
        <v>5</v>
      </c>
      <c r="D90" s="670"/>
      <c r="E90" s="671"/>
      <c r="F90" s="672"/>
      <c r="G90" s="226"/>
      <c r="H90" s="228"/>
      <c r="I90" s="229"/>
      <c r="J90" s="226"/>
      <c r="K90" s="670"/>
      <c r="L90" s="672"/>
      <c r="N90" s="100"/>
      <c r="O90" s="100"/>
      <c r="P90" s="100"/>
      <c r="Q90" s="100"/>
      <c r="R90" s="100"/>
    </row>
    <row r="91" spans="1:18" ht="15.75" customHeight="1">
      <c r="A91" s="677"/>
      <c r="B91" s="680"/>
      <c r="C91" s="230" t="s">
        <v>208</v>
      </c>
      <c r="D91" s="670"/>
      <c r="E91" s="671"/>
      <c r="F91" s="672"/>
      <c r="G91" s="226"/>
      <c r="H91" s="228"/>
      <c r="I91" s="229"/>
      <c r="J91" s="226"/>
      <c r="K91" s="670"/>
      <c r="L91" s="672"/>
      <c r="N91" s="100"/>
      <c r="O91" s="100"/>
      <c r="P91" s="100"/>
      <c r="Q91" s="100"/>
      <c r="R91" s="100"/>
    </row>
    <row r="92" spans="1:18" ht="15.75" customHeight="1">
      <c r="A92" s="677"/>
      <c r="B92" s="680"/>
      <c r="C92" s="230" t="s">
        <v>213</v>
      </c>
      <c r="D92" s="670"/>
      <c r="E92" s="671"/>
      <c r="F92" s="672"/>
      <c r="G92" s="226"/>
      <c r="H92" s="228"/>
      <c r="I92" s="229"/>
      <c r="J92" s="226"/>
      <c r="K92" s="670"/>
      <c r="L92" s="672"/>
      <c r="N92" s="100"/>
      <c r="O92" s="100"/>
      <c r="P92" s="100"/>
      <c r="Q92" s="100"/>
      <c r="R92" s="100"/>
    </row>
    <row r="93" spans="1:18" ht="15.75" customHeight="1">
      <c r="A93" s="677"/>
      <c r="B93" s="680"/>
      <c r="C93" s="230" t="s">
        <v>209</v>
      </c>
      <c r="D93" s="670"/>
      <c r="E93" s="671"/>
      <c r="F93" s="672"/>
      <c r="G93" s="226"/>
      <c r="H93" s="228"/>
      <c r="I93" s="229"/>
      <c r="J93" s="226"/>
      <c r="K93" s="670"/>
      <c r="L93" s="672"/>
      <c r="N93" s="100"/>
      <c r="O93" s="100"/>
      <c r="P93" s="100"/>
      <c r="Q93" s="100"/>
      <c r="R93" s="100"/>
    </row>
    <row r="94" spans="1:18" ht="15.75" customHeight="1">
      <c r="A94" s="677"/>
      <c r="B94" s="680"/>
      <c r="C94" s="230" t="s">
        <v>214</v>
      </c>
      <c r="D94" s="670"/>
      <c r="E94" s="671"/>
      <c r="F94" s="672"/>
      <c r="G94" s="226"/>
      <c r="H94" s="228"/>
      <c r="I94" s="229"/>
      <c r="J94" s="226"/>
      <c r="K94" s="670"/>
      <c r="L94" s="672"/>
      <c r="M94" s="100"/>
      <c r="N94" s="100"/>
      <c r="O94" s="100"/>
      <c r="P94" s="100"/>
      <c r="Q94" s="100"/>
      <c r="R94" s="100"/>
    </row>
    <row r="95" spans="1:18" ht="15.75" customHeight="1">
      <c r="A95" s="678"/>
      <c r="B95" s="681"/>
      <c r="C95" s="230" t="s">
        <v>215</v>
      </c>
      <c r="D95" s="670"/>
      <c r="E95" s="671"/>
      <c r="F95" s="672"/>
      <c r="G95" s="226"/>
      <c r="H95" s="228"/>
      <c r="I95" s="229"/>
      <c r="J95" s="226"/>
      <c r="K95" s="670"/>
      <c r="L95" s="672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73" t="s">
        <v>191</v>
      </c>
      <c r="B96" s="674"/>
      <c r="C96" s="233" t="s">
        <v>47</v>
      </c>
      <c r="D96" s="673" t="s">
        <v>12</v>
      </c>
      <c r="E96" s="675"/>
      <c r="F96" s="674"/>
      <c r="G96" s="233" t="s">
        <v>46</v>
      </c>
      <c r="H96" s="233" t="s">
        <v>515</v>
      </c>
      <c r="I96" s="233" t="s">
        <v>516</v>
      </c>
      <c r="J96" s="175" t="s">
        <v>352</v>
      </c>
      <c r="K96" s="673" t="s">
        <v>51</v>
      </c>
      <c r="L96" s="674"/>
      <c r="M96" s="131"/>
    </row>
    <row r="97" spans="1:18" ht="15.75" customHeight="1">
      <c r="A97" s="676"/>
      <c r="B97" s="679"/>
      <c r="C97" s="226">
        <v>1</v>
      </c>
      <c r="D97" s="670"/>
      <c r="E97" s="671"/>
      <c r="F97" s="672"/>
      <c r="G97" s="226"/>
      <c r="H97" s="228"/>
      <c r="I97" s="229"/>
      <c r="J97" s="226"/>
      <c r="K97" s="670"/>
      <c r="L97" s="672"/>
      <c r="M97" s="100"/>
      <c r="N97" s="100"/>
      <c r="O97" s="100"/>
      <c r="P97" s="100"/>
      <c r="Q97" s="100"/>
      <c r="R97" s="100"/>
    </row>
    <row r="98" spans="1:18" ht="15.75" customHeight="1">
      <c r="A98" s="677"/>
      <c r="B98" s="680"/>
      <c r="C98" s="226">
        <v>2</v>
      </c>
      <c r="D98" s="670"/>
      <c r="E98" s="671"/>
      <c r="F98" s="672"/>
      <c r="G98" s="226"/>
      <c r="H98" s="228"/>
      <c r="I98" s="229"/>
      <c r="J98" s="226"/>
      <c r="K98" s="670"/>
      <c r="L98" s="672"/>
      <c r="M98" s="100"/>
      <c r="N98" s="100"/>
      <c r="O98" s="100"/>
      <c r="P98" s="100"/>
      <c r="Q98" s="100"/>
      <c r="R98" s="100"/>
    </row>
    <row r="99" spans="1:18" ht="15.75" customHeight="1">
      <c r="A99" s="677"/>
      <c r="B99" s="680"/>
      <c r="C99" s="226">
        <v>3</v>
      </c>
      <c r="D99" s="670"/>
      <c r="E99" s="671"/>
      <c r="F99" s="672"/>
      <c r="G99" s="226"/>
      <c r="H99" s="228"/>
      <c r="I99" s="229"/>
      <c r="J99" s="226"/>
      <c r="K99" s="670"/>
      <c r="L99" s="672"/>
      <c r="M99" s="100"/>
      <c r="N99" s="100"/>
      <c r="O99" s="100"/>
      <c r="P99" s="100"/>
      <c r="Q99" s="100"/>
      <c r="R99" s="100"/>
    </row>
    <row r="100" spans="1:18" ht="15.75" customHeight="1">
      <c r="A100" s="677"/>
      <c r="B100" s="680"/>
      <c r="C100" s="226">
        <v>4</v>
      </c>
      <c r="D100" s="670"/>
      <c r="E100" s="671"/>
      <c r="F100" s="672"/>
      <c r="G100" s="226"/>
      <c r="H100" s="228"/>
      <c r="I100" s="229"/>
      <c r="J100" s="226"/>
      <c r="K100" s="670"/>
      <c r="L100" s="672"/>
      <c r="M100" s="100"/>
      <c r="N100" s="100"/>
      <c r="O100" s="100"/>
      <c r="P100" s="100"/>
      <c r="Q100" s="100"/>
      <c r="R100" s="100"/>
    </row>
    <row r="101" spans="1:18" ht="15.75" customHeight="1">
      <c r="A101" s="677"/>
      <c r="B101" s="680"/>
      <c r="C101" s="226">
        <v>5</v>
      </c>
      <c r="D101" s="670"/>
      <c r="E101" s="671"/>
      <c r="F101" s="672"/>
      <c r="G101" s="226"/>
      <c r="H101" s="228"/>
      <c r="I101" s="229"/>
      <c r="J101" s="226"/>
      <c r="K101" s="670"/>
      <c r="L101" s="672"/>
      <c r="M101" s="100"/>
      <c r="N101" s="100"/>
      <c r="O101" s="100"/>
      <c r="P101" s="100"/>
      <c r="Q101" s="100"/>
      <c r="R101" s="100"/>
    </row>
    <row r="102" spans="1:18" ht="15.75" customHeight="1">
      <c r="A102" s="677"/>
      <c r="B102" s="680"/>
      <c r="C102" s="230" t="s">
        <v>208</v>
      </c>
      <c r="D102" s="670"/>
      <c r="E102" s="671"/>
      <c r="F102" s="672"/>
      <c r="G102" s="226"/>
      <c r="H102" s="228"/>
      <c r="I102" s="229"/>
      <c r="J102" s="226"/>
      <c r="K102" s="670"/>
      <c r="L102" s="672"/>
      <c r="M102" s="100"/>
      <c r="N102" s="100"/>
      <c r="O102" s="100"/>
      <c r="P102" s="100"/>
      <c r="Q102" s="100"/>
      <c r="R102" s="100"/>
    </row>
    <row r="103" spans="1:18" ht="15.75" customHeight="1">
      <c r="A103" s="677"/>
      <c r="B103" s="680"/>
      <c r="C103" s="230" t="s">
        <v>213</v>
      </c>
      <c r="D103" s="670"/>
      <c r="E103" s="671"/>
      <c r="F103" s="672"/>
      <c r="G103" s="226"/>
      <c r="H103" s="228"/>
      <c r="I103" s="229"/>
      <c r="J103" s="226"/>
      <c r="K103" s="670"/>
      <c r="L103" s="672"/>
      <c r="M103" s="100"/>
      <c r="N103" s="100"/>
      <c r="O103" s="100"/>
      <c r="P103" s="100"/>
      <c r="Q103" s="100"/>
      <c r="R103" s="100"/>
    </row>
    <row r="104" spans="1:18" ht="15.75" customHeight="1">
      <c r="A104" s="677"/>
      <c r="B104" s="680"/>
      <c r="C104" s="230" t="s">
        <v>209</v>
      </c>
      <c r="D104" s="670"/>
      <c r="E104" s="671"/>
      <c r="F104" s="672"/>
      <c r="G104" s="226"/>
      <c r="H104" s="228"/>
      <c r="I104" s="229"/>
      <c r="J104" s="226"/>
      <c r="K104" s="670"/>
      <c r="L104" s="672"/>
      <c r="M104" s="100"/>
      <c r="N104" s="100"/>
      <c r="O104" s="100"/>
      <c r="P104" s="100"/>
      <c r="Q104" s="100"/>
      <c r="R104" s="100"/>
    </row>
    <row r="105" spans="1:18" ht="15.75" customHeight="1">
      <c r="A105" s="677"/>
      <c r="B105" s="680"/>
      <c r="C105" s="230" t="s">
        <v>214</v>
      </c>
      <c r="D105" s="670"/>
      <c r="E105" s="671"/>
      <c r="F105" s="672"/>
      <c r="G105" s="226"/>
      <c r="H105" s="228"/>
      <c r="I105" s="229"/>
      <c r="J105" s="226"/>
      <c r="K105" s="670"/>
      <c r="L105" s="672"/>
      <c r="M105" s="100"/>
      <c r="N105" s="100"/>
      <c r="O105" s="100"/>
      <c r="P105" s="100"/>
      <c r="Q105" s="100"/>
      <c r="R105" s="100"/>
    </row>
    <row r="106" spans="1:18" ht="15.75" customHeight="1">
      <c r="A106" s="678"/>
      <c r="B106" s="681"/>
      <c r="C106" s="230" t="s">
        <v>215</v>
      </c>
      <c r="D106" s="670"/>
      <c r="E106" s="671"/>
      <c r="F106" s="672"/>
      <c r="G106" s="226"/>
      <c r="H106" s="228"/>
      <c r="I106" s="229"/>
      <c r="J106" s="226"/>
      <c r="K106" s="670"/>
      <c r="L106" s="672"/>
      <c r="M106" s="100"/>
      <c r="N106" s="100"/>
      <c r="O106" s="100"/>
      <c r="P106" s="100"/>
      <c r="Q106" s="100"/>
      <c r="R106" s="100"/>
    </row>
    <row r="107" spans="1:18" ht="15.75" customHeight="1">
      <c r="A107" s="665" t="s">
        <v>1022</v>
      </c>
      <c r="B107" s="665"/>
      <c r="C107" s="665"/>
      <c r="D107" s="665"/>
      <c r="E107" s="665"/>
      <c r="F107" s="665"/>
      <c r="G107" s="665"/>
      <c r="H107" s="665"/>
      <c r="I107" s="665"/>
      <c r="J107" s="665"/>
      <c r="K107" s="665"/>
      <c r="L107" s="665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65"/>
      <c r="B108" s="665"/>
      <c r="C108" s="665"/>
      <c r="D108" s="665"/>
      <c r="E108" s="665"/>
      <c r="F108" s="665"/>
      <c r="G108" s="665"/>
      <c r="H108" s="665"/>
      <c r="I108" s="665"/>
      <c r="J108" s="665"/>
      <c r="K108" s="665"/>
      <c r="L108" s="665"/>
    </row>
    <row r="109" spans="1:18" s="107" customFormat="1" ht="16.350000000000001" customHeight="1">
      <c r="A109" s="676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78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3" t="s">
        <v>212</v>
      </c>
      <c r="I110" s="222" t="s">
        <v>514</v>
      </c>
      <c r="J110" s="235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82" t="s">
        <v>191</v>
      </c>
      <c r="B111" s="683"/>
      <c r="C111" s="175" t="s">
        <v>47</v>
      </c>
      <c r="D111" s="682" t="s">
        <v>12</v>
      </c>
      <c r="E111" s="684"/>
      <c r="F111" s="683"/>
      <c r="G111" s="175" t="s">
        <v>46</v>
      </c>
      <c r="H111" s="175" t="s">
        <v>515</v>
      </c>
      <c r="I111" s="175" t="s">
        <v>516</v>
      </c>
      <c r="J111" s="175" t="s">
        <v>352</v>
      </c>
      <c r="K111" s="682" t="s">
        <v>51</v>
      </c>
      <c r="L111" s="683"/>
      <c r="M111" s="130"/>
    </row>
    <row r="112" spans="1:18" ht="15.75" customHeight="1">
      <c r="A112" s="676">
        <f>J109</f>
        <v>9</v>
      </c>
      <c r="B112" s="679" t="str">
        <f>J110</f>
        <v>微波小吃</v>
      </c>
      <c r="C112" s="226">
        <v>1</v>
      </c>
      <c r="D112" s="670" t="s">
        <v>427</v>
      </c>
      <c r="E112" s="671"/>
      <c r="F112" s="672"/>
      <c r="G112" s="226">
        <v>13</v>
      </c>
      <c r="H112" s="228">
        <v>1077.5892185115524</v>
      </c>
      <c r="I112" s="229">
        <v>82.891478347042508</v>
      </c>
      <c r="J112" s="429">
        <f>I112-I86</f>
        <v>-1.5360499275402617E-2</v>
      </c>
      <c r="K112" s="659" t="s">
        <v>653</v>
      </c>
      <c r="L112" s="660"/>
      <c r="N112" s="100"/>
      <c r="O112" s="100"/>
      <c r="P112" s="100"/>
      <c r="Q112" s="100"/>
      <c r="R112" s="100"/>
    </row>
    <row r="113" spans="1:18" ht="15.75" customHeight="1">
      <c r="A113" s="677"/>
      <c r="B113" s="680"/>
      <c r="C113" s="226">
        <v>2</v>
      </c>
      <c r="D113" s="670" t="s">
        <v>661</v>
      </c>
      <c r="E113" s="671"/>
      <c r="F113" s="672"/>
      <c r="G113" s="226">
        <v>22</v>
      </c>
      <c r="H113" s="228">
        <v>1597.1717075835429</v>
      </c>
      <c r="I113" s="229">
        <v>72.598713981070134</v>
      </c>
      <c r="J113" s="429">
        <f>I113-I87</f>
        <v>2.6713145896238188E-2</v>
      </c>
      <c r="K113" s="659" t="s">
        <v>653</v>
      </c>
      <c r="L113" s="660"/>
      <c r="N113" s="100"/>
      <c r="O113" s="100"/>
      <c r="P113" s="100"/>
      <c r="Q113" s="100"/>
      <c r="R113" s="100"/>
    </row>
    <row r="114" spans="1:18" ht="15.75" customHeight="1">
      <c r="A114" s="677"/>
      <c r="B114" s="680"/>
      <c r="C114" s="226">
        <v>3</v>
      </c>
      <c r="D114" s="670" t="s">
        <v>713</v>
      </c>
      <c r="E114" s="671"/>
      <c r="F114" s="672"/>
      <c r="G114" s="226">
        <v>22</v>
      </c>
      <c r="H114" s="228">
        <v>1595.1031255004705</v>
      </c>
      <c r="I114" s="229">
        <v>72.50468752274864</v>
      </c>
      <c r="J114" s="429">
        <f>I114-I88</f>
        <v>-9.1593238371530106E-3</v>
      </c>
      <c r="K114" s="659" t="s">
        <v>653</v>
      </c>
      <c r="L114" s="660"/>
      <c r="N114" s="100"/>
      <c r="O114" s="100"/>
      <c r="P114" s="100"/>
      <c r="Q114" s="100"/>
      <c r="R114" s="100"/>
    </row>
    <row r="115" spans="1:18" ht="15.75" customHeight="1">
      <c r="A115" s="677"/>
      <c r="B115" s="680"/>
      <c r="C115" s="226">
        <v>4</v>
      </c>
      <c r="D115" s="670"/>
      <c r="E115" s="671"/>
      <c r="F115" s="672"/>
      <c r="G115" s="228"/>
      <c r="H115" s="228"/>
      <c r="I115" s="229"/>
      <c r="J115" s="226"/>
      <c r="K115" s="670"/>
      <c r="L115" s="672"/>
      <c r="N115" s="100"/>
      <c r="O115" s="100"/>
      <c r="P115" s="100"/>
      <c r="Q115" s="100"/>
      <c r="R115" s="100"/>
    </row>
    <row r="116" spans="1:18" ht="15.75" customHeight="1">
      <c r="A116" s="677"/>
      <c r="B116" s="680"/>
      <c r="C116" s="226">
        <v>5</v>
      </c>
      <c r="D116" s="670"/>
      <c r="E116" s="671"/>
      <c r="F116" s="672"/>
      <c r="G116" s="226"/>
      <c r="H116" s="228"/>
      <c r="I116" s="229"/>
      <c r="J116" s="226"/>
      <c r="K116" s="670"/>
      <c r="L116" s="672"/>
      <c r="N116" s="100"/>
      <c r="O116" s="100"/>
      <c r="P116" s="100"/>
      <c r="Q116" s="100"/>
      <c r="R116" s="100"/>
    </row>
    <row r="117" spans="1:18" ht="15.75" customHeight="1">
      <c r="A117" s="677"/>
      <c r="B117" s="680"/>
      <c r="C117" s="230" t="s">
        <v>208</v>
      </c>
      <c r="D117" s="670"/>
      <c r="E117" s="671"/>
      <c r="F117" s="672"/>
      <c r="G117" s="226"/>
      <c r="H117" s="228"/>
      <c r="I117" s="229"/>
      <c r="J117" s="226"/>
      <c r="K117" s="670"/>
      <c r="L117" s="672"/>
      <c r="N117" s="100"/>
      <c r="O117" s="100"/>
      <c r="P117" s="100"/>
      <c r="Q117" s="100"/>
      <c r="R117" s="100"/>
    </row>
    <row r="118" spans="1:18" ht="15.75" customHeight="1">
      <c r="A118" s="677"/>
      <c r="B118" s="680"/>
      <c r="C118" s="230" t="s">
        <v>213</v>
      </c>
      <c r="D118" s="670"/>
      <c r="E118" s="671"/>
      <c r="F118" s="672"/>
      <c r="G118" s="226"/>
      <c r="H118" s="228"/>
      <c r="I118" s="229"/>
      <c r="J118" s="226"/>
      <c r="K118" s="670"/>
      <c r="L118" s="672"/>
      <c r="N118" s="100"/>
      <c r="O118" s="100"/>
      <c r="P118" s="100"/>
      <c r="Q118" s="100"/>
      <c r="R118" s="100"/>
    </row>
    <row r="119" spans="1:18" ht="15.75" customHeight="1">
      <c r="A119" s="677"/>
      <c r="B119" s="680"/>
      <c r="C119" s="230" t="s">
        <v>209</v>
      </c>
      <c r="D119" s="670"/>
      <c r="E119" s="671"/>
      <c r="F119" s="672"/>
      <c r="G119" s="226"/>
      <c r="H119" s="228"/>
      <c r="I119" s="229"/>
      <c r="J119" s="226"/>
      <c r="K119" s="670"/>
      <c r="L119" s="672"/>
      <c r="N119" s="100"/>
      <c r="O119" s="100"/>
      <c r="P119" s="100"/>
      <c r="Q119" s="100"/>
      <c r="R119" s="100"/>
    </row>
    <row r="120" spans="1:18" ht="15.75" customHeight="1">
      <c r="A120" s="677"/>
      <c r="B120" s="680"/>
      <c r="C120" s="230" t="s">
        <v>214</v>
      </c>
      <c r="D120" s="670"/>
      <c r="E120" s="671"/>
      <c r="F120" s="672"/>
      <c r="G120" s="226"/>
      <c r="H120" s="228"/>
      <c r="I120" s="229"/>
      <c r="J120" s="226"/>
      <c r="K120" s="670"/>
      <c r="L120" s="672"/>
      <c r="M120" s="100"/>
      <c r="N120" s="100"/>
      <c r="O120" s="100"/>
      <c r="P120" s="100"/>
      <c r="Q120" s="100"/>
      <c r="R120" s="100"/>
    </row>
    <row r="121" spans="1:18" ht="15.75" customHeight="1">
      <c r="A121" s="678"/>
      <c r="B121" s="681"/>
      <c r="C121" s="230" t="s">
        <v>215</v>
      </c>
      <c r="D121" s="670"/>
      <c r="E121" s="671"/>
      <c r="F121" s="672"/>
      <c r="G121" s="226"/>
      <c r="H121" s="228"/>
      <c r="I121" s="229"/>
      <c r="J121" s="226"/>
      <c r="K121" s="670"/>
      <c r="L121" s="672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73" t="s">
        <v>191</v>
      </c>
      <c r="B122" s="674"/>
      <c r="C122" s="233" t="s">
        <v>47</v>
      </c>
      <c r="D122" s="673" t="s">
        <v>12</v>
      </c>
      <c r="E122" s="675"/>
      <c r="F122" s="674"/>
      <c r="G122" s="233" t="s">
        <v>46</v>
      </c>
      <c r="H122" s="233" t="s">
        <v>515</v>
      </c>
      <c r="I122" s="233" t="s">
        <v>516</v>
      </c>
      <c r="J122" s="175" t="s">
        <v>352</v>
      </c>
      <c r="K122" s="673" t="s">
        <v>51</v>
      </c>
      <c r="L122" s="674"/>
      <c r="M122" s="131"/>
    </row>
    <row r="123" spans="1:18" ht="15.75" customHeight="1">
      <c r="A123" s="676"/>
      <c r="B123" s="679"/>
      <c r="C123" s="226">
        <v>1</v>
      </c>
      <c r="D123" s="670"/>
      <c r="E123" s="671"/>
      <c r="F123" s="672"/>
      <c r="G123" s="226"/>
      <c r="H123" s="228"/>
      <c r="I123" s="229"/>
      <c r="J123" s="226"/>
      <c r="K123" s="670"/>
      <c r="L123" s="672"/>
      <c r="M123" s="100"/>
      <c r="N123" s="100"/>
      <c r="O123" s="100"/>
      <c r="P123" s="100"/>
      <c r="Q123" s="100"/>
      <c r="R123" s="100"/>
    </row>
    <row r="124" spans="1:18" ht="15.75" customHeight="1">
      <c r="A124" s="677"/>
      <c r="B124" s="680"/>
      <c r="C124" s="226">
        <v>2</v>
      </c>
      <c r="D124" s="670"/>
      <c r="E124" s="671"/>
      <c r="F124" s="672"/>
      <c r="G124" s="226"/>
      <c r="H124" s="228"/>
      <c r="I124" s="229"/>
      <c r="J124" s="226"/>
      <c r="K124" s="670"/>
      <c r="L124" s="672"/>
      <c r="M124" s="100"/>
      <c r="N124" s="100"/>
      <c r="O124" s="100"/>
      <c r="P124" s="100"/>
      <c r="Q124" s="100"/>
      <c r="R124" s="100"/>
    </row>
    <row r="125" spans="1:18" ht="15.75" customHeight="1">
      <c r="A125" s="677"/>
      <c r="B125" s="680"/>
      <c r="C125" s="226">
        <v>3</v>
      </c>
      <c r="D125" s="670"/>
      <c r="E125" s="671"/>
      <c r="F125" s="672"/>
      <c r="G125" s="226"/>
      <c r="H125" s="228"/>
      <c r="I125" s="229"/>
      <c r="J125" s="226"/>
      <c r="K125" s="670"/>
      <c r="L125" s="672"/>
      <c r="M125" s="100"/>
      <c r="N125" s="100"/>
      <c r="O125" s="100"/>
      <c r="P125" s="100"/>
      <c r="Q125" s="100"/>
      <c r="R125" s="100"/>
    </row>
    <row r="126" spans="1:18" ht="15.75" customHeight="1">
      <c r="A126" s="677"/>
      <c r="B126" s="680"/>
      <c r="C126" s="226">
        <v>4</v>
      </c>
      <c r="D126" s="670"/>
      <c r="E126" s="671"/>
      <c r="F126" s="672"/>
      <c r="G126" s="226"/>
      <c r="H126" s="228"/>
      <c r="I126" s="229"/>
      <c r="J126" s="226"/>
      <c r="K126" s="670"/>
      <c r="L126" s="672"/>
      <c r="M126" s="100"/>
      <c r="N126" s="100"/>
      <c r="O126" s="100"/>
      <c r="P126" s="100"/>
      <c r="Q126" s="100"/>
      <c r="R126" s="100"/>
    </row>
    <row r="127" spans="1:18" ht="15.75" customHeight="1">
      <c r="A127" s="677"/>
      <c r="B127" s="680"/>
      <c r="C127" s="226">
        <v>5</v>
      </c>
      <c r="D127" s="670"/>
      <c r="E127" s="671"/>
      <c r="F127" s="672"/>
      <c r="G127" s="226"/>
      <c r="H127" s="228"/>
      <c r="I127" s="229"/>
      <c r="J127" s="226"/>
      <c r="K127" s="670"/>
      <c r="L127" s="672"/>
      <c r="M127" s="100"/>
      <c r="N127" s="100"/>
      <c r="O127" s="100"/>
      <c r="P127" s="100"/>
      <c r="Q127" s="100"/>
      <c r="R127" s="100"/>
    </row>
    <row r="128" spans="1:18" ht="15.75" customHeight="1">
      <c r="A128" s="677"/>
      <c r="B128" s="680"/>
      <c r="C128" s="230" t="s">
        <v>208</v>
      </c>
      <c r="D128" s="670"/>
      <c r="E128" s="671"/>
      <c r="F128" s="672"/>
      <c r="G128" s="226"/>
      <c r="H128" s="228"/>
      <c r="I128" s="229"/>
      <c r="J128" s="226"/>
      <c r="K128" s="670"/>
      <c r="L128" s="672"/>
      <c r="M128" s="100"/>
      <c r="N128" s="100"/>
      <c r="O128" s="100"/>
      <c r="P128" s="100"/>
      <c r="Q128" s="100"/>
      <c r="R128" s="100"/>
    </row>
    <row r="129" spans="1:18" ht="15.75" customHeight="1">
      <c r="A129" s="677"/>
      <c r="B129" s="680"/>
      <c r="C129" s="230" t="s">
        <v>213</v>
      </c>
      <c r="D129" s="670"/>
      <c r="E129" s="671"/>
      <c r="F129" s="672"/>
      <c r="G129" s="226"/>
      <c r="H129" s="228"/>
      <c r="I129" s="229"/>
      <c r="J129" s="226"/>
      <c r="K129" s="670"/>
      <c r="L129" s="672"/>
      <c r="M129" s="100"/>
      <c r="N129" s="100"/>
      <c r="O129" s="100"/>
      <c r="P129" s="100"/>
      <c r="Q129" s="100"/>
      <c r="R129" s="100"/>
    </row>
    <row r="130" spans="1:18" ht="15.75" customHeight="1">
      <c r="A130" s="677"/>
      <c r="B130" s="680"/>
      <c r="C130" s="230" t="s">
        <v>209</v>
      </c>
      <c r="D130" s="670"/>
      <c r="E130" s="671"/>
      <c r="F130" s="672"/>
      <c r="G130" s="226"/>
      <c r="H130" s="228"/>
      <c r="I130" s="229"/>
      <c r="J130" s="226"/>
      <c r="K130" s="670"/>
      <c r="L130" s="672"/>
      <c r="M130" s="100"/>
      <c r="N130" s="100"/>
      <c r="O130" s="100"/>
      <c r="P130" s="100"/>
      <c r="Q130" s="100"/>
      <c r="R130" s="100"/>
    </row>
    <row r="131" spans="1:18" ht="15.75" customHeight="1">
      <c r="A131" s="677"/>
      <c r="B131" s="680"/>
      <c r="C131" s="230" t="s">
        <v>214</v>
      </c>
      <c r="D131" s="670"/>
      <c r="E131" s="671"/>
      <c r="F131" s="672"/>
      <c r="G131" s="226"/>
      <c r="H131" s="228"/>
      <c r="I131" s="229"/>
      <c r="J131" s="226"/>
      <c r="K131" s="670"/>
      <c r="L131" s="672"/>
      <c r="M131" s="100"/>
      <c r="N131" s="100"/>
      <c r="O131" s="100"/>
      <c r="P131" s="100"/>
      <c r="Q131" s="100"/>
      <c r="R131" s="100"/>
    </row>
    <row r="132" spans="1:18" ht="15.75" customHeight="1">
      <c r="A132" s="678"/>
      <c r="B132" s="681"/>
      <c r="C132" s="230" t="s">
        <v>215</v>
      </c>
      <c r="D132" s="670"/>
      <c r="E132" s="671"/>
      <c r="F132" s="672"/>
      <c r="G132" s="226"/>
      <c r="H132" s="228"/>
      <c r="I132" s="229"/>
      <c r="J132" s="226"/>
      <c r="K132" s="670"/>
      <c r="L132" s="672"/>
      <c r="M132" s="100"/>
      <c r="N132" s="100"/>
      <c r="O132" s="100"/>
      <c r="P132" s="100"/>
      <c r="Q132" s="100"/>
      <c r="R132" s="100"/>
    </row>
    <row r="133" spans="1:18" ht="15.75" customHeight="1">
      <c r="N133" s="100"/>
      <c r="O133" s="100"/>
      <c r="P133" s="100"/>
      <c r="Q133" s="100"/>
      <c r="R133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8:F78"/>
    <mergeCell ref="K78:L78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51:F51"/>
    <mergeCell ref="K51:L51"/>
    <mergeCell ref="D52:F52"/>
    <mergeCell ref="K52:L52"/>
    <mergeCell ref="D53:F53"/>
    <mergeCell ref="K53:L53"/>
    <mergeCell ref="D54:F54"/>
    <mergeCell ref="K54:L54"/>
    <mergeCell ref="D48:F48"/>
    <mergeCell ref="K48:L48"/>
    <mergeCell ref="D49:F49"/>
    <mergeCell ref="K49:L49"/>
    <mergeCell ref="D50:F50"/>
    <mergeCell ref="K10:L10"/>
    <mergeCell ref="D11:F11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D43:F43"/>
    <mergeCell ref="K43:L43"/>
    <mergeCell ref="D28:F28"/>
    <mergeCell ref="K28:L28"/>
    <mergeCell ref="A1:L2"/>
    <mergeCell ref="A29:L30"/>
    <mergeCell ref="A31:A32"/>
    <mergeCell ref="A33:B33"/>
    <mergeCell ref="D33:F33"/>
    <mergeCell ref="K33:L33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K14:L14"/>
    <mergeCell ref="D15:F15"/>
    <mergeCell ref="K15:L15"/>
    <mergeCell ref="D16:F16"/>
    <mergeCell ref="K11:L11"/>
    <mergeCell ref="D12:F12"/>
    <mergeCell ref="K12:L12"/>
    <mergeCell ref="D13:F13"/>
    <mergeCell ref="K13:L13"/>
    <mergeCell ref="D14:F14"/>
    <mergeCell ref="K16:L16"/>
    <mergeCell ref="D17:F17"/>
    <mergeCell ref="K17:L17"/>
    <mergeCell ref="K66:L66"/>
    <mergeCell ref="D67:F67"/>
    <mergeCell ref="K67:L67"/>
    <mergeCell ref="D68:F68"/>
    <mergeCell ref="K50:L50"/>
    <mergeCell ref="D77:F77"/>
    <mergeCell ref="K77:L77"/>
    <mergeCell ref="A55:L56"/>
    <mergeCell ref="A57:A58"/>
    <mergeCell ref="A59:B59"/>
    <mergeCell ref="D59:F59"/>
    <mergeCell ref="K59:L59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5" manualBreakCount="5">
    <brk id="2" max="11" man="1"/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Q12" sqref="Q12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</row>
    <row r="2" spans="1:13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</row>
    <row r="3" spans="1:13" ht="15.75" customHeight="1">
      <c r="A3" s="689" t="s">
        <v>242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13" s="141" customFormat="1" ht="15.75" customHeight="1">
      <c r="A4" s="689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</row>
    <row r="5" spans="1:13" ht="15.75" customHeight="1">
      <c r="A5" s="257" t="s">
        <v>601</v>
      </c>
      <c r="B5" s="142">
        <f>'生產管理報表(月)'!B6</f>
        <v>176732.06007000001</v>
      </c>
    </row>
    <row r="6" spans="1:13" ht="15.75" customHeight="1">
      <c r="A6" s="690" t="s">
        <v>243</v>
      </c>
      <c r="B6" s="691" t="s">
        <v>10</v>
      </c>
      <c r="C6" s="691"/>
      <c r="D6" s="692"/>
      <c r="E6" s="690" t="s">
        <v>243</v>
      </c>
      <c r="F6" s="694">
        <v>1</v>
      </c>
      <c r="G6" s="694"/>
      <c r="H6" s="694">
        <v>2</v>
      </c>
      <c r="I6" s="694"/>
      <c r="J6" s="694">
        <v>3</v>
      </c>
      <c r="K6" s="694"/>
      <c r="L6" s="694">
        <v>4</v>
      </c>
      <c r="M6" s="694"/>
    </row>
    <row r="7" spans="1:13" ht="31.35" customHeight="1">
      <c r="A7" s="690"/>
      <c r="B7" s="691"/>
      <c r="C7" s="691"/>
      <c r="D7" s="693"/>
      <c r="E7" s="690"/>
      <c r="F7" s="696" t="s">
        <v>860</v>
      </c>
      <c r="G7" s="696"/>
      <c r="H7" s="696" t="s">
        <v>244</v>
      </c>
      <c r="I7" s="696"/>
      <c r="J7" s="696" t="s">
        <v>245</v>
      </c>
      <c r="K7" s="696"/>
      <c r="L7" s="696" t="s">
        <v>655</v>
      </c>
      <c r="M7" s="696"/>
    </row>
    <row r="8" spans="1:13" ht="15.75" customHeight="1">
      <c r="A8" s="690"/>
      <c r="B8" s="170" t="s">
        <v>11</v>
      </c>
      <c r="C8" s="170" t="s">
        <v>246</v>
      </c>
      <c r="D8" s="693"/>
      <c r="E8" s="690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日別報廢率總表!AI3</f>
        <v>427129.92299999995</v>
      </c>
      <c r="C9" s="145">
        <f>B9/($B$5*1000)</f>
        <v>2.4168219553985983E-3</v>
      </c>
      <c r="D9" s="693"/>
      <c r="E9" s="143" t="s">
        <v>247</v>
      </c>
      <c r="F9" s="146">
        <f>'報廢20大－原因別分析'!AB89</f>
        <v>92340.987800000003</v>
      </c>
      <c r="G9" s="440">
        <f>'報廢20大－原因別分析'!AB90</f>
        <v>0.73750000000000004</v>
      </c>
      <c r="H9" s="146">
        <f>'報廢20大－原因別分析'!AC89</f>
        <v>0</v>
      </c>
      <c r="I9" s="440">
        <f>'報廢20大－原因別分析'!AC90</f>
        <v>0</v>
      </c>
      <c r="J9" s="146">
        <f>'報廢20大－原因別分析'!AD89</f>
        <v>29812.518400000001</v>
      </c>
      <c r="K9" s="440">
        <f>'報廢20大－原因別分析'!AD90</f>
        <v>0.22500000000000001</v>
      </c>
      <c r="L9" s="146">
        <f>'報廢20大－原因別分析'!AE89</f>
        <v>0</v>
      </c>
      <c r="M9" s="440">
        <f>'報廢20大－原因別分析'!AE90</f>
        <v>0</v>
      </c>
    </row>
    <row r="10" spans="1:13" ht="19.350000000000001" customHeight="1">
      <c r="A10" s="148" t="s">
        <v>248</v>
      </c>
      <c r="B10" s="149">
        <f>日別報廢率總表!AL3</f>
        <v>1084815.1857000003</v>
      </c>
      <c r="C10" s="145">
        <f>B10/($B$5*1000)</f>
        <v>6.1381912555669126E-3</v>
      </c>
      <c r="D10" s="693"/>
      <c r="E10" s="148" t="s">
        <v>248</v>
      </c>
      <c r="F10" s="146">
        <f>'超用20大－原因別分析'!AB89</f>
        <v>0</v>
      </c>
      <c r="G10" s="440">
        <f>'超用20大－原因別分析'!AB90</f>
        <v>0</v>
      </c>
      <c r="H10" s="146">
        <f>'超用20大－原因別分析'!AC89</f>
        <v>0</v>
      </c>
      <c r="I10" s="440">
        <f>'超用20大－原因別分析'!AC90</f>
        <v>0</v>
      </c>
      <c r="J10" s="146">
        <f>'超用20大－原因別分析'!AD89</f>
        <v>0</v>
      </c>
      <c r="K10" s="440">
        <f>'超用20大－原因別分析'!AD90</f>
        <v>0</v>
      </c>
      <c r="L10" s="146">
        <f>'超用20大－原因別分析'!AE89</f>
        <v>285636.74789999996</v>
      </c>
      <c r="M10" s="440">
        <f>'超用20大－原因別分析'!AE90</f>
        <v>0.73750000000000004</v>
      </c>
    </row>
    <row r="11" spans="1:13" ht="15.75" customHeight="1">
      <c r="D11" s="693"/>
      <c r="E11" s="690" t="s">
        <v>243</v>
      </c>
      <c r="F11" s="694">
        <v>5</v>
      </c>
      <c r="G11" s="694"/>
      <c r="H11" s="694">
        <v>6</v>
      </c>
      <c r="I11" s="694"/>
      <c r="J11" s="694">
        <v>7</v>
      </c>
      <c r="K11" s="694"/>
      <c r="L11" s="695">
        <v>8</v>
      </c>
      <c r="M11" s="695"/>
    </row>
    <row r="12" spans="1:13" ht="31.35" customHeight="1">
      <c r="D12" s="693"/>
      <c r="E12" s="690"/>
      <c r="F12" s="696" t="s">
        <v>249</v>
      </c>
      <c r="G12" s="696"/>
      <c r="H12" s="696" t="s">
        <v>250</v>
      </c>
      <c r="I12" s="696"/>
      <c r="J12" s="696" t="s">
        <v>251</v>
      </c>
      <c r="K12" s="696"/>
      <c r="L12" s="697"/>
      <c r="M12" s="697"/>
    </row>
    <row r="13" spans="1:13" ht="15.75" customHeight="1">
      <c r="D13" s="693"/>
      <c r="E13" s="690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/>
      <c r="M13" s="170"/>
    </row>
    <row r="14" spans="1:13" ht="19.350000000000001" customHeight="1">
      <c r="D14" s="693"/>
      <c r="E14" s="143" t="s">
        <v>247</v>
      </c>
      <c r="F14" s="146">
        <f>'報廢20大－原因別分析'!AF89</f>
        <v>1222.0800000000002</v>
      </c>
      <c r="G14" s="440">
        <f>'報廢20大－原因別分析'!AF90</f>
        <v>1.2500000000000001E-2</v>
      </c>
      <c r="H14" s="146">
        <f>'報廢20大－原因別分析'!AG89</f>
        <v>2533.7999999999997</v>
      </c>
      <c r="I14" s="440">
        <f>'報廢20大－原因別分析'!AG90</f>
        <v>2.5000000000000001E-2</v>
      </c>
      <c r="J14" s="146">
        <f>'報廢20大－原因別分析'!AH89</f>
        <v>0</v>
      </c>
      <c r="K14" s="440">
        <f>'報廢20大－原因別分析'!AH90</f>
        <v>0</v>
      </c>
      <c r="L14" s="146"/>
      <c r="M14" s="147"/>
    </row>
    <row r="15" spans="1:13" ht="19.350000000000001" customHeight="1">
      <c r="D15" s="693"/>
      <c r="E15" s="148" t="s">
        <v>248</v>
      </c>
      <c r="F15" s="146">
        <f>'超用20大－原因別分析'!AF89</f>
        <v>54832.16560000008</v>
      </c>
      <c r="G15" s="440">
        <f>'超用20大－原因別分析'!AF90</f>
        <v>0.05</v>
      </c>
      <c r="H15" s="146">
        <f>'超用20大－原因別分析'!AG89</f>
        <v>73819.327599999961</v>
      </c>
      <c r="I15" s="440">
        <f>'超用20大－原因別分析'!AG90</f>
        <v>0.21249999999999999</v>
      </c>
      <c r="J15" s="146">
        <f>'超用20大－原因別分析'!AH89</f>
        <v>0</v>
      </c>
      <c r="K15" s="440">
        <f>'超用20大－原因別分析'!AH90</f>
        <v>0</v>
      </c>
      <c r="L15" s="146"/>
      <c r="M15" s="147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C7C2-B943-4A0F-BEDD-87900F32CCF5}">
  <sheetPr>
    <tabColor rgb="FFFF0000"/>
    <outlinePr summaryBelow="0" summaryRight="0"/>
  </sheetPr>
  <dimension ref="A1:BV30"/>
  <sheetViews>
    <sheetView view="pageBreakPreview" topLeftCell="A13" zoomScaleNormal="60" zoomScaleSheetLayoutView="100" workbookViewId="0">
      <selection activeCell="U31" sqref="U31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55.42578125" style="140" customWidth="1"/>
    <col min="17" max="20" width="12.5703125" style="282"/>
    <col min="21" max="21" width="24.42578125" style="140" bestFit="1" customWidth="1"/>
    <col min="22" max="22" width="19.42578125" style="140" bestFit="1" customWidth="1"/>
    <col min="23" max="23" width="23" style="140" bestFit="1" customWidth="1"/>
    <col min="24" max="24" width="11.7109375" style="140" bestFit="1" customWidth="1"/>
    <col min="25" max="25" width="15.85546875" style="140" bestFit="1" customWidth="1"/>
    <col min="26" max="26" width="23.5703125" style="140" bestFit="1" customWidth="1"/>
    <col min="27" max="27" width="23" style="140" bestFit="1" customWidth="1"/>
    <col min="28" max="28" width="11.7109375" style="140" bestFit="1" customWidth="1"/>
    <col min="29" max="29" width="20.5703125" style="140" bestFit="1" customWidth="1"/>
    <col min="30" max="30" width="15" style="140" bestFit="1" customWidth="1"/>
    <col min="31" max="31" width="23" style="140" bestFit="1" customWidth="1"/>
    <col min="32" max="32" width="11.7109375" style="140" bestFit="1" customWidth="1"/>
    <col min="33" max="33" width="15.85546875" style="140" bestFit="1" customWidth="1"/>
    <col min="34" max="34" width="15" style="140" bestFit="1" customWidth="1"/>
    <col min="35" max="35" width="23" style="140" bestFit="1" customWidth="1"/>
    <col min="36" max="36" width="15" style="140" bestFit="1" customWidth="1"/>
    <col min="37" max="37" width="23" style="140" bestFit="1" customWidth="1"/>
    <col min="38" max="38" width="11.7109375" style="140" bestFit="1" customWidth="1"/>
    <col min="39" max="39" width="13.85546875" style="140" bestFit="1" customWidth="1"/>
    <col min="40" max="40" width="27.85546875" style="140" bestFit="1" customWidth="1"/>
    <col min="41" max="41" width="23" style="140" bestFit="1" customWidth="1"/>
    <col min="42" max="42" width="8" style="140" bestFit="1" customWidth="1"/>
    <col min="43" max="43" width="30.7109375" style="140" bestFit="1" customWidth="1"/>
    <col min="44" max="44" width="25.7109375" style="140" bestFit="1" customWidth="1"/>
    <col min="45" max="45" width="23" style="140" bestFit="1" customWidth="1"/>
    <col min="46" max="46" width="15" style="140" bestFit="1" customWidth="1"/>
    <col min="47" max="47" width="23" style="140" bestFit="1" customWidth="1"/>
    <col min="48" max="48" width="11.7109375" style="140" bestFit="1" customWidth="1"/>
    <col min="49" max="49" width="20.140625" style="140" bestFit="1" customWidth="1"/>
    <col min="50" max="50" width="23.5703125" style="140" bestFit="1" customWidth="1"/>
    <col min="51" max="51" width="23" style="140" bestFit="1" customWidth="1"/>
    <col min="52" max="52" width="11.7109375" style="140" bestFit="1" customWidth="1"/>
    <col min="53" max="53" width="21.42578125" style="140" bestFit="1" customWidth="1"/>
    <col min="54" max="54" width="15" style="140" bestFit="1" customWidth="1"/>
    <col min="55" max="55" width="23" style="140" bestFit="1" customWidth="1"/>
    <col min="56" max="56" width="11.7109375" style="140" bestFit="1" customWidth="1"/>
    <col min="57" max="57" width="13.85546875" style="140" bestFit="1" customWidth="1"/>
    <col min="58" max="58" width="22" style="140" bestFit="1" customWidth="1"/>
    <col min="59" max="59" width="23" style="140" bestFit="1" customWidth="1"/>
    <col min="60" max="60" width="15" style="140" bestFit="1" customWidth="1"/>
    <col min="61" max="61" width="23" style="140" bestFit="1" customWidth="1"/>
    <col min="62" max="62" width="11.7109375" style="140" bestFit="1" customWidth="1"/>
    <col min="63" max="63" width="24.7109375" style="140" bestFit="1" customWidth="1"/>
    <col min="64" max="64" width="18.7109375" style="140" bestFit="1" customWidth="1"/>
    <col min="65" max="65" width="23" style="140" bestFit="1" customWidth="1"/>
    <col min="66" max="66" width="15" style="140" bestFit="1" customWidth="1"/>
    <col min="67" max="67" width="23" style="140" bestFit="1" customWidth="1"/>
    <col min="68" max="68" width="15" style="140" bestFit="1" customWidth="1"/>
    <col min="69" max="69" width="23" style="140" bestFit="1" customWidth="1"/>
    <col min="70" max="70" width="15" style="140" bestFit="1" customWidth="1"/>
    <col min="71" max="71" width="21.85546875" style="140" bestFit="1" customWidth="1"/>
    <col min="72" max="72" width="10.5703125" style="140" bestFit="1" customWidth="1"/>
    <col min="73" max="73" width="21.42578125" style="140" bestFit="1" customWidth="1"/>
    <col min="74" max="74" width="5.42578125" style="140" bestFit="1" customWidth="1"/>
    <col min="75" max="16384" width="12.5703125" style="140"/>
  </cols>
  <sheetData>
    <row r="1" spans="1:74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</row>
    <row r="2" spans="1:74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</row>
    <row r="3" spans="1:74" ht="15.75" customHeight="1">
      <c r="A3" s="689" t="s">
        <v>656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</row>
    <row r="4" spans="1:74" s="141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718"/>
    </row>
    <row r="5" spans="1:74" ht="15.75" customHeight="1">
      <c r="A5" s="691" t="s">
        <v>194</v>
      </c>
      <c r="B5" s="719">
        <v>1</v>
      </c>
      <c r="C5" s="719"/>
      <c r="D5" s="719">
        <v>2</v>
      </c>
      <c r="E5" s="719"/>
      <c r="F5" s="719">
        <v>3</v>
      </c>
      <c r="G5" s="719"/>
      <c r="H5" s="694">
        <v>4</v>
      </c>
      <c r="I5" s="694"/>
      <c r="J5" s="694">
        <v>5</v>
      </c>
      <c r="K5" s="694"/>
      <c r="L5" s="694">
        <v>6</v>
      </c>
      <c r="M5" s="694"/>
      <c r="N5" s="694">
        <v>7</v>
      </c>
      <c r="O5" s="694"/>
      <c r="P5" s="434">
        <v>8</v>
      </c>
    </row>
    <row r="6" spans="1:74" ht="15.75" customHeight="1">
      <c r="A6" s="691"/>
      <c r="B6" s="720" t="s">
        <v>860</v>
      </c>
      <c r="C6" s="720"/>
      <c r="D6" s="720" t="s">
        <v>216</v>
      </c>
      <c r="E6" s="720"/>
      <c r="F6" s="720" t="s">
        <v>169</v>
      </c>
      <c r="G6" s="720"/>
      <c r="H6" s="691" t="s">
        <v>654</v>
      </c>
      <c r="I6" s="691"/>
      <c r="J6" s="691" t="s">
        <v>192</v>
      </c>
      <c r="K6" s="691"/>
      <c r="L6" s="691" t="s">
        <v>170</v>
      </c>
      <c r="M6" s="691"/>
      <c r="N6" s="691" t="s">
        <v>193</v>
      </c>
      <c r="O6" s="691"/>
      <c r="P6" s="435" t="s">
        <v>221</v>
      </c>
    </row>
    <row r="8" spans="1:74" s="286" customFormat="1" ht="15.75" customHeight="1">
      <c r="A8" s="694" t="s">
        <v>194</v>
      </c>
      <c r="B8" s="694"/>
      <c r="C8" s="285" t="s">
        <v>47</v>
      </c>
      <c r="D8" s="713" t="s">
        <v>12</v>
      </c>
      <c r="E8" s="713"/>
      <c r="F8" s="713"/>
      <c r="G8" s="706" t="s">
        <v>53</v>
      </c>
      <c r="H8" s="707"/>
      <c r="I8" s="70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353</v>
      </c>
      <c r="O8" s="698" t="s">
        <v>51</v>
      </c>
      <c r="P8" s="698"/>
    </row>
    <row r="9" spans="1:74" ht="39.950000000000003" customHeight="1">
      <c r="A9" s="694">
        <v>1</v>
      </c>
      <c r="B9" s="709" t="s">
        <v>864</v>
      </c>
      <c r="C9" s="287">
        <v>1</v>
      </c>
      <c r="D9" s="288" t="s">
        <v>710</v>
      </c>
      <c r="E9" s="289"/>
      <c r="F9" s="290"/>
      <c r="G9" s="446" t="s">
        <v>714</v>
      </c>
      <c r="H9" s="447"/>
      <c r="I9" s="448"/>
      <c r="J9" s="287">
        <v>181.60999999999999</v>
      </c>
      <c r="K9" s="293">
        <v>2.3750416679362289E-2</v>
      </c>
      <c r="L9" s="287">
        <v>48.13</v>
      </c>
      <c r="M9" s="380">
        <f>L9*J9</f>
        <v>8740.8892999999989</v>
      </c>
      <c r="N9" s="294"/>
      <c r="O9" s="714" t="s">
        <v>1053</v>
      </c>
      <c r="P9" s="715"/>
    </row>
    <row r="10" spans="1:74" ht="39.950000000000003" customHeight="1">
      <c r="A10" s="694"/>
      <c r="B10" s="709"/>
      <c r="C10" s="287">
        <v>2</v>
      </c>
      <c r="D10" s="288" t="s">
        <v>762</v>
      </c>
      <c r="E10" s="289"/>
      <c r="F10" s="290"/>
      <c r="G10" s="446" t="s">
        <v>765</v>
      </c>
      <c r="H10" s="447"/>
      <c r="I10" s="448"/>
      <c r="J10" s="287">
        <v>155.84</v>
      </c>
      <c r="K10" s="293">
        <v>2.833030794159062E-2</v>
      </c>
      <c r="L10" s="287">
        <v>43.28</v>
      </c>
      <c r="M10" s="380">
        <f t="shared" ref="M10:M13" si="0">L10*J10</f>
        <v>6744.7552000000005</v>
      </c>
      <c r="N10" s="294"/>
      <c r="O10" s="714" t="s">
        <v>1054</v>
      </c>
      <c r="P10" s="715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</row>
    <row r="11" spans="1:74" ht="39.950000000000003" customHeight="1">
      <c r="A11" s="694"/>
      <c r="B11" s="709"/>
      <c r="C11" s="287">
        <v>3</v>
      </c>
      <c r="D11" s="288" t="s">
        <v>436</v>
      </c>
      <c r="E11" s="289"/>
      <c r="F11" s="290"/>
      <c r="G11" s="446" t="s">
        <v>432</v>
      </c>
      <c r="H11" s="447"/>
      <c r="I11" s="448"/>
      <c r="J11" s="287">
        <v>152.75</v>
      </c>
      <c r="K11" s="293">
        <v>1.6522830460961063E-2</v>
      </c>
      <c r="L11" s="287">
        <v>37.870000000000005</v>
      </c>
      <c r="M11" s="380">
        <f t="shared" si="0"/>
        <v>5784.6425000000008</v>
      </c>
      <c r="N11" s="294"/>
      <c r="O11" s="716" t="s">
        <v>1055</v>
      </c>
      <c r="P11" s="717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</row>
    <row r="12" spans="1:74" ht="39.950000000000003" customHeight="1">
      <c r="A12" s="694"/>
      <c r="B12" s="709"/>
      <c r="C12" s="287">
        <v>4</v>
      </c>
      <c r="D12" s="288" t="s">
        <v>374</v>
      </c>
      <c r="E12" s="289"/>
      <c r="F12" s="290"/>
      <c r="G12" s="446" t="s">
        <v>362</v>
      </c>
      <c r="H12" s="447"/>
      <c r="I12" s="448"/>
      <c r="J12" s="287">
        <v>141.66999999999999</v>
      </c>
      <c r="K12" s="293">
        <v>1.9693373256045265E-2</v>
      </c>
      <c r="L12" s="287">
        <v>38.179999999999993</v>
      </c>
      <c r="M12" s="380">
        <f t="shared" si="0"/>
        <v>5408.9605999999985</v>
      </c>
      <c r="N12" s="294"/>
      <c r="O12" s="716" t="s">
        <v>1055</v>
      </c>
      <c r="P12" s="71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</row>
    <row r="13" spans="1:74" ht="39.950000000000003" customHeight="1" thickBot="1">
      <c r="A13" s="694"/>
      <c r="B13" s="709"/>
      <c r="C13" s="287">
        <v>5</v>
      </c>
      <c r="D13" s="295" t="s">
        <v>414</v>
      </c>
      <c r="E13" s="296"/>
      <c r="F13" s="297"/>
      <c r="G13" s="446" t="s">
        <v>430</v>
      </c>
      <c r="H13" s="447"/>
      <c r="I13" s="448"/>
      <c r="J13" s="298">
        <v>183.65</v>
      </c>
      <c r="K13" s="299">
        <v>3.1451581202566421E-2</v>
      </c>
      <c r="L13" s="298">
        <v>26.09</v>
      </c>
      <c r="M13" s="381">
        <f t="shared" si="0"/>
        <v>4791.4285</v>
      </c>
      <c r="N13" s="294"/>
      <c r="O13" s="716" t="s">
        <v>1056</v>
      </c>
      <c r="P13" s="717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</row>
    <row r="14" spans="1:74" ht="15.75" customHeight="1" thickTop="1">
      <c r="A14" s="694"/>
      <c r="B14" s="709"/>
      <c r="C14" s="700"/>
      <c r="D14" s="701"/>
      <c r="E14" s="701"/>
      <c r="F14" s="701"/>
      <c r="G14" s="701"/>
      <c r="H14" s="701"/>
      <c r="I14" s="702"/>
      <c r="J14" s="300" t="s">
        <v>58</v>
      </c>
      <c r="K14" s="400">
        <f>M14/'生產管理報表 7-1(月)'!$B$9</f>
        <v>7.3679399183653072E-2</v>
      </c>
      <c r="L14" s="300" t="s">
        <v>59</v>
      </c>
      <c r="M14" s="436">
        <f>SUM(M9:M13)</f>
        <v>31470.676099999997</v>
      </c>
      <c r="N14" s="712"/>
      <c r="O14" s="712"/>
      <c r="P14" s="712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</row>
    <row r="15" spans="1:74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</row>
    <row r="16" spans="1:74" ht="15.75" customHeight="1">
      <c r="A16" s="694" t="s">
        <v>194</v>
      </c>
      <c r="B16" s="694"/>
      <c r="C16" s="303" t="s">
        <v>47</v>
      </c>
      <c r="D16" s="703" t="s">
        <v>12</v>
      </c>
      <c r="E16" s="704"/>
      <c r="F16" s="705"/>
      <c r="G16" s="706" t="s">
        <v>53</v>
      </c>
      <c r="H16" s="707"/>
      <c r="I16" s="708"/>
      <c r="J16" s="305" t="s">
        <v>54</v>
      </c>
      <c r="K16" s="305" t="s">
        <v>55</v>
      </c>
      <c r="L16" s="305" t="s">
        <v>56</v>
      </c>
      <c r="M16" s="305" t="s">
        <v>11</v>
      </c>
      <c r="N16" s="285" t="s">
        <v>353</v>
      </c>
      <c r="O16" s="698" t="s">
        <v>51</v>
      </c>
      <c r="P16" s="698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</row>
    <row r="17" spans="1:35" ht="20.100000000000001" customHeight="1">
      <c r="A17" s="694">
        <v>2</v>
      </c>
      <c r="B17" s="709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294"/>
      <c r="O17" s="699"/>
      <c r="P17" s="699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</row>
    <row r="18" spans="1:35" ht="20.100000000000001" customHeight="1">
      <c r="A18" s="694"/>
      <c r="B18" s="709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294"/>
      <c r="O18" s="699"/>
      <c r="P18" s="699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</row>
    <row r="19" spans="1:35" ht="20.100000000000001" customHeight="1">
      <c r="A19" s="694"/>
      <c r="B19" s="709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294"/>
      <c r="O19" s="721"/>
      <c r="P19" s="721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</row>
    <row r="20" spans="1:35" ht="20.100000000000001" customHeight="1">
      <c r="A20" s="694"/>
      <c r="B20" s="709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294"/>
      <c r="O20" s="721"/>
      <c r="P20" s="721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</row>
    <row r="21" spans="1:35" ht="20.100000000000001" customHeight="1" thickBot="1">
      <c r="A21" s="694"/>
      <c r="B21" s="709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294"/>
      <c r="O21" s="721"/>
      <c r="P21" s="721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</row>
    <row r="22" spans="1:35" ht="15.75" customHeight="1" thickTop="1">
      <c r="A22" s="694"/>
      <c r="B22" s="709"/>
      <c r="C22" s="700"/>
      <c r="D22" s="701"/>
      <c r="E22" s="701"/>
      <c r="F22" s="701"/>
      <c r="G22" s="701"/>
      <c r="H22" s="701"/>
      <c r="I22" s="702"/>
      <c r="J22" s="300" t="s">
        <v>58</v>
      </c>
      <c r="K22" s="400">
        <f>M22/'生產管理報表 7-1(月)'!$B$9</f>
        <v>0</v>
      </c>
      <c r="L22" s="300" t="s">
        <v>59</v>
      </c>
      <c r="M22" s="301">
        <f>SUM(M17:M21)</f>
        <v>0</v>
      </c>
      <c r="N22" s="712"/>
      <c r="O22" s="712"/>
      <c r="P22" s="71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</row>
    <row r="23" spans="1:35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</row>
    <row r="24" spans="1:35" ht="15.75" customHeight="1">
      <c r="A24" s="694" t="s">
        <v>194</v>
      </c>
      <c r="B24" s="694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305" t="s">
        <v>55</v>
      </c>
      <c r="L24" s="305" t="s">
        <v>56</v>
      </c>
      <c r="M24" s="305" t="s">
        <v>11</v>
      </c>
      <c r="N24" s="285" t="s">
        <v>353</v>
      </c>
      <c r="O24" s="698" t="s">
        <v>51</v>
      </c>
      <c r="P24" s="698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</row>
    <row r="25" spans="1:35" ht="75" customHeight="1">
      <c r="A25" s="694">
        <v>3</v>
      </c>
      <c r="B25" s="709" t="s">
        <v>608</v>
      </c>
      <c r="C25" s="307">
        <v>1</v>
      </c>
      <c r="D25" s="288" t="s">
        <v>698</v>
      </c>
      <c r="E25" s="289"/>
      <c r="F25" s="290"/>
      <c r="G25" s="368" t="s">
        <v>696</v>
      </c>
      <c r="H25" s="367"/>
      <c r="I25" s="368"/>
      <c r="J25" s="320">
        <v>13.950000000000001</v>
      </c>
      <c r="K25" s="309">
        <v>8.8547124203261808E-3</v>
      </c>
      <c r="L25" s="308">
        <v>642</v>
      </c>
      <c r="M25" s="383">
        <f t="shared" ref="M25:M29" si="2">L25*J25</f>
        <v>8955.9000000000015</v>
      </c>
      <c r="N25" s="294"/>
      <c r="O25" s="710" t="s">
        <v>1057</v>
      </c>
      <c r="P25" s="710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</row>
    <row r="26" spans="1:35" ht="60" customHeight="1">
      <c r="A26" s="694"/>
      <c r="B26" s="709"/>
      <c r="C26" s="307">
        <v>2</v>
      </c>
      <c r="D26" s="288" t="s">
        <v>583</v>
      </c>
      <c r="E26" s="289"/>
      <c r="F26" s="290"/>
      <c r="G26" s="368" t="s">
        <v>615</v>
      </c>
      <c r="H26" s="367"/>
      <c r="I26" s="368"/>
      <c r="J26" s="320">
        <v>122.81999999999996</v>
      </c>
      <c r="K26" s="309">
        <v>2.0355957071716863E-2</v>
      </c>
      <c r="L26" s="308">
        <v>52.120000000000005</v>
      </c>
      <c r="M26" s="383">
        <f t="shared" si="2"/>
        <v>6401.3783999999987</v>
      </c>
      <c r="N26" s="294"/>
      <c r="O26" s="710" t="s">
        <v>1058</v>
      </c>
      <c r="P26" s="710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</row>
    <row r="27" spans="1:35" ht="39.950000000000003" customHeight="1">
      <c r="A27" s="694"/>
      <c r="B27" s="709"/>
      <c r="C27" s="307">
        <v>3</v>
      </c>
      <c r="D27" s="288" t="s">
        <v>837</v>
      </c>
      <c r="E27" s="289"/>
      <c r="F27" s="290"/>
      <c r="G27" s="368" t="s">
        <v>846</v>
      </c>
      <c r="H27" s="367"/>
      <c r="I27" s="368"/>
      <c r="J27" s="320">
        <v>1.17</v>
      </c>
      <c r="K27" s="309">
        <v>5.1907558229559569E-3</v>
      </c>
      <c r="L27" s="308">
        <v>4744</v>
      </c>
      <c r="M27" s="383">
        <f t="shared" si="2"/>
        <v>5550.48</v>
      </c>
      <c r="N27" s="294"/>
      <c r="O27" s="711" t="s">
        <v>1059</v>
      </c>
      <c r="P27" s="711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</row>
    <row r="28" spans="1:35" ht="39.950000000000003" customHeight="1">
      <c r="A28" s="694"/>
      <c r="B28" s="709"/>
      <c r="C28" s="307">
        <v>4</v>
      </c>
      <c r="D28" s="288" t="s">
        <v>370</v>
      </c>
      <c r="E28" s="289"/>
      <c r="F28" s="290"/>
      <c r="G28" s="319" t="s">
        <v>938</v>
      </c>
      <c r="H28" s="289"/>
      <c r="I28" s="319"/>
      <c r="J28" s="320">
        <v>5.36</v>
      </c>
      <c r="K28" s="309">
        <v>3.951690093664726E-3</v>
      </c>
      <c r="L28" s="308">
        <v>866</v>
      </c>
      <c r="M28" s="383">
        <f t="shared" si="2"/>
        <v>4641.76</v>
      </c>
      <c r="N28" s="294"/>
      <c r="O28" s="711" t="s">
        <v>1060</v>
      </c>
      <c r="P28" s="711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</row>
    <row r="29" spans="1:35" ht="39.950000000000003" customHeight="1" thickBot="1">
      <c r="A29" s="694"/>
      <c r="B29" s="709"/>
      <c r="C29" s="313">
        <v>5</v>
      </c>
      <c r="D29" s="295" t="s">
        <v>370</v>
      </c>
      <c r="E29" s="296"/>
      <c r="F29" s="297"/>
      <c r="G29" s="322" t="s">
        <v>847</v>
      </c>
      <c r="H29" s="296"/>
      <c r="I29" s="322"/>
      <c r="J29" s="323">
        <v>2.4499999999999997</v>
      </c>
      <c r="K29" s="315">
        <v>4.3085487704634983E-3</v>
      </c>
      <c r="L29" s="324">
        <v>1740</v>
      </c>
      <c r="M29" s="383">
        <f t="shared" si="2"/>
        <v>4262.9999999999991</v>
      </c>
      <c r="N29" s="294"/>
      <c r="O29" s="711" t="s">
        <v>1061</v>
      </c>
      <c r="P29" s="711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</row>
    <row r="30" spans="1:35" ht="15.75" customHeight="1" thickTop="1">
      <c r="A30" s="694"/>
      <c r="B30" s="709"/>
      <c r="C30" s="700"/>
      <c r="D30" s="701"/>
      <c r="E30" s="701"/>
      <c r="F30" s="701"/>
      <c r="G30" s="701"/>
      <c r="H30" s="701"/>
      <c r="I30" s="702"/>
      <c r="J30" s="325" t="s">
        <v>58</v>
      </c>
      <c r="K30" s="400">
        <f>M30/'生產管理報表 7-1(月)'!$B$9</f>
        <v>6.9797307083072246E-2</v>
      </c>
      <c r="L30" s="325" t="s">
        <v>59</v>
      </c>
      <c r="M30" s="384">
        <f>SUM(M25:M29)</f>
        <v>29812.518400000001</v>
      </c>
      <c r="N30" s="712"/>
      <c r="O30" s="712"/>
      <c r="P30" s="712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</row>
  </sheetData>
  <mergeCells count="56">
    <mergeCell ref="O28:P28"/>
    <mergeCell ref="O29:P29"/>
    <mergeCell ref="N30:P30"/>
    <mergeCell ref="O19:P19"/>
    <mergeCell ref="O20:P20"/>
    <mergeCell ref="O21:P21"/>
    <mergeCell ref="N22:P22"/>
    <mergeCell ref="O24:P24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B17:B22"/>
    <mergeCell ref="C22:I22"/>
    <mergeCell ref="A9:A14"/>
    <mergeCell ref="B9:B14"/>
    <mergeCell ref="C14:I14"/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5D8D-D756-4703-A343-62BCBF66216E}">
  <sheetPr>
    <tabColor rgb="FFFF0000"/>
    <outlinePr summaryBelow="0" summaryRight="0"/>
  </sheetPr>
  <dimension ref="A1:T156"/>
  <sheetViews>
    <sheetView view="pageBreakPreview" topLeftCell="A19" zoomScale="91" zoomScaleNormal="60" zoomScaleSheetLayoutView="91" workbookViewId="0">
      <selection activeCell="Q38" sqref="Q38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8" style="340" customWidth="1"/>
    <col min="17" max="16384" width="12.5703125" style="340"/>
  </cols>
  <sheetData>
    <row r="1" spans="1:20" s="140" customFormat="1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</row>
    <row r="2" spans="1:20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</row>
    <row r="3" spans="1:20" s="140" customFormat="1" ht="15.75" customHeight="1">
      <c r="A3" s="689" t="s">
        <v>656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20" s="141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40" customFormat="1" ht="15.75" customHeight="1">
      <c r="A5" s="786" t="s">
        <v>194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85">
        <v>8</v>
      </c>
    </row>
    <row r="6" spans="1:20" s="140" customFormat="1" ht="15.75" customHeight="1">
      <c r="A6" s="787"/>
      <c r="B6" s="783" t="s">
        <v>860</v>
      </c>
      <c r="C6" s="784"/>
      <c r="D6" s="783" t="s">
        <v>216</v>
      </c>
      <c r="E6" s="784"/>
      <c r="F6" s="783" t="s">
        <v>169</v>
      </c>
      <c r="G6" s="784"/>
      <c r="H6" s="781" t="s">
        <v>654</v>
      </c>
      <c r="I6" s="782"/>
      <c r="J6" s="781" t="s">
        <v>192</v>
      </c>
      <c r="K6" s="782"/>
      <c r="L6" s="781" t="s">
        <v>170</v>
      </c>
      <c r="M6" s="782"/>
      <c r="N6" s="781" t="s">
        <v>193</v>
      </c>
      <c r="O6" s="782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25" t="s">
        <v>194</v>
      </c>
      <c r="B8" s="726"/>
      <c r="C8" s="326" t="s">
        <v>47</v>
      </c>
      <c r="D8" s="753" t="s">
        <v>12</v>
      </c>
      <c r="E8" s="754"/>
      <c r="F8" s="755"/>
      <c r="G8" s="756" t="s">
        <v>53</v>
      </c>
      <c r="H8" s="757"/>
      <c r="I8" s="758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353</v>
      </c>
      <c r="O8" s="733" t="s">
        <v>51</v>
      </c>
      <c r="P8" s="734"/>
      <c r="R8" s="401"/>
      <c r="S8" s="402"/>
    </row>
    <row r="9" spans="1:20" s="350" customFormat="1" ht="20.100000000000001" customHeight="1">
      <c r="A9" s="735">
        <v>4</v>
      </c>
      <c r="B9" s="769" t="s">
        <v>654</v>
      </c>
      <c r="C9" s="330">
        <v>1</v>
      </c>
      <c r="D9" s="288"/>
      <c r="E9" s="289"/>
      <c r="F9" s="290"/>
      <c r="G9" s="291"/>
      <c r="H9" s="292"/>
      <c r="I9" s="291"/>
      <c r="J9" s="369"/>
      <c r="K9" s="370"/>
      <c r="L9" s="371"/>
      <c r="M9" s="380">
        <f t="shared" ref="M9:M13" si="0">L9*J9</f>
        <v>0</v>
      </c>
      <c r="N9" s="371"/>
      <c r="O9" s="772"/>
      <c r="P9" s="773"/>
      <c r="R9" s="403"/>
      <c r="S9" s="403"/>
    </row>
    <row r="10" spans="1:20" s="350" customFormat="1" ht="20.100000000000001" customHeight="1">
      <c r="A10" s="736"/>
      <c r="B10" s="770"/>
      <c r="C10" s="330">
        <v>2</v>
      </c>
      <c r="D10" s="437"/>
      <c r="E10" s="289"/>
      <c r="F10" s="290"/>
      <c r="G10" s="291"/>
      <c r="H10" s="292"/>
      <c r="I10" s="291"/>
      <c r="J10" s="369"/>
      <c r="K10" s="370"/>
      <c r="L10" s="371"/>
      <c r="M10" s="380">
        <f t="shared" si="0"/>
        <v>0</v>
      </c>
      <c r="N10" s="371"/>
      <c r="O10" s="765"/>
      <c r="P10" s="766"/>
      <c r="R10" s="403"/>
      <c r="S10" s="403"/>
    </row>
    <row r="11" spans="1:20" s="350" customFormat="1" ht="20.100000000000001" customHeight="1">
      <c r="A11" s="736"/>
      <c r="B11" s="770"/>
      <c r="C11" s="330">
        <v>3</v>
      </c>
      <c r="D11" s="288"/>
      <c r="E11" s="289"/>
      <c r="F11" s="290"/>
      <c r="G11" s="291"/>
      <c r="H11" s="292"/>
      <c r="I11" s="291"/>
      <c r="J11" s="369"/>
      <c r="K11" s="370"/>
      <c r="L11" s="371"/>
      <c r="M11" s="380">
        <f t="shared" si="0"/>
        <v>0</v>
      </c>
      <c r="N11" s="371"/>
      <c r="O11" s="774"/>
      <c r="P11" s="775"/>
      <c r="R11" s="403"/>
      <c r="S11" s="401"/>
    </row>
    <row r="12" spans="1:20" s="350" customFormat="1" ht="20.100000000000001" customHeight="1">
      <c r="A12" s="736"/>
      <c r="B12" s="770"/>
      <c r="C12" s="330">
        <v>4</v>
      </c>
      <c r="D12" s="295"/>
      <c r="E12" s="289"/>
      <c r="F12" s="290"/>
      <c r="G12" s="291"/>
      <c r="H12" s="292"/>
      <c r="I12" s="291"/>
      <c r="J12" s="369"/>
      <c r="K12" s="370"/>
      <c r="L12" s="371"/>
      <c r="M12" s="380">
        <f t="shared" si="0"/>
        <v>0</v>
      </c>
      <c r="N12" s="371"/>
      <c r="O12" s="765"/>
      <c r="P12" s="766"/>
      <c r="R12" s="403"/>
      <c r="S12" s="401"/>
    </row>
    <row r="13" spans="1:20" s="350" customFormat="1" ht="20.100000000000001" customHeight="1" thickBot="1">
      <c r="A13" s="736"/>
      <c r="B13" s="770"/>
      <c r="C13" s="330">
        <v>5</v>
      </c>
      <c r="D13" s="288"/>
      <c r="E13" s="296"/>
      <c r="F13" s="297"/>
      <c r="G13" s="291"/>
      <c r="H13" s="292"/>
      <c r="I13" s="291"/>
      <c r="J13" s="373"/>
      <c r="K13" s="315"/>
      <c r="L13" s="375"/>
      <c r="M13" s="380">
        <f t="shared" si="0"/>
        <v>0</v>
      </c>
      <c r="N13" s="371"/>
      <c r="O13" s="751"/>
      <c r="P13" s="752"/>
      <c r="R13" s="404"/>
      <c r="S13" s="401"/>
      <c r="T13" s="340"/>
    </row>
    <row r="14" spans="1:20" ht="15.75" customHeight="1" thickTop="1" thickBot="1">
      <c r="A14" s="737"/>
      <c r="B14" s="771"/>
      <c r="C14" s="776"/>
      <c r="D14" s="777"/>
      <c r="E14" s="777"/>
      <c r="F14" s="777"/>
      <c r="G14" s="777"/>
      <c r="H14" s="777"/>
      <c r="I14" s="778"/>
      <c r="J14" s="347" t="s">
        <v>58</v>
      </c>
      <c r="K14" s="400">
        <f>M14/'生產管理報表 7-1(月)'!$B$9</f>
        <v>0</v>
      </c>
      <c r="L14" s="348" t="s">
        <v>59</v>
      </c>
      <c r="M14" s="392">
        <f>SUM(M9:M13)</f>
        <v>0</v>
      </c>
      <c r="N14" s="722"/>
      <c r="O14" s="723"/>
      <c r="P14" s="724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25" t="s">
        <v>194</v>
      </c>
      <c r="B16" s="726"/>
      <c r="C16" s="326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353</v>
      </c>
      <c r="O16" s="733" t="s">
        <v>51</v>
      </c>
      <c r="P16" s="734"/>
      <c r="S16" s="402"/>
      <c r="T16" s="350"/>
    </row>
    <row r="17" spans="1:20" s="350" customFormat="1" ht="30" customHeight="1">
      <c r="A17" s="735">
        <v>5</v>
      </c>
      <c r="B17" s="748" t="s">
        <v>219</v>
      </c>
      <c r="C17" s="330">
        <v>1</v>
      </c>
      <c r="D17" s="288" t="s">
        <v>413</v>
      </c>
      <c r="E17" s="289"/>
      <c r="F17" s="290"/>
      <c r="G17" s="358" t="s">
        <v>434</v>
      </c>
      <c r="H17" s="357"/>
      <c r="I17" s="358"/>
      <c r="J17" s="369">
        <v>96</v>
      </c>
      <c r="K17" s="370">
        <v>2.1007987325896094E-2</v>
      </c>
      <c r="L17" s="371">
        <v>12.729999999999999</v>
      </c>
      <c r="M17" s="380">
        <f t="shared" ref="M17:M21" si="1">L17*J17</f>
        <v>1222.08</v>
      </c>
      <c r="N17" s="371"/>
      <c r="O17" s="759" t="s">
        <v>1062</v>
      </c>
      <c r="P17" s="760"/>
      <c r="S17" s="401"/>
    </row>
    <row r="18" spans="1:20" s="350" customFormat="1" ht="30" customHeight="1">
      <c r="A18" s="736"/>
      <c r="B18" s="749"/>
      <c r="C18" s="330">
        <v>2</v>
      </c>
      <c r="D18" s="288"/>
      <c r="E18" s="289"/>
      <c r="F18" s="290"/>
      <c r="G18" s="420"/>
      <c r="H18" s="357"/>
      <c r="I18" s="358"/>
      <c r="J18" s="369"/>
      <c r="K18" s="370"/>
      <c r="L18" s="371"/>
      <c r="M18" s="380">
        <f t="shared" si="1"/>
        <v>0</v>
      </c>
      <c r="N18" s="371"/>
      <c r="O18" s="761"/>
      <c r="P18" s="762"/>
      <c r="S18" s="340"/>
      <c r="T18" s="340"/>
    </row>
    <row r="19" spans="1:20" ht="30" customHeight="1">
      <c r="A19" s="736"/>
      <c r="B19" s="749"/>
      <c r="C19" s="330">
        <v>3</v>
      </c>
      <c r="D19" s="288"/>
      <c r="E19" s="332"/>
      <c r="F19" s="333"/>
      <c r="G19" s="420"/>
      <c r="H19" s="357"/>
      <c r="I19" s="358"/>
      <c r="J19" s="369"/>
      <c r="K19" s="370"/>
      <c r="L19" s="371"/>
      <c r="M19" s="380">
        <f t="shared" si="1"/>
        <v>0</v>
      </c>
      <c r="N19" s="339"/>
      <c r="O19" s="763"/>
      <c r="P19" s="764"/>
    </row>
    <row r="20" spans="1:20" ht="30" customHeight="1">
      <c r="A20" s="736"/>
      <c r="B20" s="749"/>
      <c r="C20" s="330">
        <v>4</v>
      </c>
      <c r="D20" s="288"/>
      <c r="E20" s="332"/>
      <c r="F20" s="333"/>
      <c r="G20" s="420"/>
      <c r="H20" s="357"/>
      <c r="I20" s="358"/>
      <c r="J20" s="369"/>
      <c r="K20" s="370"/>
      <c r="L20" s="371"/>
      <c r="M20" s="380">
        <f t="shared" si="1"/>
        <v>0</v>
      </c>
      <c r="N20" s="339"/>
      <c r="O20" s="765"/>
      <c r="P20" s="766"/>
    </row>
    <row r="21" spans="1:20" ht="30" customHeight="1" thickBot="1">
      <c r="A21" s="736"/>
      <c r="B21" s="749"/>
      <c r="C21" s="330">
        <v>5</v>
      </c>
      <c r="D21" s="295"/>
      <c r="E21" s="342"/>
      <c r="F21" s="343"/>
      <c r="G21" s="420"/>
      <c r="H21" s="357"/>
      <c r="I21" s="358"/>
      <c r="J21" s="373"/>
      <c r="K21" s="315"/>
      <c r="L21" s="375"/>
      <c r="M21" s="380">
        <f t="shared" si="1"/>
        <v>0</v>
      </c>
      <c r="N21" s="339"/>
      <c r="O21" s="767"/>
      <c r="P21" s="768"/>
      <c r="R21" s="405"/>
    </row>
    <row r="22" spans="1:20" ht="15.75" customHeight="1" thickTop="1" thickBot="1">
      <c r="A22" s="737"/>
      <c r="B22" s="750"/>
      <c r="C22" s="745"/>
      <c r="D22" s="746"/>
      <c r="E22" s="746"/>
      <c r="F22" s="746"/>
      <c r="G22" s="746"/>
      <c r="H22" s="746"/>
      <c r="I22" s="747"/>
      <c r="J22" s="347" t="s">
        <v>58</v>
      </c>
      <c r="K22" s="400">
        <f>M22/'生產管理報表 7-1(月)'!$B$9</f>
        <v>2.8611434933346969E-3</v>
      </c>
      <c r="L22" s="348" t="s">
        <v>59</v>
      </c>
      <c r="M22" s="392">
        <f>SUM(M17:M21)</f>
        <v>1222.08</v>
      </c>
      <c r="N22" s="722"/>
      <c r="O22" s="723"/>
      <c r="P22" s="724"/>
      <c r="R22" s="401"/>
    </row>
    <row r="23" spans="1:20" ht="15.75" customHeight="1" thickTop="1">
      <c r="M23" s="387"/>
      <c r="R23" s="401"/>
    </row>
    <row r="24" spans="1:20" ht="15.75" customHeight="1">
      <c r="A24" s="725" t="s">
        <v>194</v>
      </c>
      <c r="B24" s="726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353</v>
      </c>
      <c r="O24" s="733" t="s">
        <v>51</v>
      </c>
      <c r="P24" s="734"/>
      <c r="R24" s="401"/>
    </row>
    <row r="25" spans="1:20" ht="61.5" customHeight="1">
      <c r="A25" s="735">
        <v>6</v>
      </c>
      <c r="B25" s="748" t="s">
        <v>220</v>
      </c>
      <c r="C25" s="330">
        <v>1</v>
      </c>
      <c r="D25" s="288" t="s">
        <v>369</v>
      </c>
      <c r="E25" s="289"/>
      <c r="F25" s="290"/>
      <c r="G25" s="291" t="s">
        <v>361</v>
      </c>
      <c r="H25" s="292"/>
      <c r="I25" s="291"/>
      <c r="J25" s="369">
        <v>15.450000000000001</v>
      </c>
      <c r="K25" s="370">
        <v>3.7262013148694935E-3</v>
      </c>
      <c r="L25" s="371">
        <v>164</v>
      </c>
      <c r="M25" s="380">
        <f t="shared" ref="M25" si="2">L25*J25</f>
        <v>2533.8000000000002</v>
      </c>
      <c r="N25" s="371"/>
      <c r="O25" s="751" t="s">
        <v>1063</v>
      </c>
      <c r="P25" s="752"/>
    </row>
    <row r="26" spans="1:20" ht="20.100000000000001" customHeight="1">
      <c r="A26" s="736"/>
      <c r="B26" s="749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</row>
    <row r="27" spans="1:20" ht="20.100000000000001" customHeight="1">
      <c r="A27" s="736"/>
      <c r="B27" s="749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</row>
    <row r="28" spans="1:20" ht="20.100000000000001" customHeight="1">
      <c r="A28" s="736"/>
      <c r="B28" s="749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</row>
    <row r="29" spans="1:20" ht="20.100000000000001" customHeight="1" thickBot="1">
      <c r="A29" s="736"/>
      <c r="B29" s="749"/>
      <c r="C29" s="330">
        <v>5</v>
      </c>
      <c r="D29" s="341"/>
      <c r="E29" s="342"/>
      <c r="F29" s="343"/>
      <c r="G29" s="334"/>
      <c r="H29" s="335"/>
      <c r="I29" s="336"/>
      <c r="J29" s="344"/>
      <c r="K29" s="433"/>
      <c r="L29" s="346"/>
      <c r="M29" s="389">
        <v>0</v>
      </c>
      <c r="N29" s="339"/>
      <c r="O29" s="353"/>
      <c r="P29" s="354"/>
    </row>
    <row r="30" spans="1:20" ht="15.75" customHeight="1" thickTop="1" thickBot="1">
      <c r="A30" s="737"/>
      <c r="B30" s="750"/>
      <c r="C30" s="745"/>
      <c r="D30" s="746"/>
      <c r="E30" s="746"/>
      <c r="F30" s="746"/>
      <c r="G30" s="746"/>
      <c r="H30" s="746"/>
      <c r="I30" s="747"/>
      <c r="J30" s="347" t="s">
        <v>58</v>
      </c>
      <c r="K30" s="400">
        <f>M30/'生產管理報表 7-1(月)'!$B$9</f>
        <v>5.9321528733073574E-3</v>
      </c>
      <c r="L30" s="348" t="s">
        <v>59</v>
      </c>
      <c r="M30" s="392">
        <f>SUM(M25:M29)</f>
        <v>2533.8000000000002</v>
      </c>
      <c r="N30" s="722"/>
      <c r="O30" s="723"/>
      <c r="P30" s="724"/>
    </row>
    <row r="31" spans="1:20" ht="15.75" customHeight="1" thickTop="1">
      <c r="M31" s="387"/>
    </row>
    <row r="32" spans="1:20" ht="15.75" customHeight="1">
      <c r="A32" s="725" t="s">
        <v>194</v>
      </c>
      <c r="B32" s="726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353</v>
      </c>
      <c r="O32" s="733" t="s">
        <v>51</v>
      </c>
      <c r="P32" s="734"/>
    </row>
    <row r="33" spans="1:16" ht="15.75" customHeight="1">
      <c r="A33" s="735">
        <v>7</v>
      </c>
      <c r="B33" s="73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41"/>
      <c r="P33" s="742"/>
    </row>
    <row r="34" spans="1:16" ht="15.75" customHeight="1">
      <c r="A34" s="736"/>
      <c r="B34" s="73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43"/>
      <c r="P34" s="744"/>
    </row>
    <row r="35" spans="1:16" ht="15.75" customHeight="1">
      <c r="A35" s="736"/>
      <c r="B35" s="73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43"/>
      <c r="P35" s="744"/>
    </row>
    <row r="36" spans="1:16" ht="15.75" customHeight="1">
      <c r="A36" s="736"/>
      <c r="B36" s="73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36"/>
      <c r="B37" s="739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37"/>
      <c r="B38" s="740"/>
      <c r="C38" s="745"/>
      <c r="D38" s="746"/>
      <c r="E38" s="746"/>
      <c r="F38" s="746"/>
      <c r="G38" s="746"/>
      <c r="H38" s="746"/>
      <c r="I38" s="747"/>
      <c r="J38" s="347" t="s">
        <v>58</v>
      </c>
      <c r="K38" s="400">
        <f>M38/'生產管理報表 7-1(月)'!$B$9</f>
        <v>0</v>
      </c>
      <c r="L38" s="348" t="s">
        <v>59</v>
      </c>
      <c r="M38" s="392">
        <f>SUM(M33:M37)</f>
        <v>0</v>
      </c>
      <c r="N38" s="722"/>
      <c r="O38" s="723"/>
      <c r="P38" s="72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3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77F-76F4-43EA-97FF-37971B5DBA6B}">
  <sheetPr>
    <tabColor rgb="FFFF0000"/>
    <outlinePr summaryBelow="0" summaryRight="0"/>
  </sheetPr>
  <dimension ref="A1:BW30"/>
  <sheetViews>
    <sheetView view="pageBreakPreview" topLeftCell="A4" zoomScaleNormal="60" zoomScaleSheetLayoutView="100" workbookViewId="0">
      <selection activeCell="I15" sqref="I1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</row>
    <row r="2" spans="1:75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</row>
    <row r="3" spans="1:75" ht="15.75" customHeight="1">
      <c r="A3" s="689" t="s">
        <v>657</v>
      </c>
      <c r="B3" s="718"/>
      <c r="C3" s="718"/>
      <c r="D3" s="718"/>
      <c r="E3" s="718"/>
      <c r="F3" s="718"/>
      <c r="G3" s="718"/>
      <c r="H3" s="718"/>
      <c r="I3" s="718"/>
      <c r="J3" s="718"/>
      <c r="K3" s="718"/>
      <c r="L3" s="718"/>
      <c r="M3" s="718"/>
    </row>
    <row r="4" spans="1:75" s="141" customFormat="1" ht="15.75" customHeight="1">
      <c r="A4" s="718"/>
      <c r="B4" s="718"/>
      <c r="C4" s="718"/>
      <c r="D4" s="718"/>
      <c r="E4" s="718"/>
      <c r="F4" s="718"/>
      <c r="G4" s="718"/>
      <c r="H4" s="718"/>
      <c r="I4" s="718"/>
      <c r="J4" s="718"/>
      <c r="K4" s="718"/>
      <c r="L4" s="718"/>
      <c r="M4" s="718"/>
    </row>
    <row r="5" spans="1:75" ht="15.75" customHeight="1">
      <c r="A5" s="691" t="s">
        <v>194</v>
      </c>
      <c r="B5" s="719">
        <v>1</v>
      </c>
      <c r="C5" s="719"/>
      <c r="D5" s="719">
        <v>2</v>
      </c>
      <c r="E5" s="719"/>
      <c r="F5" s="719">
        <v>3</v>
      </c>
      <c r="G5" s="719"/>
      <c r="H5" s="694">
        <v>4</v>
      </c>
      <c r="I5" s="694"/>
      <c r="J5" s="694">
        <v>5</v>
      </c>
      <c r="K5" s="694"/>
      <c r="L5" s="694">
        <v>6</v>
      </c>
      <c r="M5" s="694"/>
      <c r="N5" s="694">
        <v>7</v>
      </c>
      <c r="O5" s="694"/>
      <c r="P5" s="694">
        <v>8</v>
      </c>
      <c r="Q5" s="694"/>
    </row>
    <row r="6" spans="1:75" ht="15.75" customHeight="1">
      <c r="A6" s="691"/>
      <c r="B6" s="720" t="s">
        <v>860</v>
      </c>
      <c r="C6" s="720"/>
      <c r="D6" s="720" t="s">
        <v>216</v>
      </c>
      <c r="E6" s="720"/>
      <c r="F6" s="720" t="s">
        <v>169</v>
      </c>
      <c r="G6" s="720"/>
      <c r="H6" s="691" t="s">
        <v>654</v>
      </c>
      <c r="I6" s="691"/>
      <c r="J6" s="691" t="s">
        <v>192</v>
      </c>
      <c r="K6" s="691"/>
      <c r="L6" s="691" t="s">
        <v>170</v>
      </c>
      <c r="M6" s="691"/>
      <c r="N6" s="691" t="s">
        <v>193</v>
      </c>
      <c r="O6" s="691"/>
      <c r="P6" s="809" t="s">
        <v>221</v>
      </c>
      <c r="Q6" s="691"/>
    </row>
    <row r="8" spans="1:75" s="286" customFormat="1" ht="15.75" customHeight="1">
      <c r="A8" s="694" t="s">
        <v>194</v>
      </c>
      <c r="B8" s="694"/>
      <c r="C8" s="285" t="s">
        <v>47</v>
      </c>
      <c r="D8" s="713" t="s">
        <v>12</v>
      </c>
      <c r="E8" s="713"/>
      <c r="F8" s="713"/>
      <c r="G8" s="706" t="s">
        <v>53</v>
      </c>
      <c r="H8" s="707"/>
      <c r="I8" s="708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353</v>
      </c>
      <c r="O8" s="698" t="s">
        <v>51</v>
      </c>
      <c r="P8" s="698"/>
    </row>
    <row r="9" spans="1:75" ht="24.95" customHeight="1">
      <c r="A9" s="694">
        <v>1</v>
      </c>
      <c r="B9" s="709" t="s">
        <v>864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0">
        <f>L9*J9</f>
        <v>0</v>
      </c>
      <c r="N9" s="294"/>
      <c r="O9" s="772"/>
      <c r="P9" s="773"/>
    </row>
    <row r="10" spans="1:75" ht="24.95" customHeight="1">
      <c r="A10" s="694"/>
      <c r="B10" s="709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0">
        <f t="shared" ref="M10:M13" si="0">L10*J10</f>
        <v>0</v>
      </c>
      <c r="N10" s="294"/>
      <c r="O10" s="804"/>
      <c r="P10" s="805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94"/>
      <c r="B11" s="709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0">
        <f t="shared" si="0"/>
        <v>0</v>
      </c>
      <c r="N11" s="294"/>
      <c r="O11" s="804"/>
      <c r="P11" s="805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94"/>
      <c r="B12" s="709"/>
      <c r="C12" s="287">
        <v>4</v>
      </c>
      <c r="D12" s="288"/>
      <c r="E12" s="289"/>
      <c r="F12" s="290"/>
      <c r="G12" s="446"/>
      <c r="H12" s="447"/>
      <c r="I12" s="448"/>
      <c r="J12" s="287"/>
      <c r="K12" s="293"/>
      <c r="L12" s="287"/>
      <c r="M12" s="380">
        <f t="shared" si="0"/>
        <v>0</v>
      </c>
      <c r="N12" s="294"/>
      <c r="O12" s="804"/>
      <c r="P12" s="805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94"/>
      <c r="B13" s="709"/>
      <c r="C13" s="287">
        <v>5</v>
      </c>
      <c r="D13" s="295"/>
      <c r="E13" s="296"/>
      <c r="F13" s="297"/>
      <c r="G13" s="446"/>
      <c r="H13" s="447"/>
      <c r="I13" s="448"/>
      <c r="J13" s="298"/>
      <c r="K13" s="299"/>
      <c r="L13" s="298"/>
      <c r="M13" s="381">
        <f t="shared" si="0"/>
        <v>0</v>
      </c>
      <c r="N13" s="294"/>
      <c r="O13" s="804"/>
      <c r="P13" s="805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94"/>
      <c r="B14" s="709"/>
      <c r="C14" s="700"/>
      <c r="D14" s="701"/>
      <c r="E14" s="701"/>
      <c r="F14" s="701"/>
      <c r="G14" s="701"/>
      <c r="H14" s="701"/>
      <c r="I14" s="702"/>
      <c r="J14" s="300" t="s">
        <v>58</v>
      </c>
      <c r="K14" s="400">
        <f>M14/'生產管理報表 7-1(月)'!$B$10</f>
        <v>0</v>
      </c>
      <c r="L14" s="300" t="s">
        <v>59</v>
      </c>
      <c r="M14" s="382">
        <f>SUM(M9:M13)</f>
        <v>0</v>
      </c>
      <c r="N14" s="806"/>
      <c r="O14" s="807"/>
      <c r="P14" s="808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94" t="s">
        <v>194</v>
      </c>
      <c r="B16" s="694"/>
      <c r="C16" s="303" t="s">
        <v>47</v>
      </c>
      <c r="D16" s="703" t="s">
        <v>12</v>
      </c>
      <c r="E16" s="704"/>
      <c r="F16" s="705"/>
      <c r="G16" s="706" t="s">
        <v>53</v>
      </c>
      <c r="H16" s="707"/>
      <c r="I16" s="708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353</v>
      </c>
      <c r="O16" s="797" t="s">
        <v>51</v>
      </c>
      <c r="P16" s="798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94">
        <v>2</v>
      </c>
      <c r="B17" s="709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99"/>
      <c r="P17" s="800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94"/>
      <c r="B18" s="709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99"/>
      <c r="P18" s="800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94"/>
      <c r="B19" s="709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99"/>
      <c r="P19" s="800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94"/>
      <c r="B20" s="709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99"/>
      <c r="P20" s="800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94"/>
      <c r="B21" s="709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99"/>
      <c r="P21" s="800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94"/>
      <c r="B22" s="709"/>
      <c r="C22" s="700"/>
      <c r="D22" s="701"/>
      <c r="E22" s="701"/>
      <c r="F22" s="701"/>
      <c r="G22" s="701"/>
      <c r="H22" s="701"/>
      <c r="I22" s="702"/>
      <c r="J22" s="300" t="s">
        <v>58</v>
      </c>
      <c r="K22" s="400">
        <f>M22/'生產管理報表 7-1(月)'!$B$10</f>
        <v>0</v>
      </c>
      <c r="L22" s="300" t="s">
        <v>59</v>
      </c>
      <c r="M22" s="301">
        <f>SUM(M17:M21)</f>
        <v>0</v>
      </c>
      <c r="N22" s="801"/>
      <c r="O22" s="802"/>
      <c r="P22" s="803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94" t="s">
        <v>194</v>
      </c>
      <c r="B24" s="694"/>
      <c r="C24" s="303" t="s">
        <v>47</v>
      </c>
      <c r="D24" s="703" t="s">
        <v>12</v>
      </c>
      <c r="E24" s="704"/>
      <c r="F24" s="705"/>
      <c r="G24" s="706" t="s">
        <v>53</v>
      </c>
      <c r="H24" s="707"/>
      <c r="I24" s="708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353</v>
      </c>
      <c r="O24" s="795" t="s">
        <v>51</v>
      </c>
      <c r="P24" s="796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94">
        <v>3</v>
      </c>
      <c r="B25" s="709" t="s">
        <v>608</v>
      </c>
      <c r="C25" s="307">
        <v>1</v>
      </c>
      <c r="D25" s="288"/>
      <c r="E25" s="289"/>
      <c r="F25" s="290"/>
      <c r="G25" s="446"/>
      <c r="H25" s="447"/>
      <c r="I25" s="448"/>
      <c r="J25" s="320"/>
      <c r="K25" s="309"/>
      <c r="L25" s="308"/>
      <c r="M25" s="383">
        <f t="shared" ref="M25:M29" si="2">L25*J25</f>
        <v>0</v>
      </c>
      <c r="N25" s="321"/>
      <c r="O25" s="790"/>
      <c r="P25" s="791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94"/>
      <c r="B26" s="709"/>
      <c r="C26" s="307">
        <v>2</v>
      </c>
      <c r="D26" s="288"/>
      <c r="E26" s="289"/>
      <c r="F26" s="290"/>
      <c r="G26" s="446"/>
      <c r="H26" s="447"/>
      <c r="I26" s="448"/>
      <c r="J26" s="320"/>
      <c r="K26" s="309"/>
      <c r="L26" s="308"/>
      <c r="M26" s="383">
        <f t="shared" si="2"/>
        <v>0</v>
      </c>
      <c r="N26" s="321"/>
      <c r="O26" s="790"/>
      <c r="P26" s="791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94"/>
      <c r="B27" s="709"/>
      <c r="C27" s="307">
        <v>3</v>
      </c>
      <c r="D27" s="288"/>
      <c r="E27" s="289"/>
      <c r="F27" s="290"/>
      <c r="G27" s="446"/>
      <c r="H27" s="447"/>
      <c r="I27" s="448"/>
      <c r="J27" s="320"/>
      <c r="K27" s="309"/>
      <c r="L27" s="308"/>
      <c r="M27" s="383">
        <f t="shared" si="2"/>
        <v>0</v>
      </c>
      <c r="N27" s="321"/>
      <c r="O27" s="790"/>
      <c r="P27" s="791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94"/>
      <c r="B28" s="709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90"/>
      <c r="P28" s="791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94"/>
      <c r="B29" s="709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90"/>
      <c r="P29" s="791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94"/>
      <c r="B30" s="709"/>
      <c r="C30" s="700"/>
      <c r="D30" s="701"/>
      <c r="E30" s="701"/>
      <c r="F30" s="701"/>
      <c r="G30" s="701"/>
      <c r="H30" s="701"/>
      <c r="I30" s="702"/>
      <c r="J30" s="325" t="s">
        <v>58</v>
      </c>
      <c r="K30" s="400">
        <f>M30/'生產管理報表 7-1(月)'!$B$10</f>
        <v>0</v>
      </c>
      <c r="L30" s="325" t="s">
        <v>59</v>
      </c>
      <c r="M30" s="384">
        <f>SUM(M25:M29)</f>
        <v>0</v>
      </c>
      <c r="N30" s="792"/>
      <c r="O30" s="793"/>
      <c r="P30" s="794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7DA6D-D1EF-4E4A-B962-D8F7F1DCAC1D}">
  <sheetPr>
    <tabColor rgb="FFFF0000"/>
    <outlinePr summaryBelow="0" summaryRight="0"/>
  </sheetPr>
  <dimension ref="A1:T156"/>
  <sheetViews>
    <sheetView view="pageBreakPreview" topLeftCell="A10" zoomScale="91" zoomScaleNormal="60" zoomScaleSheetLayoutView="91" workbookViewId="0">
      <selection activeCell="R15" sqref="R15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43.140625" style="340" customWidth="1"/>
    <col min="17" max="16384" width="12.5703125" style="340"/>
  </cols>
  <sheetData>
    <row r="1" spans="1:20" s="140" customFormat="1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</row>
    <row r="2" spans="1:20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</row>
    <row r="3" spans="1:20" s="140" customFormat="1" ht="15.75" customHeight="1">
      <c r="A3" s="689" t="s">
        <v>657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20" s="141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40" customFormat="1" ht="15.75" customHeight="1">
      <c r="A5" s="786" t="s">
        <v>194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85">
        <v>8</v>
      </c>
    </row>
    <row r="6" spans="1:20" s="140" customFormat="1" ht="15.75" customHeight="1">
      <c r="A6" s="787"/>
      <c r="B6" s="783" t="s">
        <v>860</v>
      </c>
      <c r="C6" s="784"/>
      <c r="D6" s="783" t="s">
        <v>216</v>
      </c>
      <c r="E6" s="784"/>
      <c r="F6" s="783" t="s">
        <v>169</v>
      </c>
      <c r="G6" s="784"/>
      <c r="H6" s="781" t="s">
        <v>654</v>
      </c>
      <c r="I6" s="782"/>
      <c r="J6" s="781" t="s">
        <v>192</v>
      </c>
      <c r="K6" s="782"/>
      <c r="L6" s="781" t="s">
        <v>170</v>
      </c>
      <c r="M6" s="782"/>
      <c r="N6" s="781" t="s">
        <v>193</v>
      </c>
      <c r="O6" s="782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25" t="s">
        <v>194</v>
      </c>
      <c r="B8" s="726"/>
      <c r="C8" s="326" t="s">
        <v>47</v>
      </c>
      <c r="D8" s="814" t="s">
        <v>12</v>
      </c>
      <c r="E8" s="815"/>
      <c r="F8" s="816"/>
      <c r="G8" s="817" t="s">
        <v>53</v>
      </c>
      <c r="H8" s="818"/>
      <c r="I8" s="819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353</v>
      </c>
      <c r="O8" s="733" t="s">
        <v>51</v>
      </c>
      <c r="P8" s="734"/>
      <c r="R8" s="401"/>
      <c r="S8" s="402"/>
    </row>
    <row r="9" spans="1:20" s="350" customFormat="1" ht="50.1" customHeight="1">
      <c r="A9" s="735">
        <v>4</v>
      </c>
      <c r="B9" s="769" t="s">
        <v>654</v>
      </c>
      <c r="C9" s="330">
        <v>1</v>
      </c>
      <c r="D9" s="482" t="s">
        <v>436</v>
      </c>
      <c r="E9" s="447"/>
      <c r="F9" s="496"/>
      <c r="G9" s="291" t="s">
        <v>435</v>
      </c>
      <c r="H9" s="292"/>
      <c r="I9" s="291"/>
      <c r="J9" s="369">
        <v>426.69</v>
      </c>
      <c r="K9" s="370">
        <v>3.7682589273479691E-4</v>
      </c>
      <c r="L9" s="371">
        <v>71.570000000000078</v>
      </c>
      <c r="M9" s="380">
        <f t="shared" ref="M9:M13" si="0">L9*J9</f>
        <v>30538.203300000034</v>
      </c>
      <c r="N9" s="371"/>
      <c r="O9" s="765" t="s">
        <v>1064</v>
      </c>
      <c r="P9" s="766"/>
      <c r="R9" s="403"/>
      <c r="S9" s="403"/>
    </row>
    <row r="10" spans="1:20" s="350" customFormat="1" ht="50.1" customHeight="1">
      <c r="A10" s="736"/>
      <c r="B10" s="770"/>
      <c r="C10" s="330">
        <v>2</v>
      </c>
      <c r="D10" s="437" t="s">
        <v>761</v>
      </c>
      <c r="E10" s="289"/>
      <c r="F10" s="290"/>
      <c r="G10" s="291" t="s">
        <v>768</v>
      </c>
      <c r="H10" s="292"/>
      <c r="I10" s="291"/>
      <c r="J10" s="369">
        <v>421.40999999999997</v>
      </c>
      <c r="K10" s="370">
        <v>0</v>
      </c>
      <c r="L10" s="371">
        <v>54.210000000000036</v>
      </c>
      <c r="M10" s="380">
        <f t="shared" si="0"/>
        <v>22844.636100000014</v>
      </c>
      <c r="N10" s="371"/>
      <c r="O10" s="765" t="s">
        <v>1065</v>
      </c>
      <c r="P10" s="766"/>
      <c r="R10" s="403"/>
      <c r="S10" s="403"/>
    </row>
    <row r="11" spans="1:20" s="350" customFormat="1" ht="50.1" customHeight="1">
      <c r="A11" s="736"/>
      <c r="B11" s="770"/>
      <c r="C11" s="330">
        <v>3</v>
      </c>
      <c r="D11" s="437" t="s">
        <v>370</v>
      </c>
      <c r="E11" s="289"/>
      <c r="F11" s="290"/>
      <c r="G11" s="291" t="s">
        <v>533</v>
      </c>
      <c r="H11" s="292"/>
      <c r="I11" s="291"/>
      <c r="J11" s="369">
        <v>127.84000000000002</v>
      </c>
      <c r="K11" s="370">
        <v>9.9336296763898762E-4</v>
      </c>
      <c r="L11" s="371">
        <v>153.2800000000006</v>
      </c>
      <c r="M11" s="380">
        <f t="shared" si="0"/>
        <v>19595.315200000081</v>
      </c>
      <c r="N11" s="371"/>
      <c r="O11" s="765" t="s">
        <v>1066</v>
      </c>
      <c r="P11" s="766"/>
      <c r="R11" s="403"/>
      <c r="S11" s="401"/>
    </row>
    <row r="12" spans="1:20" s="350" customFormat="1" ht="50.1" customHeight="1">
      <c r="A12" s="736"/>
      <c r="B12" s="770"/>
      <c r="C12" s="330">
        <v>4</v>
      </c>
      <c r="D12" s="497" t="s">
        <v>410</v>
      </c>
      <c r="E12" s="289"/>
      <c r="F12" s="290"/>
      <c r="G12" s="420" t="s">
        <v>649</v>
      </c>
      <c r="H12" s="357"/>
      <c r="I12" s="358"/>
      <c r="J12" s="369">
        <v>99.51</v>
      </c>
      <c r="K12" s="370">
        <v>0</v>
      </c>
      <c r="L12" s="371">
        <v>189.50999999999976</v>
      </c>
      <c r="M12" s="380">
        <f t="shared" si="0"/>
        <v>18858.140099999979</v>
      </c>
      <c r="N12" s="371"/>
      <c r="O12" s="765" t="s">
        <v>1071</v>
      </c>
      <c r="P12" s="766"/>
      <c r="R12" s="403"/>
      <c r="S12" s="401"/>
    </row>
    <row r="13" spans="1:20" s="350" customFormat="1" ht="50.1" customHeight="1" thickBot="1">
      <c r="A13" s="736"/>
      <c r="B13" s="770"/>
      <c r="C13" s="330">
        <v>5</v>
      </c>
      <c r="D13" s="497" t="s">
        <v>665</v>
      </c>
      <c r="E13" s="296"/>
      <c r="F13" s="297"/>
      <c r="G13" s="291" t="s">
        <v>663</v>
      </c>
      <c r="H13" s="292"/>
      <c r="I13" s="291"/>
      <c r="J13" s="373">
        <v>368.13999999999993</v>
      </c>
      <c r="K13" s="315">
        <v>2.3013194231359313E-4</v>
      </c>
      <c r="L13" s="375">
        <v>49.259999999999948</v>
      </c>
      <c r="M13" s="380">
        <f t="shared" si="0"/>
        <v>18134.576399999976</v>
      </c>
      <c r="N13" s="371"/>
      <c r="O13" s="765" t="s">
        <v>1067</v>
      </c>
      <c r="P13" s="766"/>
      <c r="R13" s="404"/>
      <c r="S13" s="401"/>
      <c r="T13" s="340"/>
    </row>
    <row r="14" spans="1:20" ht="15.75" customHeight="1" thickTop="1" thickBot="1">
      <c r="A14" s="737"/>
      <c r="B14" s="771"/>
      <c r="C14" s="776"/>
      <c r="D14" s="777"/>
      <c r="E14" s="777"/>
      <c r="F14" s="777"/>
      <c r="G14" s="777"/>
      <c r="H14" s="777"/>
      <c r="I14" s="778"/>
      <c r="J14" s="347" t="s">
        <v>58</v>
      </c>
      <c r="K14" s="400">
        <f>M14/'生產管理報表 7-1(月)'!$B$10</f>
        <v>0.10137290899835534</v>
      </c>
      <c r="L14" s="348" t="s">
        <v>59</v>
      </c>
      <c r="M14" s="392">
        <f>SUM(M9:M13)</f>
        <v>109970.87110000008</v>
      </c>
      <c r="N14" s="722"/>
      <c r="O14" s="723"/>
      <c r="P14" s="724"/>
      <c r="R14" s="401"/>
      <c r="S14" s="401"/>
    </row>
    <row r="15" spans="1:20" ht="15.75" customHeight="1" thickTop="1">
      <c r="M15" s="387"/>
      <c r="S15" s="401"/>
    </row>
    <row r="16" spans="1:20" ht="15.75" customHeight="1">
      <c r="A16" s="725" t="s">
        <v>194</v>
      </c>
      <c r="B16" s="726"/>
      <c r="C16" s="326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353</v>
      </c>
      <c r="O16" s="733" t="s">
        <v>51</v>
      </c>
      <c r="P16" s="734"/>
      <c r="S16" s="402"/>
      <c r="T16" s="350"/>
    </row>
    <row r="17" spans="1:20" s="350" customFormat="1" ht="39.950000000000003" customHeight="1">
      <c r="A17" s="735">
        <v>5</v>
      </c>
      <c r="B17" s="748" t="s">
        <v>219</v>
      </c>
      <c r="C17" s="330">
        <v>1</v>
      </c>
      <c r="D17" s="288" t="s">
        <v>370</v>
      </c>
      <c r="E17" s="289"/>
      <c r="F17" s="290"/>
      <c r="G17" s="358" t="s">
        <v>363</v>
      </c>
      <c r="H17" s="357"/>
      <c r="I17" s="358"/>
      <c r="J17" s="369">
        <v>147.43000000000004</v>
      </c>
      <c r="K17" s="370">
        <v>2.5009330892490346E-4</v>
      </c>
      <c r="L17" s="371">
        <v>371.91999999999967</v>
      </c>
      <c r="M17" s="380">
        <f t="shared" ref="M17:M19" si="1">L17*J17</f>
        <v>54832.165599999964</v>
      </c>
      <c r="N17" s="371"/>
      <c r="O17" s="812" t="s">
        <v>1068</v>
      </c>
      <c r="P17" s="813"/>
      <c r="S17" s="401"/>
    </row>
    <row r="18" spans="1:20" s="350" customFormat="1" ht="39.950000000000003" customHeight="1">
      <c r="A18" s="736"/>
      <c r="B18" s="749"/>
      <c r="C18" s="330">
        <v>2</v>
      </c>
      <c r="D18" s="288"/>
      <c r="E18" s="289"/>
      <c r="F18" s="290"/>
      <c r="G18" s="334"/>
      <c r="H18" s="335"/>
      <c r="I18" s="336"/>
      <c r="J18" s="369"/>
      <c r="K18" s="370"/>
      <c r="L18" s="371"/>
      <c r="M18" s="380">
        <f t="shared" si="1"/>
        <v>0</v>
      </c>
      <c r="N18" s="371"/>
      <c r="O18" s="761"/>
      <c r="P18" s="762"/>
      <c r="S18" s="340"/>
      <c r="T18" s="340"/>
    </row>
    <row r="19" spans="1:20" ht="39.950000000000003" customHeight="1">
      <c r="A19" s="736"/>
      <c r="B19" s="749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89">
        <f t="shared" si="1"/>
        <v>0</v>
      </c>
      <c r="N19" s="339"/>
      <c r="O19" s="743"/>
      <c r="P19" s="744"/>
    </row>
    <row r="20" spans="1:20" ht="39.950000000000003" customHeight="1">
      <c r="A20" s="736"/>
      <c r="B20" s="749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0">
        <v>0</v>
      </c>
      <c r="N20" s="339"/>
      <c r="O20" s="351"/>
      <c r="P20" s="352"/>
    </row>
    <row r="21" spans="1:20" ht="39.950000000000003" customHeight="1" thickBot="1">
      <c r="A21" s="736"/>
      <c r="B21" s="749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1">
        <v>0</v>
      </c>
      <c r="N21" s="339"/>
      <c r="O21" s="353"/>
      <c r="P21" s="354"/>
      <c r="R21" s="405"/>
    </row>
    <row r="22" spans="1:20" ht="15.75" customHeight="1" thickTop="1" thickBot="1">
      <c r="A22" s="737"/>
      <c r="B22" s="750"/>
      <c r="C22" s="745"/>
      <c r="D22" s="746"/>
      <c r="E22" s="746"/>
      <c r="F22" s="746"/>
      <c r="G22" s="746"/>
      <c r="H22" s="746"/>
      <c r="I22" s="747"/>
      <c r="J22" s="347" t="s">
        <v>58</v>
      </c>
      <c r="K22" s="400">
        <f>M22/'生產管理報表 7-1(月)'!$B$10</f>
        <v>5.0545167806273224E-2</v>
      </c>
      <c r="L22" s="348" t="s">
        <v>59</v>
      </c>
      <c r="M22" s="392">
        <f>SUM(M17:M21)</f>
        <v>54832.165599999964</v>
      </c>
      <c r="N22" s="722"/>
      <c r="O22" s="723"/>
      <c r="P22" s="724"/>
      <c r="R22" s="401"/>
    </row>
    <row r="23" spans="1:20" ht="15.75" customHeight="1" thickTop="1">
      <c r="M23" s="387"/>
      <c r="R23" s="401"/>
    </row>
    <row r="24" spans="1:20" ht="15.75" customHeight="1">
      <c r="A24" s="725" t="s">
        <v>194</v>
      </c>
      <c r="B24" s="726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353</v>
      </c>
      <c r="O24" s="733" t="s">
        <v>51</v>
      </c>
      <c r="P24" s="734"/>
      <c r="R24" s="401"/>
    </row>
    <row r="25" spans="1:20" ht="50.1" customHeight="1">
      <c r="A25" s="735">
        <v>6</v>
      </c>
      <c r="B25" s="748" t="s">
        <v>220</v>
      </c>
      <c r="C25" s="330">
        <v>1</v>
      </c>
      <c r="D25" s="288" t="s">
        <v>379</v>
      </c>
      <c r="E25" s="332"/>
      <c r="F25" s="332"/>
      <c r="G25" s="489" t="s">
        <v>634</v>
      </c>
      <c r="H25" s="357"/>
      <c r="I25" s="358"/>
      <c r="J25" s="369">
        <v>108.26</v>
      </c>
      <c r="K25" s="370">
        <v>4.6908330037199577E-3</v>
      </c>
      <c r="L25" s="371">
        <v>151.93999999999971</v>
      </c>
      <c r="M25" s="380">
        <f t="shared" ref="M25:M28" si="2">L25*J25</f>
        <v>16449.024399999969</v>
      </c>
      <c r="N25" s="339"/>
      <c r="O25" s="810" t="s">
        <v>1071</v>
      </c>
      <c r="P25" s="811"/>
    </row>
    <row r="26" spans="1:20" ht="50.1" customHeight="1">
      <c r="A26" s="736"/>
      <c r="B26" s="749"/>
      <c r="C26" s="330">
        <v>2</v>
      </c>
      <c r="D26" s="288" t="s">
        <v>782</v>
      </c>
      <c r="E26" s="332"/>
      <c r="F26" s="332"/>
      <c r="G26" s="445" t="s">
        <v>784</v>
      </c>
      <c r="H26" s="357"/>
      <c r="I26" s="358"/>
      <c r="J26" s="369">
        <v>87.799999999999983</v>
      </c>
      <c r="K26" s="370">
        <v>2.482493048530785E-3</v>
      </c>
      <c r="L26" s="371">
        <v>100.67000000000039</v>
      </c>
      <c r="M26" s="380">
        <f t="shared" si="2"/>
        <v>8838.8260000000319</v>
      </c>
      <c r="N26" s="339"/>
      <c r="O26" s="810" t="s">
        <v>1071</v>
      </c>
      <c r="P26" s="811"/>
    </row>
    <row r="27" spans="1:20" ht="50.1" customHeight="1">
      <c r="A27" s="736"/>
      <c r="B27" s="749"/>
      <c r="C27" s="330">
        <v>3</v>
      </c>
      <c r="D27" s="288" t="s">
        <v>780</v>
      </c>
      <c r="E27" s="332"/>
      <c r="F27" s="332"/>
      <c r="G27" s="445" t="s">
        <v>787</v>
      </c>
      <c r="H27" s="357"/>
      <c r="I27" s="358"/>
      <c r="J27" s="369">
        <v>301.48</v>
      </c>
      <c r="K27" s="370">
        <v>3.4493627465035813E-3</v>
      </c>
      <c r="L27" s="371">
        <v>27.200000000000053</v>
      </c>
      <c r="M27" s="380">
        <f t="shared" si="2"/>
        <v>8200.2560000000158</v>
      </c>
      <c r="N27" s="339"/>
      <c r="O27" s="810" t="s">
        <v>1069</v>
      </c>
      <c r="P27" s="811"/>
    </row>
    <row r="28" spans="1:20" ht="50.1" customHeight="1">
      <c r="A28" s="736"/>
      <c r="B28" s="749"/>
      <c r="C28" s="330">
        <v>4</v>
      </c>
      <c r="D28" s="288" t="s">
        <v>582</v>
      </c>
      <c r="E28" s="332"/>
      <c r="F28" s="332"/>
      <c r="G28" s="445" t="s">
        <v>584</v>
      </c>
      <c r="H28" s="357"/>
      <c r="I28" s="358"/>
      <c r="J28" s="369">
        <v>692.59</v>
      </c>
      <c r="K28" s="370">
        <v>0</v>
      </c>
      <c r="L28" s="371">
        <v>11.650000000000034</v>
      </c>
      <c r="M28" s="380">
        <f t="shared" si="2"/>
        <v>8068.6735000000244</v>
      </c>
      <c r="N28" s="339"/>
      <c r="O28" s="810" t="s">
        <v>1070</v>
      </c>
      <c r="P28" s="811"/>
    </row>
    <row r="29" spans="1:20" ht="50.1" customHeight="1" thickBot="1">
      <c r="A29" s="736"/>
      <c r="B29" s="749"/>
      <c r="C29" s="330">
        <v>5</v>
      </c>
      <c r="D29" s="295" t="s">
        <v>781</v>
      </c>
      <c r="E29" s="342"/>
      <c r="F29" s="342"/>
      <c r="G29" s="495" t="s">
        <v>788</v>
      </c>
      <c r="H29" s="292"/>
      <c r="I29" s="291"/>
      <c r="J29" s="373">
        <v>74.578571428571422</v>
      </c>
      <c r="K29" s="315">
        <v>2.4890984971833881E-3</v>
      </c>
      <c r="L29" s="375">
        <v>94.620000000000147</v>
      </c>
      <c r="M29" s="380">
        <f>L29*J29</f>
        <v>7056.6244285714392</v>
      </c>
      <c r="N29" s="339"/>
      <c r="O29" s="810" t="s">
        <v>1071</v>
      </c>
      <c r="P29" s="811"/>
    </row>
    <row r="30" spans="1:20" ht="15.75" customHeight="1" thickTop="1" thickBot="1">
      <c r="A30" s="737"/>
      <c r="B30" s="750"/>
      <c r="C30" s="745"/>
      <c r="D30" s="746"/>
      <c r="E30" s="746"/>
      <c r="F30" s="746"/>
      <c r="G30" s="746"/>
      <c r="H30" s="746"/>
      <c r="I30" s="747"/>
      <c r="J30" s="347" t="s">
        <v>58</v>
      </c>
      <c r="K30" s="400">
        <f>M30/'生產管理報表 7-1(月)'!$B$10</f>
        <v>4.4812614138695563E-2</v>
      </c>
      <c r="L30" s="348" t="s">
        <v>59</v>
      </c>
      <c r="M30" s="392">
        <f>SUM(M25:M29)</f>
        <v>48613.404328571487</v>
      </c>
      <c r="N30" s="722"/>
      <c r="O30" s="723"/>
      <c r="P30" s="724"/>
    </row>
    <row r="31" spans="1:20" ht="15.75" customHeight="1" thickTop="1">
      <c r="M31" s="387"/>
    </row>
    <row r="32" spans="1:20" ht="15.75" customHeight="1">
      <c r="A32" s="725" t="s">
        <v>194</v>
      </c>
      <c r="B32" s="726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353</v>
      </c>
      <c r="O32" s="733" t="s">
        <v>51</v>
      </c>
      <c r="P32" s="734"/>
    </row>
    <row r="33" spans="1:16" ht="15.75" customHeight="1">
      <c r="A33" s="735">
        <v>7</v>
      </c>
      <c r="B33" s="73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41"/>
      <c r="P33" s="742"/>
    </row>
    <row r="34" spans="1:16" ht="15.75" customHeight="1">
      <c r="A34" s="736"/>
      <c r="B34" s="73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43"/>
      <c r="P34" s="744"/>
    </row>
    <row r="35" spans="1:16" ht="15.75" customHeight="1">
      <c r="A35" s="736"/>
      <c r="B35" s="73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43"/>
      <c r="P35" s="744"/>
    </row>
    <row r="36" spans="1:16" ht="15.75" customHeight="1">
      <c r="A36" s="736"/>
      <c r="B36" s="73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16" ht="15.75" customHeight="1" thickBot="1">
      <c r="A37" s="736"/>
      <c r="B37" s="739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1">
        <v>0</v>
      </c>
      <c r="N37" s="339"/>
      <c r="O37" s="353"/>
      <c r="P37" s="354"/>
    </row>
    <row r="38" spans="1:16" ht="15.75" customHeight="1" thickTop="1" thickBot="1">
      <c r="A38" s="737"/>
      <c r="B38" s="740"/>
      <c r="C38" s="745"/>
      <c r="D38" s="746"/>
      <c r="E38" s="746"/>
      <c r="F38" s="746"/>
      <c r="G38" s="746"/>
      <c r="H38" s="746"/>
      <c r="I38" s="747"/>
      <c r="J38" s="347" t="s">
        <v>58</v>
      </c>
      <c r="K38" s="400">
        <f>M38/'生產管理報表 7-1(月)'!$B$10</f>
        <v>0</v>
      </c>
      <c r="L38" s="348" t="s">
        <v>59</v>
      </c>
      <c r="M38" s="392">
        <f>SUM(M33:M37)</f>
        <v>0</v>
      </c>
      <c r="N38" s="722"/>
      <c r="O38" s="723"/>
      <c r="P38" s="724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5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246"/>
  <sheetViews>
    <sheetView view="pageBreakPreview" topLeftCell="A227" zoomScale="115" zoomScaleNormal="60" zoomScaleSheetLayoutView="115" workbookViewId="0">
      <selection activeCell="B241" sqref="B241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</row>
    <row r="2" spans="1:13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</row>
    <row r="3" spans="1:13" ht="15.75" customHeight="1">
      <c r="A3" s="689" t="s">
        <v>858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13" s="141" customFormat="1" ht="15.75" customHeight="1" collapsed="1">
      <c r="A4" s="689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</row>
    <row r="5" spans="1:13" ht="15.75" hidden="1" customHeight="1" outlineLevel="1">
      <c r="A5" s="257" t="s">
        <v>601</v>
      </c>
      <c r="B5" s="258">
        <v>27983</v>
      </c>
    </row>
    <row r="6" spans="1:13" ht="15.75" hidden="1" customHeight="1" outlineLevel="1">
      <c r="A6" s="822" t="s">
        <v>201</v>
      </c>
      <c r="B6" s="691" t="s">
        <v>10</v>
      </c>
      <c r="C6" s="691"/>
      <c r="D6" s="692"/>
      <c r="E6" s="690" t="s">
        <v>201</v>
      </c>
      <c r="F6" s="694">
        <v>1</v>
      </c>
      <c r="G6" s="694"/>
      <c r="H6" s="694">
        <v>2</v>
      </c>
      <c r="I6" s="694"/>
      <c r="J6" s="694">
        <v>3</v>
      </c>
      <c r="K6" s="694"/>
      <c r="L6" s="694">
        <v>4</v>
      </c>
      <c r="M6" s="694"/>
    </row>
    <row r="7" spans="1:13" ht="31.35" hidden="1" customHeight="1" outlineLevel="1">
      <c r="A7" s="822"/>
      <c r="B7" s="691"/>
      <c r="C7" s="691"/>
      <c r="D7" s="693"/>
      <c r="E7" s="690"/>
      <c r="F7" s="696" t="s">
        <v>265</v>
      </c>
      <c r="G7" s="696"/>
      <c r="H7" s="696" t="s">
        <v>244</v>
      </c>
      <c r="I7" s="696"/>
      <c r="J7" s="696" t="s">
        <v>169</v>
      </c>
      <c r="K7" s="696"/>
      <c r="L7" s="696" t="s">
        <v>654</v>
      </c>
      <c r="M7" s="696"/>
    </row>
    <row r="8" spans="1:13" ht="15.75" hidden="1" customHeight="1" outlineLevel="1">
      <c r="A8" s="822"/>
      <c r="B8" s="170" t="s">
        <v>11</v>
      </c>
      <c r="C8" s="170" t="s">
        <v>41</v>
      </c>
      <c r="D8" s="693"/>
      <c r="E8" s="690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93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93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577</v>
      </c>
      <c r="B11" s="140" t="s">
        <v>598</v>
      </c>
      <c r="C11" s="255"/>
      <c r="D11" s="693"/>
      <c r="E11" s="690" t="s">
        <v>201</v>
      </c>
      <c r="F11" s="694">
        <v>5</v>
      </c>
      <c r="G11" s="694"/>
      <c r="H11" s="694">
        <v>6</v>
      </c>
      <c r="I11" s="694"/>
      <c r="J11" s="694">
        <v>7</v>
      </c>
      <c r="K11" s="694"/>
      <c r="L11" s="695">
        <v>8</v>
      </c>
      <c r="M11" s="695"/>
    </row>
    <row r="12" spans="1:13" ht="31.35" hidden="1" customHeight="1" outlineLevel="1">
      <c r="A12" s="140" t="s">
        <v>578</v>
      </c>
      <c r="B12" s="140" t="s">
        <v>598</v>
      </c>
      <c r="C12" s="255"/>
      <c r="D12" s="693"/>
      <c r="E12" s="690"/>
      <c r="F12" s="696" t="s">
        <v>192</v>
      </c>
      <c r="G12" s="696"/>
      <c r="H12" s="696" t="s">
        <v>170</v>
      </c>
      <c r="I12" s="696"/>
      <c r="J12" s="696" t="s">
        <v>193</v>
      </c>
      <c r="K12" s="696"/>
      <c r="L12" s="697" t="s">
        <v>252</v>
      </c>
      <c r="M12" s="697"/>
    </row>
    <row r="13" spans="1:13" ht="15.75" hidden="1" customHeight="1" outlineLevel="1">
      <c r="D13" s="693"/>
      <c r="E13" s="690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93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93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601</v>
      </c>
      <c r="B16" s="258">
        <v>53787.02175</v>
      </c>
    </row>
    <row r="17" spans="1:13" ht="15.75" hidden="1" customHeight="1" outlineLevel="1">
      <c r="A17" s="822" t="s">
        <v>243</v>
      </c>
      <c r="B17" s="691" t="s">
        <v>10</v>
      </c>
      <c r="C17" s="691"/>
      <c r="D17" s="692"/>
      <c r="E17" s="690" t="s">
        <v>201</v>
      </c>
      <c r="F17" s="694">
        <v>1</v>
      </c>
      <c r="G17" s="694"/>
      <c r="H17" s="694">
        <v>2</v>
      </c>
      <c r="I17" s="694"/>
      <c r="J17" s="694">
        <v>3</v>
      </c>
      <c r="K17" s="694"/>
      <c r="L17" s="694">
        <v>4</v>
      </c>
      <c r="M17" s="694"/>
    </row>
    <row r="18" spans="1:13" ht="31.35" hidden="1" customHeight="1" outlineLevel="1">
      <c r="A18" s="822"/>
      <c r="B18" s="691"/>
      <c r="C18" s="691"/>
      <c r="D18" s="693"/>
      <c r="E18" s="690"/>
      <c r="F18" s="696" t="s">
        <v>265</v>
      </c>
      <c r="G18" s="696"/>
      <c r="H18" s="696" t="s">
        <v>244</v>
      </c>
      <c r="I18" s="696"/>
      <c r="J18" s="696" t="s">
        <v>169</v>
      </c>
      <c r="K18" s="696"/>
      <c r="L18" s="696" t="s">
        <v>654</v>
      </c>
      <c r="M18" s="696"/>
    </row>
    <row r="19" spans="1:13" ht="15.75" hidden="1" customHeight="1" outlineLevel="1">
      <c r="A19" s="822"/>
      <c r="B19" s="170" t="s">
        <v>11</v>
      </c>
      <c r="C19" s="170" t="s">
        <v>246</v>
      </c>
      <c r="D19" s="693"/>
      <c r="E19" s="690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93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93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577</v>
      </c>
      <c r="B22" s="140" t="s">
        <v>579</v>
      </c>
      <c r="C22" s="255"/>
      <c r="D22" s="693"/>
      <c r="E22" s="690" t="s">
        <v>201</v>
      </c>
      <c r="F22" s="694">
        <v>5</v>
      </c>
      <c r="G22" s="694"/>
      <c r="H22" s="694">
        <v>6</v>
      </c>
      <c r="I22" s="694"/>
      <c r="J22" s="694">
        <v>7</v>
      </c>
      <c r="K22" s="694"/>
      <c r="L22" s="695">
        <v>8</v>
      </c>
      <c r="M22" s="695"/>
    </row>
    <row r="23" spans="1:13" ht="31.35" hidden="1" customHeight="1" outlineLevel="1">
      <c r="A23" s="140" t="s">
        <v>578</v>
      </c>
      <c r="B23" s="140" t="s">
        <v>579</v>
      </c>
      <c r="C23" s="255"/>
      <c r="D23" s="693"/>
      <c r="E23" s="690"/>
      <c r="F23" s="696" t="s">
        <v>192</v>
      </c>
      <c r="G23" s="696"/>
      <c r="H23" s="696" t="s">
        <v>170</v>
      </c>
      <c r="I23" s="696"/>
      <c r="J23" s="696" t="s">
        <v>193</v>
      </c>
      <c r="K23" s="696"/>
      <c r="L23" s="697" t="s">
        <v>252</v>
      </c>
      <c r="M23" s="697"/>
    </row>
    <row r="24" spans="1:13" ht="15.75" hidden="1" customHeight="1" outlineLevel="1">
      <c r="D24" s="693"/>
      <c r="E24" s="690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93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93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601</v>
      </c>
      <c r="B27" s="258">
        <f>52217932/1000</f>
        <v>52217.932000000001</v>
      </c>
    </row>
    <row r="28" spans="1:13" ht="15.75" hidden="1" customHeight="1" outlineLevel="1">
      <c r="A28" s="822" t="s">
        <v>201</v>
      </c>
      <c r="B28" s="691" t="s">
        <v>10</v>
      </c>
      <c r="C28" s="691"/>
      <c r="D28" s="692"/>
      <c r="E28" s="690" t="s">
        <v>201</v>
      </c>
      <c r="F28" s="694">
        <v>1</v>
      </c>
      <c r="G28" s="694"/>
      <c r="H28" s="694">
        <v>2</v>
      </c>
      <c r="I28" s="694"/>
      <c r="J28" s="694">
        <v>3</v>
      </c>
      <c r="K28" s="694"/>
      <c r="L28" s="694">
        <v>4</v>
      </c>
      <c r="M28" s="694"/>
    </row>
    <row r="29" spans="1:13" ht="31.35" hidden="1" customHeight="1" outlineLevel="1">
      <c r="A29" s="822"/>
      <c r="B29" s="691"/>
      <c r="C29" s="691"/>
      <c r="D29" s="693"/>
      <c r="E29" s="690"/>
      <c r="F29" s="696" t="s">
        <v>265</v>
      </c>
      <c r="G29" s="696"/>
      <c r="H29" s="696" t="s">
        <v>244</v>
      </c>
      <c r="I29" s="696"/>
      <c r="J29" s="696" t="s">
        <v>169</v>
      </c>
      <c r="K29" s="696"/>
      <c r="L29" s="696" t="s">
        <v>654</v>
      </c>
      <c r="M29" s="696"/>
    </row>
    <row r="30" spans="1:13" ht="15.75" hidden="1" customHeight="1" outlineLevel="1">
      <c r="A30" s="822"/>
      <c r="B30" s="170" t="s">
        <v>11</v>
      </c>
      <c r="C30" s="170" t="s">
        <v>41</v>
      </c>
      <c r="D30" s="693"/>
      <c r="E30" s="690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93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93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577</v>
      </c>
      <c r="B33" s="140" t="s">
        <v>599</v>
      </c>
      <c r="C33" s="255"/>
      <c r="D33" s="693"/>
      <c r="E33" s="690" t="s">
        <v>201</v>
      </c>
      <c r="F33" s="694">
        <v>5</v>
      </c>
      <c r="G33" s="694"/>
      <c r="H33" s="694">
        <v>6</v>
      </c>
      <c r="I33" s="694"/>
      <c r="J33" s="694">
        <v>7</v>
      </c>
      <c r="K33" s="694"/>
      <c r="L33" s="695">
        <v>8</v>
      </c>
      <c r="M33" s="695"/>
    </row>
    <row r="34" spans="1:13" ht="31.35" hidden="1" customHeight="1" outlineLevel="1">
      <c r="A34" s="140" t="s">
        <v>578</v>
      </c>
      <c r="B34" s="140" t="s">
        <v>600</v>
      </c>
      <c r="C34" s="255"/>
      <c r="D34" s="693"/>
      <c r="E34" s="690"/>
      <c r="F34" s="696" t="s">
        <v>192</v>
      </c>
      <c r="G34" s="696"/>
      <c r="H34" s="696" t="s">
        <v>170</v>
      </c>
      <c r="I34" s="696"/>
      <c r="J34" s="696" t="s">
        <v>193</v>
      </c>
      <c r="K34" s="696"/>
      <c r="L34" s="697" t="s">
        <v>252</v>
      </c>
      <c r="M34" s="697"/>
    </row>
    <row r="35" spans="1:13" ht="15.75" hidden="1" customHeight="1" outlineLevel="1">
      <c r="D35" s="693"/>
      <c r="E35" s="690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93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93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601</v>
      </c>
      <c r="B38" s="258">
        <v>50567.324339999999</v>
      </c>
    </row>
    <row r="39" spans="1:13" ht="15.75" hidden="1" customHeight="1" outlineLevel="1">
      <c r="A39" s="822" t="s">
        <v>201</v>
      </c>
      <c r="B39" s="691" t="s">
        <v>10</v>
      </c>
      <c r="C39" s="691"/>
      <c r="D39" s="692"/>
      <c r="E39" s="690" t="s">
        <v>201</v>
      </c>
      <c r="F39" s="694">
        <v>1</v>
      </c>
      <c r="G39" s="694"/>
      <c r="H39" s="694">
        <v>2</v>
      </c>
      <c r="I39" s="694"/>
      <c r="J39" s="694">
        <v>3</v>
      </c>
      <c r="K39" s="694"/>
      <c r="L39" s="694">
        <v>4</v>
      </c>
      <c r="M39" s="694"/>
    </row>
    <row r="40" spans="1:13" ht="31.35" hidden="1" customHeight="1" outlineLevel="1">
      <c r="A40" s="822"/>
      <c r="B40" s="691"/>
      <c r="C40" s="691"/>
      <c r="D40" s="693"/>
      <c r="E40" s="690"/>
      <c r="F40" s="696" t="s">
        <v>265</v>
      </c>
      <c r="G40" s="696"/>
      <c r="H40" s="696" t="s">
        <v>244</v>
      </c>
      <c r="I40" s="696"/>
      <c r="J40" s="696" t="s">
        <v>169</v>
      </c>
      <c r="K40" s="696"/>
      <c r="L40" s="696" t="s">
        <v>654</v>
      </c>
      <c r="M40" s="696"/>
    </row>
    <row r="41" spans="1:13" ht="15.75" hidden="1" customHeight="1" outlineLevel="1">
      <c r="A41" s="822"/>
      <c r="B41" s="170" t="s">
        <v>11</v>
      </c>
      <c r="C41" s="170" t="s">
        <v>41</v>
      </c>
      <c r="D41" s="693"/>
      <c r="E41" s="690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93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93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577</v>
      </c>
      <c r="B44" s="140" t="s">
        <v>609</v>
      </c>
      <c r="C44" s="255"/>
      <c r="D44" s="693"/>
      <c r="E44" s="690" t="s">
        <v>201</v>
      </c>
      <c r="F44" s="694">
        <v>5</v>
      </c>
      <c r="G44" s="694"/>
      <c r="H44" s="694">
        <v>6</v>
      </c>
      <c r="I44" s="694"/>
      <c r="J44" s="694">
        <v>7</v>
      </c>
      <c r="K44" s="694"/>
      <c r="L44" s="695">
        <v>8</v>
      </c>
      <c r="M44" s="695"/>
    </row>
    <row r="45" spans="1:13" ht="31.35" hidden="1" customHeight="1" outlineLevel="1">
      <c r="A45" s="140" t="s">
        <v>578</v>
      </c>
      <c r="B45" s="140" t="s">
        <v>609</v>
      </c>
      <c r="C45" s="255"/>
      <c r="D45" s="693"/>
      <c r="E45" s="690"/>
      <c r="F45" s="696" t="s">
        <v>192</v>
      </c>
      <c r="G45" s="696"/>
      <c r="H45" s="696" t="s">
        <v>170</v>
      </c>
      <c r="I45" s="696"/>
      <c r="J45" s="696" t="s">
        <v>193</v>
      </c>
      <c r="K45" s="696"/>
      <c r="L45" s="697" t="s">
        <v>252</v>
      </c>
      <c r="M45" s="697"/>
    </row>
    <row r="46" spans="1:13" ht="15.75" hidden="1" customHeight="1" outlineLevel="1">
      <c r="D46" s="693"/>
      <c r="E46" s="690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93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93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601</v>
      </c>
      <c r="B49" s="258">
        <v>48911.413240000002</v>
      </c>
    </row>
    <row r="50" spans="1:13" ht="15.75" hidden="1" customHeight="1" outlineLevel="1">
      <c r="A50" s="822" t="s">
        <v>201</v>
      </c>
      <c r="B50" s="691" t="s">
        <v>10</v>
      </c>
      <c r="C50" s="691"/>
      <c r="D50" s="692"/>
      <c r="E50" s="690" t="s">
        <v>201</v>
      </c>
      <c r="F50" s="694">
        <v>1</v>
      </c>
      <c r="G50" s="694"/>
      <c r="H50" s="694">
        <v>2</v>
      </c>
      <c r="I50" s="694"/>
      <c r="J50" s="694">
        <v>3</v>
      </c>
      <c r="K50" s="694"/>
      <c r="L50" s="694">
        <v>4</v>
      </c>
      <c r="M50" s="694"/>
    </row>
    <row r="51" spans="1:13" ht="31.35" hidden="1" customHeight="1" outlineLevel="1">
      <c r="A51" s="822"/>
      <c r="B51" s="691"/>
      <c r="C51" s="691"/>
      <c r="D51" s="693"/>
      <c r="E51" s="690"/>
      <c r="F51" s="696" t="s">
        <v>265</v>
      </c>
      <c r="G51" s="696"/>
      <c r="H51" s="696" t="s">
        <v>244</v>
      </c>
      <c r="I51" s="696"/>
      <c r="J51" s="696" t="s">
        <v>169</v>
      </c>
      <c r="K51" s="696"/>
      <c r="L51" s="696" t="s">
        <v>654</v>
      </c>
      <c r="M51" s="696"/>
    </row>
    <row r="52" spans="1:13" ht="15.75" hidden="1" customHeight="1" outlineLevel="1">
      <c r="A52" s="822"/>
      <c r="B52" s="170" t="s">
        <v>11</v>
      </c>
      <c r="C52" s="170" t="s">
        <v>41</v>
      </c>
      <c r="D52" s="693"/>
      <c r="E52" s="690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93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93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577</v>
      </c>
      <c r="B55" s="140" t="s">
        <v>614</v>
      </c>
      <c r="C55" s="255"/>
      <c r="D55" s="693"/>
      <c r="E55" s="690" t="s">
        <v>201</v>
      </c>
      <c r="F55" s="694">
        <v>5</v>
      </c>
      <c r="G55" s="694"/>
      <c r="H55" s="694">
        <v>6</v>
      </c>
      <c r="I55" s="694"/>
      <c r="J55" s="694">
        <v>7</v>
      </c>
      <c r="K55" s="694"/>
      <c r="L55" s="695">
        <v>8</v>
      </c>
      <c r="M55" s="695"/>
    </row>
    <row r="56" spans="1:13" ht="31.35" hidden="1" customHeight="1" outlineLevel="1">
      <c r="A56" s="140" t="s">
        <v>578</v>
      </c>
      <c r="B56" s="140" t="s">
        <v>614</v>
      </c>
      <c r="C56" s="255"/>
      <c r="D56" s="693"/>
      <c r="E56" s="690"/>
      <c r="F56" s="696" t="s">
        <v>192</v>
      </c>
      <c r="G56" s="696"/>
      <c r="H56" s="696" t="s">
        <v>170</v>
      </c>
      <c r="I56" s="696"/>
      <c r="J56" s="696" t="s">
        <v>193</v>
      </c>
      <c r="K56" s="696"/>
      <c r="L56" s="697" t="s">
        <v>252</v>
      </c>
      <c r="M56" s="697"/>
    </row>
    <row r="57" spans="1:13" ht="15.75" hidden="1" customHeight="1" outlineLevel="1">
      <c r="D57" s="693"/>
      <c r="E57" s="690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93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93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601</v>
      </c>
      <c r="B60" s="258">
        <v>50724.262470000001</v>
      </c>
    </row>
    <row r="61" spans="1:13" ht="15.75" hidden="1" customHeight="1" outlineLevel="1">
      <c r="A61" s="822" t="s">
        <v>201</v>
      </c>
      <c r="B61" s="691" t="s">
        <v>10</v>
      </c>
      <c r="C61" s="691"/>
      <c r="D61" s="692"/>
      <c r="E61" s="690" t="s">
        <v>201</v>
      </c>
      <c r="F61" s="694">
        <v>1</v>
      </c>
      <c r="G61" s="694"/>
      <c r="H61" s="694">
        <v>2</v>
      </c>
      <c r="I61" s="694"/>
      <c r="J61" s="694">
        <v>3</v>
      </c>
      <c r="K61" s="694"/>
      <c r="L61" s="694">
        <v>4</v>
      </c>
      <c r="M61" s="694"/>
    </row>
    <row r="62" spans="1:13" ht="31.35" hidden="1" customHeight="1" outlineLevel="1">
      <c r="A62" s="822"/>
      <c r="B62" s="691"/>
      <c r="C62" s="691"/>
      <c r="D62" s="693"/>
      <c r="E62" s="690"/>
      <c r="F62" s="696" t="s">
        <v>265</v>
      </c>
      <c r="G62" s="696"/>
      <c r="H62" s="696" t="s">
        <v>244</v>
      </c>
      <c r="I62" s="696"/>
      <c r="J62" s="696" t="s">
        <v>169</v>
      </c>
      <c r="K62" s="696"/>
      <c r="L62" s="696" t="s">
        <v>654</v>
      </c>
      <c r="M62" s="696"/>
    </row>
    <row r="63" spans="1:13" ht="15.75" hidden="1" customHeight="1" outlineLevel="1">
      <c r="A63" s="822"/>
      <c r="B63" s="170" t="s">
        <v>11</v>
      </c>
      <c r="C63" s="170" t="s">
        <v>41</v>
      </c>
      <c r="D63" s="693"/>
      <c r="E63" s="690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93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93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577</v>
      </c>
      <c r="B66" s="140" t="s">
        <v>629</v>
      </c>
      <c r="C66" s="255"/>
      <c r="D66" s="693"/>
      <c r="E66" s="690" t="s">
        <v>201</v>
      </c>
      <c r="F66" s="694">
        <v>5</v>
      </c>
      <c r="G66" s="694"/>
      <c r="H66" s="694">
        <v>6</v>
      </c>
      <c r="I66" s="694"/>
      <c r="J66" s="694">
        <v>7</v>
      </c>
      <c r="K66" s="694"/>
      <c r="L66" s="695">
        <v>8</v>
      </c>
      <c r="M66" s="695"/>
    </row>
    <row r="67" spans="1:13" ht="31.35" hidden="1" customHeight="1" outlineLevel="1">
      <c r="A67" s="140" t="s">
        <v>578</v>
      </c>
      <c r="B67" s="140" t="s">
        <v>629</v>
      </c>
      <c r="C67" s="255"/>
      <c r="D67" s="693"/>
      <c r="E67" s="690"/>
      <c r="F67" s="696" t="s">
        <v>192</v>
      </c>
      <c r="G67" s="696"/>
      <c r="H67" s="696" t="s">
        <v>170</v>
      </c>
      <c r="I67" s="696"/>
      <c r="J67" s="696" t="s">
        <v>193</v>
      </c>
      <c r="K67" s="696"/>
      <c r="L67" s="697" t="s">
        <v>252</v>
      </c>
      <c r="M67" s="697"/>
    </row>
    <row r="68" spans="1:13" ht="15.75" hidden="1" customHeight="1" outlineLevel="1">
      <c r="D68" s="693"/>
      <c r="E68" s="690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93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93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601</v>
      </c>
      <c r="B71" s="258">
        <v>50242.376230000002</v>
      </c>
    </row>
    <row r="72" spans="1:13" ht="15.75" hidden="1" customHeight="1" outlineLevel="1">
      <c r="A72" s="822" t="s">
        <v>201</v>
      </c>
      <c r="B72" s="691" t="s">
        <v>10</v>
      </c>
      <c r="C72" s="691"/>
      <c r="D72" s="692"/>
      <c r="E72" s="690" t="s">
        <v>201</v>
      </c>
      <c r="F72" s="694">
        <v>1</v>
      </c>
      <c r="G72" s="694"/>
      <c r="H72" s="694">
        <v>2</v>
      </c>
      <c r="I72" s="694"/>
      <c r="J72" s="694">
        <v>3</v>
      </c>
      <c r="K72" s="694"/>
      <c r="L72" s="694">
        <v>4</v>
      </c>
      <c r="M72" s="694"/>
    </row>
    <row r="73" spans="1:13" ht="31.35" hidden="1" customHeight="1" outlineLevel="1">
      <c r="A73" s="822"/>
      <c r="B73" s="691"/>
      <c r="C73" s="691"/>
      <c r="D73" s="693"/>
      <c r="E73" s="690"/>
      <c r="F73" s="696" t="s">
        <v>265</v>
      </c>
      <c r="G73" s="696"/>
      <c r="H73" s="696" t="s">
        <v>244</v>
      </c>
      <c r="I73" s="696"/>
      <c r="J73" s="696" t="s">
        <v>169</v>
      </c>
      <c r="K73" s="696"/>
      <c r="L73" s="696" t="s">
        <v>654</v>
      </c>
      <c r="M73" s="696"/>
    </row>
    <row r="74" spans="1:13" ht="15.75" hidden="1" customHeight="1" outlineLevel="1">
      <c r="A74" s="822"/>
      <c r="B74" s="170" t="s">
        <v>11</v>
      </c>
      <c r="C74" s="170" t="s">
        <v>41</v>
      </c>
      <c r="D74" s="693"/>
      <c r="E74" s="690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93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93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577</v>
      </c>
      <c r="B77" s="140" t="s">
        <v>630</v>
      </c>
      <c r="C77" s="255"/>
      <c r="D77" s="693"/>
      <c r="E77" s="690" t="s">
        <v>201</v>
      </c>
      <c r="F77" s="694">
        <v>5</v>
      </c>
      <c r="G77" s="694"/>
      <c r="H77" s="694">
        <v>6</v>
      </c>
      <c r="I77" s="694"/>
      <c r="J77" s="694">
        <v>7</v>
      </c>
      <c r="K77" s="694"/>
      <c r="L77" s="695">
        <v>8</v>
      </c>
      <c r="M77" s="695"/>
    </row>
    <row r="78" spans="1:13" ht="31.35" hidden="1" customHeight="1" outlineLevel="1">
      <c r="A78" s="140" t="s">
        <v>578</v>
      </c>
      <c r="B78" s="140" t="s">
        <v>630</v>
      </c>
      <c r="C78" s="255"/>
      <c r="D78" s="693"/>
      <c r="E78" s="690"/>
      <c r="F78" s="696" t="s">
        <v>192</v>
      </c>
      <c r="G78" s="696"/>
      <c r="H78" s="696" t="s">
        <v>170</v>
      </c>
      <c r="I78" s="696"/>
      <c r="J78" s="696" t="s">
        <v>193</v>
      </c>
      <c r="K78" s="696"/>
      <c r="L78" s="697" t="s">
        <v>252</v>
      </c>
      <c r="M78" s="697"/>
    </row>
    <row r="79" spans="1:13" ht="15.75" hidden="1" customHeight="1" outlineLevel="1">
      <c r="D79" s="693"/>
      <c r="E79" s="690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93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93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601</v>
      </c>
      <c r="B82" s="258">
        <v>51456.412949999998</v>
      </c>
    </row>
    <row r="83" spans="1:13" ht="15.75" hidden="1" customHeight="1" outlineLevel="1">
      <c r="A83" s="822" t="s">
        <v>201</v>
      </c>
      <c r="B83" s="691" t="s">
        <v>10</v>
      </c>
      <c r="C83" s="691"/>
      <c r="D83" s="692"/>
      <c r="E83" s="690" t="s">
        <v>201</v>
      </c>
      <c r="F83" s="694">
        <v>1</v>
      </c>
      <c r="G83" s="694"/>
      <c r="H83" s="694">
        <v>2</v>
      </c>
      <c r="I83" s="694"/>
      <c r="J83" s="694">
        <v>3</v>
      </c>
      <c r="K83" s="694"/>
      <c r="L83" s="694">
        <v>4</v>
      </c>
      <c r="M83" s="694"/>
    </row>
    <row r="84" spans="1:13" ht="31.35" hidden="1" customHeight="1" outlineLevel="1">
      <c r="A84" s="822"/>
      <c r="B84" s="691"/>
      <c r="C84" s="691"/>
      <c r="D84" s="693"/>
      <c r="E84" s="690"/>
      <c r="F84" s="696" t="s">
        <v>265</v>
      </c>
      <c r="G84" s="696"/>
      <c r="H84" s="696" t="s">
        <v>244</v>
      </c>
      <c r="I84" s="696"/>
      <c r="J84" s="696" t="s">
        <v>169</v>
      </c>
      <c r="K84" s="696"/>
      <c r="L84" s="696" t="s">
        <v>654</v>
      </c>
      <c r="M84" s="696"/>
    </row>
    <row r="85" spans="1:13" ht="15.75" hidden="1" customHeight="1" outlineLevel="1">
      <c r="A85" s="822"/>
      <c r="B85" s="170" t="s">
        <v>11</v>
      </c>
      <c r="C85" s="170" t="s">
        <v>41</v>
      </c>
      <c r="D85" s="693"/>
      <c r="E85" s="690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93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93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577</v>
      </c>
      <c r="B88" s="140" t="s">
        <v>639</v>
      </c>
      <c r="C88" s="255"/>
      <c r="D88" s="693"/>
      <c r="E88" s="690" t="s">
        <v>201</v>
      </c>
      <c r="F88" s="694">
        <v>5</v>
      </c>
      <c r="G88" s="694"/>
      <c r="H88" s="694">
        <v>6</v>
      </c>
      <c r="I88" s="694"/>
      <c r="J88" s="694">
        <v>7</v>
      </c>
      <c r="K88" s="694"/>
      <c r="L88" s="695">
        <v>8</v>
      </c>
      <c r="M88" s="695"/>
    </row>
    <row r="89" spans="1:13" ht="31.35" hidden="1" customHeight="1" outlineLevel="1">
      <c r="A89" s="140" t="s">
        <v>578</v>
      </c>
      <c r="B89" s="140" t="s">
        <v>639</v>
      </c>
      <c r="C89" s="255"/>
      <c r="D89" s="693"/>
      <c r="E89" s="690"/>
      <c r="F89" s="696" t="s">
        <v>192</v>
      </c>
      <c r="G89" s="696"/>
      <c r="H89" s="696" t="s">
        <v>170</v>
      </c>
      <c r="I89" s="696"/>
      <c r="J89" s="696" t="s">
        <v>193</v>
      </c>
      <c r="K89" s="696"/>
      <c r="L89" s="697" t="s">
        <v>252</v>
      </c>
      <c r="M89" s="697"/>
    </row>
    <row r="90" spans="1:13" ht="15.75" hidden="1" customHeight="1" outlineLevel="1">
      <c r="D90" s="693"/>
      <c r="E90" s="690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93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93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601</v>
      </c>
      <c r="B93" s="258">
        <v>45017.389120000007</v>
      </c>
    </row>
    <row r="94" spans="1:13" ht="15.75" hidden="1" customHeight="1" outlineLevel="1">
      <c r="A94" s="822" t="s">
        <v>201</v>
      </c>
      <c r="B94" s="691" t="s">
        <v>10</v>
      </c>
      <c r="C94" s="691"/>
      <c r="D94" s="692"/>
      <c r="E94" s="690" t="s">
        <v>201</v>
      </c>
      <c r="F94" s="694">
        <v>1</v>
      </c>
      <c r="G94" s="694"/>
      <c r="H94" s="694">
        <v>2</v>
      </c>
      <c r="I94" s="694"/>
      <c r="J94" s="694">
        <v>3</v>
      </c>
      <c r="K94" s="694"/>
      <c r="L94" s="694">
        <v>4</v>
      </c>
      <c r="M94" s="694"/>
    </row>
    <row r="95" spans="1:13" ht="31.35" hidden="1" customHeight="1" outlineLevel="1">
      <c r="A95" s="822"/>
      <c r="B95" s="691"/>
      <c r="C95" s="691"/>
      <c r="D95" s="693"/>
      <c r="E95" s="690"/>
      <c r="F95" s="696" t="s">
        <v>265</v>
      </c>
      <c r="G95" s="696"/>
      <c r="H95" s="696" t="s">
        <v>244</v>
      </c>
      <c r="I95" s="696"/>
      <c r="J95" s="696" t="s">
        <v>169</v>
      </c>
      <c r="K95" s="696"/>
      <c r="L95" s="696" t="s">
        <v>654</v>
      </c>
      <c r="M95" s="696"/>
    </row>
    <row r="96" spans="1:13" ht="15.75" hidden="1" customHeight="1" outlineLevel="1">
      <c r="A96" s="822"/>
      <c r="B96" s="170" t="s">
        <v>11</v>
      </c>
      <c r="C96" s="170" t="s">
        <v>41</v>
      </c>
      <c r="D96" s="693"/>
      <c r="E96" s="690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93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93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577</v>
      </c>
      <c r="B99" s="140" t="s">
        <v>650</v>
      </c>
      <c r="C99" s="255"/>
      <c r="D99" s="693"/>
      <c r="E99" s="690" t="s">
        <v>201</v>
      </c>
      <c r="F99" s="694">
        <v>5</v>
      </c>
      <c r="G99" s="694"/>
      <c r="H99" s="694">
        <v>6</v>
      </c>
      <c r="I99" s="694"/>
      <c r="J99" s="694">
        <v>7</v>
      </c>
      <c r="K99" s="694"/>
      <c r="L99" s="695">
        <v>8</v>
      </c>
      <c r="M99" s="695"/>
    </row>
    <row r="100" spans="1:13" ht="31.35" hidden="1" customHeight="1" outlineLevel="1">
      <c r="A100" s="140" t="s">
        <v>578</v>
      </c>
      <c r="B100" s="140" t="s">
        <v>651</v>
      </c>
      <c r="C100" s="255"/>
      <c r="D100" s="693"/>
      <c r="E100" s="690"/>
      <c r="F100" s="696" t="s">
        <v>192</v>
      </c>
      <c r="G100" s="696"/>
      <c r="H100" s="696" t="s">
        <v>170</v>
      </c>
      <c r="I100" s="696"/>
      <c r="J100" s="696" t="s">
        <v>193</v>
      </c>
      <c r="K100" s="696"/>
      <c r="L100" s="697" t="s">
        <v>252</v>
      </c>
      <c r="M100" s="697"/>
    </row>
    <row r="101" spans="1:13" ht="15.75" hidden="1" customHeight="1" outlineLevel="1">
      <c r="D101" s="693"/>
      <c r="E101" s="690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93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93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hidden="1" customHeight="1" outlineLevel="1">
      <c r="A104" s="257" t="s">
        <v>601</v>
      </c>
      <c r="B104" s="258">
        <v>48020.961819999997</v>
      </c>
    </row>
    <row r="105" spans="1:13" ht="15.75" hidden="1" customHeight="1" outlineLevel="1">
      <c r="A105" s="822" t="s">
        <v>201</v>
      </c>
      <c r="B105" s="691" t="s">
        <v>10</v>
      </c>
      <c r="C105" s="691"/>
      <c r="D105" s="692"/>
      <c r="E105" s="690" t="s">
        <v>201</v>
      </c>
      <c r="F105" s="694">
        <v>1</v>
      </c>
      <c r="G105" s="694"/>
      <c r="H105" s="694">
        <v>2</v>
      </c>
      <c r="I105" s="694"/>
      <c r="J105" s="694">
        <v>3</v>
      </c>
      <c r="K105" s="694"/>
      <c r="L105" s="694">
        <v>4</v>
      </c>
      <c r="M105" s="694"/>
    </row>
    <row r="106" spans="1:13" ht="31.35" hidden="1" customHeight="1" outlineLevel="1">
      <c r="A106" s="822"/>
      <c r="B106" s="691"/>
      <c r="C106" s="691"/>
      <c r="D106" s="693"/>
      <c r="E106" s="690"/>
      <c r="F106" s="696" t="s">
        <v>265</v>
      </c>
      <c r="G106" s="696"/>
      <c r="H106" s="696" t="s">
        <v>244</v>
      </c>
      <c r="I106" s="696"/>
      <c r="J106" s="696" t="s">
        <v>169</v>
      </c>
      <c r="K106" s="696"/>
      <c r="L106" s="696" t="s">
        <v>654</v>
      </c>
      <c r="M106" s="696"/>
    </row>
    <row r="107" spans="1:13" ht="15.75" hidden="1" customHeight="1" outlineLevel="1">
      <c r="A107" s="822"/>
      <c r="B107" s="170" t="s">
        <v>11</v>
      </c>
      <c r="C107" s="170" t="s">
        <v>41</v>
      </c>
      <c r="D107" s="693"/>
      <c r="E107" s="690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hidden="1" customHeight="1" outlineLevel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93"/>
      <c r="E108" s="143" t="s">
        <v>247</v>
      </c>
      <c r="F108" s="146">
        <v>1329.1644000000001</v>
      </c>
      <c r="G108" s="147">
        <v>1.0204279869292392E-2</v>
      </c>
      <c r="H108" s="146">
        <v>0</v>
      </c>
      <c r="I108" s="147">
        <v>0</v>
      </c>
      <c r="J108" s="146">
        <v>0</v>
      </c>
      <c r="K108" s="147">
        <v>0</v>
      </c>
      <c r="L108" s="146">
        <v>20348.852300000002</v>
      </c>
      <c r="M108" s="147">
        <v>0.15622249880307823</v>
      </c>
    </row>
    <row r="109" spans="1:13" ht="19.350000000000001" hidden="1" customHeight="1" outlineLevel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93"/>
      <c r="E109" s="148" t="s">
        <v>248</v>
      </c>
      <c r="F109" s="146">
        <v>0</v>
      </c>
      <c r="G109" s="147">
        <v>0</v>
      </c>
      <c r="H109" s="146">
        <v>0</v>
      </c>
      <c r="I109" s="147">
        <v>0</v>
      </c>
      <c r="J109" s="146">
        <v>0</v>
      </c>
      <c r="K109" s="147">
        <v>0</v>
      </c>
      <c r="L109" s="146">
        <v>104935.81909999998</v>
      </c>
      <c r="M109" s="147">
        <v>0.22952225174810958</v>
      </c>
    </row>
    <row r="110" spans="1:13" ht="15.75" hidden="1" customHeight="1" outlineLevel="1">
      <c r="A110" s="256" t="s">
        <v>577</v>
      </c>
      <c r="B110" s="140" t="s">
        <v>671</v>
      </c>
      <c r="C110" s="255"/>
      <c r="D110" s="693"/>
      <c r="E110" s="690" t="s">
        <v>201</v>
      </c>
      <c r="F110" s="788">
        <v>5</v>
      </c>
      <c r="G110" s="789"/>
      <c r="H110" s="788">
        <v>6</v>
      </c>
      <c r="I110" s="789"/>
      <c r="J110" s="788">
        <v>7</v>
      </c>
      <c r="K110" s="789"/>
      <c r="L110" s="823">
        <v>8</v>
      </c>
      <c r="M110" s="824"/>
    </row>
    <row r="111" spans="1:13" ht="31.35" hidden="1" customHeight="1" outlineLevel="1">
      <c r="A111" s="140" t="s">
        <v>578</v>
      </c>
      <c r="B111" s="140" t="s">
        <v>672</v>
      </c>
      <c r="C111" s="255"/>
      <c r="D111" s="693"/>
      <c r="E111" s="690"/>
      <c r="F111" s="825" t="s">
        <v>192</v>
      </c>
      <c r="G111" s="826"/>
      <c r="H111" s="825" t="s">
        <v>170</v>
      </c>
      <c r="I111" s="826"/>
      <c r="J111" s="825" t="s">
        <v>193</v>
      </c>
      <c r="K111" s="826"/>
      <c r="L111" s="827" t="s">
        <v>252</v>
      </c>
      <c r="M111" s="828"/>
    </row>
    <row r="112" spans="1:13" ht="15.75" hidden="1" customHeight="1" outlineLevel="1">
      <c r="D112" s="693"/>
      <c r="E112" s="690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hidden="1" customHeight="1" outlineLevel="1">
      <c r="D113" s="693"/>
      <c r="E113" s="143" t="s">
        <v>247</v>
      </c>
      <c r="F113" s="146">
        <v>8976.8469000000005</v>
      </c>
      <c r="G113" s="147">
        <v>6.8917176920620049E-2</v>
      </c>
      <c r="H113" s="146">
        <v>5469.2999999999993</v>
      </c>
      <c r="I113" s="147">
        <v>4.1988987885261495E-2</v>
      </c>
      <c r="J113" s="146">
        <v>0</v>
      </c>
      <c r="K113" s="147">
        <v>0</v>
      </c>
      <c r="L113" s="146">
        <v>0</v>
      </c>
      <c r="M113" s="147">
        <v>0</v>
      </c>
    </row>
    <row r="114" spans="1:13" ht="19.350000000000001" hidden="1" customHeight="1" outlineLevel="1">
      <c r="D114" s="693"/>
      <c r="E114" s="148" t="s">
        <v>248</v>
      </c>
      <c r="F114" s="146">
        <v>13444.141699999991</v>
      </c>
      <c r="G114" s="147">
        <v>2.940587591796533E-2</v>
      </c>
      <c r="H114" s="146">
        <v>24686.172699999934</v>
      </c>
      <c r="I114" s="147">
        <v>5.399515621779423E-2</v>
      </c>
      <c r="J114" s="146">
        <v>0</v>
      </c>
      <c r="K114" s="147">
        <v>0</v>
      </c>
      <c r="L114" s="146">
        <v>0</v>
      </c>
      <c r="M114" s="147">
        <v>0</v>
      </c>
    </row>
    <row r="115" spans="1:13" ht="15.75" hidden="1" customHeight="1" outlineLevel="1">
      <c r="A115" s="257" t="s">
        <v>601</v>
      </c>
      <c r="B115" s="258">
        <v>46920.81235</v>
      </c>
    </row>
    <row r="116" spans="1:13" ht="15.75" hidden="1" customHeight="1" outlineLevel="1">
      <c r="A116" s="822" t="s">
        <v>201</v>
      </c>
      <c r="B116" s="691" t="s">
        <v>10</v>
      </c>
      <c r="C116" s="691"/>
      <c r="D116" s="692"/>
      <c r="E116" s="690" t="s">
        <v>201</v>
      </c>
      <c r="F116" s="694">
        <v>1</v>
      </c>
      <c r="G116" s="694"/>
      <c r="H116" s="694">
        <v>2</v>
      </c>
      <c r="I116" s="694"/>
      <c r="J116" s="694">
        <v>3</v>
      </c>
      <c r="K116" s="694"/>
      <c r="L116" s="694">
        <v>4</v>
      </c>
      <c r="M116" s="694"/>
    </row>
    <row r="117" spans="1:13" ht="31.35" hidden="1" customHeight="1" outlineLevel="1">
      <c r="A117" s="822"/>
      <c r="B117" s="691"/>
      <c r="C117" s="691"/>
      <c r="D117" s="693"/>
      <c r="E117" s="690"/>
      <c r="F117" s="696" t="s">
        <v>265</v>
      </c>
      <c r="G117" s="696"/>
      <c r="H117" s="696" t="s">
        <v>244</v>
      </c>
      <c r="I117" s="696"/>
      <c r="J117" s="696" t="s">
        <v>169</v>
      </c>
      <c r="K117" s="696"/>
      <c r="L117" s="696" t="s">
        <v>654</v>
      </c>
      <c r="M117" s="696"/>
    </row>
    <row r="118" spans="1:13" ht="15.75" hidden="1" customHeight="1" outlineLevel="1">
      <c r="A118" s="822"/>
      <c r="B118" s="170" t="s">
        <v>11</v>
      </c>
      <c r="C118" s="170" t="s">
        <v>41</v>
      </c>
      <c r="D118" s="693"/>
      <c r="E118" s="690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hidden="1" customHeight="1" outlineLevel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93"/>
      <c r="E119" s="143" t="s">
        <v>247</v>
      </c>
      <c r="F119" s="146">
        <v>0</v>
      </c>
      <c r="G119" s="147">
        <v>0</v>
      </c>
      <c r="H119" s="146">
        <v>0</v>
      </c>
      <c r="I119" s="147">
        <v>0</v>
      </c>
      <c r="J119" s="146">
        <v>1227.5999999999999</v>
      </c>
      <c r="K119" s="147">
        <v>9.4245482105474211E-3</v>
      </c>
      <c r="L119" s="146">
        <v>24276.132299999994</v>
      </c>
      <c r="M119" s="147">
        <v>0.18637306877401225</v>
      </c>
    </row>
    <row r="120" spans="1:13" ht="19.350000000000001" hidden="1" customHeight="1" outlineLevel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93"/>
      <c r="E120" s="148" t="s">
        <v>248</v>
      </c>
      <c r="F120" s="146">
        <v>0</v>
      </c>
      <c r="G120" s="147">
        <v>0</v>
      </c>
      <c r="H120" s="146">
        <v>0</v>
      </c>
      <c r="I120" s="147">
        <v>0</v>
      </c>
      <c r="J120" s="146">
        <v>0</v>
      </c>
      <c r="K120" s="147">
        <v>0</v>
      </c>
      <c r="L120" s="146">
        <v>94020.937500000015</v>
      </c>
      <c r="M120" s="147">
        <v>0.20564853328017033</v>
      </c>
    </row>
    <row r="121" spans="1:13" ht="15.75" hidden="1" customHeight="1" outlineLevel="1">
      <c r="A121" s="256" t="s">
        <v>577</v>
      </c>
      <c r="B121" s="140" t="s">
        <v>682</v>
      </c>
      <c r="C121" s="255"/>
      <c r="D121" s="693"/>
      <c r="E121" s="690" t="s">
        <v>201</v>
      </c>
      <c r="F121" s="694">
        <v>5</v>
      </c>
      <c r="G121" s="694"/>
      <c r="H121" s="694">
        <v>6</v>
      </c>
      <c r="I121" s="694"/>
      <c r="J121" s="694">
        <v>7</v>
      </c>
      <c r="K121" s="694"/>
      <c r="L121" s="695">
        <v>8</v>
      </c>
      <c r="M121" s="695"/>
    </row>
    <row r="122" spans="1:13" ht="31.35" hidden="1" customHeight="1" outlineLevel="1">
      <c r="A122" s="140" t="s">
        <v>578</v>
      </c>
      <c r="B122" s="140" t="s">
        <v>682</v>
      </c>
      <c r="C122" s="255"/>
      <c r="D122" s="693"/>
      <c r="E122" s="690"/>
      <c r="F122" s="696" t="s">
        <v>192</v>
      </c>
      <c r="G122" s="696"/>
      <c r="H122" s="696" t="s">
        <v>170</v>
      </c>
      <c r="I122" s="696"/>
      <c r="J122" s="696" t="s">
        <v>193</v>
      </c>
      <c r="K122" s="696"/>
      <c r="L122" s="697" t="s">
        <v>252</v>
      </c>
      <c r="M122" s="697"/>
    </row>
    <row r="123" spans="1:13" ht="15.75" hidden="1" customHeight="1" outlineLevel="1">
      <c r="D123" s="693"/>
      <c r="E123" s="690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hidden="1" customHeight="1" outlineLevel="1">
      <c r="D124" s="693"/>
      <c r="E124" s="143" t="s">
        <v>247</v>
      </c>
      <c r="F124" s="146">
        <v>6064.9012000000002</v>
      </c>
      <c r="G124" s="147">
        <v>4.6561545903883117E-2</v>
      </c>
      <c r="H124" s="146">
        <v>4913.1000000000004</v>
      </c>
      <c r="I124" s="147">
        <v>3.7718921320658641E-2</v>
      </c>
      <c r="J124" s="146">
        <v>0</v>
      </c>
      <c r="K124" s="147">
        <v>0</v>
      </c>
      <c r="L124" s="146">
        <v>0</v>
      </c>
      <c r="M124" s="147">
        <v>0</v>
      </c>
    </row>
    <row r="125" spans="1:13" ht="19.350000000000001" hidden="1" customHeight="1" outlineLevel="1">
      <c r="D125" s="693"/>
      <c r="E125" s="148" t="s">
        <v>248</v>
      </c>
      <c r="F125" s="146">
        <v>28430.401200000011</v>
      </c>
      <c r="G125" s="147">
        <v>6.2184769295102978E-2</v>
      </c>
      <c r="H125" s="146">
        <v>20346.26089999995</v>
      </c>
      <c r="I125" s="147">
        <v>4.4502627000721703E-2</v>
      </c>
      <c r="J125" s="146">
        <v>0</v>
      </c>
      <c r="K125" s="147">
        <v>0</v>
      </c>
      <c r="L125" s="146">
        <v>0</v>
      </c>
      <c r="M125" s="147">
        <v>0</v>
      </c>
    </row>
    <row r="126" spans="1:13" ht="15.75" hidden="1" customHeight="1" outlineLevel="1">
      <c r="A126" s="257" t="s">
        <v>601</v>
      </c>
      <c r="B126" s="258">
        <v>52309.638460000002</v>
      </c>
    </row>
    <row r="127" spans="1:13" ht="15.75" hidden="1" customHeight="1" outlineLevel="1">
      <c r="A127" s="822" t="s">
        <v>201</v>
      </c>
      <c r="B127" s="691" t="s">
        <v>10</v>
      </c>
      <c r="C127" s="691"/>
      <c r="D127" s="692"/>
      <c r="E127" s="690" t="s">
        <v>201</v>
      </c>
      <c r="F127" s="694">
        <v>1</v>
      </c>
      <c r="G127" s="694"/>
      <c r="H127" s="694">
        <v>2</v>
      </c>
      <c r="I127" s="694"/>
      <c r="J127" s="694">
        <v>3</v>
      </c>
      <c r="K127" s="694"/>
      <c r="L127" s="694">
        <v>4</v>
      </c>
      <c r="M127" s="694"/>
    </row>
    <row r="128" spans="1:13" ht="31.35" hidden="1" customHeight="1" outlineLevel="1">
      <c r="A128" s="822"/>
      <c r="B128" s="691"/>
      <c r="C128" s="691"/>
      <c r="D128" s="693"/>
      <c r="E128" s="690"/>
      <c r="F128" s="696" t="s">
        <v>265</v>
      </c>
      <c r="G128" s="696"/>
      <c r="H128" s="696" t="s">
        <v>244</v>
      </c>
      <c r="I128" s="696"/>
      <c r="J128" s="696" t="s">
        <v>169</v>
      </c>
      <c r="K128" s="696"/>
      <c r="L128" s="696" t="s">
        <v>654</v>
      </c>
      <c r="M128" s="696"/>
    </row>
    <row r="129" spans="1:13" ht="15.75" hidden="1" customHeight="1" outlineLevel="1">
      <c r="A129" s="822"/>
      <c r="B129" s="170" t="s">
        <v>11</v>
      </c>
      <c r="C129" s="170" t="s">
        <v>41</v>
      </c>
      <c r="D129" s="693"/>
      <c r="E129" s="690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hidden="1" customHeight="1" outlineLevel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93"/>
      <c r="E130" s="143" t="s">
        <v>247</v>
      </c>
      <c r="F130" s="146">
        <v>0</v>
      </c>
      <c r="G130" s="147">
        <v>0</v>
      </c>
      <c r="H130" s="146">
        <v>0</v>
      </c>
      <c r="I130" s="147">
        <v>0</v>
      </c>
      <c r="J130" s="146">
        <v>3808.35</v>
      </c>
      <c r="K130" s="147">
        <v>2.9237518880448253E-2</v>
      </c>
      <c r="L130" s="146">
        <v>21493.052699999997</v>
      </c>
      <c r="M130" s="147">
        <v>0.16500677041624831</v>
      </c>
    </row>
    <row r="131" spans="1:13" ht="19.350000000000001" hidden="1" customHeight="1" outlineLevel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93"/>
      <c r="E131" s="148" t="s">
        <v>248</v>
      </c>
      <c r="F131" s="146">
        <v>0</v>
      </c>
      <c r="G131" s="147">
        <v>0</v>
      </c>
      <c r="H131" s="146">
        <v>0</v>
      </c>
      <c r="I131" s="147">
        <v>0</v>
      </c>
      <c r="J131" s="146">
        <v>0</v>
      </c>
      <c r="K131" s="147">
        <v>0</v>
      </c>
      <c r="L131" s="146">
        <v>107247.46040000003</v>
      </c>
      <c r="M131" s="147">
        <v>0.23457841961300535</v>
      </c>
    </row>
    <row r="132" spans="1:13" ht="15.75" hidden="1" customHeight="1" outlineLevel="1">
      <c r="A132" s="256" t="s">
        <v>577</v>
      </c>
      <c r="B132" s="140" t="s">
        <v>695</v>
      </c>
      <c r="C132" s="255"/>
      <c r="D132" s="693"/>
      <c r="E132" s="690" t="s">
        <v>201</v>
      </c>
      <c r="F132" s="694">
        <v>5</v>
      </c>
      <c r="G132" s="694"/>
      <c r="H132" s="694">
        <v>6</v>
      </c>
      <c r="I132" s="694"/>
      <c r="J132" s="694">
        <v>7</v>
      </c>
      <c r="K132" s="694"/>
      <c r="L132" s="695">
        <v>8</v>
      </c>
      <c r="M132" s="695"/>
    </row>
    <row r="133" spans="1:13" ht="31.35" hidden="1" customHeight="1" outlineLevel="1">
      <c r="A133" s="140" t="s">
        <v>578</v>
      </c>
      <c r="B133" s="140" t="s">
        <v>695</v>
      </c>
      <c r="C133" s="255"/>
      <c r="D133" s="693"/>
      <c r="E133" s="690"/>
      <c r="F133" s="696" t="s">
        <v>192</v>
      </c>
      <c r="G133" s="696"/>
      <c r="H133" s="696" t="s">
        <v>170</v>
      </c>
      <c r="I133" s="696"/>
      <c r="J133" s="696" t="s">
        <v>193</v>
      </c>
      <c r="K133" s="696"/>
      <c r="L133" s="697" t="s">
        <v>252</v>
      </c>
      <c r="M133" s="697"/>
    </row>
    <row r="134" spans="1:13" ht="15.75" hidden="1" customHeight="1" outlineLevel="1">
      <c r="D134" s="693"/>
      <c r="E134" s="690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hidden="1" customHeight="1" outlineLevel="1">
      <c r="D135" s="693"/>
      <c r="E135" s="143" t="s">
        <v>247</v>
      </c>
      <c r="F135" s="146">
        <v>1797.8629000000001</v>
      </c>
      <c r="G135" s="147">
        <v>1.380257867139508E-2</v>
      </c>
      <c r="H135" s="146">
        <v>4928.55</v>
      </c>
      <c r="I135" s="147">
        <v>3.7837534280786497E-2</v>
      </c>
      <c r="J135" s="146">
        <v>0</v>
      </c>
      <c r="K135" s="147">
        <v>0</v>
      </c>
      <c r="L135" s="146">
        <v>0</v>
      </c>
      <c r="M135" s="147">
        <v>0</v>
      </c>
    </row>
    <row r="136" spans="1:13" ht="19.350000000000001" hidden="1" customHeight="1" outlineLevel="1">
      <c r="D136" s="693"/>
      <c r="E136" s="148" t="s">
        <v>248</v>
      </c>
      <c r="F136" s="146">
        <v>28535.076499999988</v>
      </c>
      <c r="G136" s="147">
        <v>6.2413721723019969E-2</v>
      </c>
      <c r="H136" s="146">
        <v>22548.606700000011</v>
      </c>
      <c r="I136" s="147">
        <v>4.9319736844428121E-2</v>
      </c>
      <c r="J136" s="146">
        <v>0</v>
      </c>
      <c r="K136" s="147">
        <v>0</v>
      </c>
      <c r="L136" s="146">
        <v>0</v>
      </c>
      <c r="M136" s="147">
        <v>0</v>
      </c>
    </row>
    <row r="137" spans="1:13" ht="15.75" hidden="1" customHeight="1" outlineLevel="1">
      <c r="A137" s="257" t="s">
        <v>601</v>
      </c>
      <c r="B137" s="258">
        <v>48473.977959999997</v>
      </c>
    </row>
    <row r="138" spans="1:13" ht="15.75" hidden="1" customHeight="1" outlineLevel="1">
      <c r="A138" s="822" t="s">
        <v>201</v>
      </c>
      <c r="B138" s="691" t="s">
        <v>10</v>
      </c>
      <c r="C138" s="691"/>
      <c r="D138" s="692"/>
      <c r="E138" s="690" t="s">
        <v>201</v>
      </c>
      <c r="F138" s="694">
        <v>1</v>
      </c>
      <c r="G138" s="694"/>
      <c r="H138" s="694">
        <v>2</v>
      </c>
      <c r="I138" s="694"/>
      <c r="J138" s="694">
        <v>3</v>
      </c>
      <c r="K138" s="694"/>
      <c r="L138" s="694">
        <v>4</v>
      </c>
      <c r="M138" s="694"/>
    </row>
    <row r="139" spans="1:13" ht="31.35" hidden="1" customHeight="1" outlineLevel="1">
      <c r="A139" s="822"/>
      <c r="B139" s="691"/>
      <c r="C139" s="691"/>
      <c r="D139" s="693"/>
      <c r="E139" s="690"/>
      <c r="F139" s="696" t="s">
        <v>265</v>
      </c>
      <c r="G139" s="696"/>
      <c r="H139" s="696" t="s">
        <v>244</v>
      </c>
      <c r="I139" s="696"/>
      <c r="J139" s="696" t="s">
        <v>169</v>
      </c>
      <c r="K139" s="696"/>
      <c r="L139" s="696" t="s">
        <v>654</v>
      </c>
      <c r="M139" s="696"/>
    </row>
    <row r="140" spans="1:13" ht="15.75" hidden="1" customHeight="1" outlineLevel="1">
      <c r="A140" s="822"/>
      <c r="B140" s="170" t="s">
        <v>11</v>
      </c>
      <c r="C140" s="170" t="s">
        <v>41</v>
      </c>
      <c r="D140" s="693"/>
      <c r="E140" s="690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hidden="1" customHeight="1" outlineLevel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93"/>
      <c r="E141" s="143" t="s">
        <v>247</v>
      </c>
      <c r="F141" s="146">
        <v>0</v>
      </c>
      <c r="G141" s="147">
        <v>0</v>
      </c>
      <c r="H141" s="146">
        <v>0</v>
      </c>
      <c r="I141" s="147">
        <v>0</v>
      </c>
      <c r="J141" s="146">
        <v>1994.8500000000001</v>
      </c>
      <c r="K141" s="147">
        <v>1.5314890842139562E-2</v>
      </c>
      <c r="L141" s="146">
        <v>21010.873300000007</v>
      </c>
      <c r="M141" s="147">
        <v>0.16130497585659309</v>
      </c>
    </row>
    <row r="142" spans="1:13" ht="19.350000000000001" hidden="1" customHeight="1" outlineLevel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93"/>
      <c r="E142" s="148" t="s">
        <v>248</v>
      </c>
      <c r="F142" s="146">
        <v>0</v>
      </c>
      <c r="G142" s="147">
        <v>0</v>
      </c>
      <c r="H142" s="146">
        <v>0</v>
      </c>
      <c r="I142" s="147">
        <v>0</v>
      </c>
      <c r="J142" s="146">
        <v>0</v>
      </c>
      <c r="K142" s="147">
        <v>0</v>
      </c>
      <c r="L142" s="146">
        <v>95042.465499999991</v>
      </c>
      <c r="M142" s="147">
        <v>0.20788288384601766</v>
      </c>
    </row>
    <row r="143" spans="1:13" ht="15.75" hidden="1" customHeight="1" outlineLevel="1">
      <c r="A143" s="256" t="s">
        <v>577</v>
      </c>
      <c r="B143" s="140" t="s">
        <v>704</v>
      </c>
      <c r="C143" s="255"/>
      <c r="D143" s="693"/>
      <c r="E143" s="690" t="s">
        <v>201</v>
      </c>
      <c r="F143" s="694">
        <v>5</v>
      </c>
      <c r="G143" s="694"/>
      <c r="H143" s="694">
        <v>6</v>
      </c>
      <c r="I143" s="694"/>
      <c r="J143" s="694">
        <v>7</v>
      </c>
      <c r="K143" s="694"/>
      <c r="L143" s="695">
        <v>8</v>
      </c>
      <c r="M143" s="695"/>
    </row>
    <row r="144" spans="1:13" ht="31.35" hidden="1" customHeight="1" outlineLevel="1">
      <c r="A144" s="140" t="s">
        <v>578</v>
      </c>
      <c r="B144" s="140" t="s">
        <v>704</v>
      </c>
      <c r="C144" s="255"/>
      <c r="D144" s="693"/>
      <c r="E144" s="690"/>
      <c r="F144" s="696" t="s">
        <v>192</v>
      </c>
      <c r="G144" s="696"/>
      <c r="H144" s="696" t="s">
        <v>170</v>
      </c>
      <c r="I144" s="696"/>
      <c r="J144" s="696" t="s">
        <v>193</v>
      </c>
      <c r="K144" s="696"/>
      <c r="L144" s="697" t="s">
        <v>252</v>
      </c>
      <c r="M144" s="697"/>
    </row>
    <row r="145" spans="1:13" ht="15.75" hidden="1" customHeight="1" outlineLevel="1">
      <c r="D145" s="693"/>
      <c r="E145" s="690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hidden="1" customHeight="1" outlineLevel="1">
      <c r="D146" s="693"/>
      <c r="E146" s="143" t="s">
        <v>247</v>
      </c>
      <c r="F146" s="146">
        <v>442.29</v>
      </c>
      <c r="G146" s="147">
        <v>3.3955550896407785E-3</v>
      </c>
      <c r="H146" s="146">
        <v>5809.2</v>
      </c>
      <c r="I146" s="147">
        <v>4.459847300807436E-2</v>
      </c>
      <c r="J146" s="146">
        <v>0</v>
      </c>
      <c r="K146" s="147">
        <v>0</v>
      </c>
      <c r="L146" s="146">
        <v>0</v>
      </c>
      <c r="M146" s="147">
        <v>0</v>
      </c>
    </row>
    <row r="147" spans="1:13" ht="19.350000000000001" hidden="1" customHeight="1" outlineLevel="1">
      <c r="D147" s="693"/>
      <c r="E147" s="148" t="s">
        <v>248</v>
      </c>
      <c r="F147" s="146">
        <v>23184.841799999984</v>
      </c>
      <c r="G147" s="147">
        <v>5.0711350442583923E-2</v>
      </c>
      <c r="H147" s="146">
        <v>20598.655899999976</v>
      </c>
      <c r="I147" s="147">
        <v>4.505468128711141E-2</v>
      </c>
      <c r="J147" s="146">
        <v>0</v>
      </c>
      <c r="K147" s="147">
        <v>0</v>
      </c>
      <c r="L147" s="146">
        <v>0</v>
      </c>
      <c r="M147" s="147">
        <v>0</v>
      </c>
    </row>
    <row r="148" spans="1:13" ht="15.75" hidden="1" customHeight="1" outlineLevel="1">
      <c r="A148" s="257" t="s">
        <v>601</v>
      </c>
      <c r="B148" s="258">
        <v>50222.624539999997</v>
      </c>
      <c r="E148" s="820" t="s">
        <v>738</v>
      </c>
      <c r="F148" s="821"/>
      <c r="G148" s="821"/>
      <c r="H148" s="821"/>
      <c r="I148" s="821"/>
      <c r="J148" s="821"/>
      <c r="K148" s="821"/>
      <c r="L148" s="821"/>
      <c r="M148" s="821"/>
    </row>
    <row r="149" spans="1:13" ht="15.75" hidden="1" customHeight="1" outlineLevel="1">
      <c r="A149" s="822" t="s">
        <v>201</v>
      </c>
      <c r="B149" s="691" t="s">
        <v>10</v>
      </c>
      <c r="C149" s="691"/>
      <c r="D149" s="692"/>
      <c r="E149" s="690" t="s">
        <v>201</v>
      </c>
      <c r="F149" s="694">
        <v>1</v>
      </c>
      <c r="G149" s="694"/>
      <c r="H149" s="694">
        <v>2</v>
      </c>
      <c r="I149" s="694"/>
      <c r="J149" s="694">
        <v>3</v>
      </c>
      <c r="K149" s="694"/>
      <c r="L149" s="694">
        <v>4</v>
      </c>
      <c r="M149" s="694"/>
    </row>
    <row r="150" spans="1:13" ht="31.35" hidden="1" customHeight="1" outlineLevel="1">
      <c r="A150" s="822"/>
      <c r="B150" s="691"/>
      <c r="C150" s="691"/>
      <c r="D150" s="693"/>
      <c r="E150" s="690"/>
      <c r="F150" s="696" t="s">
        <v>265</v>
      </c>
      <c r="G150" s="696"/>
      <c r="H150" s="696" t="s">
        <v>244</v>
      </c>
      <c r="I150" s="696"/>
      <c r="J150" s="696" t="s">
        <v>169</v>
      </c>
      <c r="K150" s="696"/>
      <c r="L150" s="696" t="s">
        <v>654</v>
      </c>
      <c r="M150" s="696"/>
    </row>
    <row r="151" spans="1:13" ht="15.75" hidden="1" customHeight="1" outlineLevel="1">
      <c r="A151" s="822"/>
      <c r="B151" s="170" t="s">
        <v>11</v>
      </c>
      <c r="C151" s="170" t="s">
        <v>41</v>
      </c>
      <c r="D151" s="693"/>
      <c r="E151" s="690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hidden="1" customHeight="1" outlineLevel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93"/>
      <c r="E152" s="143" t="s">
        <v>247</v>
      </c>
      <c r="F152" s="146">
        <v>0</v>
      </c>
      <c r="G152" s="147">
        <v>0</v>
      </c>
      <c r="H152" s="146">
        <v>0</v>
      </c>
      <c r="I152" s="147">
        <v>0</v>
      </c>
      <c r="J152" s="146">
        <v>1157.8499999999999</v>
      </c>
      <c r="K152" s="147">
        <v>8.8890625167663186E-3</v>
      </c>
      <c r="L152" s="146">
        <v>20344.651000000002</v>
      </c>
      <c r="M152" s="147">
        <v>0.1561902445228591</v>
      </c>
    </row>
    <row r="153" spans="1:13" ht="19.350000000000001" hidden="1" customHeight="1" outlineLevel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93"/>
      <c r="E153" s="148" t="s">
        <v>248</v>
      </c>
      <c r="F153" s="146">
        <v>0</v>
      </c>
      <c r="G153" s="147">
        <v>0</v>
      </c>
      <c r="H153" s="146">
        <v>0</v>
      </c>
      <c r="I153" s="147">
        <v>0</v>
      </c>
      <c r="J153" s="146">
        <v>0</v>
      </c>
      <c r="K153" s="147">
        <v>0</v>
      </c>
      <c r="L153" s="146">
        <v>97607.798099999956</v>
      </c>
      <c r="M153" s="147">
        <v>0.21349394134654298</v>
      </c>
    </row>
    <row r="154" spans="1:13" ht="15.75" hidden="1" customHeight="1" outlineLevel="1">
      <c r="A154" s="256" t="s">
        <v>577</v>
      </c>
      <c r="B154" s="140" t="s">
        <v>718</v>
      </c>
      <c r="C154" s="255"/>
      <c r="D154" s="693"/>
      <c r="E154" s="690" t="s">
        <v>201</v>
      </c>
      <c r="F154" s="694">
        <v>5</v>
      </c>
      <c r="G154" s="694"/>
      <c r="H154" s="694">
        <v>6</v>
      </c>
      <c r="I154" s="694"/>
      <c r="J154" s="694">
        <v>7</v>
      </c>
      <c r="K154" s="694"/>
      <c r="L154" s="695">
        <v>8</v>
      </c>
      <c r="M154" s="695"/>
    </row>
    <row r="155" spans="1:13" ht="31.35" hidden="1" customHeight="1" outlineLevel="1">
      <c r="A155" s="140" t="s">
        <v>578</v>
      </c>
      <c r="B155" s="140" t="s">
        <v>718</v>
      </c>
      <c r="C155" s="255"/>
      <c r="D155" s="693"/>
      <c r="E155" s="690"/>
      <c r="F155" s="696" t="s">
        <v>192</v>
      </c>
      <c r="G155" s="696"/>
      <c r="H155" s="696" t="s">
        <v>170</v>
      </c>
      <c r="I155" s="696"/>
      <c r="J155" s="696" t="s">
        <v>193</v>
      </c>
      <c r="K155" s="696"/>
      <c r="L155" s="697" t="s">
        <v>252</v>
      </c>
      <c r="M155" s="697"/>
    </row>
    <row r="156" spans="1:13" ht="15.75" hidden="1" customHeight="1" outlineLevel="1">
      <c r="D156" s="693"/>
      <c r="E156" s="690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hidden="1" customHeight="1" outlineLevel="1">
      <c r="D157" s="693"/>
      <c r="E157" s="143" t="s">
        <v>247</v>
      </c>
      <c r="F157" s="146">
        <v>2019.6321</v>
      </c>
      <c r="G157" s="147">
        <v>1.5505148333348919E-2</v>
      </c>
      <c r="H157" s="146">
        <v>4326</v>
      </c>
      <c r="I157" s="147">
        <v>3.3211628835800054E-2</v>
      </c>
      <c r="J157" s="146">
        <v>0</v>
      </c>
      <c r="K157" s="147">
        <v>0</v>
      </c>
      <c r="L157" s="146">
        <v>0</v>
      </c>
      <c r="M157" s="147">
        <v>0</v>
      </c>
    </row>
    <row r="158" spans="1:13" ht="19.350000000000001" hidden="1" customHeight="1" outlineLevel="1">
      <c r="D158" s="693"/>
      <c r="E158" s="148" t="s">
        <v>248</v>
      </c>
      <c r="F158" s="146">
        <v>30234.944400000004</v>
      </c>
      <c r="G158" s="147">
        <v>6.6131780165109497E-2</v>
      </c>
      <c r="H158" s="146">
        <v>13506.246199999983</v>
      </c>
      <c r="I158" s="147">
        <v>2.9541714803161478E-2</v>
      </c>
      <c r="J158" s="146">
        <v>0</v>
      </c>
      <c r="K158" s="147">
        <v>0</v>
      </c>
      <c r="L158" s="146">
        <v>0</v>
      </c>
      <c r="M158" s="147">
        <v>0</v>
      </c>
    </row>
    <row r="159" spans="1:13" ht="15.75" hidden="1" customHeight="1" outlineLevel="1">
      <c r="A159" s="257" t="s">
        <v>601</v>
      </c>
      <c r="B159" s="258">
        <v>47807.804470000003</v>
      </c>
      <c r="E159" s="820" t="s">
        <v>738</v>
      </c>
      <c r="F159" s="821"/>
      <c r="G159" s="821"/>
      <c r="H159" s="821"/>
      <c r="I159" s="821"/>
      <c r="J159" s="821"/>
      <c r="K159" s="821"/>
      <c r="L159" s="821"/>
      <c r="M159" s="821"/>
    </row>
    <row r="160" spans="1:13" ht="15.75" hidden="1" customHeight="1" outlineLevel="1">
      <c r="A160" s="822" t="s">
        <v>201</v>
      </c>
      <c r="B160" s="691" t="s">
        <v>10</v>
      </c>
      <c r="C160" s="691"/>
      <c r="D160" s="692"/>
      <c r="E160" s="690" t="s">
        <v>201</v>
      </c>
      <c r="F160" s="694">
        <v>1</v>
      </c>
      <c r="G160" s="694"/>
      <c r="H160" s="694">
        <v>2</v>
      </c>
      <c r="I160" s="694"/>
      <c r="J160" s="694">
        <v>3</v>
      </c>
      <c r="K160" s="694"/>
      <c r="L160" s="694">
        <v>4</v>
      </c>
      <c r="M160" s="694"/>
    </row>
    <row r="161" spans="1:13" ht="31.35" hidden="1" customHeight="1" outlineLevel="1">
      <c r="A161" s="822"/>
      <c r="B161" s="691"/>
      <c r="C161" s="691"/>
      <c r="D161" s="693"/>
      <c r="E161" s="690"/>
      <c r="F161" s="696" t="s">
        <v>265</v>
      </c>
      <c r="G161" s="696"/>
      <c r="H161" s="696" t="s">
        <v>244</v>
      </c>
      <c r="I161" s="696"/>
      <c r="J161" s="696" t="s">
        <v>169</v>
      </c>
      <c r="K161" s="696"/>
      <c r="L161" s="696" t="s">
        <v>654</v>
      </c>
      <c r="M161" s="696"/>
    </row>
    <row r="162" spans="1:13" ht="15.75" hidden="1" customHeight="1" outlineLevel="1">
      <c r="A162" s="822"/>
      <c r="B162" s="170" t="s">
        <v>11</v>
      </c>
      <c r="C162" s="170" t="s">
        <v>41</v>
      </c>
      <c r="D162" s="693"/>
      <c r="E162" s="690"/>
      <c r="F162" s="170" t="s">
        <v>11</v>
      </c>
      <c r="G162" s="170" t="s">
        <v>41</v>
      </c>
      <c r="H162" s="170" t="s">
        <v>11</v>
      </c>
      <c r="I162" s="170" t="s">
        <v>41</v>
      </c>
      <c r="J162" s="170" t="s">
        <v>11</v>
      </c>
      <c r="K162" s="170" t="s">
        <v>41</v>
      </c>
      <c r="L162" s="170" t="s">
        <v>11</v>
      </c>
      <c r="M162" s="170" t="s">
        <v>41</v>
      </c>
    </row>
    <row r="163" spans="1:13" ht="19.350000000000001" hidden="1" customHeight="1" outlineLevel="1">
      <c r="A163" s="259" t="s">
        <v>247</v>
      </c>
      <c r="B163" s="144">
        <f>日別報廢率總表!M99</f>
        <v>115253.80680000001</v>
      </c>
      <c r="C163" s="277">
        <f>B163/($B$159*1000)</f>
        <v>2.4107738909517002E-3</v>
      </c>
      <c r="D163" s="693"/>
      <c r="E163" s="143" t="s">
        <v>247</v>
      </c>
      <c r="F163" s="146">
        <f>'報廢－原因別分析'!AA11</f>
        <v>0</v>
      </c>
      <c r="G163" s="147">
        <f>IFERROR(F163/$B$20,"")</f>
        <v>0</v>
      </c>
      <c r="H163" s="146">
        <f>'報廢－原因別分析'!AB11</f>
        <v>0</v>
      </c>
      <c r="I163" s="147">
        <f t="shared" ref="I163" si="0">IFERROR(H163/$B$20,"")</f>
        <v>0</v>
      </c>
      <c r="J163" s="146">
        <f>'報廢－原因別分析'!AC11</f>
        <v>2050.6499999999996</v>
      </c>
      <c r="K163" s="440">
        <f>'報廢－原因別分析'!AC12</f>
        <v>8.5714285714285715E-2</v>
      </c>
      <c r="L163" s="146">
        <f>'報廢－原因別分析'!AD11</f>
        <v>23227.213000000007</v>
      </c>
      <c r="M163" s="440">
        <f>'報廢－原因別分析'!AD12</f>
        <v>0.9</v>
      </c>
    </row>
    <row r="164" spans="1:13" ht="19.350000000000001" hidden="1" customHeight="1" outlineLevel="1">
      <c r="A164" s="260" t="s">
        <v>248</v>
      </c>
      <c r="B164" s="149">
        <f>日別報廢率總表!N99</f>
        <v>319861.44229999994</v>
      </c>
      <c r="C164" s="145">
        <f>B164/($B$159*1000)</f>
        <v>6.6905695805528362E-3</v>
      </c>
      <c r="D164" s="693"/>
      <c r="E164" s="148" t="s">
        <v>248</v>
      </c>
      <c r="F164" s="146">
        <f>'超用－原因別分析'!AA11</f>
        <v>0</v>
      </c>
      <c r="G164" s="147">
        <f>IFERROR(F164/$B$21,"")</f>
        <v>0</v>
      </c>
      <c r="H164" s="146">
        <f>'超用－原因別分析'!AB11</f>
        <v>0</v>
      </c>
      <c r="I164" s="147">
        <f>IFERROR(H164/$B$21,"")</f>
        <v>0</v>
      </c>
      <c r="J164" s="146">
        <f>'超用－原因別分析'!AC11</f>
        <v>0</v>
      </c>
      <c r="K164" s="440">
        <f>'超用－原因別分析'!AC12</f>
        <v>0</v>
      </c>
      <c r="L164" s="146">
        <f>'超用－原因別分析'!AD11</f>
        <v>83760.624600000025</v>
      </c>
      <c r="M164" s="440">
        <f>'超用－原因別分析'!AD12</f>
        <v>0.75714285714285712</v>
      </c>
    </row>
    <row r="165" spans="1:13" ht="15.75" hidden="1" customHeight="1" outlineLevel="1">
      <c r="A165" s="256" t="s">
        <v>577</v>
      </c>
      <c r="B165" s="140" t="s">
        <v>729</v>
      </c>
      <c r="C165" s="255"/>
      <c r="D165" s="693"/>
      <c r="E165" s="690" t="s">
        <v>201</v>
      </c>
      <c r="F165" s="788">
        <v>5</v>
      </c>
      <c r="G165" s="789"/>
      <c r="H165" s="788">
        <v>6</v>
      </c>
      <c r="I165" s="789"/>
      <c r="J165" s="788">
        <v>7</v>
      </c>
      <c r="K165" s="789"/>
      <c r="L165" s="823">
        <v>8</v>
      </c>
      <c r="M165" s="824"/>
    </row>
    <row r="166" spans="1:13" ht="31.35" hidden="1" customHeight="1" outlineLevel="1">
      <c r="A166" s="140" t="s">
        <v>578</v>
      </c>
      <c r="B166" s="140" t="s">
        <v>729</v>
      </c>
      <c r="C166" s="255"/>
      <c r="D166" s="693"/>
      <c r="E166" s="690"/>
      <c r="F166" s="825" t="s">
        <v>192</v>
      </c>
      <c r="G166" s="826"/>
      <c r="H166" s="825" t="s">
        <v>170</v>
      </c>
      <c r="I166" s="826"/>
      <c r="J166" s="825" t="s">
        <v>193</v>
      </c>
      <c r="K166" s="826"/>
      <c r="L166" s="827" t="s">
        <v>252</v>
      </c>
      <c r="M166" s="828"/>
    </row>
    <row r="167" spans="1:13" ht="15.75" hidden="1" customHeight="1" outlineLevel="1">
      <c r="D167" s="693"/>
      <c r="E167" s="690"/>
      <c r="F167" s="170" t="s">
        <v>11</v>
      </c>
      <c r="G167" s="170" t="s">
        <v>41</v>
      </c>
      <c r="H167" s="170" t="s">
        <v>11</v>
      </c>
      <c r="I167" s="170" t="s">
        <v>41</v>
      </c>
      <c r="J167" s="170" t="s">
        <v>11</v>
      </c>
      <c r="K167" s="170" t="s">
        <v>41</v>
      </c>
      <c r="L167" s="170" t="s">
        <v>11</v>
      </c>
      <c r="M167" s="170" t="s">
        <v>41</v>
      </c>
    </row>
    <row r="168" spans="1:13" ht="19.350000000000001" hidden="1" customHeight="1" outlineLevel="1">
      <c r="D168" s="693"/>
      <c r="E168" s="143" t="s">
        <v>247</v>
      </c>
      <c r="F168" s="146">
        <f>'報廢－原因別分析'!AE11</f>
        <v>1192.98</v>
      </c>
      <c r="G168" s="440">
        <f>'報廢－原因別分析'!AE12</f>
        <v>4.2857142857142858E-2</v>
      </c>
      <c r="H168" s="146">
        <f>'報廢－原因別分析'!AF11</f>
        <v>3754.35</v>
      </c>
      <c r="I168" s="440">
        <f>'報廢－原因別分析'!AF12</f>
        <v>0.11428571428571428</v>
      </c>
      <c r="J168" s="146">
        <f>'報廢－原因別分析'!AG11</f>
        <v>0</v>
      </c>
      <c r="K168" s="147">
        <f t="shared" ref="K168" si="1">IFERROR(J168/$B$20,"")</f>
        <v>0</v>
      </c>
      <c r="L168" s="146">
        <f>'報廢－原因別分析'!AH11</f>
        <v>0</v>
      </c>
      <c r="M168" s="147">
        <f t="shared" ref="M168" si="2">IFERROR(L168/$B$20,"")</f>
        <v>0</v>
      </c>
    </row>
    <row r="169" spans="1:13" ht="19.350000000000001" hidden="1" customHeight="1" outlineLevel="1">
      <c r="D169" s="693"/>
      <c r="E169" s="148" t="s">
        <v>248</v>
      </c>
      <c r="F169" s="146">
        <f>'超用－原因別分析'!AE11</f>
        <v>18705.918399999966</v>
      </c>
      <c r="G169" s="440">
        <f>'超用－原因別分析'!AE12</f>
        <v>0.1</v>
      </c>
      <c r="H169" s="146">
        <f>'超用－原因別分析'!AF11</f>
        <v>13114.897399999974</v>
      </c>
      <c r="I169" s="440">
        <f>'超用－原因別分析'!AF12</f>
        <v>0.14285714285714285</v>
      </c>
      <c r="J169" s="146">
        <f>'超用－原因別分析'!AG11</f>
        <v>0</v>
      </c>
      <c r="K169" s="147">
        <f>IFERROR(J169/$B$21,"")</f>
        <v>0</v>
      </c>
      <c r="L169" s="146">
        <f>'超用－原因別分析'!AH11</f>
        <v>0</v>
      </c>
      <c r="M169" s="147">
        <f>IFERROR(L169/$B$21,"")</f>
        <v>0</v>
      </c>
    </row>
    <row r="170" spans="1:13" ht="15.75" hidden="1" customHeight="1" outlineLevel="1">
      <c r="A170" s="257" t="s">
        <v>601</v>
      </c>
      <c r="B170" s="258">
        <v>48820.176679999997</v>
      </c>
      <c r="E170" s="820" t="s">
        <v>738</v>
      </c>
      <c r="F170" s="821"/>
      <c r="G170" s="821"/>
      <c r="H170" s="821"/>
      <c r="I170" s="821"/>
      <c r="J170" s="821"/>
      <c r="K170" s="821"/>
      <c r="L170" s="821"/>
      <c r="M170" s="821"/>
    </row>
    <row r="171" spans="1:13" ht="15.75" hidden="1" customHeight="1" outlineLevel="1">
      <c r="A171" s="822" t="s">
        <v>201</v>
      </c>
      <c r="B171" s="691" t="s">
        <v>10</v>
      </c>
      <c r="C171" s="691"/>
      <c r="D171" s="692"/>
      <c r="E171" s="690" t="s">
        <v>201</v>
      </c>
      <c r="F171" s="694">
        <v>1</v>
      </c>
      <c r="G171" s="694"/>
      <c r="H171" s="694">
        <v>2</v>
      </c>
      <c r="I171" s="694"/>
      <c r="J171" s="694">
        <v>3</v>
      </c>
      <c r="K171" s="694"/>
      <c r="L171" s="694">
        <v>4</v>
      </c>
      <c r="M171" s="694"/>
    </row>
    <row r="172" spans="1:13" ht="31.35" hidden="1" customHeight="1" outlineLevel="1">
      <c r="A172" s="822"/>
      <c r="B172" s="691"/>
      <c r="C172" s="691"/>
      <c r="D172" s="693"/>
      <c r="E172" s="690"/>
      <c r="F172" s="696" t="s">
        <v>265</v>
      </c>
      <c r="G172" s="696"/>
      <c r="H172" s="696" t="s">
        <v>244</v>
      </c>
      <c r="I172" s="696"/>
      <c r="J172" s="696" t="s">
        <v>169</v>
      </c>
      <c r="K172" s="696"/>
      <c r="L172" s="696" t="s">
        <v>654</v>
      </c>
      <c r="M172" s="696"/>
    </row>
    <row r="173" spans="1:13" ht="15.75" hidden="1" customHeight="1" outlineLevel="1">
      <c r="A173" s="822"/>
      <c r="B173" s="170" t="s">
        <v>11</v>
      </c>
      <c r="C173" s="170" t="s">
        <v>41</v>
      </c>
      <c r="D173" s="693"/>
      <c r="E173" s="690"/>
      <c r="F173" s="170" t="s">
        <v>11</v>
      </c>
      <c r="G173" s="170" t="s">
        <v>41</v>
      </c>
      <c r="H173" s="170" t="s">
        <v>11</v>
      </c>
      <c r="I173" s="170" t="s">
        <v>41</v>
      </c>
      <c r="J173" s="170" t="s">
        <v>11</v>
      </c>
      <c r="K173" s="170" t="s">
        <v>41</v>
      </c>
      <c r="L173" s="170" t="s">
        <v>11</v>
      </c>
      <c r="M173" s="170" t="s">
        <v>41</v>
      </c>
    </row>
    <row r="174" spans="1:13" ht="19.350000000000001" hidden="1" customHeight="1" outlineLevel="1">
      <c r="A174" s="259" t="s">
        <v>247</v>
      </c>
      <c r="B174" s="144">
        <f>日別報廢率總表!M106</f>
        <v>117693.2077</v>
      </c>
      <c r="C174" s="277">
        <f>B174/($B$170*1000)</f>
        <v>2.4107493193119677E-3</v>
      </c>
      <c r="D174" s="693"/>
      <c r="E174" s="143" t="s">
        <v>247</v>
      </c>
      <c r="F174" s="146">
        <f>'報廢－原因別分析'!AA14</f>
        <v>0</v>
      </c>
      <c r="G174" s="147">
        <f>IFERROR(F174/$B$20,"")</f>
        <v>0</v>
      </c>
      <c r="H174" s="146">
        <f>'報廢－原因別分析'!AB14</f>
        <v>0</v>
      </c>
      <c r="I174" s="147">
        <f t="shared" ref="I174" si="3">IFERROR(H174/$B$20,"")</f>
        <v>0</v>
      </c>
      <c r="J174" s="146">
        <f>'報廢－原因別分析'!AC14</f>
        <v>1953</v>
      </c>
      <c r="K174" s="440">
        <f>'報廢－原因別分析'!AC15</f>
        <v>5.7142857142857141E-2</v>
      </c>
      <c r="L174" s="146">
        <f>'報廢－原因別分析'!AD14</f>
        <v>20188.130400000002</v>
      </c>
      <c r="M174" s="440">
        <f>'報廢－原因別分析'!AD15</f>
        <v>0.7857142857142857</v>
      </c>
    </row>
    <row r="175" spans="1:13" ht="19.350000000000001" hidden="1" customHeight="1" outlineLevel="1">
      <c r="A175" s="260" t="s">
        <v>248</v>
      </c>
      <c r="B175" s="149">
        <f>日別報廢率總表!N106</f>
        <v>322522.22186999995</v>
      </c>
      <c r="C175" s="145">
        <f>B175/($B$170*1000)</f>
        <v>6.6063304929030817E-3</v>
      </c>
      <c r="D175" s="693"/>
      <c r="E175" s="148" t="s">
        <v>248</v>
      </c>
      <c r="F175" s="146">
        <f>'超用－原因別分析'!AA14</f>
        <v>0</v>
      </c>
      <c r="G175" s="147">
        <f>IFERROR(F175/$B$21,"")</f>
        <v>0</v>
      </c>
      <c r="H175" s="146">
        <f>'超用－原因別分析'!AB14</f>
        <v>0</v>
      </c>
      <c r="I175" s="147">
        <f>IFERROR(H175/$B$21,"")</f>
        <v>0</v>
      </c>
      <c r="J175" s="146">
        <f>'超用－原因別分析'!AC14</f>
        <v>0</v>
      </c>
      <c r="K175" s="440">
        <f>'超用－原因別分析'!AC15</f>
        <v>0</v>
      </c>
      <c r="L175" s="146">
        <f>'超用－原因別分析'!AD14</f>
        <v>82083.472099999999</v>
      </c>
      <c r="M175" s="440">
        <f>'超用－原因別分析'!AD15</f>
        <v>0.82857142857142863</v>
      </c>
    </row>
    <row r="176" spans="1:13" ht="15.75" hidden="1" customHeight="1" outlineLevel="1">
      <c r="A176" s="256" t="s">
        <v>577</v>
      </c>
      <c r="B176" s="140" t="s">
        <v>739</v>
      </c>
      <c r="C176" s="255"/>
      <c r="D176" s="693"/>
      <c r="E176" s="690" t="s">
        <v>201</v>
      </c>
      <c r="F176" s="788">
        <v>5</v>
      </c>
      <c r="G176" s="789"/>
      <c r="H176" s="788">
        <v>6</v>
      </c>
      <c r="I176" s="789"/>
      <c r="J176" s="788">
        <v>7</v>
      </c>
      <c r="K176" s="789"/>
      <c r="L176" s="823">
        <v>8</v>
      </c>
      <c r="M176" s="824"/>
    </row>
    <row r="177" spans="1:13" ht="31.35" hidden="1" customHeight="1" outlineLevel="1">
      <c r="A177" s="140" t="s">
        <v>578</v>
      </c>
      <c r="B177" s="140" t="s">
        <v>739</v>
      </c>
      <c r="C177" s="255"/>
      <c r="D177" s="693"/>
      <c r="E177" s="690"/>
      <c r="F177" s="825" t="s">
        <v>192</v>
      </c>
      <c r="G177" s="826"/>
      <c r="H177" s="825" t="s">
        <v>170</v>
      </c>
      <c r="I177" s="826"/>
      <c r="J177" s="825" t="s">
        <v>193</v>
      </c>
      <c r="K177" s="826"/>
      <c r="L177" s="827" t="s">
        <v>252</v>
      </c>
      <c r="M177" s="828"/>
    </row>
    <row r="178" spans="1:13" ht="15.75" hidden="1" customHeight="1" outlineLevel="1">
      <c r="D178" s="693"/>
      <c r="E178" s="690"/>
      <c r="F178" s="170" t="s">
        <v>11</v>
      </c>
      <c r="G178" s="170" t="s">
        <v>41</v>
      </c>
      <c r="H178" s="170" t="s">
        <v>11</v>
      </c>
      <c r="I178" s="170" t="s">
        <v>41</v>
      </c>
      <c r="J178" s="170" t="s">
        <v>11</v>
      </c>
      <c r="K178" s="170" t="s">
        <v>41</v>
      </c>
      <c r="L178" s="170" t="s">
        <v>11</v>
      </c>
      <c r="M178" s="170" t="s">
        <v>41</v>
      </c>
    </row>
    <row r="179" spans="1:13" ht="19.350000000000001" hidden="1" customHeight="1" outlineLevel="1">
      <c r="D179" s="693"/>
      <c r="E179" s="143" t="s">
        <v>247</v>
      </c>
      <c r="F179" s="146">
        <f>'報廢－原因別分析'!AE14</f>
        <v>1819.77</v>
      </c>
      <c r="G179" s="440">
        <f>'報廢－原因別分析'!AE15</f>
        <v>5.7142857142857141E-2</v>
      </c>
      <c r="H179" s="146">
        <f>'報廢－原因別分析'!AF14</f>
        <v>2904.6000000000004</v>
      </c>
      <c r="I179" s="440">
        <f>'報廢－原因別分析'!AF15</f>
        <v>0.1</v>
      </c>
      <c r="J179" s="146">
        <f>'報廢－原因別分析'!AG14</f>
        <v>0</v>
      </c>
      <c r="K179" s="147">
        <f t="shared" ref="K179" si="4">IFERROR(J179/$B$20,"")</f>
        <v>0</v>
      </c>
      <c r="L179" s="146">
        <f>'報廢－原因別分析'!AH14</f>
        <v>0</v>
      </c>
      <c r="M179" s="147">
        <f t="shared" ref="M179" si="5">IFERROR(L179/$B$20,"")</f>
        <v>0</v>
      </c>
    </row>
    <row r="180" spans="1:13" ht="19.350000000000001" hidden="1" customHeight="1" outlineLevel="1">
      <c r="D180" s="693"/>
      <c r="E180" s="148" t="s">
        <v>248</v>
      </c>
      <c r="F180" s="146">
        <f>'超用－原因別分析'!AE14</f>
        <v>14857.995399999978</v>
      </c>
      <c r="G180" s="440">
        <f>'超用－原因別分析'!AE15</f>
        <v>0.1</v>
      </c>
      <c r="H180" s="146">
        <f>'超用－原因別分析'!AF14</f>
        <v>5689.9256000000169</v>
      </c>
      <c r="I180" s="440">
        <f>'超用－原因別分析'!AF15</f>
        <v>7.1428571428571425E-2</v>
      </c>
      <c r="J180" s="146">
        <f>'超用－原因別分析'!AG14</f>
        <v>0</v>
      </c>
      <c r="K180" s="147">
        <f>IFERROR(J180/$B$21,"")</f>
        <v>0</v>
      </c>
      <c r="L180" s="146">
        <f>'超用－原因別分析'!AH14</f>
        <v>0</v>
      </c>
      <c r="M180" s="147">
        <f>IFERROR(L180/$B$21,"")</f>
        <v>0</v>
      </c>
    </row>
    <row r="181" spans="1:13" ht="15.75" hidden="1" customHeight="1" outlineLevel="1">
      <c r="A181" s="257" t="s">
        <v>601</v>
      </c>
      <c r="B181" s="258">
        <v>47042.265679999997</v>
      </c>
      <c r="E181" s="820" t="s">
        <v>738</v>
      </c>
      <c r="F181" s="821"/>
      <c r="G181" s="821"/>
      <c r="H181" s="821"/>
      <c r="I181" s="821"/>
      <c r="J181" s="821"/>
      <c r="K181" s="821"/>
      <c r="L181" s="821"/>
      <c r="M181" s="821"/>
    </row>
    <row r="182" spans="1:13" ht="15.75" hidden="1" customHeight="1" outlineLevel="1">
      <c r="A182" s="822" t="s">
        <v>201</v>
      </c>
      <c r="B182" s="691" t="s">
        <v>10</v>
      </c>
      <c r="C182" s="691"/>
      <c r="D182" s="692"/>
      <c r="E182" s="690" t="s">
        <v>201</v>
      </c>
      <c r="F182" s="694">
        <v>1</v>
      </c>
      <c r="G182" s="694"/>
      <c r="H182" s="694">
        <v>2</v>
      </c>
      <c r="I182" s="694"/>
      <c r="J182" s="694">
        <v>3</v>
      </c>
      <c r="K182" s="694"/>
      <c r="L182" s="694">
        <v>4</v>
      </c>
      <c r="M182" s="694"/>
    </row>
    <row r="183" spans="1:13" ht="31.35" hidden="1" customHeight="1" outlineLevel="1">
      <c r="A183" s="822"/>
      <c r="B183" s="691"/>
      <c r="C183" s="691"/>
      <c r="D183" s="693"/>
      <c r="E183" s="690"/>
      <c r="F183" s="696" t="s">
        <v>265</v>
      </c>
      <c r="G183" s="696"/>
      <c r="H183" s="696" t="s">
        <v>244</v>
      </c>
      <c r="I183" s="696"/>
      <c r="J183" s="696" t="s">
        <v>169</v>
      </c>
      <c r="K183" s="696"/>
      <c r="L183" s="696" t="s">
        <v>654</v>
      </c>
      <c r="M183" s="696"/>
    </row>
    <row r="184" spans="1:13" ht="15.75" hidden="1" customHeight="1" outlineLevel="1">
      <c r="A184" s="822"/>
      <c r="B184" s="170" t="s">
        <v>11</v>
      </c>
      <c r="C184" s="170" t="s">
        <v>41</v>
      </c>
      <c r="D184" s="693"/>
      <c r="E184" s="690"/>
      <c r="F184" s="170" t="s">
        <v>11</v>
      </c>
      <c r="G184" s="170" t="s">
        <v>41</v>
      </c>
      <c r="H184" s="170" t="s">
        <v>11</v>
      </c>
      <c r="I184" s="170" t="s">
        <v>41</v>
      </c>
      <c r="J184" s="170" t="s">
        <v>11</v>
      </c>
      <c r="K184" s="170" t="s">
        <v>41</v>
      </c>
      <c r="L184" s="170" t="s">
        <v>11</v>
      </c>
      <c r="M184" s="170" t="s">
        <v>41</v>
      </c>
    </row>
    <row r="185" spans="1:13" ht="19.350000000000001" hidden="1" customHeight="1" outlineLevel="1">
      <c r="A185" s="259" t="s">
        <v>247</v>
      </c>
      <c r="B185" s="144">
        <f>日別報廢率總表!M113</f>
        <v>113679.3702</v>
      </c>
      <c r="C185" s="277">
        <f>B185/($B$181*1000)</f>
        <v>2.4165368856443226E-3</v>
      </c>
      <c r="D185" s="693"/>
      <c r="E185" s="143" t="s">
        <v>247</v>
      </c>
      <c r="F185" s="146">
        <f>'報廢－原因別分析'!AA17</f>
        <v>0</v>
      </c>
      <c r="G185" s="147">
        <f>IFERROR(F185/$B$20,"")</f>
        <v>0</v>
      </c>
      <c r="H185" s="146">
        <f>'報廢－原因別分析'!AB17</f>
        <v>0</v>
      </c>
      <c r="I185" s="147">
        <f t="shared" ref="I185" si="6">IFERROR(H185/$B$20,"")</f>
        <v>0</v>
      </c>
      <c r="J185" s="146">
        <f>'報廢－原因別分析'!AC17</f>
        <v>2357.5499999999997</v>
      </c>
      <c r="K185" s="440">
        <f>'報廢－原因別分析'!AC18</f>
        <v>7.1428571428571425E-2</v>
      </c>
      <c r="L185" s="146">
        <f>'報廢－原因別分析'!AD17</f>
        <v>15558.737499999997</v>
      </c>
      <c r="M185" s="440">
        <f>'報廢－原因別分析'!AD18</f>
        <v>0.6</v>
      </c>
    </row>
    <row r="186" spans="1:13" ht="19.350000000000001" hidden="1" customHeight="1" outlineLevel="1">
      <c r="A186" s="260" t="s">
        <v>248</v>
      </c>
      <c r="B186" s="149">
        <f>日別報廢率總表!N113</f>
        <v>308089.50649999996</v>
      </c>
      <c r="C186" s="145">
        <f>B186/($B$181*1000)</f>
        <v>6.5492063795512317E-3</v>
      </c>
      <c r="D186" s="693"/>
      <c r="E186" s="148" t="s">
        <v>248</v>
      </c>
      <c r="F186" s="146">
        <f>'超用－原因別分析'!AA17</f>
        <v>0</v>
      </c>
      <c r="G186" s="147">
        <f>IFERROR(F186/$B$21,"")</f>
        <v>0</v>
      </c>
      <c r="H186" s="146">
        <f>'超用－原因別分析'!AB17</f>
        <v>0</v>
      </c>
      <c r="I186" s="147">
        <f>IFERROR(H186/$B$21,"")</f>
        <v>0</v>
      </c>
      <c r="J186" s="146">
        <f>'超用－原因別分析'!AC17</f>
        <v>0</v>
      </c>
      <c r="K186" s="440">
        <f>'超用－原因別分析'!AC18</f>
        <v>0</v>
      </c>
      <c r="L186" s="146">
        <f>'超用－原因別分析'!AD17</f>
        <v>84005.055099999998</v>
      </c>
      <c r="M186" s="440">
        <f>'超用－原因別分析'!AD18</f>
        <v>0.8571428571428571</v>
      </c>
    </row>
    <row r="187" spans="1:13" ht="15.75" hidden="1" customHeight="1" outlineLevel="1">
      <c r="A187" s="256" t="s">
        <v>577</v>
      </c>
      <c r="B187" s="140" t="s">
        <v>764</v>
      </c>
      <c r="C187" s="255"/>
      <c r="D187" s="693"/>
      <c r="E187" s="690" t="s">
        <v>201</v>
      </c>
      <c r="F187" s="788">
        <v>5</v>
      </c>
      <c r="G187" s="789"/>
      <c r="H187" s="788">
        <v>6</v>
      </c>
      <c r="I187" s="789"/>
      <c r="J187" s="788">
        <v>7</v>
      </c>
      <c r="K187" s="789"/>
      <c r="L187" s="823">
        <v>8</v>
      </c>
      <c r="M187" s="824"/>
    </row>
    <row r="188" spans="1:13" ht="31.35" hidden="1" customHeight="1" outlineLevel="1">
      <c r="A188" s="140" t="s">
        <v>578</v>
      </c>
      <c r="B188" s="140" t="s">
        <v>764</v>
      </c>
      <c r="C188" s="255"/>
      <c r="D188" s="693"/>
      <c r="E188" s="690"/>
      <c r="F188" s="825" t="s">
        <v>192</v>
      </c>
      <c r="G188" s="826"/>
      <c r="H188" s="825" t="s">
        <v>170</v>
      </c>
      <c r="I188" s="826"/>
      <c r="J188" s="825" t="s">
        <v>193</v>
      </c>
      <c r="K188" s="826"/>
      <c r="L188" s="827" t="s">
        <v>252</v>
      </c>
      <c r="M188" s="828"/>
    </row>
    <row r="189" spans="1:13" ht="15.75" hidden="1" customHeight="1" outlineLevel="1">
      <c r="D189" s="693"/>
      <c r="E189" s="690"/>
      <c r="F189" s="170" t="s">
        <v>11</v>
      </c>
      <c r="G189" s="170" t="s">
        <v>41</v>
      </c>
      <c r="H189" s="170" t="s">
        <v>11</v>
      </c>
      <c r="I189" s="170" t="s">
        <v>41</v>
      </c>
      <c r="J189" s="170" t="s">
        <v>11</v>
      </c>
      <c r="K189" s="170" t="s">
        <v>41</v>
      </c>
      <c r="L189" s="170" t="s">
        <v>11</v>
      </c>
      <c r="M189" s="170" t="s">
        <v>41</v>
      </c>
    </row>
    <row r="190" spans="1:13" ht="19.350000000000001" hidden="1" customHeight="1" outlineLevel="1">
      <c r="D190" s="693"/>
      <c r="E190" s="143" t="s">
        <v>247</v>
      </c>
      <c r="F190" s="146">
        <f>'報廢－原因別分析'!AE17</f>
        <v>6972.44</v>
      </c>
      <c r="G190" s="440">
        <f>'報廢－原因別分析'!AE18</f>
        <v>0.25714285714285712</v>
      </c>
      <c r="H190" s="146">
        <f>'報廢－原因別分析'!AF17</f>
        <v>2008.4999999999998</v>
      </c>
      <c r="I190" s="440">
        <f>'報廢－原因別分析'!AF18</f>
        <v>7.1428571428571425E-2</v>
      </c>
      <c r="J190" s="146">
        <f>'報廢－原因別分析'!AG17</f>
        <v>0</v>
      </c>
      <c r="K190" s="147">
        <f t="shared" ref="K190" si="7">IFERROR(J190/$B$20,"")</f>
        <v>0</v>
      </c>
      <c r="L190" s="146">
        <f>'報廢－原因別分析'!AH17</f>
        <v>0</v>
      </c>
      <c r="M190" s="147">
        <f t="shared" ref="M190" si="8">IFERROR(L190/$B$20,"")</f>
        <v>0</v>
      </c>
    </row>
    <row r="191" spans="1:13" ht="19.350000000000001" hidden="1" customHeight="1" outlineLevel="1">
      <c r="D191" s="693"/>
      <c r="E191" s="148" t="s">
        <v>248</v>
      </c>
      <c r="F191" s="146">
        <f>'超用－原因別分析'!AE17</f>
        <v>28123.746800000015</v>
      </c>
      <c r="G191" s="440">
        <f>'超用－原因別分析'!AE18</f>
        <v>0.1</v>
      </c>
      <c r="H191" s="146">
        <f>'超用－原因別分析'!AF17</f>
        <v>3086.2394000000086</v>
      </c>
      <c r="I191" s="440">
        <f>'超用－原因別分析'!AF18</f>
        <v>4.2857142857142858E-2</v>
      </c>
      <c r="J191" s="146">
        <f>'超用－原因別分析'!AG17</f>
        <v>0</v>
      </c>
      <c r="K191" s="147">
        <f>IFERROR(J191/$B$21,"")</f>
        <v>0</v>
      </c>
      <c r="L191" s="146">
        <f>'超用－原因別分析'!AH17</f>
        <v>0</v>
      </c>
      <c r="M191" s="147">
        <f>IFERROR(L191/$B$21,"")</f>
        <v>0</v>
      </c>
    </row>
    <row r="192" spans="1:13" ht="15.75" hidden="1" customHeight="1" outlineLevel="1">
      <c r="A192" s="257" t="s">
        <v>601</v>
      </c>
      <c r="B192" s="258">
        <v>50473.367859999998</v>
      </c>
      <c r="E192" s="820" t="s">
        <v>738</v>
      </c>
      <c r="F192" s="821"/>
      <c r="G192" s="821"/>
      <c r="H192" s="821"/>
      <c r="I192" s="821"/>
      <c r="J192" s="821"/>
      <c r="K192" s="821"/>
      <c r="L192" s="821"/>
      <c r="M192" s="821"/>
    </row>
    <row r="193" spans="1:13" ht="15.75" hidden="1" customHeight="1" outlineLevel="1">
      <c r="A193" s="822" t="s">
        <v>201</v>
      </c>
      <c r="B193" s="691" t="s">
        <v>10</v>
      </c>
      <c r="C193" s="691"/>
      <c r="D193" s="692"/>
      <c r="E193" s="690" t="s">
        <v>201</v>
      </c>
      <c r="F193" s="694">
        <v>1</v>
      </c>
      <c r="G193" s="694"/>
      <c r="H193" s="694">
        <v>2</v>
      </c>
      <c r="I193" s="694"/>
      <c r="J193" s="694">
        <v>3</v>
      </c>
      <c r="K193" s="694"/>
      <c r="L193" s="694">
        <v>4</v>
      </c>
      <c r="M193" s="694"/>
    </row>
    <row r="194" spans="1:13" ht="31.35" hidden="1" customHeight="1" outlineLevel="1">
      <c r="A194" s="822"/>
      <c r="B194" s="691"/>
      <c r="C194" s="691"/>
      <c r="D194" s="693"/>
      <c r="E194" s="690"/>
      <c r="F194" s="696" t="s">
        <v>265</v>
      </c>
      <c r="G194" s="696"/>
      <c r="H194" s="696" t="s">
        <v>244</v>
      </c>
      <c r="I194" s="696"/>
      <c r="J194" s="696" t="s">
        <v>169</v>
      </c>
      <c r="K194" s="696"/>
      <c r="L194" s="696" t="s">
        <v>654</v>
      </c>
      <c r="M194" s="696"/>
    </row>
    <row r="195" spans="1:13" ht="15.75" hidden="1" customHeight="1" outlineLevel="1">
      <c r="A195" s="822"/>
      <c r="B195" s="170" t="s">
        <v>11</v>
      </c>
      <c r="C195" s="170" t="s">
        <v>41</v>
      </c>
      <c r="D195" s="693"/>
      <c r="E195" s="690"/>
      <c r="F195" s="170" t="s">
        <v>11</v>
      </c>
      <c r="G195" s="170" t="s">
        <v>41</v>
      </c>
      <c r="H195" s="170" t="s">
        <v>11</v>
      </c>
      <c r="I195" s="170" t="s">
        <v>41</v>
      </c>
      <c r="J195" s="170" t="s">
        <v>11</v>
      </c>
      <c r="K195" s="170" t="s">
        <v>41</v>
      </c>
      <c r="L195" s="170" t="s">
        <v>11</v>
      </c>
      <c r="M195" s="170" t="s">
        <v>41</v>
      </c>
    </row>
    <row r="196" spans="1:13" ht="19.350000000000001" hidden="1" customHeight="1" outlineLevel="1">
      <c r="A196" s="259" t="s">
        <v>247</v>
      </c>
      <c r="B196" s="144">
        <f>日別報廢率總表!M120</f>
        <v>122297.90199999997</v>
      </c>
      <c r="C196" s="277">
        <f>B196/($B$192*1000)</f>
        <v>2.4230184587488309E-3</v>
      </c>
      <c r="D196" s="693"/>
      <c r="E196" s="143" t="s">
        <v>247</v>
      </c>
      <c r="F196" s="146">
        <f>'報廢－原因別分析'!AA20</f>
        <v>0</v>
      </c>
      <c r="G196" s="147">
        <f>IFERROR(F196/$B$20,"")</f>
        <v>0</v>
      </c>
      <c r="H196" s="146">
        <f>'報廢－原因別分析'!AB20</f>
        <v>3812.3855999999996</v>
      </c>
      <c r="I196" s="440">
        <f>'報廢－原因別分析'!AB21</f>
        <v>0.11428571428571428</v>
      </c>
      <c r="J196" s="146">
        <f>'報廢－原因別分析'!AC20</f>
        <v>2218.0499999999997</v>
      </c>
      <c r="K196" s="440">
        <f>'報廢－原因別分析'!AC21</f>
        <v>8.5714285714285715E-2</v>
      </c>
      <c r="L196" s="146">
        <f>'報廢－原因別分析'!AD20</f>
        <v>20866.338199999995</v>
      </c>
      <c r="M196" s="440">
        <f>'報廢－原因別分析'!AD21</f>
        <v>0.7142857142857143</v>
      </c>
    </row>
    <row r="197" spans="1:13" ht="19.350000000000001" hidden="1" customHeight="1" outlineLevel="1">
      <c r="A197" s="260" t="s">
        <v>248</v>
      </c>
      <c r="B197" s="149">
        <f>日別報廢率總表!N120</f>
        <v>343792.05889999989</v>
      </c>
      <c r="C197" s="145">
        <f>B197/($B$192*1000)</f>
        <v>6.811355641129193E-3</v>
      </c>
      <c r="D197" s="693"/>
      <c r="E197" s="148" t="s">
        <v>248</v>
      </c>
      <c r="F197" s="146">
        <f>'超用－原因別分析'!AA20</f>
        <v>0</v>
      </c>
      <c r="G197" s="147">
        <f>IFERROR(F197/$B$21,"")</f>
        <v>0</v>
      </c>
      <c r="H197" s="146">
        <f>'超用－原因別分析'!AB20</f>
        <v>0</v>
      </c>
      <c r="I197" s="440">
        <f>'超用－原因別分析'!AB21</f>
        <v>0</v>
      </c>
      <c r="J197" s="146">
        <f>'超用－原因別分析'!AC20</f>
        <v>0</v>
      </c>
      <c r="K197" s="440">
        <f>'超用－原因別分析'!AC21</f>
        <v>0</v>
      </c>
      <c r="L197" s="146">
        <f>'超用－原因別分析'!AD20</f>
        <v>78861.335099999953</v>
      </c>
      <c r="M197" s="440">
        <f>'超用－原因別分析'!AD21</f>
        <v>0.67142857142857137</v>
      </c>
    </row>
    <row r="198" spans="1:13" ht="15.75" hidden="1" customHeight="1" outlineLevel="1">
      <c r="A198" s="256" t="s">
        <v>577</v>
      </c>
      <c r="B198" s="140" t="s">
        <v>774</v>
      </c>
      <c r="C198" s="255"/>
      <c r="D198" s="693"/>
      <c r="E198" s="690" t="s">
        <v>201</v>
      </c>
      <c r="F198" s="788">
        <v>5</v>
      </c>
      <c r="G198" s="789"/>
      <c r="H198" s="788">
        <v>6</v>
      </c>
      <c r="I198" s="789"/>
      <c r="J198" s="788">
        <v>7</v>
      </c>
      <c r="K198" s="789"/>
      <c r="L198" s="823">
        <v>8</v>
      </c>
      <c r="M198" s="824"/>
    </row>
    <row r="199" spans="1:13" ht="31.35" hidden="1" customHeight="1" outlineLevel="1">
      <c r="A199" s="140" t="s">
        <v>578</v>
      </c>
      <c r="B199" s="140" t="s">
        <v>774</v>
      </c>
      <c r="C199" s="255"/>
      <c r="D199" s="693"/>
      <c r="E199" s="690"/>
      <c r="F199" s="825" t="s">
        <v>192</v>
      </c>
      <c r="G199" s="826"/>
      <c r="H199" s="825" t="s">
        <v>170</v>
      </c>
      <c r="I199" s="826"/>
      <c r="J199" s="825" t="s">
        <v>193</v>
      </c>
      <c r="K199" s="826"/>
      <c r="L199" s="827" t="s">
        <v>252</v>
      </c>
      <c r="M199" s="828"/>
    </row>
    <row r="200" spans="1:13" ht="15.75" hidden="1" customHeight="1" outlineLevel="1">
      <c r="D200" s="693"/>
      <c r="E200" s="690"/>
      <c r="F200" s="170" t="s">
        <v>11</v>
      </c>
      <c r="G200" s="170" t="s">
        <v>41</v>
      </c>
      <c r="H200" s="170" t="s">
        <v>11</v>
      </c>
      <c r="I200" s="170" t="s">
        <v>41</v>
      </c>
      <c r="J200" s="170" t="s">
        <v>11</v>
      </c>
      <c r="K200" s="170" t="s">
        <v>41</v>
      </c>
      <c r="L200" s="170" t="s">
        <v>11</v>
      </c>
      <c r="M200" s="170" t="s">
        <v>41</v>
      </c>
    </row>
    <row r="201" spans="1:13" ht="19.350000000000001" hidden="1" customHeight="1" outlineLevel="1">
      <c r="D201" s="693"/>
      <c r="E201" s="143" t="s">
        <v>247</v>
      </c>
      <c r="F201" s="146">
        <f>'報廢－原因別分析'!AE20</f>
        <v>726.99</v>
      </c>
      <c r="G201" s="440">
        <f>'報廢－原因別分析'!AE21</f>
        <v>2.8571428571428571E-2</v>
      </c>
      <c r="H201" s="146">
        <f>'報廢－原因別分析'!AF20</f>
        <v>1143.3</v>
      </c>
      <c r="I201" s="440">
        <f>'報廢－原因別分析'!AF21</f>
        <v>5.7142857142857141E-2</v>
      </c>
      <c r="J201" s="146">
        <f>'報廢－原因別分析'!AG20</f>
        <v>0</v>
      </c>
      <c r="K201" s="147">
        <f t="shared" ref="K201" si="9">IFERROR(J201/$B$20,"")</f>
        <v>0</v>
      </c>
      <c r="L201" s="146">
        <f>'報廢－原因別分析'!AH20</f>
        <v>0</v>
      </c>
      <c r="M201" s="147">
        <f t="shared" ref="M201" si="10">IFERROR(L201/$B$20,"")</f>
        <v>0</v>
      </c>
    </row>
    <row r="202" spans="1:13" ht="19.350000000000001" hidden="1" customHeight="1" outlineLevel="1">
      <c r="D202" s="693"/>
      <c r="E202" s="148" t="s">
        <v>248</v>
      </c>
      <c r="F202" s="146">
        <f>'超用－原因別分析'!AE20</f>
        <v>17642.948099999983</v>
      </c>
      <c r="G202" s="440">
        <f>'超用－原因別分析'!AE21</f>
        <v>0.1</v>
      </c>
      <c r="H202" s="146">
        <f>'超用－原因別分析'!AF20</f>
        <v>32761.7291</v>
      </c>
      <c r="I202" s="440">
        <f>'超用－原因別分析'!AF21</f>
        <v>0.22857142857142856</v>
      </c>
      <c r="J202" s="146">
        <f>'超用－原因別分析'!AG20</f>
        <v>0</v>
      </c>
      <c r="K202" s="147">
        <f>IFERROR(J202/$B$21,"")</f>
        <v>0</v>
      </c>
      <c r="L202" s="146">
        <f>'超用－原因別分析'!AH20</f>
        <v>0</v>
      </c>
      <c r="M202" s="147">
        <f>IFERROR(L202/$B$21,"")</f>
        <v>0</v>
      </c>
    </row>
    <row r="203" spans="1:13" ht="15.75" customHeight="1">
      <c r="A203" s="257" t="s">
        <v>601</v>
      </c>
      <c r="B203" s="258">
        <v>46862.2549</v>
      </c>
      <c r="E203" s="820" t="s">
        <v>859</v>
      </c>
      <c r="F203" s="821"/>
      <c r="G203" s="821"/>
      <c r="H203" s="821"/>
      <c r="I203" s="821"/>
      <c r="J203" s="821"/>
      <c r="K203" s="821"/>
      <c r="L203" s="821"/>
      <c r="M203" s="821"/>
    </row>
    <row r="204" spans="1:13" ht="15.75" customHeight="1">
      <c r="A204" s="822" t="s">
        <v>201</v>
      </c>
      <c r="B204" s="691" t="s">
        <v>10</v>
      </c>
      <c r="C204" s="691"/>
      <c r="D204" s="692"/>
      <c r="E204" s="690" t="s">
        <v>201</v>
      </c>
      <c r="F204" s="694">
        <v>1</v>
      </c>
      <c r="G204" s="694"/>
      <c r="H204" s="694">
        <v>2</v>
      </c>
      <c r="I204" s="694"/>
      <c r="J204" s="694">
        <v>3</v>
      </c>
      <c r="K204" s="694"/>
      <c r="L204" s="694">
        <v>4</v>
      </c>
      <c r="M204" s="694"/>
    </row>
    <row r="205" spans="1:13" ht="31.35" customHeight="1">
      <c r="A205" s="822"/>
      <c r="B205" s="691"/>
      <c r="C205" s="691"/>
      <c r="D205" s="693"/>
      <c r="E205" s="690"/>
      <c r="F205" s="696" t="s">
        <v>860</v>
      </c>
      <c r="G205" s="696"/>
      <c r="H205" s="696" t="s">
        <v>244</v>
      </c>
      <c r="I205" s="696"/>
      <c r="J205" s="696" t="s">
        <v>169</v>
      </c>
      <c r="K205" s="696"/>
      <c r="L205" s="696" t="s">
        <v>654</v>
      </c>
      <c r="M205" s="696"/>
    </row>
    <row r="206" spans="1:13" ht="15.75" customHeight="1">
      <c r="A206" s="822"/>
      <c r="B206" s="170" t="s">
        <v>11</v>
      </c>
      <c r="C206" s="170">
        <v>33</v>
      </c>
      <c r="D206" s="693"/>
      <c r="E206" s="690"/>
      <c r="F206" s="170" t="s">
        <v>11</v>
      </c>
      <c r="G206" s="170" t="s">
        <v>41</v>
      </c>
      <c r="H206" s="170" t="s">
        <v>11</v>
      </c>
      <c r="I206" s="170" t="s">
        <v>41</v>
      </c>
      <c r="J206" s="170" t="s">
        <v>11</v>
      </c>
      <c r="K206" s="170" t="s">
        <v>41</v>
      </c>
      <c r="L206" s="170" t="s">
        <v>11</v>
      </c>
      <c r="M206" s="170" t="s">
        <v>41</v>
      </c>
    </row>
    <row r="207" spans="1:13" ht="19.350000000000001" customHeight="1">
      <c r="A207" s="259" t="s">
        <v>247</v>
      </c>
      <c r="B207" s="144">
        <f>日別報廢率總表!M127</f>
        <v>113380.4783</v>
      </c>
      <c r="C207" s="277">
        <f>B207/($B$203*1000)</f>
        <v>2.4194413722076358E-3</v>
      </c>
      <c r="D207" s="693"/>
      <c r="E207" s="143" t="s">
        <v>247</v>
      </c>
      <c r="F207" s="146">
        <f>'報廢20大－原因別分析'!AB8</f>
        <v>28170.442199999998</v>
      </c>
      <c r="G207" s="147">
        <f>'報廢20大－原因別分析'!AB9</f>
        <v>0.8</v>
      </c>
      <c r="H207" s="146">
        <f>'報廢20大－原因別分析'!AC8</f>
        <v>0</v>
      </c>
      <c r="I207" s="147">
        <f>'報廢20大－原因別分析'!AC9</f>
        <v>0</v>
      </c>
      <c r="J207" s="146">
        <f>'報廢20大－原因別分析'!AD8</f>
        <v>6629.4152000000004</v>
      </c>
      <c r="K207" s="147">
        <f>'報廢20大－原因別分析'!AD9</f>
        <v>0.2</v>
      </c>
      <c r="L207" s="146">
        <f>'報廢20大－原因別分析'!AE8</f>
        <v>0</v>
      </c>
      <c r="M207" s="147">
        <f>'報廢20大－原因別分析'!AE9</f>
        <v>0</v>
      </c>
    </row>
    <row r="208" spans="1:13" ht="19.350000000000001" customHeight="1">
      <c r="A208" s="260" t="s">
        <v>248</v>
      </c>
      <c r="B208" s="149">
        <f>日別報廢率總表!N127</f>
        <v>302283.50249999994</v>
      </c>
      <c r="C208" s="145">
        <f>B208/($B$203*1000)</f>
        <v>6.4504685731629182E-3</v>
      </c>
      <c r="D208" s="693"/>
      <c r="E208" s="148" t="s">
        <v>248</v>
      </c>
      <c r="F208" s="146">
        <f>'超用20大－原因別分析'!AB8</f>
        <v>0</v>
      </c>
      <c r="G208" s="147">
        <f>'超用20大－原因別分析'!AB9</f>
        <v>0</v>
      </c>
      <c r="H208" s="146">
        <f>'超用20大－原因別分析'!AC8</f>
        <v>0</v>
      </c>
      <c r="I208" s="147">
        <f>'超用20大－原因別分析'!AC9</f>
        <v>0</v>
      </c>
      <c r="J208" s="146">
        <f>'超用20大－原因別分析'!AD8</f>
        <v>0</v>
      </c>
      <c r="K208" s="147">
        <f>'超用20大－原因別分析'!AD9</f>
        <v>0</v>
      </c>
      <c r="L208" s="146">
        <f>'超用20大－原因別分析'!AE8</f>
        <v>86668.983099999998</v>
      </c>
      <c r="M208" s="147">
        <f>'超用20大－原因別分析'!AE9</f>
        <v>0.75</v>
      </c>
    </row>
    <row r="209" spans="1:13" ht="15.75" customHeight="1">
      <c r="A209" s="256" t="s">
        <v>577</v>
      </c>
      <c r="B209" s="140" t="s">
        <v>972</v>
      </c>
      <c r="C209" s="255"/>
      <c r="D209" s="693"/>
      <c r="E209" s="690" t="s">
        <v>201</v>
      </c>
      <c r="F209" s="788">
        <v>5</v>
      </c>
      <c r="G209" s="789"/>
      <c r="H209" s="788">
        <v>6</v>
      </c>
      <c r="I209" s="789"/>
      <c r="J209" s="788">
        <v>7</v>
      </c>
      <c r="K209" s="789"/>
      <c r="L209" s="823"/>
      <c r="M209" s="824"/>
    </row>
    <row r="210" spans="1:13" ht="31.35" customHeight="1">
      <c r="A210" s="140" t="s">
        <v>578</v>
      </c>
      <c r="B210" s="140" t="s">
        <v>973</v>
      </c>
      <c r="C210" s="255"/>
      <c r="D210" s="693"/>
      <c r="E210" s="690"/>
      <c r="F210" s="825" t="s">
        <v>192</v>
      </c>
      <c r="G210" s="826"/>
      <c r="H210" s="825" t="s">
        <v>170</v>
      </c>
      <c r="I210" s="826"/>
      <c r="J210" s="825" t="s">
        <v>193</v>
      </c>
      <c r="K210" s="826"/>
      <c r="L210" s="827"/>
      <c r="M210" s="828"/>
    </row>
    <row r="211" spans="1:13" ht="15.75" customHeight="1">
      <c r="D211" s="693"/>
      <c r="E211" s="690"/>
      <c r="F211" s="170" t="s">
        <v>11</v>
      </c>
      <c r="G211" s="170" t="s">
        <v>41</v>
      </c>
      <c r="H211" s="170" t="s">
        <v>11</v>
      </c>
      <c r="I211" s="170" t="s">
        <v>41</v>
      </c>
      <c r="J211" s="170" t="s">
        <v>11</v>
      </c>
      <c r="K211" s="170" t="s">
        <v>41</v>
      </c>
      <c r="L211" s="170"/>
      <c r="M211" s="170"/>
    </row>
    <row r="212" spans="1:13" ht="19.350000000000001" customHeight="1">
      <c r="D212" s="693"/>
      <c r="E212" s="143" t="s">
        <v>247</v>
      </c>
      <c r="F212" s="146">
        <f>'報廢20大－原因別分析'!AF8</f>
        <v>0</v>
      </c>
      <c r="G212" s="147">
        <f>'報廢20大－原因別分析'!AF9</f>
        <v>0</v>
      </c>
      <c r="H212" s="146">
        <f>'報廢20大－原因別分析'!AG8</f>
        <v>0</v>
      </c>
      <c r="I212" s="147">
        <f>'報廢20大－原因別分析'!AG9</f>
        <v>0</v>
      </c>
      <c r="J212" s="146">
        <f>'報廢20大－原因別分析'!AH8</f>
        <v>0</v>
      </c>
      <c r="K212" s="147">
        <f>'報廢20大－原因別分析'!AH9</f>
        <v>0</v>
      </c>
      <c r="L212" s="146"/>
      <c r="M212" s="147"/>
    </row>
    <row r="213" spans="1:13" ht="19.350000000000001" customHeight="1">
      <c r="D213" s="693"/>
      <c r="E213" s="148" t="s">
        <v>248</v>
      </c>
      <c r="F213" s="146">
        <f>'超用20大－原因別分析'!AF8</f>
        <v>17333.34510000002</v>
      </c>
      <c r="G213" s="147">
        <f>'超用20大－原因別分析'!AF9</f>
        <v>0.05</v>
      </c>
      <c r="H213" s="146">
        <f>'超用20大－原因別分析'!AG8</f>
        <v>22266.246199999972</v>
      </c>
      <c r="I213" s="147">
        <f>'超用20大－原因別分析'!AG9</f>
        <v>0.2</v>
      </c>
      <c r="J213" s="146">
        <f>'超用20大－原因別分析'!AH8</f>
        <v>0</v>
      </c>
      <c r="K213" s="147">
        <f>'超用20大－原因別分析'!AH9</f>
        <v>0</v>
      </c>
      <c r="L213" s="146"/>
      <c r="M213" s="147"/>
    </row>
    <row r="214" spans="1:13" ht="15.75" customHeight="1">
      <c r="A214" s="257" t="s">
        <v>601</v>
      </c>
      <c r="B214" s="258">
        <v>43501.829969999999</v>
      </c>
      <c r="E214" s="820" t="s">
        <v>859</v>
      </c>
      <c r="F214" s="821"/>
      <c r="G214" s="821"/>
      <c r="H214" s="821"/>
      <c r="I214" s="821"/>
      <c r="J214" s="821"/>
      <c r="K214" s="821"/>
      <c r="L214" s="821"/>
      <c r="M214" s="821"/>
    </row>
    <row r="215" spans="1:13" ht="15.75" customHeight="1">
      <c r="A215" s="822" t="s">
        <v>201</v>
      </c>
      <c r="B215" s="691" t="s">
        <v>10</v>
      </c>
      <c r="C215" s="691"/>
      <c r="D215" s="692"/>
      <c r="E215" s="690" t="s">
        <v>201</v>
      </c>
      <c r="F215" s="694">
        <v>1</v>
      </c>
      <c r="G215" s="694"/>
      <c r="H215" s="694">
        <v>2</v>
      </c>
      <c r="I215" s="694"/>
      <c r="J215" s="694">
        <v>3</v>
      </c>
      <c r="K215" s="694"/>
      <c r="L215" s="694">
        <v>4</v>
      </c>
      <c r="M215" s="694"/>
    </row>
    <row r="216" spans="1:13" ht="31.35" customHeight="1">
      <c r="A216" s="822"/>
      <c r="B216" s="691"/>
      <c r="C216" s="691"/>
      <c r="D216" s="693"/>
      <c r="E216" s="690"/>
      <c r="F216" s="696" t="s">
        <v>860</v>
      </c>
      <c r="G216" s="696"/>
      <c r="H216" s="696" t="s">
        <v>244</v>
      </c>
      <c r="I216" s="696"/>
      <c r="J216" s="696" t="s">
        <v>169</v>
      </c>
      <c r="K216" s="696"/>
      <c r="L216" s="696" t="s">
        <v>654</v>
      </c>
      <c r="M216" s="696"/>
    </row>
    <row r="217" spans="1:13" ht="15.75" customHeight="1">
      <c r="A217" s="822"/>
      <c r="B217" s="170" t="s">
        <v>11</v>
      </c>
      <c r="C217" s="170" t="s">
        <v>41</v>
      </c>
      <c r="D217" s="693"/>
      <c r="E217" s="690"/>
      <c r="F217" s="170" t="s">
        <v>11</v>
      </c>
      <c r="G217" s="170" t="s">
        <v>41</v>
      </c>
      <c r="H217" s="170" t="s">
        <v>11</v>
      </c>
      <c r="I217" s="170" t="s">
        <v>41</v>
      </c>
      <c r="J217" s="170" t="s">
        <v>11</v>
      </c>
      <c r="K217" s="170" t="s">
        <v>41</v>
      </c>
      <c r="L217" s="170" t="s">
        <v>11</v>
      </c>
      <c r="M217" s="170" t="s">
        <v>41</v>
      </c>
    </row>
    <row r="218" spans="1:13" ht="19.350000000000001" customHeight="1">
      <c r="A218" s="259" t="s">
        <v>247</v>
      </c>
      <c r="B218" s="144">
        <f>日別報廢率總表!M134</f>
        <v>105099.1453</v>
      </c>
      <c r="C218" s="277">
        <f>B218/($B$214*1000)</f>
        <v>2.4159706700265051E-3</v>
      </c>
      <c r="D218" s="693"/>
      <c r="E218" s="143" t="s">
        <v>247</v>
      </c>
      <c r="F218" s="146">
        <f>'報廢20大－原因別分析'!AB32</f>
        <v>23081.6188</v>
      </c>
      <c r="G218" s="147">
        <f>'報廢20大－原因別分析'!AB33</f>
        <v>0.75</v>
      </c>
      <c r="H218" s="146">
        <f>'報廢20大－原因別分析'!AC32</f>
        <v>0</v>
      </c>
      <c r="I218" s="147">
        <f>'報廢20大－原因別分析'!AC33</f>
        <v>0</v>
      </c>
      <c r="J218" s="146">
        <f>'報廢20大－原因別分析'!AD32</f>
        <v>7935.7062000000005</v>
      </c>
      <c r="K218" s="147">
        <f>'報廢20大－原因別分析'!AD33</f>
        <v>0.25</v>
      </c>
      <c r="L218" s="146">
        <f>'報廢20大－原因別分析'!AE32</f>
        <v>0</v>
      </c>
      <c r="M218" s="147">
        <f>'報廢20大－原因別分析'!AE33</f>
        <v>0</v>
      </c>
    </row>
    <row r="219" spans="1:13" ht="19.350000000000001" customHeight="1">
      <c r="A219" s="260" t="s">
        <v>248</v>
      </c>
      <c r="B219" s="149">
        <f>日別報廢率總表!N134</f>
        <v>265896.45239999995</v>
      </c>
      <c r="C219" s="145">
        <f>B219/($B$214*1000)</f>
        <v>6.1123049900054576E-3</v>
      </c>
      <c r="D219" s="693"/>
      <c r="E219" s="148" t="s">
        <v>248</v>
      </c>
      <c r="F219" s="146">
        <f>'超用20大－原因別分析'!AB32</f>
        <v>0</v>
      </c>
      <c r="G219" s="147">
        <f>'超用20大－原因別分析'!AB33</f>
        <v>0</v>
      </c>
      <c r="H219" s="146">
        <f>'超用20大－原因別分析'!AC32</f>
        <v>0</v>
      </c>
      <c r="I219" s="147">
        <f>'超用20大－原因別分析'!AC33</f>
        <v>0</v>
      </c>
      <c r="J219" s="146">
        <f>'超用20大－原因別分析'!AD32</f>
        <v>0</v>
      </c>
      <c r="K219" s="147">
        <f>'超用20大－原因別分析'!AD33</f>
        <v>0</v>
      </c>
      <c r="L219" s="146">
        <f>'超用20大－原因別分析'!AE32</f>
        <v>70375.605099999957</v>
      </c>
      <c r="M219" s="147">
        <f>'超用20大－原因別分析'!AE33</f>
        <v>0.7</v>
      </c>
    </row>
    <row r="220" spans="1:13" ht="15.75" customHeight="1">
      <c r="A220" s="256" t="s">
        <v>577</v>
      </c>
      <c r="B220" s="140" t="s">
        <v>975</v>
      </c>
      <c r="C220" s="255"/>
      <c r="D220" s="693"/>
      <c r="E220" s="690" t="s">
        <v>201</v>
      </c>
      <c r="F220" s="788">
        <v>5</v>
      </c>
      <c r="G220" s="789"/>
      <c r="H220" s="788">
        <v>6</v>
      </c>
      <c r="I220" s="789"/>
      <c r="J220" s="788">
        <v>7</v>
      </c>
      <c r="K220" s="789"/>
      <c r="L220" s="823"/>
      <c r="M220" s="824"/>
    </row>
    <row r="221" spans="1:13" ht="31.35" customHeight="1">
      <c r="A221" s="140" t="s">
        <v>578</v>
      </c>
      <c r="B221" s="140" t="s">
        <v>974</v>
      </c>
      <c r="C221" s="255"/>
      <c r="D221" s="693"/>
      <c r="E221" s="690"/>
      <c r="F221" s="825" t="s">
        <v>192</v>
      </c>
      <c r="G221" s="826"/>
      <c r="H221" s="825" t="s">
        <v>170</v>
      </c>
      <c r="I221" s="826"/>
      <c r="J221" s="825" t="s">
        <v>193</v>
      </c>
      <c r="K221" s="826"/>
      <c r="L221" s="827"/>
      <c r="M221" s="828"/>
    </row>
    <row r="222" spans="1:13" ht="15.75" customHeight="1">
      <c r="D222" s="693"/>
      <c r="E222" s="690"/>
      <c r="F222" s="170" t="s">
        <v>11</v>
      </c>
      <c r="G222" s="170" t="s">
        <v>41</v>
      </c>
      <c r="H222" s="170" t="s">
        <v>11</v>
      </c>
      <c r="I222" s="170" t="s">
        <v>41</v>
      </c>
      <c r="J222" s="170" t="s">
        <v>11</v>
      </c>
      <c r="K222" s="170" t="s">
        <v>41</v>
      </c>
      <c r="L222" s="170"/>
      <c r="M222" s="170"/>
    </row>
    <row r="223" spans="1:13" ht="19.350000000000001" customHeight="1">
      <c r="D223" s="693"/>
      <c r="E223" s="143" t="s">
        <v>247</v>
      </c>
      <c r="F223" s="146">
        <f>'報廢20大－原因別分析'!AF32</f>
        <v>0</v>
      </c>
      <c r="G223" s="147">
        <f>'報廢20大－原因別分析'!AF33</f>
        <v>0</v>
      </c>
      <c r="H223" s="146">
        <f>'報廢20大－原因別分析'!AG32</f>
        <v>0</v>
      </c>
      <c r="I223" s="147">
        <f>'報廢20大－原因別分析'!AG33</f>
        <v>0</v>
      </c>
      <c r="J223" s="146">
        <f>'報廢20大－原因別分析'!AH32</f>
        <v>0</v>
      </c>
      <c r="K223" s="147">
        <f>'報廢20大－原因別分析'!AH32</f>
        <v>0</v>
      </c>
      <c r="L223" s="146"/>
      <c r="M223" s="147"/>
    </row>
    <row r="224" spans="1:13" ht="19.350000000000001" customHeight="1">
      <c r="D224" s="693"/>
      <c r="E224" s="148" t="s">
        <v>248</v>
      </c>
      <c r="F224" s="146">
        <f>'超用20大－原因別分析'!AF32</f>
        <v>8909.1949000000186</v>
      </c>
      <c r="G224" s="147">
        <f>'超用20大－原因別分析'!AF33</f>
        <v>0.05</v>
      </c>
      <c r="H224" s="146">
        <f>'超用20大－原因別分析'!AG32</f>
        <v>18216.111899999989</v>
      </c>
      <c r="I224" s="147">
        <f>'超用20大－原因別分析'!AG33</f>
        <v>0.25</v>
      </c>
      <c r="J224" s="146">
        <f>'超用20大－原因別分析'!AH32</f>
        <v>0</v>
      </c>
      <c r="K224" s="147">
        <f>'超用20大－原因別分析'!AH32</f>
        <v>0</v>
      </c>
      <c r="L224" s="146"/>
      <c r="M224" s="147"/>
    </row>
    <row r="225" spans="1:13" ht="15.75" customHeight="1">
      <c r="A225" s="257" t="s">
        <v>601</v>
      </c>
      <c r="B225" s="258">
        <v>35913.316169999998</v>
      </c>
      <c r="E225" s="820" t="s">
        <v>859</v>
      </c>
      <c r="F225" s="821"/>
      <c r="G225" s="821"/>
      <c r="H225" s="821"/>
      <c r="I225" s="821"/>
      <c r="J225" s="821"/>
      <c r="K225" s="821"/>
      <c r="L225" s="821"/>
      <c r="M225" s="821"/>
    </row>
    <row r="226" spans="1:13" ht="15.75" customHeight="1">
      <c r="A226" s="822" t="s">
        <v>201</v>
      </c>
      <c r="B226" s="691" t="s">
        <v>10</v>
      </c>
      <c r="C226" s="691"/>
      <c r="D226" s="692"/>
      <c r="E226" s="690" t="s">
        <v>201</v>
      </c>
      <c r="F226" s="694">
        <v>1</v>
      </c>
      <c r="G226" s="694"/>
      <c r="H226" s="694">
        <v>2</v>
      </c>
      <c r="I226" s="694"/>
      <c r="J226" s="694">
        <v>3</v>
      </c>
      <c r="K226" s="694"/>
      <c r="L226" s="694">
        <v>4</v>
      </c>
      <c r="M226" s="694"/>
    </row>
    <row r="227" spans="1:13" ht="31.35" customHeight="1">
      <c r="A227" s="822"/>
      <c r="B227" s="691"/>
      <c r="C227" s="691"/>
      <c r="D227" s="693"/>
      <c r="E227" s="690"/>
      <c r="F227" s="696" t="s">
        <v>860</v>
      </c>
      <c r="G227" s="696"/>
      <c r="H227" s="696" t="s">
        <v>244</v>
      </c>
      <c r="I227" s="696"/>
      <c r="J227" s="696" t="s">
        <v>169</v>
      </c>
      <c r="K227" s="696"/>
      <c r="L227" s="696" t="s">
        <v>654</v>
      </c>
      <c r="M227" s="696"/>
    </row>
    <row r="228" spans="1:13" ht="15.75" customHeight="1">
      <c r="A228" s="822"/>
      <c r="B228" s="170" t="s">
        <v>11</v>
      </c>
      <c r="C228" s="170" t="s">
        <v>41</v>
      </c>
      <c r="D228" s="693"/>
      <c r="E228" s="690"/>
      <c r="F228" s="170" t="s">
        <v>11</v>
      </c>
      <c r="G228" s="170" t="s">
        <v>41</v>
      </c>
      <c r="H228" s="170" t="s">
        <v>11</v>
      </c>
      <c r="I228" s="170" t="s">
        <v>41</v>
      </c>
      <c r="J228" s="170" t="s">
        <v>11</v>
      </c>
      <c r="K228" s="170" t="s">
        <v>41</v>
      </c>
      <c r="L228" s="170" t="s">
        <v>11</v>
      </c>
      <c r="M228" s="170" t="s">
        <v>41</v>
      </c>
    </row>
    <row r="229" spans="1:13" ht="19.350000000000001" customHeight="1">
      <c r="A229" s="259" t="s">
        <v>247</v>
      </c>
      <c r="B229" s="144">
        <f>日別報廢率總表!M141</f>
        <v>86713.273499999981</v>
      </c>
      <c r="C229" s="277">
        <f>B229/($B$225*1000)</f>
        <v>2.4145159163117178E-3</v>
      </c>
      <c r="D229" s="693"/>
      <c r="E229" s="143" t="s">
        <v>247</v>
      </c>
      <c r="F229" s="146">
        <f>'報廢20大－原因別分析'!AB56</f>
        <v>18775.729300000003</v>
      </c>
      <c r="G229" s="147">
        <f>'報廢20大－原因別分析'!AB57</f>
        <v>0.65</v>
      </c>
      <c r="H229" s="146">
        <f>'報廢20大－原因別分析'!AC56</f>
        <v>0</v>
      </c>
      <c r="I229" s="147">
        <f>'報廢20大－原因別分析'!AC57</f>
        <v>0</v>
      </c>
      <c r="J229" s="146">
        <f>'報廢20大－原因別分析'!AD56</f>
        <v>9303.9015999999992</v>
      </c>
      <c r="K229" s="147">
        <f>'報廢20大－原因別分析'!AD57</f>
        <v>0.25</v>
      </c>
      <c r="L229" s="146">
        <f>'報廢20大－原因別分析'!AE56</f>
        <v>0</v>
      </c>
      <c r="M229" s="147">
        <f>'報廢20大－原因別分析'!AE57</f>
        <v>0</v>
      </c>
    </row>
    <row r="230" spans="1:13" ht="19.350000000000001" customHeight="1">
      <c r="A230" s="260" t="s">
        <v>248</v>
      </c>
      <c r="B230" s="149">
        <f>日別報廢率總表!N141</f>
        <v>214024.47030000002</v>
      </c>
      <c r="C230" s="145">
        <f>B230/($B$225*1000)</f>
        <v>5.9594738978402733E-3</v>
      </c>
      <c r="D230" s="693"/>
      <c r="E230" s="148" t="s">
        <v>248</v>
      </c>
      <c r="F230" s="146">
        <f>'超用20大－原因別分析'!AB56</f>
        <v>0</v>
      </c>
      <c r="G230" s="147">
        <f>'超用20大－原因別分析'!AB57</f>
        <v>0</v>
      </c>
      <c r="H230" s="146">
        <f>'超用20大－原因別分析'!AC56</f>
        <v>0</v>
      </c>
      <c r="I230" s="147">
        <f>'超用20大－原因別分析'!AC57</f>
        <v>0</v>
      </c>
      <c r="J230" s="146">
        <f>'超用20大－原因別分析'!AD56</f>
        <v>0</v>
      </c>
      <c r="K230" s="147">
        <f>'超用20大－原因別分析'!AD57</f>
        <v>0</v>
      </c>
      <c r="L230" s="146">
        <f>'超用20大－原因別分析'!AE56</f>
        <v>59634.654699999999</v>
      </c>
      <c r="M230" s="147">
        <f>'超用20大－原因別分析'!AE57</f>
        <v>0.7</v>
      </c>
    </row>
    <row r="231" spans="1:13" ht="15.75" customHeight="1">
      <c r="A231" s="256" t="s">
        <v>577</v>
      </c>
      <c r="B231" s="140" t="s">
        <v>971</v>
      </c>
      <c r="C231" s="255"/>
      <c r="D231" s="693"/>
      <c r="E231" s="690" t="s">
        <v>201</v>
      </c>
      <c r="F231" s="788">
        <v>5</v>
      </c>
      <c r="G231" s="789"/>
      <c r="H231" s="788">
        <v>6</v>
      </c>
      <c r="I231" s="789"/>
      <c r="J231" s="788">
        <v>7</v>
      </c>
      <c r="K231" s="789"/>
      <c r="L231" s="823"/>
      <c r="M231" s="824"/>
    </row>
    <row r="232" spans="1:13" ht="31.35" customHeight="1">
      <c r="A232" s="140" t="s">
        <v>578</v>
      </c>
      <c r="B232" s="140" t="s">
        <v>976</v>
      </c>
      <c r="C232" s="255"/>
      <c r="D232" s="693"/>
      <c r="E232" s="690"/>
      <c r="F232" s="825" t="s">
        <v>192</v>
      </c>
      <c r="G232" s="826"/>
      <c r="H232" s="825" t="s">
        <v>170</v>
      </c>
      <c r="I232" s="826"/>
      <c r="J232" s="825" t="s">
        <v>193</v>
      </c>
      <c r="K232" s="826"/>
      <c r="L232" s="827"/>
      <c r="M232" s="828"/>
    </row>
    <row r="233" spans="1:13" ht="15.75" customHeight="1">
      <c r="D233" s="693"/>
      <c r="E233" s="690"/>
      <c r="F233" s="170" t="s">
        <v>11</v>
      </c>
      <c r="G233" s="170" t="s">
        <v>41</v>
      </c>
      <c r="H233" s="170" t="s">
        <v>11</v>
      </c>
      <c r="I233" s="170" t="s">
        <v>41</v>
      </c>
      <c r="J233" s="170" t="s">
        <v>11</v>
      </c>
      <c r="K233" s="170" t="s">
        <v>41</v>
      </c>
      <c r="L233" s="170"/>
      <c r="M233" s="170"/>
    </row>
    <row r="234" spans="1:13" ht="19.350000000000001" customHeight="1">
      <c r="D234" s="693"/>
      <c r="E234" s="143" t="s">
        <v>247</v>
      </c>
      <c r="F234" s="146">
        <f>'報廢20大－原因別分析'!AF56</f>
        <v>1222.0800000000002</v>
      </c>
      <c r="G234" s="147">
        <f>'報廢20大－原因別分析'!AF57</f>
        <v>0.05</v>
      </c>
      <c r="H234" s="146">
        <f>'報廢20大－原因別分析'!AG56</f>
        <v>1205.0999999999999</v>
      </c>
      <c r="I234" s="147">
        <f>'報廢20大－原因別分析'!AG57</f>
        <v>0.05</v>
      </c>
      <c r="J234" s="146">
        <f>'報廢20大－原因別分析'!AH56</f>
        <v>0</v>
      </c>
      <c r="K234" s="147">
        <f>'報廢20大－原因別分析'!AH57</f>
        <v>0</v>
      </c>
      <c r="L234" s="146"/>
      <c r="M234" s="147"/>
    </row>
    <row r="235" spans="1:13" ht="19.350000000000001" customHeight="1">
      <c r="D235" s="693"/>
      <c r="E235" s="148" t="s">
        <v>248</v>
      </c>
      <c r="F235" s="146">
        <f>'超用20大－原因別分析'!AF56</f>
        <v>15384.320500000038</v>
      </c>
      <c r="G235" s="147">
        <f>'超用20大－原因別分析'!AF57</f>
        <v>0.05</v>
      </c>
      <c r="H235" s="146">
        <f>'超用20大－原因別分析'!AG56</f>
        <v>21744.978099999993</v>
      </c>
      <c r="I235" s="147">
        <f>'超用20大－原因別分析'!AG57</f>
        <v>0.25</v>
      </c>
      <c r="J235" s="146">
        <f>'超用20大－原因別分析'!AH56</f>
        <v>0</v>
      </c>
      <c r="K235" s="147">
        <f>'超用20大－原因別分析'!AH57</f>
        <v>0</v>
      </c>
      <c r="L235" s="146"/>
      <c r="M235" s="147"/>
    </row>
    <row r="236" spans="1:13" ht="15.75" customHeight="1">
      <c r="A236" s="257" t="s">
        <v>601</v>
      </c>
      <c r="B236" s="258">
        <f>'生產管理報表(週) '!B6</f>
        <v>33889.775349999996</v>
      </c>
      <c r="E236" s="820" t="s">
        <v>859</v>
      </c>
      <c r="F236" s="821"/>
      <c r="G236" s="821"/>
      <c r="H236" s="821"/>
      <c r="I236" s="821"/>
      <c r="J236" s="821"/>
      <c r="K236" s="821"/>
      <c r="L236" s="821"/>
      <c r="M236" s="821"/>
    </row>
    <row r="237" spans="1:13" ht="15.75" customHeight="1">
      <c r="A237" s="822" t="s">
        <v>201</v>
      </c>
      <c r="B237" s="691" t="s">
        <v>10</v>
      </c>
      <c r="C237" s="691"/>
      <c r="D237" s="692"/>
      <c r="E237" s="690" t="s">
        <v>201</v>
      </c>
      <c r="F237" s="694">
        <v>1</v>
      </c>
      <c r="G237" s="694"/>
      <c r="H237" s="694">
        <v>2</v>
      </c>
      <c r="I237" s="694"/>
      <c r="J237" s="694">
        <v>3</v>
      </c>
      <c r="K237" s="694"/>
      <c r="L237" s="694">
        <v>4</v>
      </c>
      <c r="M237" s="694"/>
    </row>
    <row r="238" spans="1:13" ht="31.35" customHeight="1">
      <c r="A238" s="822"/>
      <c r="B238" s="691"/>
      <c r="C238" s="691"/>
      <c r="D238" s="693"/>
      <c r="E238" s="690"/>
      <c r="F238" s="696" t="s">
        <v>860</v>
      </c>
      <c r="G238" s="696"/>
      <c r="H238" s="696" t="s">
        <v>244</v>
      </c>
      <c r="I238" s="696"/>
      <c r="J238" s="696" t="s">
        <v>169</v>
      </c>
      <c r="K238" s="696"/>
      <c r="L238" s="696" t="s">
        <v>654</v>
      </c>
      <c r="M238" s="696"/>
    </row>
    <row r="239" spans="1:13" ht="15.75" customHeight="1">
      <c r="A239" s="822"/>
      <c r="B239" s="170" t="s">
        <v>11</v>
      </c>
      <c r="C239" s="170" t="s">
        <v>41</v>
      </c>
      <c r="D239" s="693"/>
      <c r="E239" s="690"/>
      <c r="F239" s="170" t="s">
        <v>11</v>
      </c>
      <c r="G239" s="170" t="s">
        <v>41</v>
      </c>
      <c r="H239" s="170" t="s">
        <v>11</v>
      </c>
      <c r="I239" s="170" t="s">
        <v>41</v>
      </c>
      <c r="J239" s="170" t="s">
        <v>11</v>
      </c>
      <c r="K239" s="170" t="s">
        <v>41</v>
      </c>
      <c r="L239" s="170" t="s">
        <v>11</v>
      </c>
      <c r="M239" s="170" t="s">
        <v>41</v>
      </c>
    </row>
    <row r="240" spans="1:13" ht="19.350000000000001" customHeight="1">
      <c r="A240" s="259" t="s">
        <v>247</v>
      </c>
      <c r="B240" s="144">
        <f>日別報廢率總表!M148</f>
        <v>81950.398200000011</v>
      </c>
      <c r="C240" s="277">
        <f>B240/($B$236*1000)</f>
        <v>2.4181452179499333E-3</v>
      </c>
      <c r="D240" s="693"/>
      <c r="E240" s="143" t="s">
        <v>247</v>
      </c>
      <c r="F240" s="146">
        <f>'報廢20大－原因別分析'!AB80</f>
        <v>22313.197499999998</v>
      </c>
      <c r="G240" s="147">
        <f>'報廢20大－原因別分析'!AB81</f>
        <v>0.75</v>
      </c>
      <c r="H240" s="146">
        <f>'報廢20大－原因別分析'!AC80</f>
        <v>0</v>
      </c>
      <c r="I240" s="147">
        <f>'報廢20大－原因別分析'!AC81</f>
        <v>0</v>
      </c>
      <c r="J240" s="146">
        <f>'報廢20大－原因別分析'!AD80</f>
        <v>5943.4953999999998</v>
      </c>
      <c r="K240" s="147">
        <f>'報廢20大－原因別分析'!AD81</f>
        <v>0.2</v>
      </c>
      <c r="L240" s="146">
        <f>'報廢20大－原因別分析'!AE80</f>
        <v>0</v>
      </c>
      <c r="M240" s="147">
        <f>'報廢20大－原因別分析'!AE81</f>
        <v>0</v>
      </c>
    </row>
    <row r="241" spans="1:13" ht="19.350000000000001" customHeight="1">
      <c r="A241" s="260" t="s">
        <v>248</v>
      </c>
      <c r="B241" s="149">
        <f>日別報廢率總表!N148</f>
        <v>200793.81850000005</v>
      </c>
      <c r="C241" s="145">
        <f>B241/($B$236*1000)</f>
        <v>5.9249085137414491E-3</v>
      </c>
      <c r="D241" s="693"/>
      <c r="E241" s="148" t="s">
        <v>248</v>
      </c>
      <c r="F241" s="146">
        <f>'超用20大－原因別分析'!AB80</f>
        <v>0</v>
      </c>
      <c r="G241" s="147">
        <f>'超用20大－原因別分析'!AB68</f>
        <v>0</v>
      </c>
      <c r="H241" s="146">
        <f>'超用20大－原因別分析'!AC80</f>
        <v>0</v>
      </c>
      <c r="I241" s="147">
        <f>'超用20大－原因別分析'!AC81</f>
        <v>0</v>
      </c>
      <c r="J241" s="146">
        <f>'超用20大－原因別分析'!AD80</f>
        <v>0</v>
      </c>
      <c r="K241" s="147">
        <f>'超用20大－原因別分析'!AD81</f>
        <v>0</v>
      </c>
      <c r="L241" s="146">
        <f>'超用20大－原因別分析'!AE80</f>
        <v>68957.505000000034</v>
      </c>
      <c r="M241" s="147">
        <f>'超用20大－原因別分析'!AE81</f>
        <v>0.8</v>
      </c>
    </row>
    <row r="242" spans="1:13" ht="15.75" customHeight="1">
      <c r="A242" s="256" t="s">
        <v>577</v>
      </c>
      <c r="B242" s="140" t="s">
        <v>1018</v>
      </c>
      <c r="C242" s="255"/>
      <c r="D242" s="693"/>
      <c r="E242" s="690" t="s">
        <v>201</v>
      </c>
      <c r="F242" s="788">
        <v>5</v>
      </c>
      <c r="G242" s="789"/>
      <c r="H242" s="788">
        <v>6</v>
      </c>
      <c r="I242" s="789"/>
      <c r="J242" s="788">
        <v>7</v>
      </c>
      <c r="K242" s="789"/>
      <c r="L242" s="823"/>
      <c r="M242" s="824"/>
    </row>
    <row r="243" spans="1:13" ht="31.35" customHeight="1">
      <c r="A243" s="140" t="s">
        <v>578</v>
      </c>
      <c r="B243" s="140" t="s">
        <v>1018</v>
      </c>
      <c r="C243" s="255"/>
      <c r="D243" s="693"/>
      <c r="E243" s="690"/>
      <c r="F243" s="825" t="s">
        <v>192</v>
      </c>
      <c r="G243" s="826"/>
      <c r="H243" s="825" t="s">
        <v>170</v>
      </c>
      <c r="I243" s="826"/>
      <c r="J243" s="825" t="s">
        <v>193</v>
      </c>
      <c r="K243" s="826"/>
      <c r="L243" s="827"/>
      <c r="M243" s="828"/>
    </row>
    <row r="244" spans="1:13" ht="15.75" customHeight="1">
      <c r="D244" s="693"/>
      <c r="E244" s="690"/>
      <c r="F244" s="170" t="s">
        <v>11</v>
      </c>
      <c r="G244" s="170" t="s">
        <v>41</v>
      </c>
      <c r="H244" s="170" t="s">
        <v>11</v>
      </c>
      <c r="I244" s="170" t="s">
        <v>41</v>
      </c>
      <c r="J244" s="170" t="s">
        <v>11</v>
      </c>
      <c r="K244" s="170" t="s">
        <v>41</v>
      </c>
      <c r="L244" s="170"/>
      <c r="M244" s="170"/>
    </row>
    <row r="245" spans="1:13" ht="19.350000000000001" customHeight="1">
      <c r="D245" s="693"/>
      <c r="E245" s="143" t="s">
        <v>247</v>
      </c>
      <c r="F245" s="146">
        <f>'報廢20大－原因別分析'!AF80</f>
        <v>0</v>
      </c>
      <c r="G245" s="147">
        <f>'報廢20大－原因別分析'!AF81</f>
        <v>0</v>
      </c>
      <c r="H245" s="146">
        <f>'報廢20大－原因別分析'!AG80</f>
        <v>1328.6999999999998</v>
      </c>
      <c r="I245" s="147">
        <f>'報廢20大－原因別分析'!AG81</f>
        <v>0.05</v>
      </c>
      <c r="J245" s="146">
        <f>'報廢20大－原因別分析'!AH80</f>
        <v>0</v>
      </c>
      <c r="K245" s="147">
        <f>'報廢20大－原因別分析'!AH81</f>
        <v>0</v>
      </c>
      <c r="L245" s="146"/>
      <c r="M245" s="147"/>
    </row>
    <row r="246" spans="1:13" ht="19.350000000000001" customHeight="1">
      <c r="D246" s="693"/>
      <c r="E246" s="148" t="s">
        <v>248</v>
      </c>
      <c r="F246" s="146">
        <f>'超用20大－原因別分析'!AF80</f>
        <v>13205.305100000007</v>
      </c>
      <c r="G246" s="147">
        <f>'超用20大－原因別分析'!AF81</f>
        <v>0.05</v>
      </c>
      <c r="H246" s="146">
        <f>'超用20大－原因別分析'!AG80</f>
        <v>11591.991400000001</v>
      </c>
      <c r="I246" s="147">
        <f>'超用20大－原因別分析'!AG81</f>
        <v>0.15</v>
      </c>
      <c r="J246" s="146">
        <f>'超用20大－原因別分析'!AH80</f>
        <v>0</v>
      </c>
      <c r="K246" s="147">
        <f>'超用20大－原因別分析'!AH81</f>
        <v>0</v>
      </c>
      <c r="L246" s="146"/>
      <c r="M246" s="147"/>
    </row>
  </sheetData>
  <mergeCells count="473">
    <mergeCell ref="E236:M236"/>
    <mergeCell ref="A237:A239"/>
    <mergeCell ref="B237:C238"/>
    <mergeCell ref="D237:D246"/>
    <mergeCell ref="E237:E239"/>
    <mergeCell ref="F237:G237"/>
    <mergeCell ref="H237:I237"/>
    <mergeCell ref="J237:K237"/>
    <mergeCell ref="L237:M237"/>
    <mergeCell ref="F238:G238"/>
    <mergeCell ref="H238:I238"/>
    <mergeCell ref="J238:K238"/>
    <mergeCell ref="L238:M238"/>
    <mergeCell ref="E242:E244"/>
    <mergeCell ref="F242:G242"/>
    <mergeCell ref="H242:I242"/>
    <mergeCell ref="J242:K242"/>
    <mergeCell ref="L242:M242"/>
    <mergeCell ref="F243:G243"/>
    <mergeCell ref="H243:I243"/>
    <mergeCell ref="J243:K243"/>
    <mergeCell ref="L243:M243"/>
    <mergeCell ref="E214:M214"/>
    <mergeCell ref="A215:A217"/>
    <mergeCell ref="B215:C216"/>
    <mergeCell ref="D215:D224"/>
    <mergeCell ref="E215:E217"/>
    <mergeCell ref="F215:G215"/>
    <mergeCell ref="H215:I215"/>
    <mergeCell ref="J215:K215"/>
    <mergeCell ref="L215:M215"/>
    <mergeCell ref="F216:G216"/>
    <mergeCell ref="H216:I216"/>
    <mergeCell ref="J216:K216"/>
    <mergeCell ref="L216:M216"/>
    <mergeCell ref="E220:E222"/>
    <mergeCell ref="F220:G220"/>
    <mergeCell ref="H220:I220"/>
    <mergeCell ref="J220:K220"/>
    <mergeCell ref="L220:M220"/>
    <mergeCell ref="F221:G221"/>
    <mergeCell ref="H221:I221"/>
    <mergeCell ref="J221:K221"/>
    <mergeCell ref="L221:M221"/>
    <mergeCell ref="E170:M170"/>
    <mergeCell ref="A171:A173"/>
    <mergeCell ref="B171:C172"/>
    <mergeCell ref="D171:D180"/>
    <mergeCell ref="E171:E173"/>
    <mergeCell ref="F171:G171"/>
    <mergeCell ref="H171:I171"/>
    <mergeCell ref="J171:K171"/>
    <mergeCell ref="L171:M171"/>
    <mergeCell ref="F172:G172"/>
    <mergeCell ref="H172:I172"/>
    <mergeCell ref="J172:K172"/>
    <mergeCell ref="L172:M172"/>
    <mergeCell ref="E176:E178"/>
    <mergeCell ref="F176:G176"/>
    <mergeCell ref="H176:I176"/>
    <mergeCell ref="J176:K176"/>
    <mergeCell ref="L176:M176"/>
    <mergeCell ref="F177:G177"/>
    <mergeCell ref="H177:I177"/>
    <mergeCell ref="J177:K177"/>
    <mergeCell ref="L177:M177"/>
    <mergeCell ref="A160:A162"/>
    <mergeCell ref="B160:C161"/>
    <mergeCell ref="D160:D169"/>
    <mergeCell ref="E160:E162"/>
    <mergeCell ref="F160:G160"/>
    <mergeCell ref="H160:I160"/>
    <mergeCell ref="J160:K160"/>
    <mergeCell ref="L160:M160"/>
    <mergeCell ref="F161:G161"/>
    <mergeCell ref="H161:I161"/>
    <mergeCell ref="J161:K161"/>
    <mergeCell ref="L161:M161"/>
    <mergeCell ref="E165:E167"/>
    <mergeCell ref="F165:G165"/>
    <mergeCell ref="H165:I165"/>
    <mergeCell ref="J165:K165"/>
    <mergeCell ref="L165:M165"/>
    <mergeCell ref="F166:G166"/>
    <mergeCell ref="H166:I166"/>
    <mergeCell ref="J166:K166"/>
    <mergeCell ref="L166:M166"/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E148:M148"/>
    <mergeCell ref="E159:M159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E181:M181"/>
    <mergeCell ref="A182:A184"/>
    <mergeCell ref="B182:C183"/>
    <mergeCell ref="D182:D191"/>
    <mergeCell ref="E182:E184"/>
    <mergeCell ref="F182:G182"/>
    <mergeCell ref="H182:I182"/>
    <mergeCell ref="J182:K182"/>
    <mergeCell ref="L182:M182"/>
    <mergeCell ref="F183:G183"/>
    <mergeCell ref="H183:I183"/>
    <mergeCell ref="J183:K183"/>
    <mergeCell ref="L183:M183"/>
    <mergeCell ref="E187:E189"/>
    <mergeCell ref="F187:G187"/>
    <mergeCell ref="H187:I187"/>
    <mergeCell ref="J187:K187"/>
    <mergeCell ref="L187:M187"/>
    <mergeCell ref="F188:G188"/>
    <mergeCell ref="H188:I188"/>
    <mergeCell ref="J188:K188"/>
    <mergeCell ref="L188:M188"/>
    <mergeCell ref="E192:M192"/>
    <mergeCell ref="A193:A195"/>
    <mergeCell ref="B193:C194"/>
    <mergeCell ref="D193:D202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E198:E200"/>
    <mergeCell ref="F198:G198"/>
    <mergeCell ref="H198:I198"/>
    <mergeCell ref="J198:K198"/>
    <mergeCell ref="L198:M198"/>
    <mergeCell ref="F199:G199"/>
    <mergeCell ref="H199:I199"/>
    <mergeCell ref="J199:K199"/>
    <mergeCell ref="L199:M199"/>
    <mergeCell ref="E203:M203"/>
    <mergeCell ref="A204:A206"/>
    <mergeCell ref="B204:C205"/>
    <mergeCell ref="D204:D213"/>
    <mergeCell ref="E204:E206"/>
    <mergeCell ref="F204:G204"/>
    <mergeCell ref="H204:I204"/>
    <mergeCell ref="J204:K204"/>
    <mergeCell ref="L204:M204"/>
    <mergeCell ref="F205:G205"/>
    <mergeCell ref="H205:I205"/>
    <mergeCell ref="J205:K205"/>
    <mergeCell ref="L205:M205"/>
    <mergeCell ref="E209:E211"/>
    <mergeCell ref="F209:G209"/>
    <mergeCell ref="H209:I209"/>
    <mergeCell ref="J209:K209"/>
    <mergeCell ref="L209:M209"/>
    <mergeCell ref="F210:G210"/>
    <mergeCell ref="H210:I210"/>
    <mergeCell ref="J210:K210"/>
    <mergeCell ref="L210:M210"/>
    <mergeCell ref="E225:M225"/>
    <mergeCell ref="A226:A228"/>
    <mergeCell ref="B226:C227"/>
    <mergeCell ref="D226:D235"/>
    <mergeCell ref="E226:E228"/>
    <mergeCell ref="F226:G226"/>
    <mergeCell ref="H226:I226"/>
    <mergeCell ref="J226:K226"/>
    <mergeCell ref="L226:M226"/>
    <mergeCell ref="F227:G227"/>
    <mergeCell ref="H227:I227"/>
    <mergeCell ref="J227:K227"/>
    <mergeCell ref="L227:M227"/>
    <mergeCell ref="E231:E233"/>
    <mergeCell ref="F231:G231"/>
    <mergeCell ref="H231:I231"/>
    <mergeCell ref="J231:K231"/>
    <mergeCell ref="L231:M231"/>
    <mergeCell ref="F232:G232"/>
    <mergeCell ref="H232:I232"/>
    <mergeCell ref="J232:K232"/>
    <mergeCell ref="L232:M23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3" manualBreakCount="3">
    <brk id="59" max="12" man="1"/>
    <brk id="118" max="12" man="1"/>
    <brk id="169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BW142"/>
  <sheetViews>
    <sheetView view="pageBreakPreview" topLeftCell="A126" zoomScaleNormal="60" zoomScaleSheetLayoutView="100" workbookViewId="0">
      <selection activeCell="R141" sqref="R141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500" t="s">
        <v>442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</row>
    <row r="2" spans="1:75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75" s="140" customFormat="1" ht="15.75" customHeight="1">
      <c r="A3" s="848" t="s">
        <v>802</v>
      </c>
      <c r="B3" s="848"/>
      <c r="C3" s="848"/>
      <c r="D3" s="848"/>
      <c r="E3" s="848"/>
      <c r="F3" s="848"/>
      <c r="G3" s="848"/>
      <c r="H3" s="848"/>
      <c r="I3" s="848"/>
      <c r="J3" s="848"/>
      <c r="K3" s="848"/>
      <c r="L3" s="848"/>
      <c r="M3" s="848"/>
      <c r="R3" s="282"/>
      <c r="S3" s="282"/>
      <c r="T3" s="282"/>
      <c r="U3" s="282"/>
    </row>
    <row r="4" spans="1:75" s="141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75" s="140" customFormat="1" ht="15.75" customHeight="1">
      <c r="A5" s="786" t="s">
        <v>194</v>
      </c>
      <c r="B5" s="779">
        <v>1</v>
      </c>
      <c r="C5" s="780"/>
      <c r="D5" s="779">
        <v>2</v>
      </c>
      <c r="E5" s="780"/>
      <c r="F5" s="779">
        <v>3</v>
      </c>
      <c r="G5" s="780"/>
      <c r="H5" s="788">
        <v>4</v>
      </c>
      <c r="I5" s="789"/>
      <c r="J5" s="788">
        <v>5</v>
      </c>
      <c r="K5" s="789"/>
      <c r="L5" s="788">
        <v>6</v>
      </c>
      <c r="M5" s="789"/>
      <c r="N5" s="788">
        <v>7</v>
      </c>
      <c r="O5" s="789"/>
      <c r="P5" s="788">
        <v>8</v>
      </c>
      <c r="Q5" s="789"/>
      <c r="R5" s="282"/>
      <c r="S5" s="282"/>
      <c r="T5" s="282"/>
      <c r="U5" s="282"/>
    </row>
    <row r="6" spans="1:75" s="140" customFormat="1" ht="15.75" customHeight="1">
      <c r="A6" s="787"/>
      <c r="B6" s="781" t="s">
        <v>860</v>
      </c>
      <c r="C6" s="782"/>
      <c r="D6" s="781" t="s">
        <v>216</v>
      </c>
      <c r="E6" s="782"/>
      <c r="F6" s="781" t="s">
        <v>169</v>
      </c>
      <c r="G6" s="782"/>
      <c r="H6" s="783" t="s">
        <v>654</v>
      </c>
      <c r="I6" s="784"/>
      <c r="J6" s="783" t="s">
        <v>192</v>
      </c>
      <c r="K6" s="784"/>
      <c r="L6" s="783" t="s">
        <v>170</v>
      </c>
      <c r="M6" s="784"/>
      <c r="N6" s="783" t="s">
        <v>193</v>
      </c>
      <c r="O6" s="784"/>
      <c r="P6" s="846" t="s">
        <v>221</v>
      </c>
      <c r="Q6" s="847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788" t="s">
        <v>194</v>
      </c>
      <c r="B8" s="789"/>
      <c r="C8" s="285" t="s">
        <v>47</v>
      </c>
      <c r="D8" s="839" t="s">
        <v>12</v>
      </c>
      <c r="E8" s="704"/>
      <c r="F8" s="829"/>
      <c r="G8" s="840" t="s">
        <v>53</v>
      </c>
      <c r="H8" s="841"/>
      <c r="I8" s="842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353</v>
      </c>
      <c r="O8" s="843" t="s">
        <v>51</v>
      </c>
      <c r="P8" s="844"/>
    </row>
    <row r="9" spans="1:75" s="140" customFormat="1" ht="20.100000000000001" customHeight="1">
      <c r="A9" s="830">
        <v>1</v>
      </c>
      <c r="B9" s="833" t="s">
        <v>864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72"/>
      <c r="P9" s="773"/>
      <c r="R9" s="282"/>
      <c r="S9" s="312"/>
      <c r="T9" s="312"/>
      <c r="U9" s="282"/>
    </row>
    <row r="10" spans="1:75" s="140" customFormat="1" ht="20.100000000000001" customHeight="1">
      <c r="A10" s="831"/>
      <c r="B10" s="834"/>
      <c r="C10" s="287">
        <v>2</v>
      </c>
      <c r="D10" s="288"/>
      <c r="E10" s="289"/>
      <c r="F10" s="289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772"/>
      <c r="P10" s="773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831"/>
      <c r="B11" s="834"/>
      <c r="C11" s="287">
        <v>3</v>
      </c>
      <c r="D11" s="288"/>
      <c r="E11" s="289"/>
      <c r="F11" s="289"/>
      <c r="G11" s="288"/>
      <c r="H11" s="289"/>
      <c r="I11" s="319"/>
      <c r="J11" s="287"/>
      <c r="K11" s="293"/>
      <c r="L11" s="287"/>
      <c r="M11" s="380">
        <f t="shared" si="0"/>
        <v>0</v>
      </c>
      <c r="N11" s="294"/>
      <c r="O11" s="845"/>
      <c r="P11" s="791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831"/>
      <c r="B12" s="834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45"/>
      <c r="P12" s="791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831"/>
      <c r="B13" s="834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1">
        <f t="shared" si="0"/>
        <v>0</v>
      </c>
      <c r="N13" s="294"/>
      <c r="O13" s="845"/>
      <c r="P13" s="791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832"/>
      <c r="B14" s="835"/>
      <c r="C14" s="706"/>
      <c r="D14" s="707"/>
      <c r="E14" s="707"/>
      <c r="F14" s="707"/>
      <c r="G14" s="707"/>
      <c r="H14" s="707"/>
      <c r="I14" s="838"/>
      <c r="J14" s="300" t="s">
        <v>58</v>
      </c>
      <c r="K14" s="240">
        <f>M14/'生產管理報表 7-1 (週)'!$B$196</f>
        <v>0</v>
      </c>
      <c r="L14" s="300" t="s">
        <v>59</v>
      </c>
      <c r="M14" s="382">
        <f>SUM(M9:M13)</f>
        <v>0</v>
      </c>
      <c r="N14" s="806"/>
      <c r="O14" s="807"/>
      <c r="P14" s="808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788" t="s">
        <v>194</v>
      </c>
      <c r="B16" s="789"/>
      <c r="C16" s="303" t="s">
        <v>47</v>
      </c>
      <c r="D16" s="703" t="s">
        <v>12</v>
      </c>
      <c r="E16" s="704"/>
      <c r="F16" s="705"/>
      <c r="G16" s="703" t="s">
        <v>53</v>
      </c>
      <c r="H16" s="704"/>
      <c r="I16" s="70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353</v>
      </c>
      <c r="O16" s="797" t="s">
        <v>51</v>
      </c>
      <c r="P16" s="798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830">
        <v>2</v>
      </c>
      <c r="B17" s="833" t="s">
        <v>217</v>
      </c>
      <c r="C17" s="307">
        <v>1</v>
      </c>
      <c r="D17" s="288" t="s">
        <v>782</v>
      </c>
      <c r="E17" s="289"/>
      <c r="F17" s="290"/>
      <c r="G17" s="290" t="s">
        <v>784</v>
      </c>
      <c r="H17" s="289"/>
      <c r="I17" s="290"/>
      <c r="J17" s="308">
        <v>87.8</v>
      </c>
      <c r="K17" s="309">
        <v>2.853229856197215E-2</v>
      </c>
      <c r="L17" s="308">
        <v>20</v>
      </c>
      <c r="M17" s="310">
        <f t="shared" ref="M17:M21" si="1">L17*J17</f>
        <v>1756</v>
      </c>
      <c r="N17" s="311"/>
      <c r="O17" s="799" t="s">
        <v>805</v>
      </c>
      <c r="P17" s="800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831"/>
      <c r="B18" s="834"/>
      <c r="C18" s="307">
        <v>2</v>
      </c>
      <c r="D18" s="288" t="s">
        <v>742</v>
      </c>
      <c r="E18" s="289"/>
      <c r="F18" s="290"/>
      <c r="G18" s="290" t="s">
        <v>743</v>
      </c>
      <c r="H18" s="289"/>
      <c r="I18" s="290"/>
      <c r="J18" s="308">
        <v>211.02</v>
      </c>
      <c r="K18" s="309">
        <v>4.8208055819854108E-2</v>
      </c>
      <c r="L18" s="308">
        <v>1.52</v>
      </c>
      <c r="M18" s="310">
        <f t="shared" si="1"/>
        <v>320.75040000000001</v>
      </c>
      <c r="N18" s="311"/>
      <c r="O18" s="799" t="s">
        <v>806</v>
      </c>
      <c r="P18" s="800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831"/>
      <c r="B19" s="834"/>
      <c r="C19" s="307">
        <v>3</v>
      </c>
      <c r="D19" s="288" t="s">
        <v>374</v>
      </c>
      <c r="E19" s="289"/>
      <c r="F19" s="290"/>
      <c r="G19" s="290" t="s">
        <v>362</v>
      </c>
      <c r="H19" s="289"/>
      <c r="I19" s="290"/>
      <c r="J19" s="308">
        <v>141.66999999999999</v>
      </c>
      <c r="K19" s="309">
        <v>2.1583430120015488E-2</v>
      </c>
      <c r="L19" s="308">
        <v>2.23</v>
      </c>
      <c r="M19" s="310">
        <f t="shared" si="1"/>
        <v>315.92409999999995</v>
      </c>
      <c r="N19" s="311"/>
      <c r="O19" s="799" t="s">
        <v>806</v>
      </c>
      <c r="P19" s="800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831"/>
      <c r="B20" s="834"/>
      <c r="C20" s="307">
        <v>4</v>
      </c>
      <c r="D20" s="288" t="s">
        <v>779</v>
      </c>
      <c r="E20" s="289"/>
      <c r="F20" s="290"/>
      <c r="G20" s="290" t="s">
        <v>797</v>
      </c>
      <c r="H20" s="289"/>
      <c r="I20" s="290"/>
      <c r="J20" s="308">
        <v>165.43</v>
      </c>
      <c r="K20" s="309">
        <v>2.6531231049120682E-2</v>
      </c>
      <c r="L20" s="308">
        <v>1.75</v>
      </c>
      <c r="M20" s="310">
        <f t="shared" si="1"/>
        <v>289.5025</v>
      </c>
      <c r="N20" s="311"/>
      <c r="O20" s="799" t="s">
        <v>807</v>
      </c>
      <c r="P20" s="800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831"/>
      <c r="B21" s="834"/>
      <c r="C21" s="313">
        <v>5</v>
      </c>
      <c r="D21" s="295" t="s">
        <v>370</v>
      </c>
      <c r="E21" s="296"/>
      <c r="F21" s="297"/>
      <c r="G21" s="297" t="s">
        <v>524</v>
      </c>
      <c r="H21" s="296"/>
      <c r="I21" s="297"/>
      <c r="J21" s="314">
        <v>248.46</v>
      </c>
      <c r="K21" s="315">
        <v>4.8666948793906047E-2</v>
      </c>
      <c r="L21" s="314">
        <v>1.1499999999999999</v>
      </c>
      <c r="M21" s="316">
        <f t="shared" si="1"/>
        <v>285.72899999999998</v>
      </c>
      <c r="N21" s="317"/>
      <c r="O21" s="799" t="s">
        <v>808</v>
      </c>
      <c r="P21" s="800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832"/>
      <c r="B22" s="835"/>
      <c r="C22" s="706"/>
      <c r="D22" s="707"/>
      <c r="E22" s="707"/>
      <c r="F22" s="707"/>
      <c r="G22" s="707"/>
      <c r="H22" s="707"/>
      <c r="I22" s="838"/>
      <c r="J22" s="300" t="s">
        <v>58</v>
      </c>
      <c r="K22" s="240">
        <f>M22/'生產管理報表 7-1 (週)'!$B$196</f>
        <v>2.4267840669907819E-2</v>
      </c>
      <c r="L22" s="300" t="s">
        <v>59</v>
      </c>
      <c r="M22" s="301">
        <f>SUM(M17:M21)</f>
        <v>2967.9059999999999</v>
      </c>
      <c r="N22" s="801"/>
      <c r="O22" s="802"/>
      <c r="P22" s="803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788" t="s">
        <v>194</v>
      </c>
      <c r="B24" s="789"/>
      <c r="C24" s="303" t="s">
        <v>47</v>
      </c>
      <c r="D24" s="703" t="s">
        <v>12</v>
      </c>
      <c r="E24" s="704"/>
      <c r="F24" s="705"/>
      <c r="G24" s="703" t="s">
        <v>53</v>
      </c>
      <c r="H24" s="704"/>
      <c r="I24" s="829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353</v>
      </c>
      <c r="O24" s="795" t="s">
        <v>51</v>
      </c>
      <c r="P24" s="796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45.75" customHeight="1">
      <c r="A25" s="830">
        <v>3</v>
      </c>
      <c r="B25" s="833" t="s">
        <v>608</v>
      </c>
      <c r="C25" s="307">
        <v>1</v>
      </c>
      <c r="D25" s="288" t="s">
        <v>698</v>
      </c>
      <c r="E25" s="289"/>
      <c r="F25" s="290"/>
      <c r="G25" s="442" t="s">
        <v>696</v>
      </c>
      <c r="H25" s="367"/>
      <c r="I25" s="442"/>
      <c r="J25" s="308">
        <v>13.950000000000001</v>
      </c>
      <c r="K25" s="309">
        <v>9.0649743961032977E-3</v>
      </c>
      <c r="L25" s="308">
        <v>159</v>
      </c>
      <c r="M25" s="383">
        <f t="shared" ref="M25:M29" si="2">L25*J25</f>
        <v>2218.0500000000002</v>
      </c>
      <c r="N25" s="321"/>
      <c r="O25" s="836" t="s">
        <v>758</v>
      </c>
      <c r="P25" s="837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831"/>
      <c r="B26" s="834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90"/>
      <c r="P26" s="791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831"/>
      <c r="B27" s="834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90"/>
      <c r="P27" s="791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831"/>
      <c r="B28" s="83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90"/>
      <c r="P28" s="791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831"/>
      <c r="B29" s="83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90"/>
      <c r="P29" s="791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832"/>
      <c r="B30" s="835"/>
      <c r="C30" s="706"/>
      <c r="D30" s="707"/>
      <c r="E30" s="707"/>
      <c r="F30" s="707"/>
      <c r="G30" s="707"/>
      <c r="H30" s="707"/>
      <c r="I30" s="838"/>
      <c r="J30" s="325" t="s">
        <v>58</v>
      </c>
      <c r="K30" s="240">
        <f>M30/'生產管理報表 7-1 (週)'!$B$196</f>
        <v>1.8136451760227257E-2</v>
      </c>
      <c r="L30" s="325" t="s">
        <v>59</v>
      </c>
      <c r="M30" s="384">
        <f>SUM(M25:M29)</f>
        <v>2218.0500000000002</v>
      </c>
      <c r="N30" s="792"/>
      <c r="O30" s="793"/>
      <c r="P30" s="794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848" t="s">
        <v>863</v>
      </c>
      <c r="B31" s="848"/>
      <c r="C31" s="848"/>
      <c r="D31" s="848"/>
      <c r="E31" s="848"/>
      <c r="F31" s="848"/>
      <c r="G31" s="848"/>
      <c r="H31" s="848"/>
      <c r="I31" s="848"/>
      <c r="J31" s="848"/>
      <c r="K31" s="848"/>
      <c r="L31" s="848"/>
      <c r="M31" s="848"/>
      <c r="R31" s="282"/>
      <c r="S31" s="282"/>
      <c r="T31" s="282"/>
      <c r="U31" s="282"/>
    </row>
    <row r="32" spans="1:36" s="141" customFormat="1" ht="15.75" customHeight="1">
      <c r="A32" s="785"/>
      <c r="B32" s="785"/>
      <c r="C32" s="785"/>
      <c r="D32" s="785"/>
      <c r="E32" s="785"/>
      <c r="F32" s="785"/>
      <c r="G32" s="785"/>
      <c r="H32" s="785"/>
      <c r="I32" s="785"/>
      <c r="J32" s="785"/>
      <c r="K32" s="785"/>
      <c r="L32" s="785"/>
      <c r="M32" s="785"/>
    </row>
    <row r="33" spans="1:75" s="140" customFormat="1" ht="15.75" customHeight="1">
      <c r="A33" s="786" t="s">
        <v>194</v>
      </c>
      <c r="B33" s="779">
        <v>1</v>
      </c>
      <c r="C33" s="780"/>
      <c r="D33" s="779">
        <v>2</v>
      </c>
      <c r="E33" s="780"/>
      <c r="F33" s="779">
        <v>3</v>
      </c>
      <c r="G33" s="780"/>
      <c r="H33" s="788">
        <v>4</v>
      </c>
      <c r="I33" s="789"/>
      <c r="J33" s="788">
        <v>5</v>
      </c>
      <c r="K33" s="789"/>
      <c r="L33" s="788">
        <v>6</v>
      </c>
      <c r="M33" s="789"/>
      <c r="N33" s="788">
        <v>7</v>
      </c>
      <c r="O33" s="789"/>
      <c r="P33" s="788">
        <v>8</v>
      </c>
      <c r="Q33" s="789"/>
      <c r="R33" s="282"/>
      <c r="S33" s="282"/>
      <c r="T33" s="282"/>
      <c r="U33" s="282"/>
    </row>
    <row r="34" spans="1:75" s="140" customFormat="1" ht="15.75" customHeight="1">
      <c r="A34" s="787"/>
      <c r="B34" s="781" t="s">
        <v>860</v>
      </c>
      <c r="C34" s="782"/>
      <c r="D34" s="781" t="s">
        <v>216</v>
      </c>
      <c r="E34" s="782"/>
      <c r="F34" s="781" t="s">
        <v>169</v>
      </c>
      <c r="G34" s="782"/>
      <c r="H34" s="783" t="s">
        <v>654</v>
      </c>
      <c r="I34" s="784"/>
      <c r="J34" s="783" t="s">
        <v>192</v>
      </c>
      <c r="K34" s="784"/>
      <c r="L34" s="783" t="s">
        <v>170</v>
      </c>
      <c r="M34" s="784"/>
      <c r="N34" s="783" t="s">
        <v>193</v>
      </c>
      <c r="O34" s="784"/>
      <c r="P34" s="846" t="s">
        <v>221</v>
      </c>
      <c r="Q34" s="847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788" t="s">
        <v>194</v>
      </c>
      <c r="B36" s="789"/>
      <c r="C36" s="285" t="s">
        <v>47</v>
      </c>
      <c r="D36" s="839" t="s">
        <v>12</v>
      </c>
      <c r="E36" s="704"/>
      <c r="F36" s="829"/>
      <c r="G36" s="840" t="s">
        <v>53</v>
      </c>
      <c r="H36" s="841"/>
      <c r="I36" s="842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353</v>
      </c>
      <c r="O36" s="843" t="s">
        <v>51</v>
      </c>
      <c r="P36" s="844"/>
    </row>
    <row r="37" spans="1:75" s="140" customFormat="1" ht="45" customHeight="1">
      <c r="A37" s="830">
        <v>1</v>
      </c>
      <c r="B37" s="833" t="s">
        <v>864</v>
      </c>
      <c r="C37" s="287">
        <v>1</v>
      </c>
      <c r="D37" s="288" t="s">
        <v>710</v>
      </c>
      <c r="E37" s="289"/>
      <c r="F37" s="289"/>
      <c r="G37" s="482" t="s">
        <v>714</v>
      </c>
      <c r="H37" s="447"/>
      <c r="I37" s="448"/>
      <c r="J37" s="287">
        <v>181.60999999999999</v>
      </c>
      <c r="K37" s="293">
        <v>3.2926975020915503E-2</v>
      </c>
      <c r="L37" s="287">
        <v>16.53</v>
      </c>
      <c r="M37" s="380">
        <f>L37*J37</f>
        <v>3002.0133000000001</v>
      </c>
      <c r="N37" s="294"/>
      <c r="O37" s="772" t="s">
        <v>914</v>
      </c>
      <c r="P37" s="773"/>
      <c r="R37" s="282"/>
      <c r="S37" s="312"/>
      <c r="T37" s="312"/>
      <c r="U37" s="282"/>
    </row>
    <row r="38" spans="1:75" s="140" customFormat="1" ht="45" customHeight="1">
      <c r="A38" s="831"/>
      <c r="B38" s="834"/>
      <c r="C38" s="287">
        <v>2</v>
      </c>
      <c r="D38" s="288" t="s">
        <v>436</v>
      </c>
      <c r="E38" s="289"/>
      <c r="F38" s="289"/>
      <c r="G38" s="482" t="s">
        <v>432</v>
      </c>
      <c r="H38" s="447"/>
      <c r="I38" s="448"/>
      <c r="J38" s="287">
        <v>152.75</v>
      </c>
      <c r="K38" s="293">
        <v>1.6000786923947078E-2</v>
      </c>
      <c r="L38" s="287">
        <v>19.52</v>
      </c>
      <c r="M38" s="380">
        <f t="shared" ref="M38:M41" si="3">L38*J38</f>
        <v>2981.68</v>
      </c>
      <c r="N38" s="294"/>
      <c r="O38" s="772" t="s">
        <v>916</v>
      </c>
      <c r="P38" s="773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45" customHeight="1">
      <c r="A39" s="831"/>
      <c r="B39" s="834"/>
      <c r="C39" s="287">
        <v>3</v>
      </c>
      <c r="D39" s="288" t="s">
        <v>762</v>
      </c>
      <c r="E39" s="289"/>
      <c r="F39" s="289"/>
      <c r="G39" s="482" t="s">
        <v>765</v>
      </c>
      <c r="H39" s="447"/>
      <c r="I39" s="448"/>
      <c r="J39" s="287">
        <v>155.84</v>
      </c>
      <c r="K39" s="293">
        <v>2.661644434270493E-2</v>
      </c>
      <c r="L39" s="287">
        <v>12.790000000000001</v>
      </c>
      <c r="M39" s="380">
        <f t="shared" si="3"/>
        <v>1993.1936000000003</v>
      </c>
      <c r="N39" s="294"/>
      <c r="O39" s="845" t="s">
        <v>917</v>
      </c>
      <c r="P39" s="791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45" customHeight="1">
      <c r="A40" s="831"/>
      <c r="B40" s="834"/>
      <c r="C40" s="287">
        <v>4</v>
      </c>
      <c r="D40" s="288" t="s">
        <v>414</v>
      </c>
      <c r="E40" s="289"/>
      <c r="F40" s="289"/>
      <c r="G40" s="482" t="s">
        <v>430</v>
      </c>
      <c r="H40" s="447"/>
      <c r="I40" s="448"/>
      <c r="J40" s="287">
        <v>183.65000000000003</v>
      </c>
      <c r="K40" s="293">
        <v>3.646573784475405E-2</v>
      </c>
      <c r="L40" s="287">
        <v>10.26</v>
      </c>
      <c r="M40" s="380">
        <f t="shared" si="3"/>
        <v>1884.2490000000003</v>
      </c>
      <c r="N40" s="294"/>
      <c r="O40" s="845" t="s">
        <v>920</v>
      </c>
      <c r="P40" s="791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45" customHeight="1" thickBot="1">
      <c r="A41" s="831"/>
      <c r="B41" s="834"/>
      <c r="C41" s="287">
        <v>5</v>
      </c>
      <c r="D41" s="295" t="s">
        <v>779</v>
      </c>
      <c r="E41" s="296"/>
      <c r="F41" s="296"/>
      <c r="G41" s="482" t="s">
        <v>790</v>
      </c>
      <c r="H41" s="447"/>
      <c r="I41" s="448"/>
      <c r="J41" s="298">
        <v>165.67</v>
      </c>
      <c r="K41" s="299">
        <v>1.6834397929016743E-2</v>
      </c>
      <c r="L41" s="298">
        <v>10.99</v>
      </c>
      <c r="M41" s="381">
        <f t="shared" si="3"/>
        <v>1820.7132999999999</v>
      </c>
      <c r="N41" s="294"/>
      <c r="O41" s="845" t="s">
        <v>914</v>
      </c>
      <c r="P41" s="791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832"/>
      <c r="B42" s="835"/>
      <c r="C42" s="706"/>
      <c r="D42" s="707"/>
      <c r="E42" s="707"/>
      <c r="F42" s="707"/>
      <c r="G42" s="707"/>
      <c r="H42" s="707"/>
      <c r="I42" s="838"/>
      <c r="J42" s="300" t="s">
        <v>58</v>
      </c>
      <c r="K42" s="240">
        <f>M42/'生產管理報表 7-1 (週)'!$B$207</f>
        <v>0.10303228011695555</v>
      </c>
      <c r="L42" s="300" t="s">
        <v>59</v>
      </c>
      <c r="M42" s="382">
        <f>SUM(M37:M41)</f>
        <v>11681.849200000001</v>
      </c>
      <c r="N42" s="806"/>
      <c r="O42" s="807"/>
      <c r="P42" s="808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788" t="s">
        <v>194</v>
      </c>
      <c r="B44" s="789"/>
      <c r="C44" s="303" t="s">
        <v>47</v>
      </c>
      <c r="D44" s="703" t="s">
        <v>12</v>
      </c>
      <c r="E44" s="704"/>
      <c r="F44" s="705"/>
      <c r="G44" s="703" t="s">
        <v>53</v>
      </c>
      <c r="H44" s="704"/>
      <c r="I44" s="705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353</v>
      </c>
      <c r="O44" s="797" t="s">
        <v>51</v>
      </c>
      <c r="P44" s="798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830">
        <v>2</v>
      </c>
      <c r="B45" s="833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799"/>
      <c r="P45" s="800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831"/>
      <c r="B46" s="834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799"/>
      <c r="P46" s="800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831"/>
      <c r="B47" s="834"/>
      <c r="C47" s="307">
        <v>3</v>
      </c>
      <c r="D47" s="288"/>
      <c r="E47" s="289"/>
      <c r="F47" s="290"/>
      <c r="G47" s="288"/>
      <c r="H47" s="289"/>
      <c r="I47" s="319"/>
      <c r="J47" s="308"/>
      <c r="K47" s="309"/>
      <c r="L47" s="308"/>
      <c r="M47" s="310">
        <f t="shared" si="4"/>
        <v>0</v>
      </c>
      <c r="N47" s="311"/>
      <c r="O47" s="799"/>
      <c r="P47" s="800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831"/>
      <c r="B48" s="834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799"/>
      <c r="P48" s="800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831"/>
      <c r="B49" s="834"/>
      <c r="C49" s="313">
        <v>5</v>
      </c>
      <c r="D49" s="295"/>
      <c r="E49" s="296"/>
      <c r="F49" s="297"/>
      <c r="G49" s="288"/>
      <c r="H49" s="289"/>
      <c r="I49" s="290"/>
      <c r="J49" s="314"/>
      <c r="K49" s="315"/>
      <c r="L49" s="314"/>
      <c r="M49" s="316">
        <f t="shared" si="4"/>
        <v>0</v>
      </c>
      <c r="N49" s="317"/>
      <c r="O49" s="799"/>
      <c r="P49" s="800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832"/>
      <c r="B50" s="835"/>
      <c r="C50" s="706"/>
      <c r="D50" s="707"/>
      <c r="E50" s="707"/>
      <c r="F50" s="707"/>
      <c r="G50" s="707"/>
      <c r="H50" s="707"/>
      <c r="I50" s="838"/>
      <c r="J50" s="300" t="s">
        <v>58</v>
      </c>
      <c r="K50" s="240">
        <f>M50/'生產管理報表 7-1 (週)'!$B$207</f>
        <v>0</v>
      </c>
      <c r="L50" s="300" t="s">
        <v>59</v>
      </c>
      <c r="M50" s="301">
        <f>SUM(M45:M49)</f>
        <v>0</v>
      </c>
      <c r="N50" s="801"/>
      <c r="O50" s="802"/>
      <c r="P50" s="803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788" t="s">
        <v>194</v>
      </c>
      <c r="B52" s="789"/>
      <c r="C52" s="303" t="s">
        <v>47</v>
      </c>
      <c r="D52" s="703" t="s">
        <v>12</v>
      </c>
      <c r="E52" s="704"/>
      <c r="F52" s="705"/>
      <c r="G52" s="703" t="s">
        <v>53</v>
      </c>
      <c r="H52" s="704"/>
      <c r="I52" s="829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353</v>
      </c>
      <c r="O52" s="795" t="s">
        <v>51</v>
      </c>
      <c r="P52" s="796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39.950000000000003" customHeight="1">
      <c r="A53" s="830">
        <v>3</v>
      </c>
      <c r="B53" s="833" t="s">
        <v>608</v>
      </c>
      <c r="C53" s="307">
        <v>1</v>
      </c>
      <c r="D53" s="288" t="s">
        <v>698</v>
      </c>
      <c r="E53" s="289"/>
      <c r="F53" s="290"/>
      <c r="G53" s="442" t="s">
        <v>696</v>
      </c>
      <c r="H53" s="367"/>
      <c r="I53" s="442"/>
      <c r="J53" s="308">
        <v>13.950000000000001</v>
      </c>
      <c r="K53" s="309">
        <v>7.438790088181684E-3</v>
      </c>
      <c r="L53" s="308">
        <v>151</v>
      </c>
      <c r="M53" s="383">
        <f t="shared" ref="M53:M57" si="5">L53*J53</f>
        <v>2106.4500000000003</v>
      </c>
      <c r="N53" s="321"/>
      <c r="O53" s="836" t="s">
        <v>923</v>
      </c>
      <c r="P53" s="837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39.950000000000003" customHeight="1">
      <c r="A54" s="831"/>
      <c r="B54" s="834"/>
      <c r="C54" s="307">
        <v>2</v>
      </c>
      <c r="D54" s="288" t="s">
        <v>370</v>
      </c>
      <c r="E54" s="289"/>
      <c r="F54" s="290"/>
      <c r="G54" s="290" t="s">
        <v>846</v>
      </c>
      <c r="H54" s="289"/>
      <c r="I54" s="290"/>
      <c r="J54" s="308">
        <v>1.17</v>
      </c>
      <c r="K54" s="309">
        <v>5.8747075643358461E-3</v>
      </c>
      <c r="L54" s="308">
        <v>1356</v>
      </c>
      <c r="M54" s="383">
        <f t="shared" si="5"/>
        <v>1586.52</v>
      </c>
      <c r="N54" s="321"/>
      <c r="O54" s="790" t="s">
        <v>926</v>
      </c>
      <c r="P54" s="791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39.950000000000003" customHeight="1">
      <c r="A55" s="831"/>
      <c r="B55" s="834"/>
      <c r="C55" s="307">
        <v>3</v>
      </c>
      <c r="D55" s="288" t="s">
        <v>370</v>
      </c>
      <c r="E55" s="289"/>
      <c r="F55" s="290"/>
      <c r="G55" s="290" t="s">
        <v>847</v>
      </c>
      <c r="H55" s="289"/>
      <c r="I55" s="290"/>
      <c r="J55" s="308">
        <v>2.4499999999999997</v>
      </c>
      <c r="K55" s="309">
        <v>4.5183877434992071E-3</v>
      </c>
      <c r="L55" s="308">
        <v>604</v>
      </c>
      <c r="M55" s="383">
        <f t="shared" si="5"/>
        <v>1479.7999999999997</v>
      </c>
      <c r="N55" s="321"/>
      <c r="O55" s="790" t="s">
        <v>929</v>
      </c>
      <c r="P55" s="791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54.75" customHeight="1">
      <c r="A56" s="831"/>
      <c r="B56" s="834"/>
      <c r="C56" s="307">
        <v>4</v>
      </c>
      <c r="D56" s="288" t="s">
        <v>583</v>
      </c>
      <c r="E56" s="289"/>
      <c r="F56" s="290"/>
      <c r="G56" s="319" t="s">
        <v>615</v>
      </c>
      <c r="H56" s="289"/>
      <c r="I56" s="319"/>
      <c r="J56" s="320">
        <v>122.81999999999996</v>
      </c>
      <c r="K56" s="309">
        <v>1.8184048327251547E-2</v>
      </c>
      <c r="L56" s="308">
        <v>11.860000000000001</v>
      </c>
      <c r="M56" s="383">
        <f t="shared" si="5"/>
        <v>1456.6451999999997</v>
      </c>
      <c r="N56" s="321"/>
      <c r="O56" s="790" t="s">
        <v>932</v>
      </c>
      <c r="P56" s="791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39.950000000000003" customHeight="1" thickBot="1">
      <c r="A57" s="831"/>
      <c r="B57" s="834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3">
        <f t="shared" si="5"/>
        <v>0</v>
      </c>
      <c r="N57" s="321"/>
      <c r="O57" s="790"/>
      <c r="P57" s="791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832"/>
      <c r="B58" s="835"/>
      <c r="C58" s="706"/>
      <c r="D58" s="707"/>
      <c r="E58" s="707"/>
      <c r="F58" s="707"/>
      <c r="G58" s="707"/>
      <c r="H58" s="707"/>
      <c r="I58" s="838"/>
      <c r="J58" s="325" t="s">
        <v>58</v>
      </c>
      <c r="K58" s="240">
        <f>M58/'生產管理報表 7-1 (週)'!$B$207</f>
        <v>5.847051714192672E-2</v>
      </c>
      <c r="L58" s="325" t="s">
        <v>59</v>
      </c>
      <c r="M58" s="384">
        <f>SUM(M53:M57)</f>
        <v>6629.4152000000004</v>
      </c>
      <c r="N58" s="792"/>
      <c r="O58" s="793"/>
      <c r="P58" s="794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848" t="s">
        <v>943</v>
      </c>
      <c r="B59" s="848"/>
      <c r="C59" s="848"/>
      <c r="D59" s="848"/>
      <c r="E59" s="848"/>
      <c r="F59" s="848"/>
      <c r="G59" s="848"/>
      <c r="H59" s="848"/>
      <c r="I59" s="848"/>
      <c r="J59" s="848"/>
      <c r="K59" s="848"/>
      <c r="L59" s="848"/>
      <c r="M59" s="848"/>
      <c r="R59" s="282"/>
      <c r="S59" s="282"/>
      <c r="T59" s="282"/>
      <c r="U59" s="282"/>
    </row>
    <row r="60" spans="1:36" s="141" customFormat="1" ht="15.75" customHeight="1">
      <c r="A60" s="785"/>
      <c r="B60" s="785"/>
      <c r="C60" s="785"/>
      <c r="D60" s="785"/>
      <c r="E60" s="785"/>
      <c r="F60" s="785"/>
      <c r="G60" s="785"/>
      <c r="H60" s="785"/>
      <c r="I60" s="785"/>
      <c r="J60" s="785"/>
      <c r="K60" s="785"/>
      <c r="L60" s="785"/>
      <c r="M60" s="785"/>
    </row>
    <row r="61" spans="1:36" s="140" customFormat="1" ht="15.75" customHeight="1">
      <c r="A61" s="786" t="s">
        <v>194</v>
      </c>
      <c r="B61" s="779">
        <v>1</v>
      </c>
      <c r="C61" s="780"/>
      <c r="D61" s="779">
        <v>2</v>
      </c>
      <c r="E61" s="780"/>
      <c r="F61" s="779">
        <v>3</v>
      </c>
      <c r="G61" s="780"/>
      <c r="H61" s="788">
        <v>4</v>
      </c>
      <c r="I61" s="789"/>
      <c r="J61" s="788">
        <v>5</v>
      </c>
      <c r="K61" s="789"/>
      <c r="L61" s="788">
        <v>6</v>
      </c>
      <c r="M61" s="789"/>
      <c r="N61" s="788">
        <v>7</v>
      </c>
      <c r="O61" s="789"/>
      <c r="P61" s="788">
        <v>8</v>
      </c>
      <c r="Q61" s="789"/>
      <c r="R61" s="282"/>
      <c r="S61" s="282"/>
      <c r="T61" s="282"/>
      <c r="U61" s="282"/>
    </row>
    <row r="62" spans="1:36" s="140" customFormat="1" ht="15.75" customHeight="1">
      <c r="A62" s="787"/>
      <c r="B62" s="781" t="s">
        <v>860</v>
      </c>
      <c r="C62" s="782"/>
      <c r="D62" s="781" t="s">
        <v>216</v>
      </c>
      <c r="E62" s="782"/>
      <c r="F62" s="781" t="s">
        <v>169</v>
      </c>
      <c r="G62" s="782"/>
      <c r="H62" s="783" t="s">
        <v>654</v>
      </c>
      <c r="I62" s="784"/>
      <c r="J62" s="783" t="s">
        <v>192</v>
      </c>
      <c r="K62" s="784"/>
      <c r="L62" s="783" t="s">
        <v>170</v>
      </c>
      <c r="M62" s="784"/>
      <c r="N62" s="783" t="s">
        <v>193</v>
      </c>
      <c r="O62" s="784"/>
      <c r="P62" s="846" t="s">
        <v>221</v>
      </c>
      <c r="Q62" s="847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788" t="s">
        <v>194</v>
      </c>
      <c r="B64" s="789"/>
      <c r="C64" s="285" t="s">
        <v>47</v>
      </c>
      <c r="D64" s="839" t="s">
        <v>12</v>
      </c>
      <c r="E64" s="704"/>
      <c r="F64" s="829"/>
      <c r="G64" s="840" t="s">
        <v>53</v>
      </c>
      <c r="H64" s="841"/>
      <c r="I64" s="842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353</v>
      </c>
      <c r="O64" s="843" t="s">
        <v>51</v>
      </c>
      <c r="P64" s="844"/>
    </row>
    <row r="65" spans="1:75" s="140" customFormat="1" ht="45" customHeight="1">
      <c r="A65" s="830">
        <v>1</v>
      </c>
      <c r="B65" s="833" t="s">
        <v>864</v>
      </c>
      <c r="C65" s="287">
        <v>1</v>
      </c>
      <c r="D65" s="288" t="s">
        <v>710</v>
      </c>
      <c r="E65" s="289"/>
      <c r="F65" s="289"/>
      <c r="G65" s="483" t="s">
        <v>955</v>
      </c>
      <c r="H65" s="447"/>
      <c r="I65" s="448"/>
      <c r="J65" s="287">
        <v>181.60999999999999</v>
      </c>
      <c r="K65" s="293">
        <v>2.205769819406183E-2</v>
      </c>
      <c r="L65" s="287">
        <v>11.53</v>
      </c>
      <c r="M65" s="380">
        <f>L65*J65</f>
        <v>2093.9632999999999</v>
      </c>
      <c r="N65" s="294"/>
      <c r="O65" s="772" t="s">
        <v>914</v>
      </c>
      <c r="P65" s="773"/>
      <c r="R65" s="282"/>
      <c r="S65" s="312"/>
      <c r="T65" s="312"/>
      <c r="U65" s="282"/>
    </row>
    <row r="66" spans="1:75" s="140" customFormat="1" ht="45" customHeight="1">
      <c r="A66" s="831"/>
      <c r="B66" s="834"/>
      <c r="C66" s="287">
        <v>2</v>
      </c>
      <c r="D66" s="288" t="s">
        <v>670</v>
      </c>
      <c r="E66" s="289"/>
      <c r="F66" s="289"/>
      <c r="G66" s="483" t="s">
        <v>689</v>
      </c>
      <c r="H66" s="447"/>
      <c r="I66" s="448"/>
      <c r="J66" s="287">
        <v>1.1500000000000001</v>
      </c>
      <c r="K66" s="293">
        <v>3.6948671653340211E-2</v>
      </c>
      <c r="L66" s="287">
        <v>1719</v>
      </c>
      <c r="M66" s="380">
        <f t="shared" ref="M66:M69" si="6">L66*J66</f>
        <v>1976.8500000000001</v>
      </c>
      <c r="N66" s="294"/>
      <c r="O66" s="772" t="s">
        <v>958</v>
      </c>
      <c r="P66" s="773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45" customHeight="1">
      <c r="A67" s="831"/>
      <c r="B67" s="834"/>
      <c r="C67" s="287">
        <v>3</v>
      </c>
      <c r="D67" s="288" t="s">
        <v>374</v>
      </c>
      <c r="E67" s="289"/>
      <c r="F67" s="289"/>
      <c r="G67" s="483" t="s">
        <v>362</v>
      </c>
      <c r="H67" s="447"/>
      <c r="I67" s="448"/>
      <c r="J67" s="287">
        <v>141.66999999999999</v>
      </c>
      <c r="K67" s="293">
        <v>1.9329507701600721E-2</v>
      </c>
      <c r="L67" s="287">
        <v>12.799999999999999</v>
      </c>
      <c r="M67" s="380">
        <f t="shared" si="6"/>
        <v>1813.3759999999997</v>
      </c>
      <c r="N67" s="294"/>
      <c r="O67" s="845" t="s">
        <v>916</v>
      </c>
      <c r="P67" s="791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45" customHeight="1">
      <c r="A68" s="831"/>
      <c r="B68" s="834"/>
      <c r="C68" s="287">
        <v>4</v>
      </c>
      <c r="D68" s="288" t="s">
        <v>669</v>
      </c>
      <c r="E68" s="289"/>
      <c r="F68" s="289"/>
      <c r="G68" s="483" t="s">
        <v>679</v>
      </c>
      <c r="H68" s="447"/>
      <c r="I68" s="448"/>
      <c r="J68" s="287">
        <v>169.79</v>
      </c>
      <c r="K68" s="293">
        <v>4.3912175648702596E-2</v>
      </c>
      <c r="L68" s="287">
        <v>9.2399999999999984</v>
      </c>
      <c r="M68" s="380">
        <f t="shared" si="6"/>
        <v>1568.8595999999998</v>
      </c>
      <c r="N68" s="294"/>
      <c r="O68" s="845" t="s">
        <v>959</v>
      </c>
      <c r="P68" s="791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45" customHeight="1" thickBot="1">
      <c r="A69" s="831"/>
      <c r="B69" s="834"/>
      <c r="C69" s="287">
        <v>5</v>
      </c>
      <c r="D69" s="295" t="s">
        <v>762</v>
      </c>
      <c r="E69" s="296"/>
      <c r="F69" s="296"/>
      <c r="G69" s="445" t="s">
        <v>765</v>
      </c>
      <c r="H69" s="357"/>
      <c r="I69" s="358"/>
      <c r="J69" s="298">
        <v>155.84</v>
      </c>
      <c r="K69" s="299">
        <v>2.4499049290624544E-2</v>
      </c>
      <c r="L69" s="298">
        <v>10.049999999999999</v>
      </c>
      <c r="M69" s="381">
        <f t="shared" si="6"/>
        <v>1566.1919999999998</v>
      </c>
      <c r="N69" s="294"/>
      <c r="O69" s="845" t="s">
        <v>917</v>
      </c>
      <c r="P69" s="791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832"/>
      <c r="B70" s="835"/>
      <c r="C70" s="706"/>
      <c r="D70" s="707"/>
      <c r="E70" s="707"/>
      <c r="F70" s="707"/>
      <c r="G70" s="707"/>
      <c r="H70" s="707"/>
      <c r="I70" s="838"/>
      <c r="J70" s="300" t="s">
        <v>58</v>
      </c>
      <c r="K70" s="240">
        <f>M70/'生產管理報表 7-1 (週)'!$B$218</f>
        <v>8.5816500926387637E-2</v>
      </c>
      <c r="L70" s="300" t="s">
        <v>59</v>
      </c>
      <c r="M70" s="382">
        <f>SUM(M65:M69)</f>
        <v>9019.2408999999989</v>
      </c>
      <c r="N70" s="806"/>
      <c r="O70" s="807"/>
      <c r="P70" s="808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788" t="s">
        <v>194</v>
      </c>
      <c r="B72" s="789"/>
      <c r="C72" s="303" t="s">
        <v>47</v>
      </c>
      <c r="D72" s="703" t="s">
        <v>12</v>
      </c>
      <c r="E72" s="704"/>
      <c r="F72" s="705"/>
      <c r="G72" s="703" t="s">
        <v>53</v>
      </c>
      <c r="H72" s="704"/>
      <c r="I72" s="705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353</v>
      </c>
      <c r="O72" s="797" t="s">
        <v>51</v>
      </c>
      <c r="P72" s="798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830">
        <v>2</v>
      </c>
      <c r="B73" s="833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799"/>
      <c r="P73" s="800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831"/>
      <c r="B74" s="834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799"/>
      <c r="P74" s="800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831"/>
      <c r="B75" s="834"/>
      <c r="C75" s="307">
        <v>3</v>
      </c>
      <c r="D75" s="288"/>
      <c r="E75" s="289"/>
      <c r="F75" s="290"/>
      <c r="G75" s="288"/>
      <c r="H75" s="289"/>
      <c r="I75" s="319"/>
      <c r="J75" s="308"/>
      <c r="K75" s="309"/>
      <c r="L75" s="308"/>
      <c r="M75" s="310">
        <f t="shared" si="7"/>
        <v>0</v>
      </c>
      <c r="N75" s="311"/>
      <c r="O75" s="799"/>
      <c r="P75" s="800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831"/>
      <c r="B76" s="834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799"/>
      <c r="P76" s="800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831"/>
      <c r="B77" s="834"/>
      <c r="C77" s="313">
        <v>5</v>
      </c>
      <c r="D77" s="295"/>
      <c r="E77" s="296"/>
      <c r="F77" s="297"/>
      <c r="G77" s="288"/>
      <c r="H77" s="289"/>
      <c r="I77" s="290"/>
      <c r="J77" s="314"/>
      <c r="K77" s="315"/>
      <c r="L77" s="314"/>
      <c r="M77" s="316">
        <f t="shared" si="7"/>
        <v>0</v>
      </c>
      <c r="N77" s="317"/>
      <c r="O77" s="799"/>
      <c r="P77" s="800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832"/>
      <c r="B78" s="835"/>
      <c r="C78" s="706"/>
      <c r="D78" s="707"/>
      <c r="E78" s="707"/>
      <c r="F78" s="707"/>
      <c r="G78" s="707"/>
      <c r="H78" s="707"/>
      <c r="I78" s="838"/>
      <c r="J78" s="300" t="s">
        <v>58</v>
      </c>
      <c r="K78" s="240">
        <f>M78/'生產管理報表 7-1 (週)'!$B$218</f>
        <v>0</v>
      </c>
      <c r="L78" s="300" t="s">
        <v>59</v>
      </c>
      <c r="M78" s="301">
        <f>SUM(M73:M77)</f>
        <v>0</v>
      </c>
      <c r="N78" s="801"/>
      <c r="O78" s="802"/>
      <c r="P78" s="803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788" t="s">
        <v>194</v>
      </c>
      <c r="B80" s="789"/>
      <c r="C80" s="303" t="s">
        <v>47</v>
      </c>
      <c r="D80" s="703" t="s">
        <v>12</v>
      </c>
      <c r="E80" s="704"/>
      <c r="F80" s="705"/>
      <c r="G80" s="703" t="s">
        <v>53</v>
      </c>
      <c r="H80" s="704"/>
      <c r="I80" s="829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353</v>
      </c>
      <c r="O80" s="795" t="s">
        <v>51</v>
      </c>
      <c r="P80" s="796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50.1" customHeight="1">
      <c r="A81" s="830">
        <v>3</v>
      </c>
      <c r="B81" s="833" t="s">
        <v>608</v>
      </c>
      <c r="C81" s="307">
        <v>1</v>
      </c>
      <c r="D81" s="288" t="s">
        <v>583</v>
      </c>
      <c r="E81" s="289"/>
      <c r="F81" s="290"/>
      <c r="G81" s="442" t="s">
        <v>615</v>
      </c>
      <c r="H81" s="367"/>
      <c r="I81" s="442"/>
      <c r="J81" s="308">
        <v>122.81999999999996</v>
      </c>
      <c r="K81" s="309">
        <v>2.3642584267939061E-2</v>
      </c>
      <c r="L81" s="308">
        <v>15.41</v>
      </c>
      <c r="M81" s="383">
        <f t="shared" ref="M81:M85" si="8">L81*J81</f>
        <v>1892.6561999999994</v>
      </c>
      <c r="N81" s="321"/>
      <c r="O81" s="836" t="s">
        <v>932</v>
      </c>
      <c r="P81" s="837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50.1" customHeight="1">
      <c r="A82" s="831"/>
      <c r="B82" s="834"/>
      <c r="C82" s="307">
        <v>2</v>
      </c>
      <c r="D82" s="288" t="s">
        <v>837</v>
      </c>
      <c r="E82" s="289"/>
      <c r="F82" s="290"/>
      <c r="G82" s="290" t="s">
        <v>938</v>
      </c>
      <c r="H82" s="289"/>
      <c r="I82" s="290"/>
      <c r="J82" s="308">
        <v>5.36</v>
      </c>
      <c r="K82" s="309">
        <v>3.4918805302234126E-3</v>
      </c>
      <c r="L82" s="308">
        <v>309</v>
      </c>
      <c r="M82" s="383">
        <f t="shared" si="8"/>
        <v>1656.24</v>
      </c>
      <c r="N82" s="321"/>
      <c r="O82" s="790" t="s">
        <v>962</v>
      </c>
      <c r="P82" s="791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50.1" customHeight="1">
      <c r="A83" s="831"/>
      <c r="B83" s="834"/>
      <c r="C83" s="307">
        <v>3</v>
      </c>
      <c r="D83" s="288" t="s">
        <v>698</v>
      </c>
      <c r="E83" s="289"/>
      <c r="F83" s="290"/>
      <c r="G83" s="290" t="s">
        <v>696</v>
      </c>
      <c r="H83" s="289"/>
      <c r="I83" s="290"/>
      <c r="J83" s="308">
        <v>13.950000000000001</v>
      </c>
      <c r="K83" s="309">
        <v>5.8264167536964768E-3</v>
      </c>
      <c r="L83" s="308">
        <v>106</v>
      </c>
      <c r="M83" s="383">
        <f t="shared" si="8"/>
        <v>1478.7</v>
      </c>
      <c r="N83" s="321"/>
      <c r="O83" s="790" t="s">
        <v>923</v>
      </c>
      <c r="P83" s="791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50.1" customHeight="1">
      <c r="A84" s="831"/>
      <c r="B84" s="834"/>
      <c r="C84" s="307">
        <v>4</v>
      </c>
      <c r="D84" s="288" t="s">
        <v>370</v>
      </c>
      <c r="E84" s="289"/>
      <c r="F84" s="290"/>
      <c r="G84" s="319" t="s">
        <v>846</v>
      </c>
      <c r="H84" s="289"/>
      <c r="I84" s="319"/>
      <c r="J84" s="320">
        <v>1.17</v>
      </c>
      <c r="K84" s="309">
        <v>5.3431976983148374E-3</v>
      </c>
      <c r="L84" s="308">
        <v>1248</v>
      </c>
      <c r="M84" s="383">
        <f t="shared" si="8"/>
        <v>1460.1599999999999</v>
      </c>
      <c r="N84" s="321"/>
      <c r="O84" s="790" t="s">
        <v>926</v>
      </c>
      <c r="P84" s="791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50.1" customHeight="1" thickBot="1">
      <c r="A85" s="831"/>
      <c r="B85" s="834"/>
      <c r="C85" s="313">
        <v>5</v>
      </c>
      <c r="D85" s="295" t="s">
        <v>370</v>
      </c>
      <c r="E85" s="296"/>
      <c r="F85" s="297"/>
      <c r="G85" s="322" t="s">
        <v>847</v>
      </c>
      <c r="H85" s="296"/>
      <c r="I85" s="322"/>
      <c r="J85" s="323">
        <v>2.4499999999999997</v>
      </c>
      <c r="K85" s="315">
        <v>4.4526817801686146E-3</v>
      </c>
      <c r="L85" s="324">
        <v>591</v>
      </c>
      <c r="M85" s="383">
        <f t="shared" si="8"/>
        <v>1447.9499999999998</v>
      </c>
      <c r="N85" s="321"/>
      <c r="O85" s="790" t="s">
        <v>929</v>
      </c>
      <c r="P85" s="791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832"/>
      <c r="B86" s="835"/>
      <c r="C86" s="706"/>
      <c r="D86" s="707"/>
      <c r="E86" s="707"/>
      <c r="F86" s="707"/>
      <c r="G86" s="707"/>
      <c r="H86" s="707"/>
      <c r="I86" s="838"/>
      <c r="J86" s="325" t="s">
        <v>58</v>
      </c>
      <c r="K86" s="240">
        <f>M86/'生產管理報表 7-1 (週)'!$B$218</f>
        <v>7.5506857618565223E-2</v>
      </c>
      <c r="L86" s="325" t="s">
        <v>59</v>
      </c>
      <c r="M86" s="384">
        <f>SUM(M81:M85)</f>
        <v>7935.7061999999987</v>
      </c>
      <c r="N86" s="792"/>
      <c r="O86" s="793"/>
      <c r="P86" s="794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848" t="s">
        <v>1003</v>
      </c>
      <c r="B87" s="848"/>
      <c r="C87" s="848"/>
      <c r="D87" s="848"/>
      <c r="E87" s="848"/>
      <c r="F87" s="848"/>
      <c r="G87" s="848"/>
      <c r="H87" s="848"/>
      <c r="I87" s="848"/>
      <c r="J87" s="848"/>
      <c r="K87" s="848"/>
      <c r="L87" s="848"/>
      <c r="M87" s="848"/>
      <c r="R87" s="282"/>
      <c r="S87" s="282"/>
      <c r="T87" s="282"/>
      <c r="U87" s="282"/>
    </row>
    <row r="88" spans="1:75" s="141" customFormat="1" ht="15.75" customHeight="1">
      <c r="A88" s="785"/>
      <c r="B88" s="785"/>
      <c r="C88" s="785"/>
      <c r="D88" s="785"/>
      <c r="E88" s="785"/>
      <c r="F88" s="785"/>
      <c r="G88" s="785"/>
      <c r="H88" s="785"/>
      <c r="I88" s="785"/>
      <c r="J88" s="785"/>
      <c r="K88" s="785"/>
      <c r="L88" s="785"/>
      <c r="M88" s="785"/>
    </row>
    <row r="89" spans="1:75" s="140" customFormat="1" ht="15.75" customHeight="1">
      <c r="A89" s="786" t="s">
        <v>194</v>
      </c>
      <c r="B89" s="779">
        <v>1</v>
      </c>
      <c r="C89" s="780"/>
      <c r="D89" s="779">
        <v>2</v>
      </c>
      <c r="E89" s="780"/>
      <c r="F89" s="779">
        <v>3</v>
      </c>
      <c r="G89" s="780"/>
      <c r="H89" s="788">
        <v>4</v>
      </c>
      <c r="I89" s="789"/>
      <c r="J89" s="788">
        <v>5</v>
      </c>
      <c r="K89" s="789"/>
      <c r="L89" s="788">
        <v>6</v>
      </c>
      <c r="M89" s="789"/>
      <c r="N89" s="788">
        <v>7</v>
      </c>
      <c r="O89" s="789"/>
      <c r="P89" s="788">
        <v>8</v>
      </c>
      <c r="Q89" s="789"/>
      <c r="R89" s="282"/>
      <c r="S89" s="282"/>
      <c r="T89" s="282"/>
      <c r="U89" s="282"/>
    </row>
    <row r="90" spans="1:75" s="140" customFormat="1" ht="15.75" customHeight="1">
      <c r="A90" s="787"/>
      <c r="B90" s="781" t="s">
        <v>860</v>
      </c>
      <c r="C90" s="782"/>
      <c r="D90" s="781" t="s">
        <v>216</v>
      </c>
      <c r="E90" s="782"/>
      <c r="F90" s="781" t="s">
        <v>169</v>
      </c>
      <c r="G90" s="782"/>
      <c r="H90" s="783" t="s">
        <v>654</v>
      </c>
      <c r="I90" s="784"/>
      <c r="J90" s="783" t="s">
        <v>192</v>
      </c>
      <c r="K90" s="784"/>
      <c r="L90" s="783" t="s">
        <v>170</v>
      </c>
      <c r="M90" s="784"/>
      <c r="N90" s="783" t="s">
        <v>193</v>
      </c>
      <c r="O90" s="784"/>
      <c r="P90" s="846" t="s">
        <v>221</v>
      </c>
      <c r="Q90" s="847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788" t="s">
        <v>194</v>
      </c>
      <c r="B92" s="789"/>
      <c r="C92" s="285" t="s">
        <v>47</v>
      </c>
      <c r="D92" s="839" t="s">
        <v>12</v>
      </c>
      <c r="E92" s="704"/>
      <c r="F92" s="829"/>
      <c r="G92" s="840" t="s">
        <v>53</v>
      </c>
      <c r="H92" s="841"/>
      <c r="I92" s="842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353</v>
      </c>
      <c r="O92" s="843" t="s">
        <v>51</v>
      </c>
      <c r="P92" s="844"/>
    </row>
    <row r="93" spans="1:75" s="140" customFormat="1" ht="45" customHeight="1">
      <c r="A93" s="830">
        <v>1</v>
      </c>
      <c r="B93" s="833" t="s">
        <v>864</v>
      </c>
      <c r="C93" s="287">
        <v>1</v>
      </c>
      <c r="D93" s="288"/>
      <c r="E93" s="289"/>
      <c r="F93" s="289"/>
      <c r="G93" s="483"/>
      <c r="H93" s="447"/>
      <c r="I93" s="448"/>
      <c r="J93" s="287"/>
      <c r="K93" s="293"/>
      <c r="L93" s="287"/>
      <c r="M93" s="380">
        <f>L93*J93</f>
        <v>0</v>
      </c>
      <c r="N93" s="294"/>
      <c r="O93" s="772"/>
      <c r="P93" s="773"/>
      <c r="R93" s="282"/>
      <c r="S93" s="312"/>
      <c r="T93" s="312"/>
      <c r="U93" s="282"/>
    </row>
    <row r="94" spans="1:75" s="140" customFormat="1" ht="45" customHeight="1">
      <c r="A94" s="831"/>
      <c r="B94" s="834"/>
      <c r="C94" s="287">
        <v>2</v>
      </c>
      <c r="D94" s="288"/>
      <c r="E94" s="289"/>
      <c r="F94" s="289"/>
      <c r="G94" s="483"/>
      <c r="H94" s="447"/>
      <c r="I94" s="448"/>
      <c r="J94" s="287"/>
      <c r="K94" s="293"/>
      <c r="L94" s="287"/>
      <c r="M94" s="380">
        <f t="shared" ref="M94:M97" si="9">L94*J94</f>
        <v>0</v>
      </c>
      <c r="N94" s="294"/>
      <c r="O94" s="772"/>
      <c r="P94" s="773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45" customHeight="1">
      <c r="A95" s="831"/>
      <c r="B95" s="834"/>
      <c r="C95" s="287">
        <v>3</v>
      </c>
      <c r="D95" s="288"/>
      <c r="E95" s="289"/>
      <c r="F95" s="289"/>
      <c r="G95" s="483"/>
      <c r="H95" s="447"/>
      <c r="I95" s="448"/>
      <c r="J95" s="287"/>
      <c r="K95" s="293"/>
      <c r="L95" s="287"/>
      <c r="M95" s="380">
        <f t="shared" si="9"/>
        <v>0</v>
      </c>
      <c r="N95" s="294"/>
      <c r="O95" s="845"/>
      <c r="P95" s="791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45" customHeight="1">
      <c r="A96" s="831"/>
      <c r="B96" s="834"/>
      <c r="C96" s="287">
        <v>4</v>
      </c>
      <c r="D96" s="288"/>
      <c r="E96" s="289"/>
      <c r="F96" s="289"/>
      <c r="G96" s="483"/>
      <c r="H96" s="447"/>
      <c r="I96" s="448"/>
      <c r="J96" s="287"/>
      <c r="K96" s="293"/>
      <c r="L96" s="287"/>
      <c r="M96" s="380">
        <f t="shared" si="9"/>
        <v>0</v>
      </c>
      <c r="N96" s="294"/>
      <c r="O96" s="845"/>
      <c r="P96" s="791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45" customHeight="1" thickBot="1">
      <c r="A97" s="831"/>
      <c r="B97" s="834"/>
      <c r="C97" s="287">
        <v>5</v>
      </c>
      <c r="D97" s="295"/>
      <c r="E97" s="296"/>
      <c r="F97" s="296"/>
      <c r="G97" s="445"/>
      <c r="H97" s="357"/>
      <c r="I97" s="358"/>
      <c r="J97" s="298"/>
      <c r="K97" s="299"/>
      <c r="L97" s="298"/>
      <c r="M97" s="381">
        <f t="shared" si="9"/>
        <v>0</v>
      </c>
      <c r="N97" s="294"/>
      <c r="O97" s="845"/>
      <c r="P97" s="791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832"/>
      <c r="B98" s="835"/>
      <c r="C98" s="706"/>
      <c r="D98" s="707"/>
      <c r="E98" s="707"/>
      <c r="F98" s="707"/>
      <c r="G98" s="707"/>
      <c r="H98" s="707"/>
      <c r="I98" s="838"/>
      <c r="J98" s="300" t="s">
        <v>58</v>
      </c>
      <c r="K98" s="240">
        <f>M98/'生產管理報表 7-1 (週)'!$B$229</f>
        <v>0</v>
      </c>
      <c r="L98" s="300" t="s">
        <v>59</v>
      </c>
      <c r="M98" s="382">
        <f>SUM(M93:M97)</f>
        <v>0</v>
      </c>
      <c r="N98" s="806"/>
      <c r="O98" s="807"/>
      <c r="P98" s="808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788" t="s">
        <v>194</v>
      </c>
      <c r="B100" s="789"/>
      <c r="C100" s="303" t="s">
        <v>47</v>
      </c>
      <c r="D100" s="703" t="s">
        <v>12</v>
      </c>
      <c r="E100" s="704"/>
      <c r="F100" s="705"/>
      <c r="G100" s="703" t="s">
        <v>53</v>
      </c>
      <c r="H100" s="704"/>
      <c r="I100" s="705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353</v>
      </c>
      <c r="O100" s="797" t="s">
        <v>51</v>
      </c>
      <c r="P100" s="798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00000000000001" customHeight="1">
      <c r="A101" s="830">
        <v>2</v>
      </c>
      <c r="B101" s="833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799"/>
      <c r="P101" s="800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00000000000001" customHeight="1">
      <c r="A102" s="831"/>
      <c r="B102" s="834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799"/>
      <c r="P102" s="800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00000000000001" customHeight="1">
      <c r="A103" s="831"/>
      <c r="B103" s="834"/>
      <c r="C103" s="307">
        <v>3</v>
      </c>
      <c r="D103" s="288"/>
      <c r="E103" s="289"/>
      <c r="F103" s="290"/>
      <c r="G103" s="288"/>
      <c r="H103" s="289"/>
      <c r="I103" s="319"/>
      <c r="J103" s="308"/>
      <c r="K103" s="309"/>
      <c r="L103" s="308"/>
      <c r="M103" s="310">
        <f t="shared" si="10"/>
        <v>0</v>
      </c>
      <c r="N103" s="311"/>
      <c r="O103" s="799"/>
      <c r="P103" s="800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00000000000001" customHeight="1">
      <c r="A104" s="831"/>
      <c r="B104" s="834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799"/>
      <c r="P104" s="800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00000000000001" customHeight="1" thickBot="1">
      <c r="A105" s="831"/>
      <c r="B105" s="834"/>
      <c r="C105" s="313">
        <v>5</v>
      </c>
      <c r="D105" s="295"/>
      <c r="E105" s="296"/>
      <c r="F105" s="297"/>
      <c r="G105" s="288"/>
      <c r="H105" s="289"/>
      <c r="I105" s="290"/>
      <c r="J105" s="314"/>
      <c r="K105" s="315"/>
      <c r="L105" s="314"/>
      <c r="M105" s="316">
        <f t="shared" si="10"/>
        <v>0</v>
      </c>
      <c r="N105" s="317"/>
      <c r="O105" s="799"/>
      <c r="P105" s="800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 thickBot="1">
      <c r="A106" s="832"/>
      <c r="B106" s="835"/>
      <c r="C106" s="706"/>
      <c r="D106" s="707"/>
      <c r="E106" s="707"/>
      <c r="F106" s="707"/>
      <c r="G106" s="707"/>
      <c r="H106" s="707"/>
      <c r="I106" s="838"/>
      <c r="J106" s="300" t="s">
        <v>58</v>
      </c>
      <c r="K106" s="135">
        <f>M106/'生產管理報表 7-1 (週)'!$B$229</f>
        <v>0</v>
      </c>
      <c r="L106" s="300" t="s">
        <v>59</v>
      </c>
      <c r="M106" s="301">
        <f>SUM(M101:M105)</f>
        <v>0</v>
      </c>
      <c r="N106" s="801"/>
      <c r="O106" s="802"/>
      <c r="P106" s="803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 thickTop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788" t="s">
        <v>194</v>
      </c>
      <c r="B108" s="789"/>
      <c r="C108" s="303" t="s">
        <v>47</v>
      </c>
      <c r="D108" s="703" t="s">
        <v>12</v>
      </c>
      <c r="E108" s="704"/>
      <c r="F108" s="705"/>
      <c r="G108" s="703" t="s">
        <v>53</v>
      </c>
      <c r="H108" s="704"/>
      <c r="I108" s="829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353</v>
      </c>
      <c r="O108" s="795" t="s">
        <v>51</v>
      </c>
      <c r="P108" s="796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50.1" customHeight="1">
      <c r="A109" s="830">
        <v>3</v>
      </c>
      <c r="B109" s="833" t="s">
        <v>608</v>
      </c>
      <c r="C109" s="307">
        <v>1</v>
      </c>
      <c r="D109" s="288" t="s">
        <v>698</v>
      </c>
      <c r="E109" s="289"/>
      <c r="F109" s="290"/>
      <c r="G109" s="442" t="s">
        <v>696</v>
      </c>
      <c r="H109" s="367"/>
      <c r="I109" s="442"/>
      <c r="J109" s="308">
        <v>13.950000000000001</v>
      </c>
      <c r="K109" s="309">
        <v>1.4349243996442336E-2</v>
      </c>
      <c r="L109" s="308">
        <v>242</v>
      </c>
      <c r="M109" s="383">
        <f t="shared" ref="M109:M113" si="11">L109*J109</f>
        <v>3375.9</v>
      </c>
      <c r="N109" s="321"/>
      <c r="O109" s="836" t="s">
        <v>1012</v>
      </c>
      <c r="P109" s="837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50.1" customHeight="1">
      <c r="A110" s="831"/>
      <c r="B110" s="834"/>
      <c r="C110" s="307">
        <v>2</v>
      </c>
      <c r="D110" s="288" t="s">
        <v>583</v>
      </c>
      <c r="E110" s="289"/>
      <c r="F110" s="290"/>
      <c r="G110" s="290" t="s">
        <v>615</v>
      </c>
      <c r="H110" s="289"/>
      <c r="I110" s="290"/>
      <c r="J110" s="308">
        <v>122.81999999999996</v>
      </c>
      <c r="K110" s="309">
        <v>2.2091469128784968E-2</v>
      </c>
      <c r="L110" s="308">
        <v>14.379999999999999</v>
      </c>
      <c r="M110" s="383">
        <f t="shared" si="11"/>
        <v>1766.1515999999995</v>
      </c>
      <c r="N110" s="321"/>
      <c r="O110" s="790" t="s">
        <v>932</v>
      </c>
      <c r="P110" s="791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50.1" customHeight="1">
      <c r="A111" s="831"/>
      <c r="B111" s="834"/>
      <c r="C111" s="307">
        <v>3</v>
      </c>
      <c r="D111" s="288" t="s">
        <v>837</v>
      </c>
      <c r="E111" s="289"/>
      <c r="F111" s="290"/>
      <c r="G111" s="290" t="s">
        <v>938</v>
      </c>
      <c r="H111" s="289"/>
      <c r="I111" s="290"/>
      <c r="J111" s="308">
        <v>5.36</v>
      </c>
      <c r="K111" s="309">
        <v>3.5066776094904127E-3</v>
      </c>
      <c r="L111" s="308">
        <v>282</v>
      </c>
      <c r="M111" s="383">
        <f t="shared" si="11"/>
        <v>1511.52</v>
      </c>
      <c r="N111" s="321"/>
      <c r="O111" s="790" t="s">
        <v>962</v>
      </c>
      <c r="P111" s="791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50.1" customHeight="1">
      <c r="A112" s="831"/>
      <c r="B112" s="834"/>
      <c r="C112" s="307">
        <v>4</v>
      </c>
      <c r="D112" s="288" t="s">
        <v>370</v>
      </c>
      <c r="E112" s="289"/>
      <c r="F112" s="290"/>
      <c r="G112" s="319" t="s">
        <v>847</v>
      </c>
      <c r="H112" s="289"/>
      <c r="I112" s="319"/>
      <c r="J112" s="320">
        <v>2.4499999999999997</v>
      </c>
      <c r="K112" s="309">
        <v>3.9545767877226714E-3</v>
      </c>
      <c r="L112" s="308">
        <v>545</v>
      </c>
      <c r="M112" s="383">
        <f t="shared" si="11"/>
        <v>1335.2499999999998</v>
      </c>
      <c r="N112" s="321"/>
      <c r="O112" s="790" t="s">
        <v>929</v>
      </c>
      <c r="P112" s="791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s="140" customFormat="1" ht="50.1" customHeight="1" thickBot="1">
      <c r="A113" s="831"/>
      <c r="B113" s="834"/>
      <c r="C113" s="313">
        <v>5</v>
      </c>
      <c r="D113" s="295" t="s">
        <v>370</v>
      </c>
      <c r="E113" s="296"/>
      <c r="F113" s="297"/>
      <c r="G113" s="322" t="s">
        <v>846</v>
      </c>
      <c r="H113" s="296"/>
      <c r="I113" s="322"/>
      <c r="J113" s="323">
        <v>1.17</v>
      </c>
      <c r="K113" s="315">
        <v>4.8186572922918631E-3</v>
      </c>
      <c r="L113" s="324">
        <v>1124</v>
      </c>
      <c r="M113" s="383">
        <f t="shared" si="11"/>
        <v>1315.08</v>
      </c>
      <c r="N113" s="321"/>
      <c r="O113" s="790" t="s">
        <v>926</v>
      </c>
      <c r="P113" s="791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s="140" customFormat="1" ht="15.75" customHeight="1" thickTop="1" thickBot="1">
      <c r="A114" s="832"/>
      <c r="B114" s="835"/>
      <c r="C114" s="706"/>
      <c r="D114" s="707"/>
      <c r="E114" s="707"/>
      <c r="F114" s="707"/>
      <c r="G114" s="707"/>
      <c r="H114" s="707"/>
      <c r="I114" s="838"/>
      <c r="J114" s="325" t="s">
        <v>58</v>
      </c>
      <c r="K114" s="135">
        <f>M114/'生產管理報表 7-1 (週)'!$B$229</f>
        <v>0.10729501060757442</v>
      </c>
      <c r="L114" s="325" t="s">
        <v>59</v>
      </c>
      <c r="M114" s="384">
        <f>SUM(M109:M113)</f>
        <v>9303.9015999999992</v>
      </c>
      <c r="N114" s="792"/>
      <c r="O114" s="793"/>
      <c r="P114" s="794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s="140" customFormat="1" ht="15.75" customHeight="1" thickTop="1">
      <c r="A115" s="848" t="s">
        <v>1034</v>
      </c>
      <c r="B115" s="848"/>
      <c r="C115" s="848"/>
      <c r="D115" s="848"/>
      <c r="E115" s="848"/>
      <c r="F115" s="848"/>
      <c r="G115" s="848"/>
      <c r="H115" s="848"/>
      <c r="I115" s="848"/>
      <c r="J115" s="848"/>
      <c r="K115" s="848"/>
      <c r="L115" s="848"/>
      <c r="M115" s="848"/>
      <c r="R115" s="282"/>
      <c r="S115" s="282"/>
      <c r="T115" s="282"/>
      <c r="U115" s="282"/>
    </row>
    <row r="116" spans="1:75" s="141" customFormat="1" ht="15.75" customHeight="1">
      <c r="A116" s="785"/>
      <c r="B116" s="785"/>
      <c r="C116" s="785"/>
      <c r="D116" s="785"/>
      <c r="E116" s="785"/>
      <c r="F116" s="785"/>
      <c r="G116" s="785"/>
      <c r="H116" s="785"/>
      <c r="I116" s="785"/>
      <c r="J116" s="785"/>
      <c r="K116" s="785"/>
      <c r="L116" s="785"/>
      <c r="M116" s="785"/>
    </row>
    <row r="117" spans="1:75" s="140" customFormat="1" ht="15.75" customHeight="1">
      <c r="A117" s="786" t="s">
        <v>194</v>
      </c>
      <c r="B117" s="779">
        <v>1</v>
      </c>
      <c r="C117" s="780"/>
      <c r="D117" s="779">
        <v>2</v>
      </c>
      <c r="E117" s="780"/>
      <c r="F117" s="779">
        <v>3</v>
      </c>
      <c r="G117" s="780"/>
      <c r="H117" s="788">
        <v>4</v>
      </c>
      <c r="I117" s="789"/>
      <c r="J117" s="788">
        <v>5</v>
      </c>
      <c r="K117" s="789"/>
      <c r="L117" s="788">
        <v>6</v>
      </c>
      <c r="M117" s="789"/>
      <c r="N117" s="788">
        <v>7</v>
      </c>
      <c r="O117" s="789"/>
      <c r="P117" s="788">
        <v>8</v>
      </c>
      <c r="Q117" s="789"/>
      <c r="R117" s="282"/>
      <c r="S117" s="282"/>
      <c r="T117" s="282"/>
      <c r="U117" s="282"/>
    </row>
    <row r="118" spans="1:75" s="140" customFormat="1" ht="15.75" customHeight="1">
      <c r="A118" s="787"/>
      <c r="B118" s="781" t="s">
        <v>860</v>
      </c>
      <c r="C118" s="782"/>
      <c r="D118" s="781" t="s">
        <v>216</v>
      </c>
      <c r="E118" s="782"/>
      <c r="F118" s="781" t="s">
        <v>169</v>
      </c>
      <c r="G118" s="782"/>
      <c r="H118" s="783" t="s">
        <v>654</v>
      </c>
      <c r="I118" s="784"/>
      <c r="J118" s="783" t="s">
        <v>192</v>
      </c>
      <c r="K118" s="784"/>
      <c r="L118" s="783" t="s">
        <v>170</v>
      </c>
      <c r="M118" s="784"/>
      <c r="N118" s="783" t="s">
        <v>193</v>
      </c>
      <c r="O118" s="784"/>
      <c r="P118" s="846" t="s">
        <v>221</v>
      </c>
      <c r="Q118" s="847"/>
      <c r="R118" s="282"/>
      <c r="S118" s="282"/>
      <c r="T118" s="282"/>
      <c r="U118" s="282"/>
    </row>
    <row r="119" spans="1:75" s="140" customFormat="1" ht="15.75" customHeight="1">
      <c r="B119" s="283"/>
      <c r="C119" s="284"/>
      <c r="R119" s="282"/>
      <c r="S119" s="282"/>
      <c r="T119" s="282"/>
      <c r="U119" s="282"/>
    </row>
    <row r="120" spans="1:75" s="286" customFormat="1" ht="15.75" customHeight="1">
      <c r="A120" s="788" t="s">
        <v>194</v>
      </c>
      <c r="B120" s="789"/>
      <c r="C120" s="285" t="s">
        <v>47</v>
      </c>
      <c r="D120" s="839" t="s">
        <v>12</v>
      </c>
      <c r="E120" s="704"/>
      <c r="F120" s="829"/>
      <c r="G120" s="840" t="s">
        <v>53</v>
      </c>
      <c r="H120" s="841"/>
      <c r="I120" s="842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353</v>
      </c>
      <c r="O120" s="843" t="s">
        <v>51</v>
      </c>
      <c r="P120" s="844"/>
    </row>
    <row r="121" spans="1:75" s="140" customFormat="1" ht="45" customHeight="1">
      <c r="A121" s="830">
        <v>1</v>
      </c>
      <c r="B121" s="833" t="s">
        <v>864</v>
      </c>
      <c r="C121" s="287">
        <v>1</v>
      </c>
      <c r="D121" s="288" t="s">
        <v>436</v>
      </c>
      <c r="E121" s="289"/>
      <c r="F121" s="289"/>
      <c r="G121" s="489" t="s">
        <v>432</v>
      </c>
      <c r="H121" s="357"/>
      <c r="I121" s="358"/>
      <c r="J121" s="287">
        <v>152.75</v>
      </c>
      <c r="K121" s="293">
        <v>1.7044873997975048E-2</v>
      </c>
      <c r="L121" s="287">
        <v>18.350000000000001</v>
      </c>
      <c r="M121" s="380">
        <f>L121*J121</f>
        <v>2802.9625000000001</v>
      </c>
      <c r="N121" s="294"/>
      <c r="O121" s="772" t="s">
        <v>916</v>
      </c>
      <c r="P121" s="773"/>
      <c r="R121" s="282"/>
      <c r="S121" s="312"/>
      <c r="T121" s="312"/>
      <c r="U121" s="282"/>
    </row>
    <row r="122" spans="1:75" s="140" customFormat="1" ht="45" customHeight="1">
      <c r="A122" s="831"/>
      <c r="B122" s="834"/>
      <c r="C122" s="287">
        <v>2</v>
      </c>
      <c r="D122" s="288" t="s">
        <v>710</v>
      </c>
      <c r="E122" s="289"/>
      <c r="F122" s="289"/>
      <c r="G122" s="483" t="s">
        <v>714</v>
      </c>
      <c r="H122" s="447"/>
      <c r="I122" s="448"/>
      <c r="J122" s="287">
        <v>181.60999999999999</v>
      </c>
      <c r="K122" s="293">
        <v>2.1447721179624662E-2</v>
      </c>
      <c r="L122" s="287">
        <v>10.719999999999999</v>
      </c>
      <c r="M122" s="380">
        <f t="shared" ref="M122:M125" si="12">L122*J122</f>
        <v>1946.8591999999996</v>
      </c>
      <c r="N122" s="294"/>
      <c r="O122" s="772" t="s">
        <v>914</v>
      </c>
      <c r="P122" s="773"/>
      <c r="R122" s="282"/>
      <c r="S122" s="237"/>
      <c r="T122" s="237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s="140" customFormat="1" ht="45" customHeight="1">
      <c r="A123" s="831"/>
      <c r="B123" s="834"/>
      <c r="C123" s="287">
        <v>3</v>
      </c>
      <c r="D123" s="288" t="s">
        <v>374</v>
      </c>
      <c r="E123" s="289"/>
      <c r="F123" s="289"/>
      <c r="G123" s="483" t="s">
        <v>362</v>
      </c>
      <c r="H123" s="447"/>
      <c r="I123" s="448"/>
      <c r="J123" s="287">
        <v>141.66999999999999</v>
      </c>
      <c r="K123" s="293">
        <v>1.8873403019744484E-2</v>
      </c>
      <c r="L123" s="287">
        <v>11.7</v>
      </c>
      <c r="M123" s="380">
        <f t="shared" si="12"/>
        <v>1657.5389999999998</v>
      </c>
      <c r="N123" s="294"/>
      <c r="O123" s="845" t="s">
        <v>916</v>
      </c>
      <c r="P123" s="791"/>
      <c r="R123" s="282"/>
      <c r="S123" s="312"/>
      <c r="T123" s="31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s="140" customFormat="1" ht="45" customHeight="1">
      <c r="A124" s="831"/>
      <c r="B124" s="834"/>
      <c r="C124" s="287">
        <v>4</v>
      </c>
      <c r="D124" s="288" t="s">
        <v>370</v>
      </c>
      <c r="E124" s="289"/>
      <c r="F124" s="289"/>
      <c r="G124" s="483" t="s">
        <v>581</v>
      </c>
      <c r="H124" s="447"/>
      <c r="I124" s="448"/>
      <c r="J124" s="287">
        <v>157.87000000000003</v>
      </c>
      <c r="K124" s="293">
        <v>6.8643398556936215E-3</v>
      </c>
      <c r="L124" s="287">
        <v>10.17</v>
      </c>
      <c r="M124" s="380">
        <f t="shared" si="12"/>
        <v>1605.5379000000003</v>
      </c>
      <c r="N124" s="294"/>
      <c r="O124" s="845" t="s">
        <v>914</v>
      </c>
      <c r="P124" s="791"/>
      <c r="R124" s="282"/>
      <c r="S124" s="237"/>
      <c r="T124" s="237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s="140" customFormat="1" ht="45" customHeight="1" thickBot="1">
      <c r="A125" s="831"/>
      <c r="B125" s="834"/>
      <c r="C125" s="287">
        <v>5</v>
      </c>
      <c r="D125" s="295" t="s">
        <v>780</v>
      </c>
      <c r="E125" s="296"/>
      <c r="F125" s="296"/>
      <c r="G125" s="445" t="s">
        <v>796</v>
      </c>
      <c r="H125" s="357"/>
      <c r="I125" s="358"/>
      <c r="J125" s="298">
        <v>191.37000000000003</v>
      </c>
      <c r="K125" s="299">
        <v>6.1163048645222616E-2</v>
      </c>
      <c r="L125" s="298">
        <v>7.72</v>
      </c>
      <c r="M125" s="381">
        <f t="shared" si="12"/>
        <v>1477.3764000000001</v>
      </c>
      <c r="N125" s="294"/>
      <c r="O125" s="845" t="s">
        <v>932</v>
      </c>
      <c r="P125" s="791"/>
      <c r="R125" s="282"/>
      <c r="S125" s="312"/>
      <c r="T125" s="31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s="140" customFormat="1" ht="15.75" customHeight="1" thickTop="1">
      <c r="A126" s="832"/>
      <c r="B126" s="835"/>
      <c r="C126" s="706"/>
      <c r="D126" s="707"/>
      <c r="E126" s="707"/>
      <c r="F126" s="707"/>
      <c r="G126" s="707"/>
      <c r="H126" s="707"/>
      <c r="I126" s="838"/>
      <c r="J126" s="300" t="s">
        <v>58</v>
      </c>
      <c r="K126" s="240">
        <f>M126/'生產管理報表 7-1 (週)'!$B$240</f>
        <v>0.11580511148754856</v>
      </c>
      <c r="L126" s="300" t="s">
        <v>59</v>
      </c>
      <c r="M126" s="382">
        <f>SUM(M121:M125)</f>
        <v>9490.2749999999996</v>
      </c>
      <c r="N126" s="806"/>
      <c r="O126" s="807"/>
      <c r="P126" s="808"/>
      <c r="R126" s="282"/>
      <c r="S126" s="237"/>
      <c r="T126" s="237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s="140" customFormat="1" ht="15.75" customHeight="1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R127" s="282"/>
      <c r="S127" s="312"/>
      <c r="T127" s="31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s="140" customFormat="1" ht="15.75" customHeight="1">
      <c r="A128" s="788" t="s">
        <v>194</v>
      </c>
      <c r="B128" s="789"/>
      <c r="C128" s="303" t="s">
        <v>47</v>
      </c>
      <c r="D128" s="703" t="s">
        <v>12</v>
      </c>
      <c r="E128" s="704"/>
      <c r="F128" s="705"/>
      <c r="G128" s="703" t="s">
        <v>53</v>
      </c>
      <c r="H128" s="704"/>
      <c r="I128" s="705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353</v>
      </c>
      <c r="O128" s="797" t="s">
        <v>51</v>
      </c>
      <c r="P128" s="798"/>
      <c r="R128" s="282"/>
      <c r="S128" s="237"/>
      <c r="T128" s="237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s="140" customFormat="1" ht="20.100000000000001" customHeight="1">
      <c r="A129" s="830">
        <v>2</v>
      </c>
      <c r="B129" s="833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799"/>
      <c r="P129" s="800"/>
      <c r="R129" s="282"/>
      <c r="S129" s="312"/>
      <c r="T129" s="31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s="140" customFormat="1" ht="20.100000000000001" customHeight="1">
      <c r="A130" s="831"/>
      <c r="B130" s="834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799"/>
      <c r="P130" s="800"/>
      <c r="R130" s="282"/>
      <c r="S130" s="237"/>
      <c r="T130" s="237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s="140" customFormat="1" ht="20.100000000000001" customHeight="1">
      <c r="A131" s="831"/>
      <c r="B131" s="834"/>
      <c r="C131" s="307">
        <v>3</v>
      </c>
      <c r="D131" s="288"/>
      <c r="E131" s="289"/>
      <c r="F131" s="290"/>
      <c r="G131" s="288"/>
      <c r="H131" s="289"/>
      <c r="I131" s="319"/>
      <c r="J131" s="308"/>
      <c r="K131" s="309"/>
      <c r="L131" s="308"/>
      <c r="M131" s="310">
        <f t="shared" si="13"/>
        <v>0</v>
      </c>
      <c r="N131" s="311"/>
      <c r="O131" s="799"/>
      <c r="P131" s="800"/>
      <c r="R131" s="282"/>
      <c r="S131" s="312"/>
      <c r="T131" s="31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s="140" customFormat="1" ht="20.100000000000001" customHeight="1">
      <c r="A132" s="831"/>
      <c r="B132" s="834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799"/>
      <c r="P132" s="800"/>
      <c r="R132" s="282"/>
      <c r="S132" s="237"/>
      <c r="T132" s="237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s="140" customFormat="1" ht="20.100000000000001" customHeight="1" thickBot="1">
      <c r="A133" s="831"/>
      <c r="B133" s="834"/>
      <c r="C133" s="313">
        <v>5</v>
      </c>
      <c r="D133" s="295"/>
      <c r="E133" s="296"/>
      <c r="F133" s="297"/>
      <c r="G133" s="288"/>
      <c r="H133" s="289"/>
      <c r="I133" s="290"/>
      <c r="J133" s="314"/>
      <c r="K133" s="315"/>
      <c r="L133" s="314"/>
      <c r="M133" s="316">
        <f t="shared" si="13"/>
        <v>0</v>
      </c>
      <c r="N133" s="317"/>
      <c r="O133" s="799"/>
      <c r="P133" s="800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s="140" customFormat="1" ht="15.75" customHeight="1" thickTop="1">
      <c r="A134" s="832"/>
      <c r="B134" s="835"/>
      <c r="C134" s="706"/>
      <c r="D134" s="707"/>
      <c r="E134" s="707"/>
      <c r="F134" s="707"/>
      <c r="G134" s="707"/>
      <c r="H134" s="707"/>
      <c r="I134" s="838"/>
      <c r="J134" s="300" t="s">
        <v>58</v>
      </c>
      <c r="K134" s="240">
        <f>M134/'生產管理報表 7-1 (週)'!$B$240</f>
        <v>0</v>
      </c>
      <c r="L134" s="300" t="s">
        <v>59</v>
      </c>
      <c r="M134" s="301">
        <f>SUM(M129:M133)</f>
        <v>0</v>
      </c>
      <c r="N134" s="801"/>
      <c r="O134" s="802"/>
      <c r="P134" s="803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s="140" customFormat="1" ht="15.75" customHeight="1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s="140" customFormat="1" ht="15.75" customHeight="1">
      <c r="A136" s="788" t="s">
        <v>194</v>
      </c>
      <c r="B136" s="789"/>
      <c r="C136" s="303" t="s">
        <v>47</v>
      </c>
      <c r="D136" s="703" t="s">
        <v>12</v>
      </c>
      <c r="E136" s="704"/>
      <c r="F136" s="705"/>
      <c r="G136" s="703" t="s">
        <v>53</v>
      </c>
      <c r="H136" s="704"/>
      <c r="I136" s="829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353</v>
      </c>
      <c r="O136" s="795" t="s">
        <v>51</v>
      </c>
      <c r="P136" s="796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s="140" customFormat="1" ht="50.1" customHeight="1">
      <c r="A137" s="830">
        <v>3</v>
      </c>
      <c r="B137" s="833" t="s">
        <v>608</v>
      </c>
      <c r="C137" s="307">
        <v>1</v>
      </c>
      <c r="D137" s="288" t="s">
        <v>698</v>
      </c>
      <c r="E137" s="289"/>
      <c r="F137" s="290"/>
      <c r="G137" s="442" t="s">
        <v>696</v>
      </c>
      <c r="H137" s="367"/>
      <c r="I137" s="442"/>
      <c r="J137" s="308">
        <v>13.950000000000001</v>
      </c>
      <c r="K137" s="309">
        <v>7.8043988429842273E-3</v>
      </c>
      <c r="L137" s="308">
        <v>143</v>
      </c>
      <c r="M137" s="383">
        <f t="shared" ref="M137:M141" si="14">L137*J137</f>
        <v>1994.8500000000001</v>
      </c>
      <c r="N137" s="321"/>
      <c r="O137" s="836" t="s">
        <v>923</v>
      </c>
      <c r="P137" s="837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s="140" customFormat="1" ht="50.1" customHeight="1">
      <c r="A138" s="831"/>
      <c r="B138" s="834"/>
      <c r="C138" s="307">
        <v>2</v>
      </c>
      <c r="D138" s="288" t="s">
        <v>837</v>
      </c>
      <c r="E138" s="289"/>
      <c r="F138" s="290"/>
      <c r="G138" s="290" t="s">
        <v>938</v>
      </c>
      <c r="H138" s="289"/>
      <c r="I138" s="290"/>
      <c r="J138" s="308">
        <v>5.36</v>
      </c>
      <c r="K138" s="309">
        <v>4.8565121412803532E-3</v>
      </c>
      <c r="L138" s="308">
        <v>275</v>
      </c>
      <c r="M138" s="383">
        <f t="shared" si="14"/>
        <v>1474</v>
      </c>
      <c r="N138" s="321"/>
      <c r="O138" s="790" t="s">
        <v>1047</v>
      </c>
      <c r="P138" s="791"/>
      <c r="R138" s="282"/>
      <c r="S138" s="282"/>
      <c r="T138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s="140" customFormat="1" ht="50.1" customHeight="1">
      <c r="A139" s="831"/>
      <c r="B139" s="834"/>
      <c r="C139" s="307">
        <v>3</v>
      </c>
      <c r="D139" s="288" t="s">
        <v>583</v>
      </c>
      <c r="E139" s="289"/>
      <c r="F139" s="290"/>
      <c r="G139" s="290" t="s">
        <v>615</v>
      </c>
      <c r="H139" s="289"/>
      <c r="I139" s="290"/>
      <c r="J139" s="308">
        <v>122.81999999999996</v>
      </c>
      <c r="K139" s="309">
        <v>1.7505726562891871E-2</v>
      </c>
      <c r="L139" s="308">
        <v>10.469999999999999</v>
      </c>
      <c r="M139" s="383">
        <f t="shared" si="14"/>
        <v>1285.9253999999994</v>
      </c>
      <c r="N139" s="321"/>
      <c r="O139" s="790" t="s">
        <v>932</v>
      </c>
      <c r="P139" s="791"/>
      <c r="R139" s="282"/>
      <c r="S139" s="282"/>
      <c r="T139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s="140" customFormat="1" ht="50.1" customHeight="1">
      <c r="A140" s="831"/>
      <c r="B140" s="834"/>
      <c r="C140" s="307">
        <v>4</v>
      </c>
      <c r="D140" s="288" t="s">
        <v>370</v>
      </c>
      <c r="E140" s="289"/>
      <c r="F140" s="290"/>
      <c r="G140" s="319" t="s">
        <v>846</v>
      </c>
      <c r="H140" s="289"/>
      <c r="I140" s="319"/>
      <c r="J140" s="320">
        <v>1.17</v>
      </c>
      <c r="K140" s="309">
        <v>4.72646073688128E-3</v>
      </c>
      <c r="L140" s="308">
        <v>1016</v>
      </c>
      <c r="M140" s="383">
        <f t="shared" si="14"/>
        <v>1188.72</v>
      </c>
      <c r="N140" s="321"/>
      <c r="O140" s="790" t="s">
        <v>926</v>
      </c>
      <c r="P140" s="791"/>
      <c r="R140" s="282"/>
      <c r="S140" s="282"/>
      <c r="T140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s="140" customFormat="1" ht="50.1" customHeight="1" thickBot="1">
      <c r="A141" s="831"/>
      <c r="B141" s="834"/>
      <c r="C141" s="313">
        <v>5</v>
      </c>
      <c r="D141" s="295"/>
      <c r="E141" s="296"/>
      <c r="F141" s="297"/>
      <c r="G141" s="486"/>
      <c r="H141" s="487"/>
      <c r="I141" s="488"/>
      <c r="J141" s="323"/>
      <c r="K141" s="315"/>
      <c r="L141" s="324"/>
      <c r="M141" s="383">
        <f t="shared" si="14"/>
        <v>0</v>
      </c>
      <c r="N141" s="321"/>
      <c r="O141" s="790"/>
      <c r="P141" s="791"/>
      <c r="R141" s="282"/>
      <c r="S141" s="282"/>
      <c r="T141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s="140" customFormat="1" ht="15.75" customHeight="1" thickTop="1">
      <c r="A142" s="832"/>
      <c r="B142" s="835"/>
      <c r="C142" s="706"/>
      <c r="D142" s="707"/>
      <c r="E142" s="707"/>
      <c r="F142" s="707"/>
      <c r="G142" s="707"/>
      <c r="H142" s="707"/>
      <c r="I142" s="838"/>
      <c r="J142" s="325" t="s">
        <v>58</v>
      </c>
      <c r="K142" s="240">
        <f>M142/'生產管理報表 7-1 (週)'!$B$240</f>
        <v>7.2525521907714163E-2</v>
      </c>
      <c r="L142" s="325" t="s">
        <v>59</v>
      </c>
      <c r="M142" s="384">
        <f>SUM(M137:M141)</f>
        <v>5943.4953999999998</v>
      </c>
      <c r="N142" s="792"/>
      <c r="O142" s="793"/>
      <c r="P142" s="794"/>
      <c r="R142" s="282"/>
      <c r="S142" s="282"/>
      <c r="T14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</sheetData>
  <mergeCells count="28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2" manualBreakCount="2">
    <brk id="30" max="16" man="1"/>
    <brk id="5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T111"/>
  <sheetViews>
    <sheetView view="pageBreakPreview" topLeftCell="A88" zoomScale="91" zoomScaleNormal="60" zoomScaleSheetLayoutView="91" workbookViewId="0">
      <selection activeCell="O97" sqref="O97:P97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500" t="s">
        <v>442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</row>
    <row r="2" spans="1:20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</row>
    <row r="3" spans="1:20" s="140" customFormat="1" ht="15.75" customHeight="1">
      <c r="A3" s="689" t="s">
        <v>802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20" s="141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40" customFormat="1" ht="15.75" customHeight="1">
      <c r="A5" s="786" t="s">
        <v>194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85">
        <v>8</v>
      </c>
    </row>
    <row r="6" spans="1:20" s="140" customFormat="1" ht="15.75" customHeight="1">
      <c r="A6" s="787"/>
      <c r="B6" s="783" t="s">
        <v>860</v>
      </c>
      <c r="C6" s="784"/>
      <c r="D6" s="783" t="s">
        <v>216</v>
      </c>
      <c r="E6" s="784"/>
      <c r="F6" s="783" t="s">
        <v>169</v>
      </c>
      <c r="G6" s="784"/>
      <c r="H6" s="781" t="s">
        <v>654</v>
      </c>
      <c r="I6" s="782"/>
      <c r="J6" s="781" t="s">
        <v>192</v>
      </c>
      <c r="K6" s="782"/>
      <c r="L6" s="781" t="s">
        <v>170</v>
      </c>
      <c r="M6" s="782"/>
      <c r="N6" s="781" t="s">
        <v>193</v>
      </c>
      <c r="O6" s="782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25" t="s">
        <v>194</v>
      </c>
      <c r="B8" s="726"/>
      <c r="C8" s="326" t="s">
        <v>47</v>
      </c>
      <c r="D8" s="753" t="s">
        <v>12</v>
      </c>
      <c r="E8" s="754"/>
      <c r="F8" s="755"/>
      <c r="G8" s="756" t="s">
        <v>53</v>
      </c>
      <c r="H8" s="757"/>
      <c r="I8" s="758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353</v>
      </c>
      <c r="O8" s="733" t="s">
        <v>51</v>
      </c>
      <c r="P8" s="734"/>
      <c r="R8" s="237"/>
      <c r="S8" s="312"/>
    </row>
    <row r="9" spans="1:20" s="350" customFormat="1" ht="50.1" customHeight="1">
      <c r="A9" s="735">
        <v>4</v>
      </c>
      <c r="B9" s="769" t="s">
        <v>654</v>
      </c>
      <c r="C9" s="330">
        <v>1</v>
      </c>
      <c r="D9" s="288" t="s">
        <v>710</v>
      </c>
      <c r="E9" s="289"/>
      <c r="F9" s="290"/>
      <c r="G9" s="291" t="s">
        <v>714</v>
      </c>
      <c r="H9" s="292"/>
      <c r="I9" s="291"/>
      <c r="J9" s="369">
        <v>181.61</v>
      </c>
      <c r="K9" s="370">
        <v>4.3076393235489924E-2</v>
      </c>
      <c r="L9" s="371">
        <v>12.33</v>
      </c>
      <c r="M9" s="380">
        <f t="shared" ref="M9:M13" si="0">L9*J9</f>
        <v>2239.2513000000004</v>
      </c>
      <c r="N9" s="371"/>
      <c r="O9" s="772" t="s">
        <v>809</v>
      </c>
      <c r="P9" s="773"/>
      <c r="R9" s="372"/>
      <c r="S9" s="312"/>
    </row>
    <row r="10" spans="1:20" s="350" customFormat="1" ht="50.1" customHeight="1">
      <c r="A10" s="736"/>
      <c r="B10" s="770"/>
      <c r="C10" s="330">
        <v>2</v>
      </c>
      <c r="D10" s="288" t="s">
        <v>583</v>
      </c>
      <c r="E10" s="289"/>
      <c r="F10" s="290"/>
      <c r="G10" s="291" t="s">
        <v>615</v>
      </c>
      <c r="H10" s="292"/>
      <c r="I10" s="291"/>
      <c r="J10" s="369">
        <v>122.81999999999998</v>
      </c>
      <c r="K10" s="370">
        <v>4.0793815953246791E-2</v>
      </c>
      <c r="L10" s="371">
        <v>17.5</v>
      </c>
      <c r="M10" s="380">
        <f t="shared" si="0"/>
        <v>2149.3499999999995</v>
      </c>
      <c r="N10" s="371"/>
      <c r="O10" s="765" t="s">
        <v>810</v>
      </c>
      <c r="P10" s="766"/>
      <c r="R10" s="372"/>
      <c r="S10" s="237"/>
      <c r="T10" s="397"/>
    </row>
    <row r="11" spans="1:20" s="350" customFormat="1" ht="50.1" customHeight="1">
      <c r="A11" s="736"/>
      <c r="B11" s="770"/>
      <c r="C11" s="330">
        <v>3</v>
      </c>
      <c r="D11" s="288" t="s">
        <v>782</v>
      </c>
      <c r="E11" s="289"/>
      <c r="F11" s="290"/>
      <c r="G11" s="420" t="s">
        <v>784</v>
      </c>
      <c r="H11" s="357"/>
      <c r="I11" s="358"/>
      <c r="J11" s="369">
        <v>87.8</v>
      </c>
      <c r="K11" s="370">
        <v>9.4030893103423854E-3</v>
      </c>
      <c r="L11" s="371">
        <v>23.82</v>
      </c>
      <c r="M11" s="380">
        <f t="shared" si="0"/>
        <v>2091.3959999999997</v>
      </c>
      <c r="N11" s="371"/>
      <c r="O11" s="772" t="s">
        <v>811</v>
      </c>
      <c r="P11" s="773"/>
      <c r="R11" s="372"/>
      <c r="S11" s="312"/>
    </row>
    <row r="12" spans="1:20" s="350" customFormat="1" ht="50.1" customHeight="1">
      <c r="A12" s="736"/>
      <c r="B12" s="770"/>
      <c r="C12" s="330">
        <v>4</v>
      </c>
      <c r="D12" s="288" t="s">
        <v>670</v>
      </c>
      <c r="E12" s="289"/>
      <c r="F12" s="290"/>
      <c r="G12" s="420" t="s">
        <v>689</v>
      </c>
      <c r="H12" s="357"/>
      <c r="I12" s="358"/>
      <c r="J12" s="369">
        <v>1.1499999999999999</v>
      </c>
      <c r="K12" s="370">
        <v>4.1381374680007001E-2</v>
      </c>
      <c r="L12" s="371">
        <v>850</v>
      </c>
      <c r="M12" s="380">
        <f t="shared" si="0"/>
        <v>977.49999999999989</v>
      </c>
      <c r="N12" s="371"/>
      <c r="O12" s="772" t="s">
        <v>812</v>
      </c>
      <c r="P12" s="773"/>
      <c r="R12" s="372"/>
      <c r="S12" s="237"/>
      <c r="T12" s="397"/>
    </row>
    <row r="13" spans="1:20" s="350" customFormat="1" ht="50.1" customHeight="1" thickBot="1">
      <c r="A13" s="736"/>
      <c r="B13" s="770"/>
      <c r="C13" s="330">
        <v>5</v>
      </c>
      <c r="D13" s="288" t="s">
        <v>762</v>
      </c>
      <c r="E13" s="296"/>
      <c r="F13" s="297"/>
      <c r="G13" s="291" t="s">
        <v>765</v>
      </c>
      <c r="H13" s="292"/>
      <c r="I13" s="291"/>
      <c r="J13" s="373">
        <v>155.84</v>
      </c>
      <c r="K13" s="374">
        <v>2.5449204221693875E-2</v>
      </c>
      <c r="L13" s="375">
        <v>6.1000000000000005</v>
      </c>
      <c r="M13" s="380">
        <f t="shared" si="0"/>
        <v>950.62400000000014</v>
      </c>
      <c r="N13" s="371"/>
      <c r="O13" s="772" t="s">
        <v>813</v>
      </c>
      <c r="P13" s="773"/>
      <c r="R13" s="376"/>
      <c r="S13" s="312"/>
      <c r="T13" s="340"/>
    </row>
    <row r="14" spans="1:20" s="340" customFormat="1" ht="15.75" customHeight="1" thickTop="1" thickBot="1">
      <c r="A14" s="737"/>
      <c r="B14" s="771"/>
      <c r="C14" s="776"/>
      <c r="D14" s="777"/>
      <c r="E14" s="777"/>
      <c r="F14" s="777"/>
      <c r="G14" s="777"/>
      <c r="H14" s="777"/>
      <c r="I14" s="778"/>
      <c r="J14" s="347" t="s">
        <v>58</v>
      </c>
      <c r="K14" s="135">
        <f>M14/'生產管理報表 7-1 (週)'!$B$196</f>
        <v>6.87511491407269E-2</v>
      </c>
      <c r="L14" s="348" t="s">
        <v>59</v>
      </c>
      <c r="M14" s="254">
        <f>SUM(M9:M13)</f>
        <v>8408.1213000000007</v>
      </c>
      <c r="N14" s="722"/>
      <c r="O14" s="723"/>
      <c r="P14" s="724"/>
      <c r="R14" s="237"/>
      <c r="S14" s="237"/>
    </row>
    <row r="15" spans="1:20" s="340" customFormat="1" ht="15.75" customHeight="1" thickTop="1">
      <c r="B15" s="349"/>
      <c r="C15" s="350"/>
      <c r="M15" s="387"/>
      <c r="S15" s="312"/>
    </row>
    <row r="16" spans="1:20" s="340" customFormat="1" ht="15.75" customHeight="1">
      <c r="A16" s="725" t="s">
        <v>194</v>
      </c>
      <c r="B16" s="726"/>
      <c r="C16" s="326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353</v>
      </c>
      <c r="O16" s="733" t="s">
        <v>51</v>
      </c>
      <c r="P16" s="734"/>
      <c r="S16" s="237"/>
      <c r="T16" s="397"/>
    </row>
    <row r="17" spans="1:20" s="350" customFormat="1" ht="39.950000000000003" customHeight="1">
      <c r="A17" s="735">
        <v>5</v>
      </c>
      <c r="B17" s="748" t="s">
        <v>219</v>
      </c>
      <c r="C17" s="330">
        <v>1</v>
      </c>
      <c r="D17" s="288" t="s">
        <v>762</v>
      </c>
      <c r="E17" s="289"/>
      <c r="F17" s="290"/>
      <c r="G17" s="358" t="s">
        <v>767</v>
      </c>
      <c r="H17" s="357"/>
      <c r="I17" s="358"/>
      <c r="J17" s="369">
        <v>17.71</v>
      </c>
      <c r="K17" s="370">
        <v>1.2537313432835821E-2</v>
      </c>
      <c r="L17" s="371">
        <v>21</v>
      </c>
      <c r="M17" s="380">
        <f>L17*J17</f>
        <v>371.91</v>
      </c>
      <c r="N17" s="371"/>
      <c r="O17" s="765" t="s">
        <v>814</v>
      </c>
      <c r="P17" s="766"/>
      <c r="S17" s="312"/>
    </row>
    <row r="18" spans="1:20" s="350" customFormat="1" ht="39.950000000000003" customHeight="1">
      <c r="A18" s="736"/>
      <c r="B18" s="749"/>
      <c r="C18" s="330">
        <v>2</v>
      </c>
      <c r="D18" s="288" t="s">
        <v>710</v>
      </c>
      <c r="E18" s="289"/>
      <c r="F18" s="290"/>
      <c r="G18" s="358" t="s">
        <v>709</v>
      </c>
      <c r="H18" s="357"/>
      <c r="I18" s="358"/>
      <c r="J18" s="369">
        <v>2.69</v>
      </c>
      <c r="K18" s="370">
        <v>9.774881516587678E-3</v>
      </c>
      <c r="L18" s="371">
        <v>132</v>
      </c>
      <c r="M18" s="380">
        <f t="shared" ref="M18:M21" si="1">L18*J18</f>
        <v>355.08</v>
      </c>
      <c r="N18" s="371"/>
      <c r="O18" s="765" t="s">
        <v>815</v>
      </c>
      <c r="P18" s="766"/>
      <c r="S18" s="237"/>
      <c r="T18" s="398"/>
    </row>
    <row r="19" spans="1:20" s="340" customFormat="1" ht="39.950000000000003" customHeight="1">
      <c r="A19" s="736"/>
      <c r="B19" s="749"/>
      <c r="C19" s="330">
        <v>3</v>
      </c>
      <c r="D19" s="288"/>
      <c r="E19" s="332"/>
      <c r="F19" s="333"/>
      <c r="G19" s="420"/>
      <c r="H19" s="357"/>
      <c r="I19" s="358"/>
      <c r="J19" s="369"/>
      <c r="K19" s="370"/>
      <c r="L19" s="371"/>
      <c r="M19" s="380">
        <f t="shared" si="1"/>
        <v>0</v>
      </c>
      <c r="N19" s="339"/>
      <c r="O19" s="761"/>
      <c r="P19" s="762"/>
    </row>
    <row r="20" spans="1:20" s="340" customFormat="1" ht="39.950000000000003" customHeight="1">
      <c r="A20" s="736"/>
      <c r="B20" s="749"/>
      <c r="C20" s="330">
        <v>4</v>
      </c>
      <c r="D20" s="288"/>
      <c r="E20" s="332"/>
      <c r="F20" s="333"/>
      <c r="G20" s="430"/>
      <c r="H20" s="292"/>
      <c r="I20" s="291"/>
      <c r="J20" s="369"/>
      <c r="K20" s="370"/>
      <c r="L20" s="371"/>
      <c r="M20" s="380">
        <f t="shared" si="1"/>
        <v>0</v>
      </c>
      <c r="N20" s="339"/>
      <c r="O20" s="765"/>
      <c r="P20" s="766"/>
    </row>
    <row r="21" spans="1:20" s="340" customFormat="1" ht="39.950000000000003" customHeight="1" thickBot="1">
      <c r="A21" s="736"/>
      <c r="B21" s="749"/>
      <c r="C21" s="330">
        <v>5</v>
      </c>
      <c r="D21" s="295"/>
      <c r="E21" s="342"/>
      <c r="F21" s="343"/>
      <c r="G21" s="443"/>
      <c r="H21" s="335"/>
      <c r="I21" s="336"/>
      <c r="J21" s="373"/>
      <c r="K21" s="374"/>
      <c r="L21" s="375"/>
      <c r="M21" s="380">
        <f t="shared" si="1"/>
        <v>0</v>
      </c>
      <c r="N21" s="339"/>
      <c r="O21" s="849"/>
      <c r="P21" s="850"/>
      <c r="R21" s="238"/>
    </row>
    <row r="22" spans="1:20" s="340" customFormat="1" ht="15.75" customHeight="1" thickTop="1" thickBot="1">
      <c r="A22" s="737"/>
      <c r="B22" s="750"/>
      <c r="C22" s="745"/>
      <c r="D22" s="746"/>
      <c r="E22" s="746"/>
      <c r="F22" s="746"/>
      <c r="G22" s="746"/>
      <c r="H22" s="746"/>
      <c r="I22" s="747"/>
      <c r="J22" s="347" t="s">
        <v>58</v>
      </c>
      <c r="K22" s="135">
        <f>M22/'生產管理報表 7-1 (週)'!$B$196</f>
        <v>5.9444192264230351E-3</v>
      </c>
      <c r="L22" s="348" t="s">
        <v>59</v>
      </c>
      <c r="M22" s="392">
        <f>SUM(M17:M21)</f>
        <v>726.99</v>
      </c>
      <c r="N22" s="722"/>
      <c r="O22" s="723"/>
      <c r="P22" s="724"/>
      <c r="R22" s="237"/>
    </row>
    <row r="23" spans="1:20" s="340" customFormat="1" ht="15.75" customHeight="1" thickTop="1">
      <c r="B23" s="349"/>
      <c r="C23" s="350"/>
      <c r="M23" s="387"/>
      <c r="R23" s="237"/>
    </row>
    <row r="24" spans="1:20" s="340" customFormat="1" ht="15.75" customHeight="1">
      <c r="A24" s="725" t="s">
        <v>194</v>
      </c>
      <c r="B24" s="726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353</v>
      </c>
      <c r="O24" s="733" t="s">
        <v>51</v>
      </c>
      <c r="P24" s="734"/>
      <c r="R24" s="237"/>
      <c r="S24" s="2"/>
    </row>
    <row r="25" spans="1:20" s="340" customFormat="1" ht="36.75" customHeight="1">
      <c r="A25" s="735">
        <v>6</v>
      </c>
      <c r="B25" s="748" t="s">
        <v>220</v>
      </c>
      <c r="C25" s="330">
        <v>1</v>
      </c>
      <c r="D25" s="399" t="s">
        <v>369</v>
      </c>
      <c r="E25" s="332"/>
      <c r="F25" s="333"/>
      <c r="G25" s="291" t="s">
        <v>361</v>
      </c>
      <c r="H25" s="292"/>
      <c r="I25" s="291"/>
      <c r="J25" s="369">
        <v>15.45</v>
      </c>
      <c r="K25" s="370">
        <v>6.2640537207723493E-3</v>
      </c>
      <c r="L25" s="371">
        <v>74</v>
      </c>
      <c r="M25" s="380">
        <f t="shared" ref="M25" si="2">L25*J25</f>
        <v>1143.3</v>
      </c>
      <c r="N25" s="339"/>
      <c r="O25" s="761" t="s">
        <v>816</v>
      </c>
      <c r="P25" s="762"/>
      <c r="S25" s="2"/>
    </row>
    <row r="26" spans="1:20" s="340" customFormat="1" ht="20.100000000000001" customHeight="1">
      <c r="A26" s="736"/>
      <c r="B26" s="749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89">
        <v>0</v>
      </c>
      <c r="N26" s="339"/>
      <c r="O26" s="351"/>
      <c r="P26" s="352"/>
      <c r="S26" s="2"/>
    </row>
    <row r="27" spans="1:20" s="340" customFormat="1" ht="20.100000000000001" customHeight="1">
      <c r="A27" s="736"/>
      <c r="B27" s="749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89">
        <v>0</v>
      </c>
      <c r="N27" s="339"/>
      <c r="O27" s="351"/>
      <c r="P27" s="352"/>
      <c r="S27" s="2"/>
    </row>
    <row r="28" spans="1:20" s="340" customFormat="1" ht="20.100000000000001" customHeight="1">
      <c r="A28" s="736"/>
      <c r="B28" s="749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89">
        <v>0</v>
      </c>
      <c r="N28" s="339"/>
      <c r="O28" s="351"/>
      <c r="P28" s="352"/>
      <c r="R28" s="2"/>
      <c r="S28" s="2"/>
    </row>
    <row r="29" spans="1:20" s="340" customFormat="1" ht="20.100000000000001" customHeight="1" thickBot="1">
      <c r="A29" s="736"/>
      <c r="B29" s="749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89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737"/>
      <c r="B30" s="750"/>
      <c r="C30" s="745"/>
      <c r="D30" s="746"/>
      <c r="E30" s="746"/>
      <c r="F30" s="746"/>
      <c r="G30" s="746"/>
      <c r="H30" s="746"/>
      <c r="I30" s="747"/>
      <c r="J30" s="347" t="s">
        <v>58</v>
      </c>
      <c r="K30" s="135">
        <f>M30/'生產管理報表 7-1 (週)'!$B$196</f>
        <v>9.3484841628763207E-3</v>
      </c>
      <c r="L30" s="348" t="s">
        <v>59</v>
      </c>
      <c r="M30" s="392">
        <f>SUM(M25:M29)</f>
        <v>1143.3</v>
      </c>
      <c r="N30" s="722"/>
      <c r="O30" s="723"/>
      <c r="P30" s="724"/>
      <c r="R30" s="2"/>
      <c r="S30" s="2"/>
    </row>
    <row r="31" spans="1:20" s="340" customFormat="1" ht="15.75" customHeight="1" thickTop="1">
      <c r="B31" s="349"/>
      <c r="C31" s="350"/>
      <c r="M31" s="387"/>
      <c r="R31" s="2"/>
      <c r="S31" s="2"/>
    </row>
    <row r="32" spans="1:20" s="340" customFormat="1" ht="15.75" customHeight="1">
      <c r="A32" s="725" t="s">
        <v>194</v>
      </c>
      <c r="B32" s="726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353</v>
      </c>
      <c r="O32" s="733" t="s">
        <v>51</v>
      </c>
      <c r="P32" s="734"/>
      <c r="R32" s="2"/>
      <c r="S32" s="2"/>
    </row>
    <row r="33" spans="1:20" s="340" customFormat="1" ht="15.75" customHeight="1">
      <c r="A33" s="735">
        <v>7</v>
      </c>
      <c r="B33" s="73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41"/>
      <c r="P33" s="742"/>
      <c r="R33" s="2"/>
      <c r="S33" s="2"/>
    </row>
    <row r="34" spans="1:20" s="340" customFormat="1" ht="15.75" customHeight="1">
      <c r="A34" s="736"/>
      <c r="B34" s="73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43"/>
      <c r="P34" s="744"/>
      <c r="R34" s="2"/>
      <c r="S34" s="2"/>
    </row>
    <row r="35" spans="1:20" s="340" customFormat="1" ht="15.75" customHeight="1">
      <c r="A35" s="736"/>
      <c r="B35" s="73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43"/>
      <c r="P35" s="744"/>
      <c r="R35" s="2"/>
      <c r="S35" s="2"/>
    </row>
    <row r="36" spans="1:20" s="340" customFormat="1" ht="15.75" customHeight="1">
      <c r="A36" s="736"/>
      <c r="B36" s="73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736"/>
      <c r="B37" s="739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1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737"/>
      <c r="B38" s="740"/>
      <c r="C38" s="745"/>
      <c r="D38" s="746"/>
      <c r="E38" s="746"/>
      <c r="F38" s="746"/>
      <c r="G38" s="746"/>
      <c r="H38" s="746"/>
      <c r="I38" s="747"/>
      <c r="J38" s="347" t="s">
        <v>58</v>
      </c>
      <c r="K38" s="135">
        <f>M38/'生產管理報表 7-1 (週)'!$B$196</f>
        <v>0</v>
      </c>
      <c r="L38" s="348" t="s">
        <v>59</v>
      </c>
      <c r="M38" s="392">
        <f>SUM(M33:M37)</f>
        <v>0</v>
      </c>
      <c r="N38" s="722"/>
      <c r="O38" s="723"/>
      <c r="P38" s="724"/>
      <c r="R38" s="2"/>
      <c r="S38" s="2"/>
      <c r="T38" s="2"/>
    </row>
    <row r="39" spans="1:20" s="140" customFormat="1" ht="15.75" customHeight="1" thickTop="1">
      <c r="A39" s="689" t="s">
        <v>1003</v>
      </c>
      <c r="B39" s="689"/>
      <c r="C39" s="689"/>
      <c r="D39" s="689"/>
      <c r="E39" s="689"/>
      <c r="F39" s="689"/>
      <c r="G39" s="689"/>
      <c r="H39" s="689"/>
      <c r="I39" s="689"/>
      <c r="J39" s="689"/>
      <c r="K39" s="689"/>
      <c r="L39" s="689"/>
      <c r="M39" s="689"/>
    </row>
    <row r="40" spans="1:20" s="141" customFormat="1" ht="15.75" customHeight="1">
      <c r="A40" s="785"/>
      <c r="B40" s="785"/>
      <c r="C40" s="785"/>
      <c r="D40" s="785"/>
      <c r="E40" s="785"/>
      <c r="F40" s="785"/>
      <c r="G40" s="785"/>
      <c r="H40" s="785"/>
      <c r="I40" s="785"/>
      <c r="J40" s="785"/>
      <c r="K40" s="785"/>
      <c r="L40" s="785"/>
      <c r="M40" s="785"/>
    </row>
    <row r="41" spans="1:20" s="140" customFormat="1" ht="15.75" customHeight="1">
      <c r="A41" s="786" t="s">
        <v>194</v>
      </c>
      <c r="B41" s="788">
        <v>1</v>
      </c>
      <c r="C41" s="789"/>
      <c r="D41" s="788">
        <v>2</v>
      </c>
      <c r="E41" s="789"/>
      <c r="F41" s="788">
        <v>3</v>
      </c>
      <c r="G41" s="789"/>
      <c r="H41" s="779">
        <v>4</v>
      </c>
      <c r="I41" s="780"/>
      <c r="J41" s="779">
        <v>5</v>
      </c>
      <c r="K41" s="780"/>
      <c r="L41" s="779">
        <v>6</v>
      </c>
      <c r="M41" s="780"/>
      <c r="N41" s="779">
        <v>7</v>
      </c>
      <c r="O41" s="780"/>
      <c r="P41" s="385">
        <v>8</v>
      </c>
    </row>
    <row r="42" spans="1:20" s="140" customFormat="1" ht="15.75" customHeight="1">
      <c r="A42" s="787"/>
      <c r="B42" s="783" t="s">
        <v>860</v>
      </c>
      <c r="C42" s="784"/>
      <c r="D42" s="783" t="s">
        <v>216</v>
      </c>
      <c r="E42" s="784"/>
      <c r="F42" s="783" t="s">
        <v>169</v>
      </c>
      <c r="G42" s="784"/>
      <c r="H42" s="781" t="s">
        <v>654</v>
      </c>
      <c r="I42" s="782"/>
      <c r="J42" s="781" t="s">
        <v>192</v>
      </c>
      <c r="K42" s="782"/>
      <c r="L42" s="781" t="s">
        <v>170</v>
      </c>
      <c r="M42" s="782"/>
      <c r="N42" s="781" t="s">
        <v>193</v>
      </c>
      <c r="O42" s="782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25" t="s">
        <v>194</v>
      </c>
      <c r="B44" s="726"/>
      <c r="C44" s="326" t="s">
        <v>47</v>
      </c>
      <c r="D44" s="753" t="s">
        <v>12</v>
      </c>
      <c r="E44" s="754"/>
      <c r="F44" s="755"/>
      <c r="G44" s="756" t="s">
        <v>53</v>
      </c>
      <c r="H44" s="757"/>
      <c r="I44" s="758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353</v>
      </c>
      <c r="O44" s="733" t="s">
        <v>51</v>
      </c>
      <c r="P44" s="734"/>
      <c r="R44" s="237"/>
      <c r="S44" s="312"/>
    </row>
    <row r="45" spans="1:20" s="350" customFormat="1" ht="50.1" customHeight="1">
      <c r="A45" s="735">
        <v>4</v>
      </c>
      <c r="B45" s="769" t="s">
        <v>654</v>
      </c>
      <c r="C45" s="330">
        <v>1</v>
      </c>
      <c r="D45" s="288"/>
      <c r="E45" s="289"/>
      <c r="F45" s="290"/>
      <c r="G45" s="420"/>
      <c r="H45" s="357"/>
      <c r="I45" s="358"/>
      <c r="J45" s="369"/>
      <c r="K45" s="370"/>
      <c r="L45" s="371"/>
      <c r="M45" s="380">
        <f t="shared" ref="M45:M49" si="4">L45*J45</f>
        <v>0</v>
      </c>
      <c r="N45" s="371"/>
      <c r="O45" s="772"/>
      <c r="P45" s="773"/>
      <c r="R45" s="372"/>
      <c r="S45" s="312"/>
    </row>
    <row r="46" spans="1:20" s="350" customFormat="1" ht="50.1" customHeight="1">
      <c r="A46" s="736"/>
      <c r="B46" s="770"/>
      <c r="C46" s="330">
        <v>2</v>
      </c>
      <c r="D46" s="288"/>
      <c r="E46" s="289"/>
      <c r="F46" s="290"/>
      <c r="G46" s="420"/>
      <c r="H46" s="357"/>
      <c r="I46" s="358"/>
      <c r="J46" s="369"/>
      <c r="K46" s="370"/>
      <c r="L46" s="371"/>
      <c r="M46" s="380">
        <f t="shared" si="4"/>
        <v>0</v>
      </c>
      <c r="N46" s="371"/>
      <c r="O46" s="765"/>
      <c r="P46" s="766"/>
      <c r="R46" s="372"/>
      <c r="S46" s="237"/>
      <c r="T46" s="397"/>
    </row>
    <row r="47" spans="1:20" s="350" customFormat="1" ht="50.1" customHeight="1">
      <c r="A47" s="736"/>
      <c r="B47" s="770"/>
      <c r="C47" s="330">
        <v>3</v>
      </c>
      <c r="D47" s="288"/>
      <c r="E47" s="289"/>
      <c r="F47" s="290"/>
      <c r="G47" s="420"/>
      <c r="H47" s="357"/>
      <c r="I47" s="358"/>
      <c r="J47" s="369"/>
      <c r="K47" s="370"/>
      <c r="L47" s="371"/>
      <c r="M47" s="380">
        <f t="shared" si="4"/>
        <v>0</v>
      </c>
      <c r="N47" s="371"/>
      <c r="O47" s="772"/>
      <c r="P47" s="773"/>
      <c r="R47" s="372"/>
      <c r="S47" s="312"/>
    </row>
    <row r="48" spans="1:20" s="350" customFormat="1" ht="50.1" customHeight="1">
      <c r="A48" s="736"/>
      <c r="B48" s="770"/>
      <c r="C48" s="330">
        <v>4</v>
      </c>
      <c r="D48" s="288"/>
      <c r="E48" s="289"/>
      <c r="F48" s="290"/>
      <c r="G48" s="420"/>
      <c r="H48" s="357"/>
      <c r="I48" s="358"/>
      <c r="J48" s="369"/>
      <c r="K48" s="370"/>
      <c r="L48" s="371"/>
      <c r="M48" s="380">
        <f t="shared" si="4"/>
        <v>0</v>
      </c>
      <c r="N48" s="371"/>
      <c r="O48" s="772"/>
      <c r="P48" s="773"/>
      <c r="R48" s="372"/>
      <c r="S48" s="237"/>
      <c r="T48" s="397"/>
    </row>
    <row r="49" spans="1:20" s="350" customFormat="1" ht="50.1" customHeight="1" thickBot="1">
      <c r="A49" s="736"/>
      <c r="B49" s="770"/>
      <c r="C49" s="330">
        <v>5</v>
      </c>
      <c r="D49" s="288"/>
      <c r="E49" s="296"/>
      <c r="F49" s="297"/>
      <c r="G49" s="420"/>
      <c r="H49" s="357"/>
      <c r="I49" s="358"/>
      <c r="J49" s="373"/>
      <c r="K49" s="374"/>
      <c r="L49" s="375"/>
      <c r="M49" s="380">
        <f t="shared" si="4"/>
        <v>0</v>
      </c>
      <c r="N49" s="371"/>
      <c r="O49" s="772"/>
      <c r="P49" s="773"/>
      <c r="R49" s="376"/>
      <c r="S49" s="312"/>
      <c r="T49" s="340"/>
    </row>
    <row r="50" spans="1:20" s="340" customFormat="1" ht="15.75" customHeight="1" thickTop="1" thickBot="1">
      <c r="A50" s="737"/>
      <c r="B50" s="771"/>
      <c r="C50" s="776"/>
      <c r="D50" s="777"/>
      <c r="E50" s="777"/>
      <c r="F50" s="777"/>
      <c r="G50" s="777"/>
      <c r="H50" s="777"/>
      <c r="I50" s="778"/>
      <c r="J50" s="347" t="s">
        <v>58</v>
      </c>
      <c r="K50" s="135">
        <f>M50/'生產管理報表 7-1 (週)'!$B$229</f>
        <v>0</v>
      </c>
      <c r="L50" s="348" t="s">
        <v>59</v>
      </c>
      <c r="M50" s="254">
        <f>SUM(M45:M49)</f>
        <v>0</v>
      </c>
      <c r="N50" s="722"/>
      <c r="O50" s="723"/>
      <c r="P50" s="724"/>
      <c r="R50" s="237"/>
      <c r="S50" s="237"/>
    </row>
    <row r="51" spans="1:20" s="340" customFormat="1" ht="15.75" customHeight="1" thickTop="1">
      <c r="B51" s="349"/>
      <c r="C51" s="350"/>
      <c r="M51" s="387"/>
      <c r="S51" s="312"/>
    </row>
    <row r="52" spans="1:20" s="340" customFormat="1" ht="15.75" customHeight="1">
      <c r="A52" s="725" t="s">
        <v>194</v>
      </c>
      <c r="B52" s="726"/>
      <c r="C52" s="326" t="s">
        <v>47</v>
      </c>
      <c r="D52" s="753" t="s">
        <v>12</v>
      </c>
      <c r="E52" s="754"/>
      <c r="F52" s="755"/>
      <c r="G52" s="756" t="s">
        <v>53</v>
      </c>
      <c r="H52" s="757"/>
      <c r="I52" s="758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353</v>
      </c>
      <c r="O52" s="733" t="s">
        <v>51</v>
      </c>
      <c r="P52" s="734"/>
      <c r="S52" s="237"/>
      <c r="T52" s="397"/>
    </row>
    <row r="53" spans="1:20" s="350" customFormat="1" ht="39.950000000000003" customHeight="1">
      <c r="A53" s="735">
        <v>5</v>
      </c>
      <c r="B53" s="748" t="s">
        <v>219</v>
      </c>
      <c r="C53" s="330">
        <v>1</v>
      </c>
      <c r="D53" s="288" t="s">
        <v>413</v>
      </c>
      <c r="E53" s="289"/>
      <c r="F53" s="290"/>
      <c r="G53" s="358" t="s">
        <v>1004</v>
      </c>
      <c r="H53" s="357"/>
      <c r="I53" s="358"/>
      <c r="J53" s="369">
        <v>96</v>
      </c>
      <c r="K53" s="370">
        <v>2.1007987325896094E-2</v>
      </c>
      <c r="L53" s="371">
        <v>12.729999999999999</v>
      </c>
      <c r="M53" s="380">
        <f>L53*J53</f>
        <v>1222.08</v>
      </c>
      <c r="N53" s="371"/>
      <c r="O53" s="765" t="s">
        <v>1006</v>
      </c>
      <c r="P53" s="766"/>
      <c r="S53" s="312"/>
    </row>
    <row r="54" spans="1:20" s="350" customFormat="1" ht="39.950000000000003" customHeight="1">
      <c r="A54" s="736"/>
      <c r="B54" s="749"/>
      <c r="C54" s="330">
        <v>2</v>
      </c>
      <c r="D54" s="288"/>
      <c r="E54" s="289"/>
      <c r="F54" s="290"/>
      <c r="G54" s="420"/>
      <c r="H54" s="357"/>
      <c r="I54" s="358"/>
      <c r="J54" s="369"/>
      <c r="K54" s="370"/>
      <c r="L54" s="371"/>
      <c r="M54" s="380">
        <f t="shared" ref="M54:M57" si="5">L54*J54</f>
        <v>0</v>
      </c>
      <c r="N54" s="371"/>
      <c r="O54" s="765"/>
      <c r="P54" s="766"/>
      <c r="S54" s="237"/>
      <c r="T54" s="398"/>
    </row>
    <row r="55" spans="1:20" s="340" customFormat="1" ht="39.950000000000003" customHeight="1">
      <c r="A55" s="736"/>
      <c r="B55" s="749"/>
      <c r="C55" s="330">
        <v>3</v>
      </c>
      <c r="D55" s="288"/>
      <c r="E55" s="332"/>
      <c r="F55" s="333"/>
      <c r="G55" s="420"/>
      <c r="H55" s="357"/>
      <c r="I55" s="358"/>
      <c r="J55" s="369"/>
      <c r="K55" s="370"/>
      <c r="L55" s="371"/>
      <c r="M55" s="380">
        <f t="shared" si="5"/>
        <v>0</v>
      </c>
      <c r="N55" s="339"/>
      <c r="O55" s="761"/>
      <c r="P55" s="762"/>
    </row>
    <row r="56" spans="1:20" s="340" customFormat="1" ht="39.950000000000003" customHeight="1">
      <c r="A56" s="736"/>
      <c r="B56" s="749"/>
      <c r="C56" s="330">
        <v>4</v>
      </c>
      <c r="D56" s="288"/>
      <c r="E56" s="332"/>
      <c r="F56" s="333"/>
      <c r="G56" s="420"/>
      <c r="H56" s="357"/>
      <c r="I56" s="358"/>
      <c r="J56" s="369"/>
      <c r="K56" s="370"/>
      <c r="L56" s="371"/>
      <c r="M56" s="380">
        <f t="shared" si="5"/>
        <v>0</v>
      </c>
      <c r="N56" s="339"/>
      <c r="O56" s="765"/>
      <c r="P56" s="766"/>
    </row>
    <row r="57" spans="1:20" s="340" customFormat="1" ht="39.950000000000003" customHeight="1" thickBot="1">
      <c r="A57" s="736"/>
      <c r="B57" s="749"/>
      <c r="C57" s="330">
        <v>5</v>
      </c>
      <c r="D57" s="295"/>
      <c r="E57" s="342"/>
      <c r="F57" s="343"/>
      <c r="G57" s="420"/>
      <c r="H57" s="357"/>
      <c r="I57" s="358"/>
      <c r="J57" s="373"/>
      <c r="K57" s="374"/>
      <c r="L57" s="375"/>
      <c r="M57" s="380">
        <f t="shared" si="5"/>
        <v>0</v>
      </c>
      <c r="N57" s="339"/>
      <c r="O57" s="849"/>
      <c r="P57" s="850"/>
      <c r="R57" s="238"/>
    </row>
    <row r="58" spans="1:20" s="340" customFormat="1" ht="15.75" customHeight="1" thickTop="1" thickBot="1">
      <c r="A58" s="737"/>
      <c r="B58" s="750"/>
      <c r="C58" s="745"/>
      <c r="D58" s="746"/>
      <c r="E58" s="746"/>
      <c r="F58" s="746"/>
      <c r="G58" s="746"/>
      <c r="H58" s="746"/>
      <c r="I58" s="747"/>
      <c r="J58" s="347" t="s">
        <v>58</v>
      </c>
      <c r="K58" s="135">
        <f>M58/'生產管理報表 7-1 (週)'!$B$229</f>
        <v>1.4093344083014006E-2</v>
      </c>
      <c r="L58" s="348" t="s">
        <v>59</v>
      </c>
      <c r="M58" s="392">
        <f>SUM(M53:M57)</f>
        <v>1222.08</v>
      </c>
      <c r="N58" s="722"/>
      <c r="O58" s="723"/>
      <c r="P58" s="724"/>
      <c r="R58" s="237"/>
    </row>
    <row r="59" spans="1:20" s="340" customFormat="1" ht="15.75" customHeight="1" thickTop="1">
      <c r="B59" s="349"/>
      <c r="C59" s="350"/>
      <c r="M59" s="387"/>
      <c r="R59" s="237"/>
    </row>
    <row r="60" spans="1:20" s="340" customFormat="1" ht="15.75" customHeight="1">
      <c r="A60" s="725" t="s">
        <v>194</v>
      </c>
      <c r="B60" s="726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353</v>
      </c>
      <c r="O60" s="733" t="s">
        <v>51</v>
      </c>
      <c r="P60" s="734"/>
      <c r="R60" s="237"/>
      <c r="S60" s="2"/>
    </row>
    <row r="61" spans="1:20" s="340" customFormat="1" ht="36.75" customHeight="1">
      <c r="A61" s="735">
        <v>6</v>
      </c>
      <c r="B61" s="748" t="s">
        <v>220</v>
      </c>
      <c r="C61" s="330">
        <v>1</v>
      </c>
      <c r="D61" s="399" t="s">
        <v>369</v>
      </c>
      <c r="E61" s="332"/>
      <c r="F61" s="333"/>
      <c r="G61" s="358" t="s">
        <v>361</v>
      </c>
      <c r="H61" s="357"/>
      <c r="I61" s="358"/>
      <c r="J61" s="369">
        <v>15.450000000000001</v>
      </c>
      <c r="K61" s="370">
        <v>3.3910094774367446E-3</v>
      </c>
      <c r="L61" s="371">
        <v>78</v>
      </c>
      <c r="M61" s="380">
        <f t="shared" ref="M61" si="6">L61*J61</f>
        <v>1205.1000000000001</v>
      </c>
      <c r="N61" s="339"/>
      <c r="O61" s="761" t="s">
        <v>1009</v>
      </c>
      <c r="P61" s="762"/>
      <c r="S61" s="2"/>
    </row>
    <row r="62" spans="1:20" s="340" customFormat="1" ht="20.100000000000001" customHeight="1">
      <c r="A62" s="736"/>
      <c r="B62" s="749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89">
        <v>0</v>
      </c>
      <c r="N62" s="339"/>
      <c r="O62" s="351"/>
      <c r="P62" s="352"/>
      <c r="S62" s="2"/>
    </row>
    <row r="63" spans="1:20" s="340" customFormat="1" ht="20.100000000000001" customHeight="1">
      <c r="A63" s="736"/>
      <c r="B63" s="749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89">
        <v>0</v>
      </c>
      <c r="N63" s="339"/>
      <c r="O63" s="351"/>
      <c r="P63" s="352"/>
      <c r="S63" s="2"/>
    </row>
    <row r="64" spans="1:20" s="340" customFormat="1" ht="20.100000000000001" customHeight="1">
      <c r="A64" s="736"/>
      <c r="B64" s="749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89">
        <v>0</v>
      </c>
      <c r="N64" s="339"/>
      <c r="O64" s="351"/>
      <c r="P64" s="352"/>
      <c r="R64" s="2"/>
      <c r="S64" s="2"/>
    </row>
    <row r="65" spans="1:20" s="340" customFormat="1" ht="20.100000000000001" customHeight="1" thickBot="1">
      <c r="A65" s="736"/>
      <c r="B65" s="749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89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737"/>
      <c r="B66" s="750"/>
      <c r="C66" s="745"/>
      <c r="D66" s="746"/>
      <c r="E66" s="746"/>
      <c r="F66" s="746"/>
      <c r="G66" s="746"/>
      <c r="H66" s="746"/>
      <c r="I66" s="747"/>
      <c r="J66" s="347" t="s">
        <v>58</v>
      </c>
      <c r="K66" s="135">
        <f>M66/'生產管理報表 7-1 (週)'!$B$229</f>
        <v>1.3897526311240001E-2</v>
      </c>
      <c r="L66" s="348" t="s">
        <v>59</v>
      </c>
      <c r="M66" s="392">
        <f>SUM(M61:M65)</f>
        <v>1205.1000000000001</v>
      </c>
      <c r="N66" s="722"/>
      <c r="O66" s="723"/>
      <c r="P66" s="724"/>
      <c r="R66" s="2"/>
      <c r="S66" s="2"/>
    </row>
    <row r="67" spans="1:20" s="340" customFormat="1" ht="15.75" customHeight="1" thickTop="1">
      <c r="B67" s="349"/>
      <c r="C67" s="350"/>
      <c r="M67" s="387"/>
      <c r="R67" s="2"/>
      <c r="S67" s="2"/>
    </row>
    <row r="68" spans="1:20" s="340" customFormat="1" ht="15.75" customHeight="1">
      <c r="A68" s="725" t="s">
        <v>194</v>
      </c>
      <c r="B68" s="726"/>
      <c r="C68" s="355" t="s">
        <v>47</v>
      </c>
      <c r="D68" s="727" t="s">
        <v>12</v>
      </c>
      <c r="E68" s="728"/>
      <c r="F68" s="729"/>
      <c r="G68" s="730" t="s">
        <v>53</v>
      </c>
      <c r="H68" s="731"/>
      <c r="I68" s="732"/>
      <c r="J68" s="356" t="s">
        <v>54</v>
      </c>
      <c r="K68" s="327" t="s">
        <v>55</v>
      </c>
      <c r="L68" s="327" t="s">
        <v>56</v>
      </c>
      <c r="M68" s="388" t="s">
        <v>11</v>
      </c>
      <c r="N68" s="328" t="s">
        <v>353</v>
      </c>
      <c r="O68" s="733" t="s">
        <v>51</v>
      </c>
      <c r="P68" s="734"/>
      <c r="R68" s="2"/>
      <c r="S68" s="2"/>
    </row>
    <row r="69" spans="1:20" s="340" customFormat="1" ht="15.75" customHeight="1">
      <c r="A69" s="735">
        <v>7</v>
      </c>
      <c r="B69" s="738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89">
        <f t="shared" ref="M69:M71" si="7">L69*J69</f>
        <v>0</v>
      </c>
      <c r="N69" s="339"/>
      <c r="O69" s="741"/>
      <c r="P69" s="742"/>
      <c r="R69" s="2"/>
      <c r="S69" s="2"/>
    </row>
    <row r="70" spans="1:20" s="340" customFormat="1" ht="15.75" customHeight="1">
      <c r="A70" s="736"/>
      <c r="B70" s="739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89">
        <f t="shared" si="7"/>
        <v>0</v>
      </c>
      <c r="N70" s="339"/>
      <c r="O70" s="743"/>
      <c r="P70" s="744"/>
      <c r="R70" s="2"/>
      <c r="S70" s="2"/>
    </row>
    <row r="71" spans="1:20" s="340" customFormat="1" ht="15.75" customHeight="1">
      <c r="A71" s="736"/>
      <c r="B71" s="739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89">
        <f t="shared" si="7"/>
        <v>0</v>
      </c>
      <c r="N71" s="339"/>
      <c r="O71" s="743"/>
      <c r="P71" s="744"/>
      <c r="R71" s="2"/>
      <c r="S71" s="2"/>
    </row>
    <row r="72" spans="1:20" s="340" customFormat="1" ht="15.75" customHeight="1">
      <c r="A72" s="736"/>
      <c r="B72" s="739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0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736"/>
      <c r="B73" s="739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1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737"/>
      <c r="B74" s="740"/>
      <c r="C74" s="745"/>
      <c r="D74" s="746"/>
      <c r="E74" s="746"/>
      <c r="F74" s="746"/>
      <c r="G74" s="746"/>
      <c r="H74" s="746"/>
      <c r="I74" s="747"/>
      <c r="J74" s="347" t="s">
        <v>58</v>
      </c>
      <c r="K74" s="135">
        <f>M74/'生產管理報表 7-1 (週)'!$B$229</f>
        <v>0</v>
      </c>
      <c r="L74" s="348" t="s">
        <v>59</v>
      </c>
      <c r="M74" s="392">
        <f>SUM(M69:M73)</f>
        <v>0</v>
      </c>
      <c r="N74" s="722"/>
      <c r="O74" s="723"/>
      <c r="P74" s="724"/>
      <c r="R74" s="2"/>
      <c r="S74" s="2"/>
      <c r="T74" s="2"/>
    </row>
    <row r="75" spans="1:20" s="140" customFormat="1" ht="15.75" customHeight="1" thickTop="1">
      <c r="A75" s="689" t="s">
        <v>1034</v>
      </c>
      <c r="B75" s="689"/>
      <c r="C75" s="689"/>
      <c r="D75" s="689"/>
      <c r="E75" s="689"/>
      <c r="F75" s="689"/>
      <c r="G75" s="689"/>
      <c r="H75" s="689"/>
      <c r="I75" s="689"/>
      <c r="J75" s="689"/>
      <c r="K75" s="689"/>
      <c r="L75" s="689"/>
      <c r="M75" s="689"/>
    </row>
    <row r="76" spans="1:20" s="141" customFormat="1" ht="15.75" customHeight="1">
      <c r="A76" s="785"/>
      <c r="B76" s="785"/>
      <c r="C76" s="785"/>
      <c r="D76" s="785"/>
      <c r="E76" s="785"/>
      <c r="F76" s="785"/>
      <c r="G76" s="785"/>
      <c r="H76" s="785"/>
      <c r="I76" s="785"/>
      <c r="J76" s="785"/>
      <c r="K76" s="785"/>
      <c r="L76" s="785"/>
      <c r="M76" s="785"/>
    </row>
    <row r="77" spans="1:20" s="140" customFormat="1" ht="15.75" customHeight="1">
      <c r="A77" s="786" t="s">
        <v>194</v>
      </c>
      <c r="B77" s="788">
        <v>1</v>
      </c>
      <c r="C77" s="789"/>
      <c r="D77" s="788">
        <v>2</v>
      </c>
      <c r="E77" s="789"/>
      <c r="F77" s="788">
        <v>3</v>
      </c>
      <c r="G77" s="789"/>
      <c r="H77" s="779">
        <v>4</v>
      </c>
      <c r="I77" s="780"/>
      <c r="J77" s="779">
        <v>5</v>
      </c>
      <c r="K77" s="780"/>
      <c r="L77" s="779">
        <v>6</v>
      </c>
      <c r="M77" s="780"/>
      <c r="N77" s="779">
        <v>7</v>
      </c>
      <c r="O77" s="780"/>
      <c r="P77" s="385">
        <v>8</v>
      </c>
    </row>
    <row r="78" spans="1:20" s="140" customFormat="1" ht="15.75" customHeight="1">
      <c r="A78" s="787"/>
      <c r="B78" s="783" t="s">
        <v>860</v>
      </c>
      <c r="C78" s="784"/>
      <c r="D78" s="783" t="s">
        <v>216</v>
      </c>
      <c r="E78" s="784"/>
      <c r="F78" s="783" t="s">
        <v>169</v>
      </c>
      <c r="G78" s="784"/>
      <c r="H78" s="781" t="s">
        <v>654</v>
      </c>
      <c r="I78" s="782"/>
      <c r="J78" s="781" t="s">
        <v>192</v>
      </c>
      <c r="K78" s="782"/>
      <c r="L78" s="781" t="s">
        <v>170</v>
      </c>
      <c r="M78" s="782"/>
      <c r="N78" s="781" t="s">
        <v>193</v>
      </c>
      <c r="O78" s="782"/>
      <c r="P78" s="386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725" t="s">
        <v>194</v>
      </c>
      <c r="B80" s="726"/>
      <c r="C80" s="326" t="s">
        <v>47</v>
      </c>
      <c r="D80" s="753" t="s">
        <v>12</v>
      </c>
      <c r="E80" s="754"/>
      <c r="F80" s="755"/>
      <c r="G80" s="756" t="s">
        <v>53</v>
      </c>
      <c r="H80" s="757"/>
      <c r="I80" s="758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353</v>
      </c>
      <c r="O80" s="733" t="s">
        <v>51</v>
      </c>
      <c r="P80" s="734"/>
      <c r="R80" s="237"/>
      <c r="S80" s="312"/>
    </row>
    <row r="81" spans="1:20" s="350" customFormat="1" ht="50.1" customHeight="1">
      <c r="A81" s="735">
        <v>4</v>
      </c>
      <c r="B81" s="769" t="s">
        <v>654</v>
      </c>
      <c r="C81" s="330">
        <v>1</v>
      </c>
      <c r="D81" s="288"/>
      <c r="E81" s="289"/>
      <c r="F81" s="290"/>
      <c r="G81" s="420"/>
      <c r="H81" s="357"/>
      <c r="I81" s="358"/>
      <c r="J81" s="369"/>
      <c r="K81" s="370"/>
      <c r="L81" s="371"/>
      <c r="M81" s="380">
        <f t="shared" ref="M81:M85" si="8">L81*J81</f>
        <v>0</v>
      </c>
      <c r="N81" s="371"/>
      <c r="O81" s="772"/>
      <c r="P81" s="773"/>
      <c r="R81" s="372"/>
      <c r="S81" s="312"/>
    </row>
    <row r="82" spans="1:20" s="350" customFormat="1" ht="50.1" customHeight="1">
      <c r="A82" s="736"/>
      <c r="B82" s="770"/>
      <c r="C82" s="330">
        <v>2</v>
      </c>
      <c r="D82" s="288"/>
      <c r="E82" s="289"/>
      <c r="F82" s="290"/>
      <c r="G82" s="420"/>
      <c r="H82" s="357"/>
      <c r="I82" s="358"/>
      <c r="J82" s="369"/>
      <c r="K82" s="370"/>
      <c r="L82" s="371"/>
      <c r="M82" s="380">
        <f t="shared" si="8"/>
        <v>0</v>
      </c>
      <c r="N82" s="371"/>
      <c r="O82" s="765"/>
      <c r="P82" s="766"/>
      <c r="R82" s="372"/>
      <c r="S82" s="237"/>
      <c r="T82" s="397"/>
    </row>
    <row r="83" spans="1:20" s="350" customFormat="1" ht="50.1" customHeight="1">
      <c r="A83" s="736"/>
      <c r="B83" s="770"/>
      <c r="C83" s="330">
        <v>3</v>
      </c>
      <c r="D83" s="288"/>
      <c r="E83" s="289"/>
      <c r="F83" s="290"/>
      <c r="G83" s="420"/>
      <c r="H83" s="357"/>
      <c r="I83" s="358"/>
      <c r="J83" s="369"/>
      <c r="K83" s="370"/>
      <c r="L83" s="371"/>
      <c r="M83" s="380">
        <f t="shared" si="8"/>
        <v>0</v>
      </c>
      <c r="N83" s="371"/>
      <c r="O83" s="772"/>
      <c r="P83" s="773"/>
      <c r="R83" s="372"/>
      <c r="S83" s="312"/>
    </row>
    <row r="84" spans="1:20" s="350" customFormat="1" ht="50.1" customHeight="1">
      <c r="A84" s="736"/>
      <c r="B84" s="770"/>
      <c r="C84" s="330">
        <v>4</v>
      </c>
      <c r="D84" s="288"/>
      <c r="E84" s="289"/>
      <c r="F84" s="290"/>
      <c r="G84" s="420"/>
      <c r="H84" s="357"/>
      <c r="I84" s="358"/>
      <c r="J84" s="369"/>
      <c r="K84" s="370"/>
      <c r="L84" s="371"/>
      <c r="M84" s="380">
        <f t="shared" si="8"/>
        <v>0</v>
      </c>
      <c r="N84" s="371"/>
      <c r="O84" s="772"/>
      <c r="P84" s="773"/>
      <c r="R84" s="372"/>
      <c r="S84" s="237"/>
      <c r="T84" s="397"/>
    </row>
    <row r="85" spans="1:20" s="350" customFormat="1" ht="50.1" customHeight="1" thickBot="1">
      <c r="A85" s="736"/>
      <c r="B85" s="770"/>
      <c r="C85" s="330">
        <v>5</v>
      </c>
      <c r="D85" s="288"/>
      <c r="E85" s="296"/>
      <c r="F85" s="297"/>
      <c r="G85" s="420"/>
      <c r="H85" s="357"/>
      <c r="I85" s="358"/>
      <c r="J85" s="373"/>
      <c r="K85" s="374"/>
      <c r="L85" s="375"/>
      <c r="M85" s="380">
        <f t="shared" si="8"/>
        <v>0</v>
      </c>
      <c r="N85" s="371"/>
      <c r="O85" s="772"/>
      <c r="P85" s="773"/>
      <c r="R85" s="376"/>
      <c r="S85" s="312"/>
      <c r="T85" s="340"/>
    </row>
    <row r="86" spans="1:20" s="340" customFormat="1" ht="15.75" customHeight="1" thickTop="1" thickBot="1">
      <c r="A86" s="737"/>
      <c r="B86" s="771"/>
      <c r="C86" s="776"/>
      <c r="D86" s="777"/>
      <c r="E86" s="777"/>
      <c r="F86" s="777"/>
      <c r="G86" s="777"/>
      <c r="H86" s="777"/>
      <c r="I86" s="778"/>
      <c r="J86" s="347" t="s">
        <v>58</v>
      </c>
      <c r="K86" s="135">
        <f>M86/'生產管理報表 7-1 (週)'!$B$240</f>
        <v>0</v>
      </c>
      <c r="L86" s="348" t="s">
        <v>59</v>
      </c>
      <c r="M86" s="254">
        <f>SUM(M81:M85)</f>
        <v>0</v>
      </c>
      <c r="N86" s="722"/>
      <c r="O86" s="723"/>
      <c r="P86" s="724"/>
      <c r="R86" s="237"/>
      <c r="S86" s="237"/>
    </row>
    <row r="87" spans="1:20" s="340" customFormat="1" ht="15.75" customHeight="1" thickTop="1">
      <c r="B87" s="349"/>
      <c r="C87" s="350"/>
      <c r="M87" s="387"/>
      <c r="S87" s="312"/>
    </row>
    <row r="88" spans="1:20" s="340" customFormat="1" ht="15.75" customHeight="1">
      <c r="A88" s="725" t="s">
        <v>194</v>
      </c>
      <c r="B88" s="726"/>
      <c r="C88" s="326" t="s">
        <v>47</v>
      </c>
      <c r="D88" s="753" t="s">
        <v>12</v>
      </c>
      <c r="E88" s="754"/>
      <c r="F88" s="755"/>
      <c r="G88" s="756" t="s">
        <v>53</v>
      </c>
      <c r="H88" s="757"/>
      <c r="I88" s="758"/>
      <c r="J88" s="327" t="s">
        <v>54</v>
      </c>
      <c r="K88" s="327" t="s">
        <v>55</v>
      </c>
      <c r="L88" s="327" t="s">
        <v>56</v>
      </c>
      <c r="M88" s="388" t="s">
        <v>11</v>
      </c>
      <c r="N88" s="328" t="s">
        <v>353</v>
      </c>
      <c r="O88" s="733" t="s">
        <v>51</v>
      </c>
      <c r="P88" s="734"/>
      <c r="S88" s="237"/>
      <c r="T88" s="397"/>
    </row>
    <row r="89" spans="1:20" s="350" customFormat="1" ht="39.950000000000003" customHeight="1">
      <c r="A89" s="735">
        <v>5</v>
      </c>
      <c r="B89" s="748" t="s">
        <v>219</v>
      </c>
      <c r="C89" s="330">
        <v>1</v>
      </c>
      <c r="D89" s="288"/>
      <c r="E89" s="289"/>
      <c r="F89" s="290"/>
      <c r="G89" s="420"/>
      <c r="H89" s="357"/>
      <c r="I89" s="358"/>
      <c r="J89" s="369"/>
      <c r="K89" s="370"/>
      <c r="L89" s="371"/>
      <c r="M89" s="380">
        <f>L89*J89</f>
        <v>0</v>
      </c>
      <c r="N89" s="371"/>
      <c r="O89" s="765"/>
      <c r="P89" s="766"/>
      <c r="S89" s="312"/>
    </row>
    <row r="90" spans="1:20" s="350" customFormat="1" ht="39.950000000000003" customHeight="1">
      <c r="A90" s="736"/>
      <c r="B90" s="749"/>
      <c r="C90" s="330">
        <v>2</v>
      </c>
      <c r="D90" s="288"/>
      <c r="E90" s="289"/>
      <c r="F90" s="290"/>
      <c r="G90" s="420"/>
      <c r="H90" s="357"/>
      <c r="I90" s="358"/>
      <c r="J90" s="369"/>
      <c r="K90" s="370"/>
      <c r="L90" s="371"/>
      <c r="M90" s="380">
        <f t="shared" ref="M90:M93" si="9">L90*J90</f>
        <v>0</v>
      </c>
      <c r="N90" s="371"/>
      <c r="O90" s="765"/>
      <c r="P90" s="766"/>
      <c r="S90" s="237"/>
      <c r="T90" s="398"/>
    </row>
    <row r="91" spans="1:20" s="340" customFormat="1" ht="39.950000000000003" customHeight="1">
      <c r="A91" s="736"/>
      <c r="B91" s="749"/>
      <c r="C91" s="330">
        <v>3</v>
      </c>
      <c r="D91" s="288"/>
      <c r="E91" s="332"/>
      <c r="F91" s="333"/>
      <c r="G91" s="420"/>
      <c r="H91" s="357"/>
      <c r="I91" s="358"/>
      <c r="J91" s="369"/>
      <c r="K91" s="370"/>
      <c r="L91" s="371"/>
      <c r="M91" s="380">
        <f t="shared" si="9"/>
        <v>0</v>
      </c>
      <c r="N91" s="339"/>
      <c r="O91" s="761"/>
      <c r="P91" s="762"/>
    </row>
    <row r="92" spans="1:20" s="340" customFormat="1" ht="39.950000000000003" customHeight="1">
      <c r="A92" s="736"/>
      <c r="B92" s="749"/>
      <c r="C92" s="330">
        <v>4</v>
      </c>
      <c r="D92" s="288"/>
      <c r="E92" s="332"/>
      <c r="F92" s="333"/>
      <c r="G92" s="420"/>
      <c r="H92" s="357"/>
      <c r="I92" s="358"/>
      <c r="J92" s="369"/>
      <c r="K92" s="370"/>
      <c r="L92" s="371"/>
      <c r="M92" s="380">
        <f t="shared" si="9"/>
        <v>0</v>
      </c>
      <c r="N92" s="339"/>
      <c r="O92" s="765"/>
      <c r="P92" s="766"/>
    </row>
    <row r="93" spans="1:20" s="340" customFormat="1" ht="39.950000000000003" customHeight="1" thickBot="1">
      <c r="A93" s="736"/>
      <c r="B93" s="749"/>
      <c r="C93" s="330">
        <v>5</v>
      </c>
      <c r="D93" s="295"/>
      <c r="E93" s="342"/>
      <c r="F93" s="343"/>
      <c r="G93" s="420"/>
      <c r="H93" s="357"/>
      <c r="I93" s="358"/>
      <c r="J93" s="373"/>
      <c r="K93" s="374"/>
      <c r="L93" s="375"/>
      <c r="M93" s="380">
        <f t="shared" si="9"/>
        <v>0</v>
      </c>
      <c r="N93" s="339"/>
      <c r="O93" s="849"/>
      <c r="P93" s="850"/>
      <c r="R93" s="238"/>
    </row>
    <row r="94" spans="1:20" s="340" customFormat="1" ht="15.75" customHeight="1" thickTop="1" thickBot="1">
      <c r="A94" s="737"/>
      <c r="B94" s="750"/>
      <c r="C94" s="745"/>
      <c r="D94" s="746"/>
      <c r="E94" s="746"/>
      <c r="F94" s="746"/>
      <c r="G94" s="746"/>
      <c r="H94" s="746"/>
      <c r="I94" s="747"/>
      <c r="J94" s="347" t="s">
        <v>58</v>
      </c>
      <c r="K94" s="135">
        <f>M94/'生產管理報表 7-1 (週)'!$B$240</f>
        <v>0</v>
      </c>
      <c r="L94" s="348" t="s">
        <v>59</v>
      </c>
      <c r="M94" s="392">
        <f>SUM(M89:M93)</f>
        <v>0</v>
      </c>
      <c r="N94" s="722"/>
      <c r="O94" s="723"/>
      <c r="P94" s="724"/>
      <c r="R94" s="237"/>
    </row>
    <row r="95" spans="1:20" s="340" customFormat="1" ht="15.75" customHeight="1" thickTop="1">
      <c r="B95" s="349"/>
      <c r="C95" s="350"/>
      <c r="M95" s="387"/>
      <c r="R95" s="237"/>
    </row>
    <row r="96" spans="1:20" s="340" customFormat="1" ht="15.75" customHeight="1">
      <c r="A96" s="725" t="s">
        <v>194</v>
      </c>
      <c r="B96" s="726"/>
      <c r="C96" s="355" t="s">
        <v>47</v>
      </c>
      <c r="D96" s="727" t="s">
        <v>12</v>
      </c>
      <c r="E96" s="728"/>
      <c r="F96" s="729"/>
      <c r="G96" s="730" t="s">
        <v>53</v>
      </c>
      <c r="H96" s="731"/>
      <c r="I96" s="732"/>
      <c r="J96" s="356" t="s">
        <v>54</v>
      </c>
      <c r="K96" s="327" t="s">
        <v>55</v>
      </c>
      <c r="L96" s="327" t="s">
        <v>56</v>
      </c>
      <c r="M96" s="388" t="s">
        <v>11</v>
      </c>
      <c r="N96" s="328" t="s">
        <v>353</v>
      </c>
      <c r="O96" s="733" t="s">
        <v>51</v>
      </c>
      <c r="P96" s="734"/>
      <c r="R96" s="237"/>
      <c r="S96" s="2"/>
    </row>
    <row r="97" spans="1:20" s="340" customFormat="1" ht="36.75" customHeight="1">
      <c r="A97" s="735">
        <v>6</v>
      </c>
      <c r="B97" s="748" t="s">
        <v>220</v>
      </c>
      <c r="C97" s="330">
        <v>1</v>
      </c>
      <c r="D97" s="399" t="s">
        <v>369</v>
      </c>
      <c r="E97" s="332"/>
      <c r="F97" s="333"/>
      <c r="G97" s="358" t="s">
        <v>361</v>
      </c>
      <c r="H97" s="357"/>
      <c r="I97" s="358"/>
      <c r="J97" s="369">
        <v>15.450000000000001</v>
      </c>
      <c r="K97" s="370">
        <v>4.0613931523022428E-3</v>
      </c>
      <c r="L97" s="371">
        <v>86</v>
      </c>
      <c r="M97" s="380">
        <f t="shared" ref="M97" si="10">L97*J97</f>
        <v>1328.7</v>
      </c>
      <c r="N97" s="339"/>
      <c r="O97" s="761" t="s">
        <v>1048</v>
      </c>
      <c r="P97" s="762"/>
      <c r="S97" s="2"/>
    </row>
    <row r="98" spans="1:20" s="340" customFormat="1" ht="20.100000000000001" customHeight="1">
      <c r="A98" s="736"/>
      <c r="B98" s="749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89">
        <v>0</v>
      </c>
      <c r="N98" s="339"/>
      <c r="O98" s="351"/>
      <c r="P98" s="352"/>
      <c r="S98" s="2"/>
    </row>
    <row r="99" spans="1:20" s="340" customFormat="1" ht="20.100000000000001" customHeight="1">
      <c r="A99" s="736"/>
      <c r="B99" s="749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89">
        <v>0</v>
      </c>
      <c r="N99" s="339"/>
      <c r="O99" s="351"/>
      <c r="P99" s="352"/>
      <c r="S99" s="2"/>
    </row>
    <row r="100" spans="1:20" s="340" customFormat="1" ht="20.100000000000001" customHeight="1">
      <c r="A100" s="736"/>
      <c r="B100" s="749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89">
        <v>0</v>
      </c>
      <c r="N100" s="339"/>
      <c r="O100" s="351"/>
      <c r="P100" s="352"/>
      <c r="R100" s="2"/>
      <c r="S100" s="2"/>
    </row>
    <row r="101" spans="1:20" s="340" customFormat="1" ht="20.100000000000001" customHeight="1" thickBot="1">
      <c r="A101" s="736"/>
      <c r="B101" s="749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89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737"/>
      <c r="B102" s="750"/>
      <c r="C102" s="745"/>
      <c r="D102" s="746"/>
      <c r="E102" s="746"/>
      <c r="F102" s="746"/>
      <c r="G102" s="746"/>
      <c r="H102" s="746"/>
      <c r="I102" s="747"/>
      <c r="J102" s="347" t="s">
        <v>58</v>
      </c>
      <c r="K102" s="135">
        <f>M102/'生產管理報表 7-1 (週)'!$B$229</f>
        <v>1.5322913625213335E-2</v>
      </c>
      <c r="L102" s="348" t="s">
        <v>59</v>
      </c>
      <c r="M102" s="392">
        <f>SUM(M97:M101)</f>
        <v>1328.7</v>
      </c>
      <c r="N102" s="722"/>
      <c r="O102" s="723"/>
      <c r="P102" s="724"/>
      <c r="R102" s="2"/>
      <c r="S102" s="2"/>
    </row>
    <row r="103" spans="1:20" s="340" customFormat="1" ht="15.75" customHeight="1" thickTop="1">
      <c r="B103" s="349"/>
      <c r="C103" s="350"/>
      <c r="M103" s="387"/>
      <c r="R103" s="2"/>
      <c r="S103" s="2"/>
    </row>
    <row r="104" spans="1:20" s="340" customFormat="1" ht="15.75" customHeight="1">
      <c r="A104" s="725" t="s">
        <v>194</v>
      </c>
      <c r="B104" s="726"/>
      <c r="C104" s="355" t="s">
        <v>47</v>
      </c>
      <c r="D104" s="727" t="s">
        <v>12</v>
      </c>
      <c r="E104" s="728"/>
      <c r="F104" s="729"/>
      <c r="G104" s="730" t="s">
        <v>53</v>
      </c>
      <c r="H104" s="731"/>
      <c r="I104" s="732"/>
      <c r="J104" s="356" t="s">
        <v>54</v>
      </c>
      <c r="K104" s="327" t="s">
        <v>55</v>
      </c>
      <c r="L104" s="327" t="s">
        <v>56</v>
      </c>
      <c r="M104" s="388" t="s">
        <v>11</v>
      </c>
      <c r="N104" s="328" t="s">
        <v>353</v>
      </c>
      <c r="O104" s="733" t="s">
        <v>51</v>
      </c>
      <c r="P104" s="734"/>
      <c r="R104" s="2"/>
      <c r="S104" s="2"/>
    </row>
    <row r="105" spans="1:20" s="340" customFormat="1" ht="15.75" customHeight="1">
      <c r="A105" s="735">
        <v>7</v>
      </c>
      <c r="B105" s="738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89">
        <f t="shared" ref="M105:M107" si="11">L105*J105</f>
        <v>0</v>
      </c>
      <c r="N105" s="339"/>
      <c r="O105" s="741"/>
      <c r="P105" s="742"/>
      <c r="R105" s="2"/>
      <c r="S105" s="2"/>
    </row>
    <row r="106" spans="1:20" s="340" customFormat="1" ht="15.75" customHeight="1">
      <c r="A106" s="736"/>
      <c r="B106" s="739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89">
        <f t="shared" si="11"/>
        <v>0</v>
      </c>
      <c r="N106" s="339"/>
      <c r="O106" s="743"/>
      <c r="P106" s="744"/>
      <c r="R106" s="2"/>
      <c r="S106" s="2"/>
    </row>
    <row r="107" spans="1:20" s="340" customFormat="1" ht="15.75" customHeight="1">
      <c r="A107" s="736"/>
      <c r="B107" s="739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89">
        <f t="shared" si="11"/>
        <v>0</v>
      </c>
      <c r="N107" s="339"/>
      <c r="O107" s="743"/>
      <c r="P107" s="744"/>
      <c r="R107" s="2"/>
      <c r="S107" s="2"/>
    </row>
    <row r="108" spans="1:20" s="340" customFormat="1" ht="15.75" customHeight="1">
      <c r="A108" s="736"/>
      <c r="B108" s="739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0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736"/>
      <c r="B109" s="739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1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737"/>
      <c r="B110" s="740"/>
      <c r="C110" s="745"/>
      <c r="D110" s="746"/>
      <c r="E110" s="746"/>
      <c r="F110" s="746"/>
      <c r="G110" s="746"/>
      <c r="H110" s="746"/>
      <c r="I110" s="747"/>
      <c r="J110" s="347" t="s">
        <v>58</v>
      </c>
      <c r="K110" s="135">
        <f>M110/'生產管理報表 7-1 (週)'!$B$240</f>
        <v>0</v>
      </c>
      <c r="L110" s="348" t="s">
        <v>59</v>
      </c>
      <c r="M110" s="392">
        <f>SUM(M105:M109)</f>
        <v>0</v>
      </c>
      <c r="N110" s="722"/>
      <c r="O110" s="723"/>
      <c r="P110" s="724"/>
      <c r="R110" s="2"/>
      <c r="S110" s="2"/>
      <c r="T110" s="2"/>
    </row>
    <row r="111" spans="1:20" ht="15.75" customHeight="1" thickTop="1"/>
  </sheetData>
  <mergeCells count="187">
    <mergeCell ref="L5:M5"/>
    <mergeCell ref="A8:B8"/>
    <mergeCell ref="D8:F8"/>
    <mergeCell ref="G8:I8"/>
    <mergeCell ref="O8:P8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N41:O41"/>
    <mergeCell ref="B42:C42"/>
    <mergeCell ref="D42:E42"/>
    <mergeCell ref="F42:G42"/>
    <mergeCell ref="H42:I42"/>
    <mergeCell ref="J42:K42"/>
    <mergeCell ref="L42:M42"/>
    <mergeCell ref="N42:O42"/>
    <mergeCell ref="A39:M40"/>
    <mergeCell ref="A41:A42"/>
    <mergeCell ref="B41:C41"/>
    <mergeCell ref="D41:E41"/>
    <mergeCell ref="F41:G41"/>
    <mergeCell ref="H41:I41"/>
    <mergeCell ref="J41:K41"/>
    <mergeCell ref="L41:M41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2" manualBreakCount="2">
    <brk id="40" max="15" man="1"/>
    <brk id="74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56DC-84D1-4ADD-AD52-D7DC59E0A23B}">
  <sheetPr>
    <tabColor rgb="FF92D050"/>
    <outlinePr summaryBelow="0" summaryRight="0"/>
  </sheetPr>
  <dimension ref="A1:BW31"/>
  <sheetViews>
    <sheetView view="pageBreakPreview" zoomScaleNormal="60" zoomScaleSheetLayoutView="100" workbookViewId="0">
      <selection activeCell="O20" sqref="O20:P20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</row>
    <row r="2" spans="1:75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  <c r="Q2" s="688"/>
    </row>
    <row r="3" spans="1:75" ht="15.75" customHeight="1">
      <c r="A3" s="689" t="s">
        <v>657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75" s="141" customFormat="1" ht="15.75" customHeight="1">
      <c r="A4" s="689"/>
      <c r="B4" s="689"/>
      <c r="C4" s="689"/>
      <c r="D4" s="689"/>
      <c r="E4" s="689"/>
      <c r="F4" s="689"/>
      <c r="G4" s="689"/>
      <c r="H4" s="689"/>
      <c r="I4" s="689"/>
      <c r="J4" s="689"/>
      <c r="K4" s="689"/>
      <c r="L4" s="689"/>
      <c r="M4" s="689"/>
    </row>
    <row r="5" spans="1:75" ht="15.75" customHeight="1">
      <c r="A5" s="691" t="s">
        <v>194</v>
      </c>
      <c r="B5" s="719">
        <v>1</v>
      </c>
      <c r="C5" s="719"/>
      <c r="D5" s="719">
        <v>2</v>
      </c>
      <c r="E5" s="719"/>
      <c r="F5" s="719">
        <v>3</v>
      </c>
      <c r="G5" s="719"/>
      <c r="H5" s="694">
        <v>4</v>
      </c>
      <c r="I5" s="694"/>
      <c r="J5" s="694">
        <v>5</v>
      </c>
      <c r="K5" s="694"/>
      <c r="L5" s="694">
        <v>6</v>
      </c>
      <c r="M5" s="694"/>
      <c r="N5" s="694">
        <v>7</v>
      </c>
      <c r="O5" s="694"/>
      <c r="P5" s="694">
        <v>8</v>
      </c>
      <c r="Q5" s="694"/>
    </row>
    <row r="6" spans="1:75" ht="15.75" customHeight="1">
      <c r="A6" s="691"/>
      <c r="B6" s="720" t="s">
        <v>860</v>
      </c>
      <c r="C6" s="720"/>
      <c r="D6" s="720" t="s">
        <v>216</v>
      </c>
      <c r="E6" s="720"/>
      <c r="F6" s="720" t="s">
        <v>169</v>
      </c>
      <c r="G6" s="720"/>
      <c r="H6" s="691" t="s">
        <v>654</v>
      </c>
      <c r="I6" s="691"/>
      <c r="J6" s="691" t="s">
        <v>192</v>
      </c>
      <c r="K6" s="691"/>
      <c r="L6" s="691" t="s">
        <v>170</v>
      </c>
      <c r="M6" s="691"/>
      <c r="N6" s="691" t="s">
        <v>193</v>
      </c>
      <c r="O6" s="691"/>
      <c r="P6" s="809" t="s">
        <v>221</v>
      </c>
      <c r="Q6" s="809"/>
    </row>
    <row r="8" spans="1:75" s="286" customFormat="1" ht="15.75" customHeight="1">
      <c r="A8" s="788" t="s">
        <v>194</v>
      </c>
      <c r="B8" s="789"/>
      <c r="C8" s="285" t="s">
        <v>47</v>
      </c>
      <c r="D8" s="839" t="s">
        <v>12</v>
      </c>
      <c r="E8" s="704"/>
      <c r="F8" s="829"/>
      <c r="G8" s="840" t="s">
        <v>53</v>
      </c>
      <c r="H8" s="841"/>
      <c r="I8" s="842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353</v>
      </c>
      <c r="O8" s="843" t="s">
        <v>51</v>
      </c>
      <c r="P8" s="844"/>
    </row>
    <row r="9" spans="1:75" ht="20.100000000000001" customHeight="1">
      <c r="A9" s="830">
        <v>1</v>
      </c>
      <c r="B9" s="833" t="s">
        <v>864</v>
      </c>
      <c r="C9" s="287">
        <v>1</v>
      </c>
      <c r="D9" s="288"/>
      <c r="E9" s="289"/>
      <c r="F9" s="289"/>
      <c r="G9" s="288"/>
      <c r="H9" s="289"/>
      <c r="I9" s="290"/>
      <c r="J9" s="287"/>
      <c r="K9" s="293"/>
      <c r="L9" s="287"/>
      <c r="M9" s="380">
        <f>L9*J9</f>
        <v>0</v>
      </c>
      <c r="N9" s="294"/>
      <c r="O9" s="772"/>
      <c r="P9" s="773"/>
      <c r="S9" s="402"/>
      <c r="T9" s="401"/>
    </row>
    <row r="10" spans="1:75" ht="20.100000000000001" customHeight="1">
      <c r="A10" s="831"/>
      <c r="B10" s="834"/>
      <c r="C10" s="287">
        <v>2</v>
      </c>
      <c r="D10" s="288"/>
      <c r="E10" s="289"/>
      <c r="F10" s="290"/>
      <c r="G10" s="288"/>
      <c r="H10" s="289"/>
      <c r="I10" s="290"/>
      <c r="J10" s="287"/>
      <c r="K10" s="293"/>
      <c r="L10" s="287"/>
      <c r="M10" s="380">
        <f t="shared" ref="M10:M13" si="0">L10*J10</f>
        <v>0</v>
      </c>
      <c r="N10" s="294"/>
      <c r="O10" s="845"/>
      <c r="P10" s="791"/>
      <c r="S10" s="401"/>
      <c r="T10" s="401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831"/>
      <c r="B11" s="834"/>
      <c r="C11" s="287">
        <v>3</v>
      </c>
      <c r="D11" s="288"/>
      <c r="E11" s="289"/>
      <c r="F11" s="290"/>
      <c r="G11" s="288"/>
      <c r="H11" s="289"/>
      <c r="I11" s="290"/>
      <c r="J11" s="287"/>
      <c r="K11" s="293"/>
      <c r="L11" s="287"/>
      <c r="M11" s="380">
        <f t="shared" si="0"/>
        <v>0</v>
      </c>
      <c r="N11" s="294"/>
      <c r="O11" s="845"/>
      <c r="P11" s="791"/>
      <c r="S11" s="402"/>
      <c r="T11" s="401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831"/>
      <c r="B12" s="834"/>
      <c r="C12" s="287">
        <v>4</v>
      </c>
      <c r="D12" s="288"/>
      <c r="E12" s="289"/>
      <c r="F12" s="290"/>
      <c r="G12" s="288"/>
      <c r="H12" s="289"/>
      <c r="I12" s="290"/>
      <c r="J12" s="287"/>
      <c r="K12" s="293"/>
      <c r="L12" s="287"/>
      <c r="M12" s="380">
        <f t="shared" si="0"/>
        <v>0</v>
      </c>
      <c r="N12" s="294"/>
      <c r="O12" s="845"/>
      <c r="P12" s="791"/>
      <c r="S12" s="401"/>
      <c r="T12" s="401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831"/>
      <c r="B13" s="834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1">
        <f t="shared" si="0"/>
        <v>0</v>
      </c>
      <c r="N13" s="294"/>
      <c r="O13" s="845"/>
      <c r="P13" s="791"/>
      <c r="S13" s="402"/>
      <c r="T13" s="401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832"/>
      <c r="B14" s="835"/>
      <c r="C14" s="706"/>
      <c r="D14" s="707"/>
      <c r="E14" s="707"/>
      <c r="F14" s="707"/>
      <c r="G14" s="707"/>
      <c r="H14" s="707"/>
      <c r="I14" s="838"/>
      <c r="J14" s="408" t="s">
        <v>58</v>
      </c>
      <c r="K14" s="409">
        <f>M14/'生產管理報表 7-1 (週)'!$B$197</f>
        <v>0</v>
      </c>
      <c r="L14" s="408" t="s">
        <v>59</v>
      </c>
      <c r="M14" s="382">
        <f>SUM(M9:M13)</f>
        <v>0</v>
      </c>
      <c r="N14" s="806"/>
      <c r="O14" s="807"/>
      <c r="P14" s="808"/>
      <c r="S14" s="401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788" t="s">
        <v>194</v>
      </c>
      <c r="B16" s="789"/>
      <c r="C16" s="303" t="s">
        <v>47</v>
      </c>
      <c r="D16" s="703" t="s">
        <v>12</v>
      </c>
      <c r="E16" s="704"/>
      <c r="F16" s="705"/>
      <c r="G16" s="703" t="s">
        <v>53</v>
      </c>
      <c r="H16" s="704"/>
      <c r="I16" s="70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353</v>
      </c>
      <c r="O16" s="797" t="s">
        <v>51</v>
      </c>
      <c r="P16" s="798"/>
      <c r="S16" s="401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830">
        <v>2</v>
      </c>
      <c r="B17" s="833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799"/>
      <c r="P17" s="800"/>
      <c r="S17" s="40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831"/>
      <c r="B18" s="834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799"/>
      <c r="P18" s="800"/>
      <c r="S18" s="401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831"/>
      <c r="B19" s="834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799"/>
      <c r="P19" s="800"/>
      <c r="S19" s="40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831"/>
      <c r="B20" s="834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799"/>
      <c r="P20" s="800"/>
      <c r="S20" s="401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831"/>
      <c r="B21" s="834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799"/>
      <c r="P21" s="800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832"/>
      <c r="B22" s="835"/>
      <c r="C22" s="706"/>
      <c r="D22" s="707"/>
      <c r="E22" s="707"/>
      <c r="F22" s="707"/>
      <c r="G22" s="707"/>
      <c r="H22" s="707"/>
      <c r="I22" s="838"/>
      <c r="J22" s="408" t="s">
        <v>58</v>
      </c>
      <c r="K22" s="409">
        <f>M22/'生產管理報表 7-1 (週)'!$B$197</f>
        <v>0</v>
      </c>
      <c r="L22" s="408" t="s">
        <v>59</v>
      </c>
      <c r="M22" s="301">
        <f>SUM(M17:M21)</f>
        <v>0</v>
      </c>
      <c r="N22" s="801"/>
      <c r="O22" s="802"/>
      <c r="P22" s="803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788" t="s">
        <v>194</v>
      </c>
      <c r="B24" s="789"/>
      <c r="C24" s="303" t="s">
        <v>47</v>
      </c>
      <c r="D24" s="703" t="s">
        <v>12</v>
      </c>
      <c r="E24" s="704"/>
      <c r="F24" s="705"/>
      <c r="G24" s="703" t="s">
        <v>53</v>
      </c>
      <c r="H24" s="704"/>
      <c r="I24" s="829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353</v>
      </c>
      <c r="O24" s="795" t="s">
        <v>51</v>
      </c>
      <c r="P24" s="796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830">
        <v>3</v>
      </c>
      <c r="B25" s="833" t="s">
        <v>608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3">
        <f t="shared" ref="M25:M29" si="2">L25*J25</f>
        <v>0</v>
      </c>
      <c r="N25" s="321"/>
      <c r="O25" s="790"/>
      <c r="P25" s="791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831"/>
      <c r="B26" s="834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3">
        <f t="shared" si="2"/>
        <v>0</v>
      </c>
      <c r="N26" s="321"/>
      <c r="O26" s="790"/>
      <c r="P26" s="791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831"/>
      <c r="B27" s="834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3">
        <f t="shared" si="2"/>
        <v>0</v>
      </c>
      <c r="N27" s="321"/>
      <c r="O27" s="790"/>
      <c r="P27" s="791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831"/>
      <c r="B28" s="834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3">
        <f t="shared" si="2"/>
        <v>0</v>
      </c>
      <c r="N28" s="321"/>
      <c r="O28" s="790"/>
      <c r="P28" s="791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831"/>
      <c r="B29" s="834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3">
        <f t="shared" si="2"/>
        <v>0</v>
      </c>
      <c r="N29" s="321"/>
      <c r="O29" s="790"/>
      <c r="P29" s="791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832"/>
      <c r="B30" s="835"/>
      <c r="C30" s="706"/>
      <c r="D30" s="707"/>
      <c r="E30" s="707"/>
      <c r="F30" s="707"/>
      <c r="G30" s="707"/>
      <c r="H30" s="707"/>
      <c r="I30" s="838"/>
      <c r="J30" s="410" t="s">
        <v>58</v>
      </c>
      <c r="K30" s="409">
        <f>M30/'生產管理報表 7-1 (週)'!$B$197</f>
        <v>0</v>
      </c>
      <c r="L30" s="410" t="s">
        <v>59</v>
      </c>
      <c r="M30" s="384">
        <f>SUM(M25:M29)</f>
        <v>0</v>
      </c>
      <c r="N30" s="792"/>
      <c r="O30" s="793"/>
      <c r="P30" s="794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/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2B18-F672-4379-8154-301DD9A24A8E}">
  <sheetPr>
    <tabColor rgb="FF92D050"/>
    <outlinePr summaryBelow="0" summaryRight="0"/>
  </sheetPr>
  <dimension ref="A1:T151"/>
  <sheetViews>
    <sheetView view="pageBreakPreview" topLeftCell="A134" zoomScale="91" zoomScaleNormal="60" zoomScaleSheetLayoutView="91" workbookViewId="0">
      <selection activeCell="O147" sqref="O147:P147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88" t="s">
        <v>442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</row>
    <row r="2" spans="1:20" s="141" customFormat="1" ht="15.75" customHeight="1">
      <c r="A2" s="688"/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  <c r="O2" s="688"/>
      <c r="P2" s="688"/>
    </row>
    <row r="3" spans="1:20" s="140" customFormat="1" ht="15.75" customHeight="1">
      <c r="A3" s="689" t="s">
        <v>803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</row>
    <row r="4" spans="1:20" s="141" customFormat="1" ht="15.75" customHeight="1">
      <c r="A4" s="785"/>
      <c r="B4" s="785"/>
      <c r="C4" s="785"/>
      <c r="D4" s="785"/>
      <c r="E4" s="785"/>
      <c r="F4" s="785"/>
      <c r="G4" s="785"/>
      <c r="H4" s="785"/>
      <c r="I4" s="785"/>
      <c r="J4" s="785"/>
      <c r="K4" s="785"/>
      <c r="L4" s="785"/>
      <c r="M4" s="785"/>
    </row>
    <row r="5" spans="1:20" s="140" customFormat="1" ht="15.75" customHeight="1">
      <c r="A5" s="786" t="s">
        <v>194</v>
      </c>
      <c r="B5" s="788">
        <v>1</v>
      </c>
      <c r="C5" s="789"/>
      <c r="D5" s="788">
        <v>2</v>
      </c>
      <c r="E5" s="789"/>
      <c r="F5" s="788">
        <v>3</v>
      </c>
      <c r="G5" s="789"/>
      <c r="H5" s="779">
        <v>4</v>
      </c>
      <c r="I5" s="780"/>
      <c r="J5" s="779">
        <v>5</v>
      </c>
      <c r="K5" s="780"/>
      <c r="L5" s="779">
        <v>6</v>
      </c>
      <c r="M5" s="780"/>
      <c r="N5" s="779">
        <v>7</v>
      </c>
      <c r="O5" s="780"/>
      <c r="P5" s="385">
        <v>8</v>
      </c>
    </row>
    <row r="6" spans="1:20" s="140" customFormat="1" ht="15.75" customHeight="1">
      <c r="A6" s="787"/>
      <c r="B6" s="783" t="s">
        <v>860</v>
      </c>
      <c r="C6" s="784"/>
      <c r="D6" s="783" t="s">
        <v>216</v>
      </c>
      <c r="E6" s="784"/>
      <c r="F6" s="783" t="s">
        <v>169</v>
      </c>
      <c r="G6" s="784"/>
      <c r="H6" s="781" t="s">
        <v>654</v>
      </c>
      <c r="I6" s="782"/>
      <c r="J6" s="781" t="s">
        <v>192</v>
      </c>
      <c r="K6" s="782"/>
      <c r="L6" s="781" t="s">
        <v>170</v>
      </c>
      <c r="M6" s="782"/>
      <c r="N6" s="781" t="s">
        <v>193</v>
      </c>
      <c r="O6" s="782"/>
      <c r="P6" s="386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25" t="s">
        <v>194</v>
      </c>
      <c r="B8" s="726"/>
      <c r="C8" s="326" t="s">
        <v>47</v>
      </c>
      <c r="D8" s="753" t="s">
        <v>12</v>
      </c>
      <c r="E8" s="754"/>
      <c r="F8" s="755"/>
      <c r="G8" s="756" t="s">
        <v>53</v>
      </c>
      <c r="H8" s="757"/>
      <c r="I8" s="758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353</v>
      </c>
      <c r="O8" s="733" t="s">
        <v>51</v>
      </c>
      <c r="P8" s="734"/>
      <c r="R8" s="401"/>
      <c r="S8" s="402"/>
    </row>
    <row r="9" spans="1:20" s="350" customFormat="1" ht="51.75" customHeight="1">
      <c r="A9" s="735">
        <v>4</v>
      </c>
      <c r="B9" s="769" t="s">
        <v>654</v>
      </c>
      <c r="C9" s="330">
        <v>1</v>
      </c>
      <c r="D9" s="288" t="s">
        <v>370</v>
      </c>
      <c r="E9" s="289"/>
      <c r="F9" s="290"/>
      <c r="G9" s="358" t="s">
        <v>533</v>
      </c>
      <c r="H9" s="357"/>
      <c r="I9" s="358"/>
      <c r="J9" s="369">
        <v>127.84000000000002</v>
      </c>
      <c r="K9" s="370">
        <v>9.2358073016603974E-4</v>
      </c>
      <c r="L9" s="371">
        <v>95.70999999999988</v>
      </c>
      <c r="M9" s="380">
        <f t="shared" ref="M9:M13" si="0">L9*J9</f>
        <v>12235.566399999987</v>
      </c>
      <c r="N9" s="371"/>
      <c r="O9" s="765" t="s">
        <v>817</v>
      </c>
      <c r="P9" s="766"/>
      <c r="R9" s="403"/>
      <c r="S9" s="402"/>
    </row>
    <row r="10" spans="1:20" s="350" customFormat="1" ht="55.5" customHeight="1">
      <c r="A10" s="736"/>
      <c r="B10" s="770"/>
      <c r="C10" s="330">
        <v>2</v>
      </c>
      <c r="D10" s="288" t="s">
        <v>761</v>
      </c>
      <c r="E10" s="289"/>
      <c r="F10" s="290"/>
      <c r="G10" s="358" t="s">
        <v>768</v>
      </c>
      <c r="H10" s="357"/>
      <c r="I10" s="358"/>
      <c r="J10" s="369">
        <v>421.41</v>
      </c>
      <c r="K10" s="370">
        <v>0</v>
      </c>
      <c r="L10" s="371">
        <v>20.079999999999977</v>
      </c>
      <c r="M10" s="380">
        <f t="shared" si="0"/>
        <v>8461.912799999991</v>
      </c>
      <c r="N10" s="371"/>
      <c r="O10" s="774" t="s">
        <v>818</v>
      </c>
      <c r="P10" s="775"/>
      <c r="R10" s="403"/>
      <c r="S10" s="401"/>
      <c r="T10" s="397"/>
    </row>
    <row r="11" spans="1:20" s="350" customFormat="1" ht="51" customHeight="1">
      <c r="A11" s="736"/>
      <c r="B11" s="770"/>
      <c r="C11" s="330">
        <v>3</v>
      </c>
      <c r="D11" s="288" t="s">
        <v>779</v>
      </c>
      <c r="E11" s="289"/>
      <c r="F11" s="290"/>
      <c r="G11" s="358" t="s">
        <v>785</v>
      </c>
      <c r="H11" s="357"/>
      <c r="I11" s="358"/>
      <c r="J11" s="369">
        <v>418.89000000000004</v>
      </c>
      <c r="K11" s="370">
        <v>0</v>
      </c>
      <c r="L11" s="371">
        <v>19.519999999999982</v>
      </c>
      <c r="M11" s="380">
        <f t="shared" si="0"/>
        <v>8176.7327999999934</v>
      </c>
      <c r="N11" s="371"/>
      <c r="O11" s="765" t="s">
        <v>819</v>
      </c>
      <c r="P11" s="766"/>
      <c r="R11" s="403"/>
      <c r="S11" s="402"/>
    </row>
    <row r="12" spans="1:20" s="350" customFormat="1" ht="60" customHeight="1">
      <c r="A12" s="736"/>
      <c r="B12" s="770"/>
      <c r="C12" s="330">
        <v>4</v>
      </c>
      <c r="D12" s="288" t="s">
        <v>779</v>
      </c>
      <c r="E12" s="289"/>
      <c r="F12" s="290"/>
      <c r="G12" s="358" t="s">
        <v>786</v>
      </c>
      <c r="H12" s="357"/>
      <c r="I12" s="358"/>
      <c r="J12" s="369">
        <v>177.36</v>
      </c>
      <c r="K12" s="370">
        <v>0</v>
      </c>
      <c r="L12" s="371">
        <v>43.039999999999992</v>
      </c>
      <c r="M12" s="380">
        <f t="shared" si="0"/>
        <v>7633.5743999999995</v>
      </c>
      <c r="N12" s="371"/>
      <c r="O12" s="765" t="s">
        <v>820</v>
      </c>
      <c r="P12" s="766"/>
      <c r="R12" s="403"/>
      <c r="S12" s="401"/>
      <c r="T12" s="397"/>
    </row>
    <row r="13" spans="1:20" s="350" customFormat="1" ht="60" customHeight="1" thickBot="1">
      <c r="A13" s="736"/>
      <c r="B13" s="770"/>
      <c r="C13" s="330">
        <v>5</v>
      </c>
      <c r="D13" s="288" t="s">
        <v>698</v>
      </c>
      <c r="E13" s="296"/>
      <c r="F13" s="297"/>
      <c r="G13" s="358" t="s">
        <v>699</v>
      </c>
      <c r="H13" s="357"/>
      <c r="I13" s="358"/>
      <c r="J13" s="373">
        <v>94.57</v>
      </c>
      <c r="K13" s="299">
        <v>0</v>
      </c>
      <c r="L13" s="375">
        <v>56.220000000000084</v>
      </c>
      <c r="M13" s="380">
        <f t="shared" si="0"/>
        <v>5316.7254000000075</v>
      </c>
      <c r="N13" s="371"/>
      <c r="O13" s="765" t="s">
        <v>821</v>
      </c>
      <c r="P13" s="766"/>
      <c r="R13" s="404"/>
      <c r="S13" s="402"/>
      <c r="T13" s="340"/>
    </row>
    <row r="14" spans="1:20" ht="15.75" customHeight="1" thickTop="1" thickBot="1">
      <c r="A14" s="737"/>
      <c r="B14" s="771"/>
      <c r="C14" s="776"/>
      <c r="D14" s="777"/>
      <c r="E14" s="777"/>
      <c r="F14" s="777"/>
      <c r="G14" s="777"/>
      <c r="H14" s="777"/>
      <c r="I14" s="778"/>
      <c r="J14" s="411" t="s">
        <v>58</v>
      </c>
      <c r="K14" s="409">
        <f>M14/'生產管理報表 7-1 (週)'!$B$197</f>
        <v>0.12165642200643628</v>
      </c>
      <c r="L14" s="412" t="s">
        <v>59</v>
      </c>
      <c r="M14" s="413">
        <f>SUM(M9:M13)</f>
        <v>41824.511799999986</v>
      </c>
      <c r="N14" s="722"/>
      <c r="O14" s="723"/>
      <c r="P14" s="724"/>
      <c r="R14" s="401"/>
      <c r="S14" s="401"/>
    </row>
    <row r="15" spans="1:20" ht="15.75" customHeight="1" thickTop="1">
      <c r="M15" s="387"/>
      <c r="S15" s="402"/>
    </row>
    <row r="16" spans="1:20" ht="15.75" customHeight="1">
      <c r="A16" s="725" t="s">
        <v>194</v>
      </c>
      <c r="B16" s="726"/>
      <c r="C16" s="326" t="s">
        <v>47</v>
      </c>
      <c r="D16" s="753" t="s">
        <v>12</v>
      </c>
      <c r="E16" s="754"/>
      <c r="F16" s="755"/>
      <c r="G16" s="756" t="s">
        <v>53</v>
      </c>
      <c r="H16" s="757"/>
      <c r="I16" s="758"/>
      <c r="J16" s="327" t="s">
        <v>54</v>
      </c>
      <c r="K16" s="327" t="s">
        <v>55</v>
      </c>
      <c r="L16" s="327" t="s">
        <v>56</v>
      </c>
      <c r="M16" s="388" t="s">
        <v>11</v>
      </c>
      <c r="N16" s="328" t="s">
        <v>353</v>
      </c>
      <c r="O16" s="733" t="s">
        <v>51</v>
      </c>
      <c r="P16" s="734"/>
      <c r="S16" s="401"/>
      <c r="T16" s="397"/>
    </row>
    <row r="17" spans="1:20" s="350" customFormat="1" ht="24.95" customHeight="1">
      <c r="A17" s="735">
        <v>5</v>
      </c>
      <c r="B17" s="748" t="s">
        <v>219</v>
      </c>
      <c r="C17" s="330">
        <v>1</v>
      </c>
      <c r="D17" s="288" t="s">
        <v>370</v>
      </c>
      <c r="E17" s="289"/>
      <c r="F17" s="290"/>
      <c r="G17" s="358" t="s">
        <v>363</v>
      </c>
      <c r="H17" s="357"/>
      <c r="I17" s="358"/>
      <c r="J17" s="407">
        <v>147.43000000000004</v>
      </c>
      <c r="K17" s="370">
        <v>0</v>
      </c>
      <c r="L17" s="371">
        <v>119.6699999999999</v>
      </c>
      <c r="M17" s="380">
        <f>L17*J17</f>
        <v>17642.948099999991</v>
      </c>
      <c r="N17" s="371"/>
      <c r="O17" s="812" t="s">
        <v>759</v>
      </c>
      <c r="P17" s="813"/>
      <c r="S17" s="402"/>
    </row>
    <row r="18" spans="1:20" s="350" customFormat="1" ht="24.95" customHeight="1">
      <c r="A18" s="736"/>
      <c r="B18" s="749"/>
      <c r="C18" s="330">
        <v>2</v>
      </c>
      <c r="D18" s="288"/>
      <c r="E18" s="289"/>
      <c r="F18" s="290"/>
      <c r="G18" s="420"/>
      <c r="H18" s="357"/>
      <c r="I18" s="358"/>
      <c r="J18" s="369"/>
      <c r="K18" s="370"/>
      <c r="L18" s="371"/>
      <c r="M18" s="380">
        <f t="shared" ref="M18:M21" si="1">L18*J18</f>
        <v>0</v>
      </c>
      <c r="N18" s="371"/>
      <c r="O18" s="761"/>
      <c r="P18" s="762"/>
      <c r="S18" s="401"/>
      <c r="T18" s="398"/>
    </row>
    <row r="19" spans="1:20" ht="24.95" customHeight="1">
      <c r="A19" s="736"/>
      <c r="B19" s="749"/>
      <c r="C19" s="330">
        <v>3</v>
      </c>
      <c r="D19" s="331"/>
      <c r="E19" s="332"/>
      <c r="F19" s="333"/>
      <c r="G19" s="420"/>
      <c r="H19" s="357"/>
      <c r="I19" s="358"/>
      <c r="J19" s="337"/>
      <c r="K19" s="338"/>
      <c r="L19" s="339"/>
      <c r="M19" s="380">
        <f t="shared" si="1"/>
        <v>0</v>
      </c>
      <c r="N19" s="339"/>
      <c r="O19" s="743"/>
      <c r="P19" s="744"/>
    </row>
    <row r="20" spans="1:20" ht="24.95" customHeight="1">
      <c r="A20" s="736"/>
      <c r="B20" s="749"/>
      <c r="C20" s="330">
        <v>4</v>
      </c>
      <c r="D20" s="331"/>
      <c r="E20" s="332"/>
      <c r="F20" s="333"/>
      <c r="G20" s="420"/>
      <c r="H20" s="357"/>
      <c r="I20" s="358"/>
      <c r="J20" s="337"/>
      <c r="K20" s="338"/>
      <c r="L20" s="339"/>
      <c r="M20" s="380">
        <f t="shared" si="1"/>
        <v>0</v>
      </c>
      <c r="N20" s="339"/>
      <c r="O20" s="351"/>
      <c r="P20" s="352"/>
    </row>
    <row r="21" spans="1:20" ht="24.95" customHeight="1" thickBot="1">
      <c r="A21" s="736"/>
      <c r="B21" s="749"/>
      <c r="C21" s="330">
        <v>5</v>
      </c>
      <c r="D21" s="341"/>
      <c r="E21" s="342"/>
      <c r="F21" s="343"/>
      <c r="G21" s="420"/>
      <c r="H21" s="357"/>
      <c r="I21" s="358"/>
      <c r="J21" s="344"/>
      <c r="K21" s="299"/>
      <c r="L21" s="346"/>
      <c r="M21" s="380">
        <f t="shared" si="1"/>
        <v>0</v>
      </c>
      <c r="N21" s="339"/>
      <c r="O21" s="353"/>
      <c r="P21" s="354"/>
      <c r="R21" s="405"/>
    </row>
    <row r="22" spans="1:20" ht="15.75" customHeight="1" thickTop="1" thickBot="1">
      <c r="A22" s="737"/>
      <c r="B22" s="750"/>
      <c r="C22" s="745"/>
      <c r="D22" s="746"/>
      <c r="E22" s="746"/>
      <c r="F22" s="746"/>
      <c r="G22" s="746"/>
      <c r="H22" s="746"/>
      <c r="I22" s="747"/>
      <c r="J22" s="411" t="s">
        <v>58</v>
      </c>
      <c r="K22" s="409">
        <f>M22/'生產管理報表 7-1 (週)'!$B$197</f>
        <v>5.1318660926754744E-2</v>
      </c>
      <c r="L22" s="412" t="s">
        <v>59</v>
      </c>
      <c r="M22" s="413">
        <f>SUM(M17:M21)</f>
        <v>17642.948099999991</v>
      </c>
      <c r="N22" s="722"/>
      <c r="O22" s="723"/>
      <c r="P22" s="724"/>
      <c r="R22" s="401"/>
    </row>
    <row r="23" spans="1:20" ht="24.95" customHeight="1" thickTop="1">
      <c r="M23" s="387"/>
      <c r="R23" s="401"/>
    </row>
    <row r="24" spans="1:20" ht="24.95" customHeight="1">
      <c r="A24" s="725" t="s">
        <v>194</v>
      </c>
      <c r="B24" s="726"/>
      <c r="C24" s="355" t="s">
        <v>47</v>
      </c>
      <c r="D24" s="727" t="s">
        <v>12</v>
      </c>
      <c r="E24" s="728"/>
      <c r="F24" s="729"/>
      <c r="G24" s="730" t="s">
        <v>53</v>
      </c>
      <c r="H24" s="731"/>
      <c r="I24" s="732"/>
      <c r="J24" s="356" t="s">
        <v>54</v>
      </c>
      <c r="K24" s="327" t="s">
        <v>55</v>
      </c>
      <c r="L24" s="327" t="s">
        <v>56</v>
      </c>
      <c r="M24" s="388" t="s">
        <v>11</v>
      </c>
      <c r="N24" s="328" t="s">
        <v>353</v>
      </c>
      <c r="O24" s="733" t="s">
        <v>51</v>
      </c>
      <c r="P24" s="734"/>
      <c r="R24" s="401"/>
    </row>
    <row r="25" spans="1:20" ht="50.1" customHeight="1">
      <c r="A25" s="735">
        <v>6</v>
      </c>
      <c r="B25" s="748" t="s">
        <v>220</v>
      </c>
      <c r="C25" s="330">
        <v>1</v>
      </c>
      <c r="D25" s="406" t="s">
        <v>782</v>
      </c>
      <c r="E25" s="332"/>
      <c r="F25" s="333"/>
      <c r="G25" s="358" t="s">
        <v>784</v>
      </c>
      <c r="H25" s="357"/>
      <c r="I25" s="358"/>
      <c r="J25" s="369">
        <v>87.8</v>
      </c>
      <c r="K25" s="370">
        <v>4.7015446551711927E-3</v>
      </c>
      <c r="L25" s="371">
        <v>115.21999999999996</v>
      </c>
      <c r="M25" s="380">
        <f t="shared" ref="M25:M29" si="2">L25*J25</f>
        <v>10116.315999999995</v>
      </c>
      <c r="N25" s="339"/>
      <c r="O25" s="751" t="s">
        <v>822</v>
      </c>
      <c r="P25" s="752"/>
    </row>
    <row r="26" spans="1:20" ht="50.1" customHeight="1">
      <c r="A26" s="736"/>
      <c r="B26" s="749"/>
      <c r="C26" s="330">
        <v>2</v>
      </c>
      <c r="D26" s="288" t="s">
        <v>780</v>
      </c>
      <c r="E26" s="332"/>
      <c r="F26" s="333"/>
      <c r="G26" s="358" t="s">
        <v>787</v>
      </c>
      <c r="H26" s="357"/>
      <c r="I26" s="358"/>
      <c r="J26" s="369">
        <v>301.48</v>
      </c>
      <c r="K26" s="370">
        <v>0</v>
      </c>
      <c r="L26" s="371">
        <v>26.22999999999999</v>
      </c>
      <c r="M26" s="380">
        <f t="shared" si="2"/>
        <v>7907.8203999999978</v>
      </c>
      <c r="N26" s="339"/>
      <c r="O26" s="751" t="s">
        <v>823</v>
      </c>
      <c r="P26" s="752"/>
    </row>
    <row r="27" spans="1:20" ht="50.1" customHeight="1">
      <c r="A27" s="736"/>
      <c r="B27" s="749"/>
      <c r="C27" s="330">
        <v>3</v>
      </c>
      <c r="D27" s="288" t="s">
        <v>781</v>
      </c>
      <c r="E27" s="332"/>
      <c r="F27" s="333"/>
      <c r="G27" s="358" t="s">
        <v>788</v>
      </c>
      <c r="H27" s="357"/>
      <c r="I27" s="358"/>
      <c r="J27" s="369">
        <v>78.430000000000007</v>
      </c>
      <c r="K27" s="370">
        <v>0</v>
      </c>
      <c r="L27" s="371">
        <v>70.610000000000127</v>
      </c>
      <c r="M27" s="380">
        <f t="shared" si="2"/>
        <v>5537.9423000000106</v>
      </c>
      <c r="N27" s="339"/>
      <c r="O27" s="851" t="s">
        <v>822</v>
      </c>
      <c r="P27" s="852"/>
    </row>
    <row r="28" spans="1:20" ht="50.1" customHeight="1">
      <c r="A28" s="736"/>
      <c r="B28" s="749"/>
      <c r="C28" s="330">
        <v>4</v>
      </c>
      <c r="D28" s="288" t="s">
        <v>374</v>
      </c>
      <c r="E28" s="332"/>
      <c r="F28" s="333"/>
      <c r="G28" s="358" t="s">
        <v>439</v>
      </c>
      <c r="H28" s="357"/>
      <c r="I28" s="358"/>
      <c r="J28" s="369">
        <v>605.78</v>
      </c>
      <c r="K28" s="370">
        <v>0</v>
      </c>
      <c r="L28" s="371">
        <v>6</v>
      </c>
      <c r="M28" s="380">
        <f t="shared" si="2"/>
        <v>3634.68</v>
      </c>
      <c r="N28" s="339"/>
      <c r="O28" s="751" t="s">
        <v>760</v>
      </c>
      <c r="P28" s="752"/>
    </row>
    <row r="29" spans="1:20" ht="50.1" customHeight="1" thickBot="1">
      <c r="A29" s="736"/>
      <c r="B29" s="749"/>
      <c r="C29" s="330">
        <v>5</v>
      </c>
      <c r="D29" s="295" t="s">
        <v>763</v>
      </c>
      <c r="E29" s="342"/>
      <c r="F29" s="343"/>
      <c r="G29" s="358" t="s">
        <v>773</v>
      </c>
      <c r="H29" s="357"/>
      <c r="I29" s="358"/>
      <c r="J29" s="373">
        <v>68.42</v>
      </c>
      <c r="K29" s="299">
        <v>0</v>
      </c>
      <c r="L29" s="375">
        <v>43.870000000000005</v>
      </c>
      <c r="M29" s="380">
        <f t="shared" si="2"/>
        <v>3001.5854000000004</v>
      </c>
      <c r="N29" s="339"/>
      <c r="O29" s="751" t="s">
        <v>824</v>
      </c>
      <c r="P29" s="752"/>
    </row>
    <row r="30" spans="1:20" ht="15.75" customHeight="1" thickTop="1" thickBot="1">
      <c r="A30" s="737"/>
      <c r="B30" s="750"/>
      <c r="C30" s="745"/>
      <c r="D30" s="746"/>
      <c r="E30" s="746"/>
      <c r="F30" s="746"/>
      <c r="G30" s="746"/>
      <c r="H30" s="746"/>
      <c r="I30" s="747"/>
      <c r="J30" s="411" t="s">
        <v>58</v>
      </c>
      <c r="K30" s="409">
        <f>M30/'生產管理報表 7-1 (週)'!$B$197</f>
        <v>8.7838980913703735E-2</v>
      </c>
      <c r="L30" s="412" t="s">
        <v>59</v>
      </c>
      <c r="M30" s="413">
        <f>SUM(M25:M29)</f>
        <v>30198.344100000002</v>
      </c>
      <c r="N30" s="722"/>
      <c r="O30" s="723"/>
      <c r="P30" s="724"/>
    </row>
    <row r="31" spans="1:20" ht="24.95" customHeight="1" thickTop="1">
      <c r="M31" s="387"/>
    </row>
    <row r="32" spans="1:20" ht="24.95" customHeight="1">
      <c r="A32" s="725" t="s">
        <v>194</v>
      </c>
      <c r="B32" s="726"/>
      <c r="C32" s="355" t="s">
        <v>47</v>
      </c>
      <c r="D32" s="727" t="s">
        <v>12</v>
      </c>
      <c r="E32" s="728"/>
      <c r="F32" s="729"/>
      <c r="G32" s="730" t="s">
        <v>53</v>
      </c>
      <c r="H32" s="731"/>
      <c r="I32" s="732"/>
      <c r="J32" s="356" t="s">
        <v>54</v>
      </c>
      <c r="K32" s="327" t="s">
        <v>55</v>
      </c>
      <c r="L32" s="327" t="s">
        <v>56</v>
      </c>
      <c r="M32" s="388" t="s">
        <v>11</v>
      </c>
      <c r="N32" s="328" t="s">
        <v>353</v>
      </c>
      <c r="O32" s="733" t="s">
        <v>51</v>
      </c>
      <c r="P32" s="734"/>
    </row>
    <row r="33" spans="1:20" ht="24.95" customHeight="1">
      <c r="A33" s="735">
        <v>7</v>
      </c>
      <c r="B33" s="738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89">
        <f t="shared" ref="M33:M35" si="3">L33*J33</f>
        <v>0</v>
      </c>
      <c r="N33" s="339"/>
      <c r="O33" s="741"/>
      <c r="P33" s="742"/>
    </row>
    <row r="34" spans="1:20" ht="24.95" customHeight="1">
      <c r="A34" s="736"/>
      <c r="B34" s="739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89">
        <f t="shared" si="3"/>
        <v>0</v>
      </c>
      <c r="N34" s="339"/>
      <c r="O34" s="743"/>
      <c r="P34" s="744"/>
    </row>
    <row r="35" spans="1:20" ht="24.95" customHeight="1">
      <c r="A35" s="736"/>
      <c r="B35" s="739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89">
        <f t="shared" si="3"/>
        <v>0</v>
      </c>
      <c r="N35" s="339"/>
      <c r="O35" s="743"/>
      <c r="P35" s="744"/>
    </row>
    <row r="36" spans="1:20" ht="24.95" customHeight="1">
      <c r="A36" s="736"/>
      <c r="B36" s="739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0">
        <v>0</v>
      </c>
      <c r="N36" s="339"/>
      <c r="O36" s="351"/>
      <c r="P36" s="352"/>
    </row>
    <row r="37" spans="1:20" ht="24.95" customHeight="1" thickBot="1">
      <c r="A37" s="736"/>
      <c r="B37" s="739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1">
        <v>0</v>
      </c>
      <c r="N37" s="339"/>
      <c r="O37" s="353"/>
      <c r="P37" s="354"/>
    </row>
    <row r="38" spans="1:20" ht="15.75" customHeight="1" thickTop="1" thickBot="1">
      <c r="A38" s="737"/>
      <c r="B38" s="740"/>
      <c r="C38" s="745"/>
      <c r="D38" s="746"/>
      <c r="E38" s="746"/>
      <c r="F38" s="746"/>
      <c r="G38" s="746"/>
      <c r="H38" s="746"/>
      <c r="I38" s="747"/>
      <c r="J38" s="347" t="s">
        <v>58</v>
      </c>
      <c r="K38" s="409">
        <f>M38/'生產管理報表 7-1 (週)'!$B$197</f>
        <v>0</v>
      </c>
      <c r="L38" s="348" t="s">
        <v>59</v>
      </c>
      <c r="M38" s="392">
        <f>SUM(M33:M37)</f>
        <v>0</v>
      </c>
      <c r="N38" s="722"/>
      <c r="O38" s="723"/>
      <c r="P38" s="724"/>
    </row>
    <row r="39" spans="1:20" s="140" customFormat="1" ht="15.75" customHeight="1" thickTop="1">
      <c r="A39" s="689" t="s">
        <v>865</v>
      </c>
      <c r="B39" s="689"/>
      <c r="C39" s="689"/>
      <c r="D39" s="689"/>
      <c r="E39" s="689"/>
      <c r="F39" s="689"/>
      <c r="G39" s="689"/>
      <c r="H39" s="689"/>
      <c r="I39" s="689"/>
      <c r="J39" s="689"/>
      <c r="K39" s="689"/>
      <c r="L39" s="689"/>
      <c r="M39" s="689"/>
    </row>
    <row r="40" spans="1:20" s="141" customFormat="1" ht="15.75" customHeight="1">
      <c r="A40" s="785"/>
      <c r="B40" s="785"/>
      <c r="C40" s="785"/>
      <c r="D40" s="785"/>
      <c r="E40" s="785"/>
      <c r="F40" s="785"/>
      <c r="G40" s="785"/>
      <c r="H40" s="785"/>
      <c r="I40" s="785"/>
      <c r="J40" s="785"/>
      <c r="K40" s="785"/>
      <c r="L40" s="785"/>
      <c r="M40" s="785"/>
    </row>
    <row r="41" spans="1:20" s="140" customFormat="1" ht="15.75" customHeight="1">
      <c r="A41" s="786" t="s">
        <v>194</v>
      </c>
      <c r="B41" s="788">
        <v>1</v>
      </c>
      <c r="C41" s="789"/>
      <c r="D41" s="788">
        <v>2</v>
      </c>
      <c r="E41" s="789"/>
      <c r="F41" s="788">
        <v>3</v>
      </c>
      <c r="G41" s="789"/>
      <c r="H41" s="779">
        <v>4</v>
      </c>
      <c r="I41" s="780"/>
      <c r="J41" s="779">
        <v>5</v>
      </c>
      <c r="K41" s="780"/>
      <c r="L41" s="779">
        <v>6</v>
      </c>
      <c r="M41" s="780"/>
      <c r="N41" s="779">
        <v>7</v>
      </c>
      <c r="O41" s="780"/>
      <c r="P41" s="385">
        <v>8</v>
      </c>
    </row>
    <row r="42" spans="1:20" s="140" customFormat="1" ht="15.75" customHeight="1">
      <c r="A42" s="787"/>
      <c r="B42" s="783" t="s">
        <v>860</v>
      </c>
      <c r="C42" s="784"/>
      <c r="D42" s="783" t="s">
        <v>216</v>
      </c>
      <c r="E42" s="784"/>
      <c r="F42" s="783" t="s">
        <v>169</v>
      </c>
      <c r="G42" s="784"/>
      <c r="H42" s="781" t="s">
        <v>654</v>
      </c>
      <c r="I42" s="782"/>
      <c r="J42" s="781" t="s">
        <v>192</v>
      </c>
      <c r="K42" s="782"/>
      <c r="L42" s="781" t="s">
        <v>170</v>
      </c>
      <c r="M42" s="782"/>
      <c r="N42" s="781" t="s">
        <v>193</v>
      </c>
      <c r="O42" s="782"/>
      <c r="P42" s="386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25" t="s">
        <v>194</v>
      </c>
      <c r="B44" s="726"/>
      <c r="C44" s="326" t="s">
        <v>47</v>
      </c>
      <c r="D44" s="753" t="s">
        <v>12</v>
      </c>
      <c r="E44" s="754"/>
      <c r="F44" s="755"/>
      <c r="G44" s="756" t="s">
        <v>53</v>
      </c>
      <c r="H44" s="757"/>
      <c r="I44" s="758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353</v>
      </c>
      <c r="O44" s="733" t="s">
        <v>51</v>
      </c>
      <c r="P44" s="734"/>
      <c r="R44" s="401"/>
      <c r="S44" s="402"/>
    </row>
    <row r="45" spans="1:20" s="350" customFormat="1" ht="51.75" customHeight="1">
      <c r="A45" s="735">
        <v>4</v>
      </c>
      <c r="B45" s="769" t="s">
        <v>654</v>
      </c>
      <c r="C45" s="330">
        <v>1</v>
      </c>
      <c r="D45" s="288" t="s">
        <v>779</v>
      </c>
      <c r="E45" s="289"/>
      <c r="F45" s="290"/>
      <c r="G45" s="358" t="s">
        <v>785</v>
      </c>
      <c r="H45" s="357"/>
      <c r="I45" s="358"/>
      <c r="J45" s="369">
        <v>418.88999999999993</v>
      </c>
      <c r="K45" s="370">
        <v>0</v>
      </c>
      <c r="L45" s="371">
        <v>33.589999999999804</v>
      </c>
      <c r="M45" s="380">
        <f t="shared" ref="M45:M49" si="4">L45*J45</f>
        <v>14070.515099999915</v>
      </c>
      <c r="N45" s="371"/>
      <c r="O45" s="765" t="s">
        <v>901</v>
      </c>
      <c r="P45" s="766"/>
      <c r="R45" s="403"/>
      <c r="S45" s="402"/>
    </row>
    <row r="46" spans="1:20" s="350" customFormat="1" ht="55.5" customHeight="1">
      <c r="A46" s="736"/>
      <c r="B46" s="770"/>
      <c r="C46" s="330">
        <v>2</v>
      </c>
      <c r="D46" s="288" t="s">
        <v>436</v>
      </c>
      <c r="E46" s="289"/>
      <c r="F46" s="290"/>
      <c r="G46" s="358" t="s">
        <v>890</v>
      </c>
      <c r="H46" s="357"/>
      <c r="I46" s="358"/>
      <c r="J46" s="369">
        <v>426.69</v>
      </c>
      <c r="K46" s="370">
        <v>0</v>
      </c>
      <c r="L46" s="371">
        <v>20.709999999999923</v>
      </c>
      <c r="M46" s="380">
        <f t="shared" si="4"/>
        <v>8836.7498999999661</v>
      </c>
      <c r="N46" s="371"/>
      <c r="O46" s="774" t="s">
        <v>900</v>
      </c>
      <c r="P46" s="775"/>
      <c r="R46" s="403"/>
      <c r="S46" s="401"/>
      <c r="T46" s="397"/>
    </row>
    <row r="47" spans="1:20" s="350" customFormat="1" ht="51" customHeight="1">
      <c r="A47" s="736"/>
      <c r="B47" s="770"/>
      <c r="C47" s="330">
        <v>3</v>
      </c>
      <c r="D47" s="288" t="s">
        <v>370</v>
      </c>
      <c r="E47" s="289"/>
      <c r="F47" s="290"/>
      <c r="G47" s="358" t="s">
        <v>533</v>
      </c>
      <c r="H47" s="357"/>
      <c r="I47" s="358"/>
      <c r="J47" s="369">
        <v>127.84000000000002</v>
      </c>
      <c r="K47" s="370">
        <v>0</v>
      </c>
      <c r="L47" s="371">
        <v>63.520000000000437</v>
      </c>
      <c r="M47" s="380">
        <f t="shared" si="4"/>
        <v>8120.3968000000568</v>
      </c>
      <c r="N47" s="371"/>
      <c r="O47" s="765" t="s">
        <v>898</v>
      </c>
      <c r="P47" s="766"/>
      <c r="R47" s="403"/>
      <c r="S47" s="402"/>
    </row>
    <row r="48" spans="1:20" s="350" customFormat="1" ht="60" customHeight="1">
      <c r="A48" s="736"/>
      <c r="B48" s="770"/>
      <c r="C48" s="330">
        <v>4</v>
      </c>
      <c r="D48" s="288" t="s">
        <v>761</v>
      </c>
      <c r="E48" s="289"/>
      <c r="F48" s="290"/>
      <c r="G48" s="358" t="s">
        <v>768</v>
      </c>
      <c r="H48" s="357"/>
      <c r="I48" s="358"/>
      <c r="J48" s="369">
        <v>421.40999999999997</v>
      </c>
      <c r="K48" s="370">
        <v>0</v>
      </c>
      <c r="L48" s="371">
        <v>16.200000000000045</v>
      </c>
      <c r="M48" s="380">
        <f t="shared" si="4"/>
        <v>6826.8420000000187</v>
      </c>
      <c r="N48" s="371"/>
      <c r="O48" s="765" t="s">
        <v>897</v>
      </c>
      <c r="P48" s="766"/>
      <c r="R48" s="403"/>
      <c r="S48" s="401"/>
      <c r="T48" s="397"/>
    </row>
    <row r="49" spans="1:20" s="350" customFormat="1" ht="60" customHeight="1" thickBot="1">
      <c r="A49" s="736"/>
      <c r="B49" s="770"/>
      <c r="C49" s="330">
        <v>5</v>
      </c>
      <c r="D49" s="288" t="s">
        <v>698</v>
      </c>
      <c r="E49" s="296"/>
      <c r="F49" s="297"/>
      <c r="G49" s="358" t="s">
        <v>699</v>
      </c>
      <c r="H49" s="357"/>
      <c r="I49" s="358"/>
      <c r="J49" s="373">
        <v>94.570000000000007</v>
      </c>
      <c r="K49" s="299">
        <v>0</v>
      </c>
      <c r="L49" s="375">
        <v>66.659999999999854</v>
      </c>
      <c r="M49" s="380">
        <f t="shared" si="4"/>
        <v>6304.0361999999868</v>
      </c>
      <c r="N49" s="371"/>
      <c r="O49" s="765" t="s">
        <v>895</v>
      </c>
      <c r="P49" s="766"/>
      <c r="R49" s="404"/>
      <c r="S49" s="402"/>
      <c r="T49" s="340"/>
    </row>
    <row r="50" spans="1:20" ht="15.75" customHeight="1" thickTop="1" thickBot="1">
      <c r="A50" s="737"/>
      <c r="B50" s="771"/>
      <c r="C50" s="776"/>
      <c r="D50" s="777"/>
      <c r="E50" s="777"/>
      <c r="F50" s="777"/>
      <c r="G50" s="777"/>
      <c r="H50" s="777"/>
      <c r="I50" s="778"/>
      <c r="J50" s="411" t="s">
        <v>58</v>
      </c>
      <c r="K50" s="409">
        <f>M50/'生產管理報表 7-1 (週)'!$B$208</f>
        <v>0.14608319552602761</v>
      </c>
      <c r="L50" s="412" t="s">
        <v>59</v>
      </c>
      <c r="M50" s="413">
        <f>SUM(M45:M49)</f>
        <v>44158.53999999995</v>
      </c>
      <c r="N50" s="722"/>
      <c r="O50" s="723"/>
      <c r="P50" s="724"/>
      <c r="R50" s="401"/>
      <c r="S50" s="401"/>
    </row>
    <row r="51" spans="1:20" ht="15.75" customHeight="1" thickTop="1">
      <c r="M51" s="387"/>
      <c r="S51" s="402"/>
    </row>
    <row r="52" spans="1:20" ht="15.75" customHeight="1">
      <c r="A52" s="725" t="s">
        <v>194</v>
      </c>
      <c r="B52" s="726"/>
      <c r="C52" s="326" t="s">
        <v>47</v>
      </c>
      <c r="D52" s="753" t="s">
        <v>12</v>
      </c>
      <c r="E52" s="754"/>
      <c r="F52" s="755"/>
      <c r="G52" s="756" t="s">
        <v>53</v>
      </c>
      <c r="H52" s="757"/>
      <c r="I52" s="758"/>
      <c r="J52" s="327" t="s">
        <v>54</v>
      </c>
      <c r="K52" s="327" t="s">
        <v>55</v>
      </c>
      <c r="L52" s="327" t="s">
        <v>56</v>
      </c>
      <c r="M52" s="388" t="s">
        <v>11</v>
      </c>
      <c r="N52" s="328" t="s">
        <v>353</v>
      </c>
      <c r="O52" s="733" t="s">
        <v>51</v>
      </c>
      <c r="P52" s="734"/>
      <c r="S52" s="401"/>
      <c r="T52" s="397"/>
    </row>
    <row r="53" spans="1:20" s="350" customFormat="1" ht="24.95" customHeight="1">
      <c r="A53" s="735">
        <v>5</v>
      </c>
      <c r="B53" s="748" t="s">
        <v>219</v>
      </c>
      <c r="C53" s="330">
        <v>1</v>
      </c>
      <c r="D53" s="288" t="s">
        <v>370</v>
      </c>
      <c r="E53" s="289"/>
      <c r="F53" s="290"/>
      <c r="G53" s="358" t="s">
        <v>363</v>
      </c>
      <c r="H53" s="357"/>
      <c r="I53" s="358"/>
      <c r="J53" s="407">
        <v>147.43000000000004</v>
      </c>
      <c r="K53" s="370">
        <v>0</v>
      </c>
      <c r="L53" s="371">
        <v>117.56999999999971</v>
      </c>
      <c r="M53" s="380">
        <f>L53*J53</f>
        <v>17333.345099999962</v>
      </c>
      <c r="N53" s="371"/>
      <c r="O53" s="812" t="s">
        <v>759</v>
      </c>
      <c r="P53" s="813"/>
      <c r="S53" s="402"/>
    </row>
    <row r="54" spans="1:20" s="350" customFormat="1" ht="24.95" customHeight="1">
      <c r="A54" s="736"/>
      <c r="B54" s="749"/>
      <c r="C54" s="330">
        <v>2</v>
      </c>
      <c r="D54" s="288"/>
      <c r="E54" s="289"/>
      <c r="F54" s="290"/>
      <c r="G54" s="420"/>
      <c r="H54" s="357"/>
      <c r="I54" s="358"/>
      <c r="J54" s="369"/>
      <c r="K54" s="370"/>
      <c r="L54" s="371"/>
      <c r="M54" s="380">
        <f t="shared" ref="M54:M57" si="5">L54*J54</f>
        <v>0</v>
      </c>
      <c r="N54" s="371"/>
      <c r="O54" s="761"/>
      <c r="P54" s="762"/>
      <c r="S54" s="401"/>
      <c r="T54" s="398"/>
    </row>
    <row r="55" spans="1:20" ht="24.95" customHeight="1">
      <c r="A55" s="736"/>
      <c r="B55" s="749"/>
      <c r="C55" s="330">
        <v>3</v>
      </c>
      <c r="D55" s="331"/>
      <c r="E55" s="332"/>
      <c r="F55" s="333"/>
      <c r="G55" s="420"/>
      <c r="H55" s="357"/>
      <c r="I55" s="358"/>
      <c r="J55" s="337"/>
      <c r="K55" s="338"/>
      <c r="L55" s="339"/>
      <c r="M55" s="380">
        <f t="shared" si="5"/>
        <v>0</v>
      </c>
      <c r="N55" s="339"/>
      <c r="O55" s="743"/>
      <c r="P55" s="744"/>
    </row>
    <row r="56" spans="1:20" ht="24.95" customHeight="1">
      <c r="A56" s="736"/>
      <c r="B56" s="749"/>
      <c r="C56" s="330">
        <v>4</v>
      </c>
      <c r="D56" s="331"/>
      <c r="E56" s="332"/>
      <c r="F56" s="333"/>
      <c r="G56" s="420"/>
      <c r="H56" s="357"/>
      <c r="I56" s="358"/>
      <c r="J56" s="337"/>
      <c r="K56" s="338"/>
      <c r="L56" s="339"/>
      <c r="M56" s="380">
        <f t="shared" si="5"/>
        <v>0</v>
      </c>
      <c r="N56" s="339"/>
      <c r="O56" s="351"/>
      <c r="P56" s="352"/>
    </row>
    <row r="57" spans="1:20" ht="24.95" customHeight="1" thickBot="1">
      <c r="A57" s="736"/>
      <c r="B57" s="749"/>
      <c r="C57" s="330">
        <v>5</v>
      </c>
      <c r="D57" s="341"/>
      <c r="E57" s="342"/>
      <c r="F57" s="343"/>
      <c r="G57" s="420"/>
      <c r="H57" s="357"/>
      <c r="I57" s="358"/>
      <c r="J57" s="344"/>
      <c r="K57" s="299"/>
      <c r="L57" s="346"/>
      <c r="M57" s="380">
        <f t="shared" si="5"/>
        <v>0</v>
      </c>
      <c r="N57" s="339"/>
      <c r="O57" s="353"/>
      <c r="P57" s="354"/>
      <c r="R57" s="405"/>
    </row>
    <row r="58" spans="1:20" ht="15.75" customHeight="1" thickTop="1" thickBot="1">
      <c r="A58" s="737"/>
      <c r="B58" s="750"/>
      <c r="C58" s="745"/>
      <c r="D58" s="746"/>
      <c r="E58" s="746"/>
      <c r="F58" s="746"/>
      <c r="G58" s="746"/>
      <c r="H58" s="746"/>
      <c r="I58" s="747"/>
      <c r="J58" s="411" t="s">
        <v>58</v>
      </c>
      <c r="K58" s="409">
        <f>M58/'生產管理報表 7-1 (週)'!$B$208</f>
        <v>5.7341353254962917E-2</v>
      </c>
      <c r="L58" s="412" t="s">
        <v>59</v>
      </c>
      <c r="M58" s="413">
        <f>SUM(M53:M57)</f>
        <v>17333.345099999962</v>
      </c>
      <c r="N58" s="722"/>
      <c r="O58" s="723"/>
      <c r="P58" s="724"/>
      <c r="R58" s="401"/>
    </row>
    <row r="59" spans="1:20" ht="24.95" customHeight="1" thickTop="1">
      <c r="M59" s="387"/>
      <c r="R59" s="401"/>
    </row>
    <row r="60" spans="1:20" ht="24.95" customHeight="1">
      <c r="A60" s="725" t="s">
        <v>194</v>
      </c>
      <c r="B60" s="726"/>
      <c r="C60" s="355" t="s">
        <v>47</v>
      </c>
      <c r="D60" s="727" t="s">
        <v>12</v>
      </c>
      <c r="E60" s="728"/>
      <c r="F60" s="729"/>
      <c r="G60" s="730" t="s">
        <v>53</v>
      </c>
      <c r="H60" s="731"/>
      <c r="I60" s="732"/>
      <c r="J60" s="356" t="s">
        <v>54</v>
      </c>
      <c r="K60" s="327" t="s">
        <v>55</v>
      </c>
      <c r="L60" s="327" t="s">
        <v>56</v>
      </c>
      <c r="M60" s="388" t="s">
        <v>11</v>
      </c>
      <c r="N60" s="328" t="s">
        <v>353</v>
      </c>
      <c r="O60" s="733" t="s">
        <v>51</v>
      </c>
      <c r="P60" s="734"/>
      <c r="R60" s="401"/>
    </row>
    <row r="61" spans="1:20" ht="50.1" customHeight="1">
      <c r="A61" s="735">
        <v>6</v>
      </c>
      <c r="B61" s="748" t="s">
        <v>220</v>
      </c>
      <c r="C61" s="330">
        <v>1</v>
      </c>
      <c r="D61" s="406" t="s">
        <v>779</v>
      </c>
      <c r="E61" s="332"/>
      <c r="F61" s="333"/>
      <c r="G61" s="358" t="s">
        <v>785</v>
      </c>
      <c r="H61" s="357"/>
      <c r="I61" s="358"/>
      <c r="J61" s="369">
        <v>418.89000000000004</v>
      </c>
      <c r="K61" s="370">
        <v>0</v>
      </c>
      <c r="L61" s="371">
        <v>11.930000000000007</v>
      </c>
      <c r="M61" s="380">
        <f t="shared" ref="M61:M65" si="6">L61*J61</f>
        <v>4997.3577000000032</v>
      </c>
      <c r="N61" s="339"/>
      <c r="O61" s="751"/>
      <c r="P61" s="752"/>
    </row>
    <row r="62" spans="1:20" ht="69" customHeight="1">
      <c r="A62" s="736"/>
      <c r="B62" s="749"/>
      <c r="C62" s="330">
        <v>2</v>
      </c>
      <c r="D62" s="288" t="s">
        <v>669</v>
      </c>
      <c r="E62" s="332"/>
      <c r="F62" s="333"/>
      <c r="G62" s="358" t="s">
        <v>686</v>
      </c>
      <c r="H62" s="357"/>
      <c r="I62" s="358"/>
      <c r="J62" s="369">
        <v>496.92999999999995</v>
      </c>
      <c r="K62" s="370">
        <v>0</v>
      </c>
      <c r="L62" s="371">
        <v>7.4299999999999926</v>
      </c>
      <c r="M62" s="380">
        <f t="shared" si="6"/>
        <v>3692.1898999999958</v>
      </c>
      <c r="N62" s="339"/>
      <c r="O62" s="751"/>
      <c r="P62" s="752"/>
    </row>
    <row r="63" spans="1:20" ht="50.1" customHeight="1">
      <c r="A63" s="736"/>
      <c r="B63" s="749"/>
      <c r="C63" s="330">
        <v>3</v>
      </c>
      <c r="D63" s="288" t="s">
        <v>582</v>
      </c>
      <c r="E63" s="332"/>
      <c r="F63" s="333"/>
      <c r="G63" s="358" t="s">
        <v>584</v>
      </c>
      <c r="H63" s="357"/>
      <c r="I63" s="358"/>
      <c r="J63" s="369">
        <v>692.59</v>
      </c>
      <c r="K63" s="370">
        <v>0</v>
      </c>
      <c r="L63" s="371">
        <v>4.7900000000000205</v>
      </c>
      <c r="M63" s="380">
        <f t="shared" si="6"/>
        <v>3317.5061000000142</v>
      </c>
      <c r="N63" s="339"/>
      <c r="O63" s="851"/>
      <c r="P63" s="852"/>
    </row>
    <row r="64" spans="1:20" ht="50.1" customHeight="1">
      <c r="A64" s="736"/>
      <c r="B64" s="749"/>
      <c r="C64" s="330">
        <v>4</v>
      </c>
      <c r="D64" s="288" t="s">
        <v>780</v>
      </c>
      <c r="E64" s="332"/>
      <c r="F64" s="333"/>
      <c r="G64" s="420" t="s">
        <v>787</v>
      </c>
      <c r="H64" s="357"/>
      <c r="I64" s="358"/>
      <c r="J64" s="369">
        <v>301.48</v>
      </c>
      <c r="K64" s="370">
        <v>4.2715308242900025E-3</v>
      </c>
      <c r="L64" s="371">
        <v>10.300000000000026</v>
      </c>
      <c r="M64" s="380">
        <f t="shared" si="6"/>
        <v>3105.2440000000079</v>
      </c>
      <c r="N64" s="339"/>
      <c r="O64" s="751"/>
      <c r="P64" s="752"/>
    </row>
    <row r="65" spans="1:20" ht="50.1" customHeight="1" thickBot="1">
      <c r="A65" s="736"/>
      <c r="B65" s="749"/>
      <c r="C65" s="330">
        <v>5</v>
      </c>
      <c r="D65" s="295" t="s">
        <v>379</v>
      </c>
      <c r="E65" s="342"/>
      <c r="F65" s="343"/>
      <c r="G65" s="420" t="s">
        <v>634</v>
      </c>
      <c r="H65" s="357"/>
      <c r="I65" s="358"/>
      <c r="J65" s="373">
        <v>108.26</v>
      </c>
      <c r="K65" s="299">
        <v>5.9145760558907577E-3</v>
      </c>
      <c r="L65" s="375">
        <v>28.669999999999881</v>
      </c>
      <c r="M65" s="380">
        <f t="shared" si="6"/>
        <v>3103.8141999999871</v>
      </c>
      <c r="N65" s="339"/>
      <c r="O65" s="751"/>
      <c r="P65" s="752"/>
    </row>
    <row r="66" spans="1:20" ht="15.75" customHeight="1" thickTop="1" thickBot="1">
      <c r="A66" s="737"/>
      <c r="B66" s="750"/>
      <c r="C66" s="745"/>
      <c r="D66" s="746"/>
      <c r="E66" s="746"/>
      <c r="F66" s="746"/>
      <c r="G66" s="746"/>
      <c r="H66" s="746"/>
      <c r="I66" s="747"/>
      <c r="J66" s="411" t="s">
        <v>58</v>
      </c>
      <c r="K66" s="409">
        <f>M66/'生產管理報表 7-1 (週)'!$B$208</f>
        <v>6.0261680671772719E-2</v>
      </c>
      <c r="L66" s="412" t="s">
        <v>59</v>
      </c>
      <c r="M66" s="413">
        <f>SUM(M61:M65)</f>
        <v>18216.111900000007</v>
      </c>
      <c r="N66" s="722"/>
      <c r="O66" s="723"/>
      <c r="P66" s="724"/>
    </row>
    <row r="67" spans="1:20" s="140" customFormat="1" ht="15.75" customHeight="1" thickTop="1">
      <c r="A67" s="689" t="s">
        <v>944</v>
      </c>
      <c r="B67" s="689"/>
      <c r="C67" s="689"/>
      <c r="D67" s="689"/>
      <c r="E67" s="689"/>
      <c r="F67" s="689"/>
      <c r="G67" s="689"/>
      <c r="H67" s="689"/>
      <c r="I67" s="689"/>
      <c r="J67" s="689"/>
      <c r="K67" s="689"/>
      <c r="L67" s="689"/>
      <c r="M67" s="689"/>
    </row>
    <row r="68" spans="1:20" s="141" customFormat="1" ht="15.75" customHeight="1">
      <c r="A68" s="785"/>
      <c r="B68" s="785"/>
      <c r="C68" s="785"/>
      <c r="D68" s="785"/>
      <c r="E68" s="785"/>
      <c r="F68" s="785"/>
      <c r="G68" s="785"/>
      <c r="H68" s="785"/>
      <c r="I68" s="785"/>
      <c r="J68" s="785"/>
      <c r="K68" s="785"/>
      <c r="L68" s="785"/>
      <c r="M68" s="785"/>
    </row>
    <row r="69" spans="1:20" s="140" customFormat="1" ht="15.75" customHeight="1">
      <c r="A69" s="786" t="s">
        <v>194</v>
      </c>
      <c r="B69" s="788">
        <v>1</v>
      </c>
      <c r="C69" s="789"/>
      <c r="D69" s="788">
        <v>2</v>
      </c>
      <c r="E69" s="789"/>
      <c r="F69" s="788">
        <v>3</v>
      </c>
      <c r="G69" s="789"/>
      <c r="H69" s="779">
        <v>4</v>
      </c>
      <c r="I69" s="780"/>
      <c r="J69" s="779">
        <v>5</v>
      </c>
      <c r="K69" s="780"/>
      <c r="L69" s="779">
        <v>6</v>
      </c>
      <c r="M69" s="780"/>
      <c r="N69" s="779">
        <v>7</v>
      </c>
      <c r="O69" s="780"/>
      <c r="P69" s="385">
        <v>8</v>
      </c>
    </row>
    <row r="70" spans="1:20" s="140" customFormat="1" ht="15.75" customHeight="1">
      <c r="A70" s="787"/>
      <c r="B70" s="783" t="s">
        <v>860</v>
      </c>
      <c r="C70" s="784"/>
      <c r="D70" s="783" t="s">
        <v>216</v>
      </c>
      <c r="E70" s="784"/>
      <c r="F70" s="783" t="s">
        <v>169</v>
      </c>
      <c r="G70" s="784"/>
      <c r="H70" s="781" t="s">
        <v>654</v>
      </c>
      <c r="I70" s="782"/>
      <c r="J70" s="781" t="s">
        <v>192</v>
      </c>
      <c r="K70" s="782"/>
      <c r="L70" s="781" t="s">
        <v>170</v>
      </c>
      <c r="M70" s="782"/>
      <c r="N70" s="781" t="s">
        <v>193</v>
      </c>
      <c r="O70" s="782"/>
      <c r="P70" s="386" t="s">
        <v>221</v>
      </c>
    </row>
    <row r="71" spans="1:20" s="140" customFormat="1" ht="15.75" customHeight="1">
      <c r="B71" s="283"/>
      <c r="C71" s="284"/>
    </row>
    <row r="72" spans="1:20" s="329" customFormat="1" ht="15.75" customHeight="1">
      <c r="A72" s="725" t="s">
        <v>194</v>
      </c>
      <c r="B72" s="726"/>
      <c r="C72" s="326" t="s">
        <v>47</v>
      </c>
      <c r="D72" s="753" t="s">
        <v>12</v>
      </c>
      <c r="E72" s="754"/>
      <c r="F72" s="755"/>
      <c r="G72" s="756" t="s">
        <v>53</v>
      </c>
      <c r="H72" s="757"/>
      <c r="I72" s="758"/>
      <c r="J72" s="327" t="s">
        <v>54</v>
      </c>
      <c r="K72" s="327" t="s">
        <v>55</v>
      </c>
      <c r="L72" s="327" t="s">
        <v>56</v>
      </c>
      <c r="M72" s="328" t="s">
        <v>11</v>
      </c>
      <c r="N72" s="328" t="s">
        <v>353</v>
      </c>
      <c r="O72" s="733" t="s">
        <v>51</v>
      </c>
      <c r="P72" s="734"/>
      <c r="R72" s="401"/>
      <c r="S72" s="402"/>
    </row>
    <row r="73" spans="1:20" s="350" customFormat="1" ht="51.75" customHeight="1">
      <c r="A73" s="735">
        <v>4</v>
      </c>
      <c r="B73" s="769" t="s">
        <v>654</v>
      </c>
      <c r="C73" s="330">
        <v>1</v>
      </c>
      <c r="D73" s="288" t="s">
        <v>436</v>
      </c>
      <c r="E73" s="289"/>
      <c r="F73" s="290"/>
      <c r="G73" s="358" t="s">
        <v>435</v>
      </c>
      <c r="H73" s="357"/>
      <c r="I73" s="358"/>
      <c r="J73" s="369">
        <v>426.69</v>
      </c>
      <c r="K73" s="370">
        <v>0</v>
      </c>
      <c r="L73" s="371">
        <v>20.649999999999977</v>
      </c>
      <c r="M73" s="380">
        <f t="shared" ref="M73:M77" si="7">L73*J73</f>
        <v>8811.1484999999902</v>
      </c>
      <c r="N73" s="371"/>
      <c r="O73" s="765" t="s">
        <v>966</v>
      </c>
      <c r="P73" s="766"/>
      <c r="R73" s="403"/>
      <c r="S73" s="402"/>
    </row>
    <row r="74" spans="1:20" s="350" customFormat="1" ht="55.5" customHeight="1">
      <c r="A74" s="736"/>
      <c r="B74" s="770"/>
      <c r="C74" s="330">
        <v>2</v>
      </c>
      <c r="D74" s="288" t="s">
        <v>370</v>
      </c>
      <c r="E74" s="289"/>
      <c r="F74" s="290"/>
      <c r="G74" s="358" t="s">
        <v>533</v>
      </c>
      <c r="H74" s="357"/>
      <c r="I74" s="358"/>
      <c r="J74" s="369">
        <v>127.84000000000002</v>
      </c>
      <c r="K74" s="370">
        <v>0</v>
      </c>
      <c r="L74" s="371">
        <v>55.769999999999527</v>
      </c>
      <c r="M74" s="380">
        <f t="shared" si="7"/>
        <v>7129.6367999999402</v>
      </c>
      <c r="N74" s="371"/>
      <c r="O74" s="774" t="s">
        <v>898</v>
      </c>
      <c r="P74" s="775"/>
      <c r="R74" s="403"/>
      <c r="S74" s="401"/>
      <c r="T74" s="397"/>
    </row>
    <row r="75" spans="1:20" s="350" customFormat="1" ht="51" customHeight="1">
      <c r="A75" s="736"/>
      <c r="B75" s="770"/>
      <c r="C75" s="330">
        <v>3</v>
      </c>
      <c r="D75" s="288" t="s">
        <v>761</v>
      </c>
      <c r="E75" s="289"/>
      <c r="F75" s="290"/>
      <c r="G75" s="358" t="s">
        <v>768</v>
      </c>
      <c r="H75" s="357"/>
      <c r="I75" s="358"/>
      <c r="J75" s="369">
        <v>421.40999999999997</v>
      </c>
      <c r="K75" s="370">
        <v>0</v>
      </c>
      <c r="L75" s="371">
        <v>14.930000000000064</v>
      </c>
      <c r="M75" s="380">
        <f t="shared" si="7"/>
        <v>6291.6513000000259</v>
      </c>
      <c r="N75" s="371"/>
      <c r="O75" s="765" t="s">
        <v>897</v>
      </c>
      <c r="P75" s="766"/>
      <c r="R75" s="403"/>
      <c r="S75" s="402"/>
    </row>
    <row r="76" spans="1:20" s="350" customFormat="1" ht="60" customHeight="1">
      <c r="A76" s="736"/>
      <c r="B76" s="770"/>
      <c r="C76" s="330">
        <v>4</v>
      </c>
      <c r="D76" s="288" t="s">
        <v>665</v>
      </c>
      <c r="E76" s="289"/>
      <c r="F76" s="290"/>
      <c r="G76" s="358" t="s">
        <v>663</v>
      </c>
      <c r="H76" s="357"/>
      <c r="I76" s="358"/>
      <c r="J76" s="369">
        <v>368.13999999999993</v>
      </c>
      <c r="K76" s="370">
        <v>0</v>
      </c>
      <c r="L76" s="371">
        <v>16.080000000000041</v>
      </c>
      <c r="M76" s="380">
        <f t="shared" si="7"/>
        <v>5919.6912000000139</v>
      </c>
      <c r="N76" s="371"/>
      <c r="O76" s="765" t="s">
        <v>968</v>
      </c>
      <c r="P76" s="766"/>
      <c r="R76" s="403"/>
      <c r="S76" s="401"/>
      <c r="T76" s="397"/>
    </row>
    <row r="77" spans="1:20" s="350" customFormat="1" ht="60" customHeight="1" thickBot="1">
      <c r="A77" s="736"/>
      <c r="B77" s="770"/>
      <c r="C77" s="330">
        <v>5</v>
      </c>
      <c r="D77" s="288" t="s">
        <v>698</v>
      </c>
      <c r="E77" s="296"/>
      <c r="F77" s="297"/>
      <c r="G77" s="358" t="s">
        <v>697</v>
      </c>
      <c r="H77" s="357"/>
      <c r="I77" s="358"/>
      <c r="J77" s="373">
        <v>65.67</v>
      </c>
      <c r="K77" s="299">
        <v>0</v>
      </c>
      <c r="L77" s="375">
        <v>77.400000000000091</v>
      </c>
      <c r="M77" s="380">
        <f t="shared" si="7"/>
        <v>5082.8580000000065</v>
      </c>
      <c r="N77" s="371"/>
      <c r="O77" s="765" t="s">
        <v>911</v>
      </c>
      <c r="P77" s="766"/>
      <c r="R77" s="404"/>
      <c r="S77" s="402"/>
      <c r="T77" s="340"/>
    </row>
    <row r="78" spans="1:20" ht="15.75" customHeight="1" thickTop="1" thickBot="1">
      <c r="A78" s="737"/>
      <c r="B78" s="771"/>
      <c r="C78" s="776"/>
      <c r="D78" s="777"/>
      <c r="E78" s="777"/>
      <c r="F78" s="777"/>
      <c r="G78" s="777"/>
      <c r="H78" s="777"/>
      <c r="I78" s="778"/>
      <c r="J78" s="411" t="s">
        <v>58</v>
      </c>
      <c r="K78" s="409">
        <f>M78/'生產管理報表 7-1 (週)'!$B$219</f>
        <v>0.12499221219395248</v>
      </c>
      <c r="L78" s="412" t="s">
        <v>59</v>
      </c>
      <c r="M78" s="413">
        <f>SUM(M73:M77)</f>
        <v>33234.98579999998</v>
      </c>
      <c r="N78" s="722"/>
      <c r="O78" s="723"/>
      <c r="P78" s="724"/>
      <c r="R78" s="401"/>
      <c r="S78" s="401"/>
    </row>
    <row r="79" spans="1:20" ht="15.75" customHeight="1" thickTop="1">
      <c r="M79" s="387"/>
      <c r="S79" s="402"/>
    </row>
    <row r="80" spans="1:20" ht="15.75" customHeight="1">
      <c r="A80" s="725" t="s">
        <v>194</v>
      </c>
      <c r="B80" s="726"/>
      <c r="C80" s="326" t="s">
        <v>47</v>
      </c>
      <c r="D80" s="753" t="s">
        <v>12</v>
      </c>
      <c r="E80" s="754"/>
      <c r="F80" s="755"/>
      <c r="G80" s="756" t="s">
        <v>53</v>
      </c>
      <c r="H80" s="757"/>
      <c r="I80" s="758"/>
      <c r="J80" s="327" t="s">
        <v>54</v>
      </c>
      <c r="K80" s="327" t="s">
        <v>55</v>
      </c>
      <c r="L80" s="327" t="s">
        <v>56</v>
      </c>
      <c r="M80" s="388" t="s">
        <v>11</v>
      </c>
      <c r="N80" s="328" t="s">
        <v>353</v>
      </c>
      <c r="O80" s="733" t="s">
        <v>51</v>
      </c>
      <c r="P80" s="734"/>
      <c r="S80" s="401"/>
      <c r="T80" s="397"/>
    </row>
    <row r="81" spans="1:20" s="350" customFormat="1" ht="35.25" customHeight="1">
      <c r="A81" s="735">
        <v>5</v>
      </c>
      <c r="B81" s="748" t="s">
        <v>219</v>
      </c>
      <c r="C81" s="330">
        <v>1</v>
      </c>
      <c r="D81" s="288" t="s">
        <v>370</v>
      </c>
      <c r="E81" s="289"/>
      <c r="F81" s="290"/>
      <c r="G81" s="358" t="s">
        <v>363</v>
      </c>
      <c r="H81" s="357"/>
      <c r="I81" s="358"/>
      <c r="J81" s="407">
        <v>147.43000000000004</v>
      </c>
      <c r="K81" s="370">
        <v>0</v>
      </c>
      <c r="L81" s="371">
        <v>60.429999999999382</v>
      </c>
      <c r="M81" s="380">
        <f>L81*J81</f>
        <v>8909.1948999999113</v>
      </c>
      <c r="N81" s="371"/>
      <c r="O81" s="812" t="s">
        <v>964</v>
      </c>
      <c r="P81" s="813"/>
      <c r="S81" s="402"/>
    </row>
    <row r="82" spans="1:20" s="350" customFormat="1" ht="24.95" customHeight="1">
      <c r="A82" s="736"/>
      <c r="B82" s="749"/>
      <c r="C82" s="330">
        <v>2</v>
      </c>
      <c r="D82" s="288"/>
      <c r="E82" s="289"/>
      <c r="F82" s="290"/>
      <c r="G82" s="420"/>
      <c r="H82" s="357"/>
      <c r="I82" s="358"/>
      <c r="J82" s="369"/>
      <c r="K82" s="370"/>
      <c r="L82" s="371"/>
      <c r="M82" s="380">
        <f t="shared" ref="M82:M85" si="8">L82*J82</f>
        <v>0</v>
      </c>
      <c r="N82" s="371"/>
      <c r="O82" s="761"/>
      <c r="P82" s="762"/>
      <c r="S82" s="401"/>
      <c r="T82" s="398"/>
    </row>
    <row r="83" spans="1:20" ht="24.95" customHeight="1">
      <c r="A83" s="736"/>
      <c r="B83" s="749"/>
      <c r="C83" s="330">
        <v>3</v>
      </c>
      <c r="D83" s="331"/>
      <c r="E83" s="332"/>
      <c r="F83" s="333"/>
      <c r="G83" s="420"/>
      <c r="H83" s="357"/>
      <c r="I83" s="358"/>
      <c r="J83" s="337"/>
      <c r="K83" s="338"/>
      <c r="L83" s="339"/>
      <c r="M83" s="380">
        <f t="shared" si="8"/>
        <v>0</v>
      </c>
      <c r="N83" s="339"/>
      <c r="O83" s="743"/>
      <c r="P83" s="744"/>
    </row>
    <row r="84" spans="1:20" ht="24.95" customHeight="1">
      <c r="A84" s="736"/>
      <c r="B84" s="749"/>
      <c r="C84" s="330">
        <v>4</v>
      </c>
      <c r="D84" s="331"/>
      <c r="E84" s="332"/>
      <c r="F84" s="333"/>
      <c r="G84" s="420"/>
      <c r="H84" s="357"/>
      <c r="I84" s="358"/>
      <c r="J84" s="337"/>
      <c r="K84" s="338"/>
      <c r="L84" s="339"/>
      <c r="M84" s="380">
        <f t="shared" si="8"/>
        <v>0</v>
      </c>
      <c r="N84" s="339"/>
      <c r="O84" s="351"/>
      <c r="P84" s="352"/>
    </row>
    <row r="85" spans="1:20" ht="24.95" customHeight="1" thickBot="1">
      <c r="A85" s="736"/>
      <c r="B85" s="749"/>
      <c r="C85" s="330">
        <v>5</v>
      </c>
      <c r="D85" s="341"/>
      <c r="E85" s="342"/>
      <c r="F85" s="343"/>
      <c r="G85" s="420"/>
      <c r="H85" s="357"/>
      <c r="I85" s="358"/>
      <c r="J85" s="344"/>
      <c r="K85" s="299"/>
      <c r="L85" s="346"/>
      <c r="M85" s="380">
        <f t="shared" si="8"/>
        <v>0</v>
      </c>
      <c r="N85" s="339"/>
      <c r="O85" s="353"/>
      <c r="P85" s="354"/>
      <c r="R85" s="405"/>
    </row>
    <row r="86" spans="1:20" ht="15.75" customHeight="1" thickTop="1" thickBot="1">
      <c r="A86" s="737"/>
      <c r="B86" s="750"/>
      <c r="C86" s="745"/>
      <c r="D86" s="746"/>
      <c r="E86" s="746"/>
      <c r="F86" s="746"/>
      <c r="G86" s="746"/>
      <c r="H86" s="746"/>
      <c r="I86" s="747"/>
      <c r="J86" s="411" t="s">
        <v>58</v>
      </c>
      <c r="K86" s="409">
        <f>M86/'生產管理報表 7-1 (週)'!$B$219</f>
        <v>3.3506257114695952E-2</v>
      </c>
      <c r="L86" s="412" t="s">
        <v>59</v>
      </c>
      <c r="M86" s="413">
        <f>SUM(M81:M85)</f>
        <v>8909.1948999999113</v>
      </c>
      <c r="N86" s="722"/>
      <c r="O86" s="723"/>
      <c r="P86" s="724"/>
      <c r="R86" s="401"/>
    </row>
    <row r="87" spans="1:20" ht="24.95" customHeight="1" thickTop="1">
      <c r="K87" s="340" t="s">
        <v>945</v>
      </c>
      <c r="M87" s="387"/>
      <c r="R87" s="401"/>
    </row>
    <row r="88" spans="1:20" ht="24.95" customHeight="1">
      <c r="A88" s="725" t="s">
        <v>194</v>
      </c>
      <c r="B88" s="726"/>
      <c r="C88" s="355" t="s">
        <v>47</v>
      </c>
      <c r="D88" s="727" t="s">
        <v>12</v>
      </c>
      <c r="E88" s="728"/>
      <c r="F88" s="729"/>
      <c r="G88" s="730" t="s">
        <v>53</v>
      </c>
      <c r="H88" s="731"/>
      <c r="I88" s="732"/>
      <c r="J88" s="356" t="s">
        <v>54</v>
      </c>
      <c r="K88" s="327" t="s">
        <v>55</v>
      </c>
      <c r="L88" s="327" t="s">
        <v>56</v>
      </c>
      <c r="M88" s="388" t="s">
        <v>11</v>
      </c>
      <c r="N88" s="328" t="s">
        <v>353</v>
      </c>
      <c r="O88" s="733" t="s">
        <v>51</v>
      </c>
      <c r="P88" s="734"/>
      <c r="R88" s="401"/>
    </row>
    <row r="89" spans="1:20" ht="50.1" customHeight="1">
      <c r="A89" s="735">
        <v>6</v>
      </c>
      <c r="B89" s="748" t="s">
        <v>220</v>
      </c>
      <c r="C89" s="330">
        <v>1</v>
      </c>
      <c r="D89" s="406" t="s">
        <v>779</v>
      </c>
      <c r="E89" s="332"/>
      <c r="F89" s="333"/>
      <c r="G89" s="358" t="s">
        <v>785</v>
      </c>
      <c r="H89" s="357"/>
      <c r="I89" s="358"/>
      <c r="J89" s="369">
        <v>418.89000000000004</v>
      </c>
      <c r="K89" s="370">
        <v>0</v>
      </c>
      <c r="L89" s="371">
        <v>11.930000000000007</v>
      </c>
      <c r="M89" s="380">
        <f t="shared" ref="M89:M93" si="9">L89*J89</f>
        <v>4997.3577000000032</v>
      </c>
      <c r="N89" s="339"/>
      <c r="O89" s="751" t="s">
        <v>901</v>
      </c>
      <c r="P89" s="752"/>
    </row>
    <row r="90" spans="1:20" ht="69" customHeight="1">
      <c r="A90" s="736"/>
      <c r="B90" s="749"/>
      <c r="C90" s="330">
        <v>2</v>
      </c>
      <c r="D90" s="288" t="s">
        <v>669</v>
      </c>
      <c r="E90" s="332"/>
      <c r="F90" s="333"/>
      <c r="G90" s="358" t="s">
        <v>686</v>
      </c>
      <c r="H90" s="357"/>
      <c r="I90" s="358"/>
      <c r="J90" s="369">
        <v>496.92999999999995</v>
      </c>
      <c r="K90" s="370">
        <v>0</v>
      </c>
      <c r="L90" s="371">
        <v>7.4299999999999926</v>
      </c>
      <c r="M90" s="380">
        <f t="shared" si="9"/>
        <v>3692.1898999999958</v>
      </c>
      <c r="N90" s="339"/>
      <c r="O90" s="751" t="s">
        <v>970</v>
      </c>
      <c r="P90" s="752"/>
    </row>
    <row r="91" spans="1:20" ht="50.1" customHeight="1">
      <c r="A91" s="736"/>
      <c r="B91" s="749"/>
      <c r="C91" s="330">
        <v>3</v>
      </c>
      <c r="D91" s="288" t="s">
        <v>582</v>
      </c>
      <c r="E91" s="332"/>
      <c r="F91" s="333"/>
      <c r="G91" s="358" t="s">
        <v>584</v>
      </c>
      <c r="H91" s="357"/>
      <c r="I91" s="358"/>
      <c r="J91" s="369">
        <v>692.59</v>
      </c>
      <c r="K91" s="370">
        <v>0</v>
      </c>
      <c r="L91" s="371">
        <v>4.7900000000000205</v>
      </c>
      <c r="M91" s="380">
        <f t="shared" si="9"/>
        <v>3317.5061000000142</v>
      </c>
      <c r="N91" s="339"/>
      <c r="O91" s="851" t="s">
        <v>909</v>
      </c>
      <c r="P91" s="852"/>
    </row>
    <row r="92" spans="1:20" ht="66" customHeight="1">
      <c r="A92" s="736"/>
      <c r="B92" s="749"/>
      <c r="C92" s="330">
        <v>4</v>
      </c>
      <c r="D92" s="288" t="s">
        <v>780</v>
      </c>
      <c r="E92" s="332"/>
      <c r="F92" s="333"/>
      <c r="G92" s="358" t="s">
        <v>787</v>
      </c>
      <c r="H92" s="357"/>
      <c r="I92" s="358"/>
      <c r="J92" s="369">
        <v>301.48</v>
      </c>
      <c r="K92" s="370">
        <v>4.2715308242900025E-3</v>
      </c>
      <c r="L92" s="371">
        <v>10.300000000000026</v>
      </c>
      <c r="M92" s="380">
        <f t="shared" si="9"/>
        <v>3105.2440000000079</v>
      </c>
      <c r="N92" s="339"/>
      <c r="O92" s="751" t="s">
        <v>906</v>
      </c>
      <c r="P92" s="752"/>
    </row>
    <row r="93" spans="1:20" ht="50.1" customHeight="1" thickBot="1">
      <c r="A93" s="736"/>
      <c r="B93" s="749"/>
      <c r="C93" s="330">
        <v>5</v>
      </c>
      <c r="D93" s="295" t="s">
        <v>379</v>
      </c>
      <c r="E93" s="342"/>
      <c r="F93" s="343"/>
      <c r="G93" s="420" t="s">
        <v>634</v>
      </c>
      <c r="H93" s="357"/>
      <c r="I93" s="358"/>
      <c r="J93" s="373">
        <v>108.26</v>
      </c>
      <c r="K93" s="299">
        <v>5.9145760558907577E-3</v>
      </c>
      <c r="L93" s="375">
        <v>28.669999999999881</v>
      </c>
      <c r="M93" s="380">
        <f t="shared" si="9"/>
        <v>3103.8141999999871</v>
      </c>
      <c r="N93" s="339"/>
      <c r="O93" s="751" t="s">
        <v>911</v>
      </c>
      <c r="P93" s="752"/>
    </row>
    <row r="94" spans="1:20" ht="15.75" customHeight="1" thickTop="1" thickBot="1">
      <c r="A94" s="737"/>
      <c r="B94" s="750"/>
      <c r="C94" s="745"/>
      <c r="D94" s="746"/>
      <c r="E94" s="746"/>
      <c r="F94" s="746"/>
      <c r="G94" s="746"/>
      <c r="H94" s="746"/>
      <c r="I94" s="747"/>
      <c r="J94" s="411" t="s">
        <v>58</v>
      </c>
      <c r="K94" s="409">
        <f>M94/'生產管理報表 7-1 (週)'!$B$219</f>
        <v>6.8508292365618673E-2</v>
      </c>
      <c r="L94" s="412" t="s">
        <v>59</v>
      </c>
      <c r="M94" s="413">
        <f>SUM(M89:M93)</f>
        <v>18216.111900000007</v>
      </c>
      <c r="N94" s="722"/>
      <c r="O94" s="723"/>
      <c r="P94" s="724"/>
    </row>
    <row r="95" spans="1:20" s="140" customFormat="1" ht="15.75" customHeight="1" thickTop="1">
      <c r="A95" s="689" t="s">
        <v>1013</v>
      </c>
      <c r="B95" s="689"/>
      <c r="C95" s="689"/>
      <c r="D95" s="689"/>
      <c r="E95" s="689"/>
      <c r="F95" s="689"/>
      <c r="G95" s="689"/>
      <c r="H95" s="689"/>
      <c r="I95" s="689"/>
      <c r="J95" s="689"/>
      <c r="K95" s="689"/>
      <c r="L95" s="689"/>
      <c r="M95" s="689"/>
    </row>
    <row r="96" spans="1:20" s="141" customFormat="1" ht="15.75" customHeight="1">
      <c r="A96" s="785"/>
      <c r="B96" s="785"/>
      <c r="C96" s="785"/>
      <c r="D96" s="785"/>
      <c r="E96" s="785"/>
      <c r="F96" s="785"/>
      <c r="G96" s="785"/>
      <c r="H96" s="785"/>
      <c r="I96" s="785"/>
      <c r="J96" s="785"/>
      <c r="K96" s="785"/>
      <c r="L96" s="785"/>
      <c r="M96" s="785"/>
    </row>
    <row r="97" spans="1:20" s="140" customFormat="1" ht="15.75" customHeight="1">
      <c r="A97" s="786" t="s">
        <v>194</v>
      </c>
      <c r="B97" s="788">
        <v>1</v>
      </c>
      <c r="C97" s="789"/>
      <c r="D97" s="788">
        <v>2</v>
      </c>
      <c r="E97" s="789"/>
      <c r="F97" s="788">
        <v>3</v>
      </c>
      <c r="G97" s="789"/>
      <c r="H97" s="779">
        <v>4</v>
      </c>
      <c r="I97" s="780"/>
      <c r="J97" s="779">
        <v>5</v>
      </c>
      <c r="K97" s="780"/>
      <c r="L97" s="779">
        <v>6</v>
      </c>
      <c r="M97" s="780"/>
      <c r="N97" s="779">
        <v>7</v>
      </c>
      <c r="O97" s="780"/>
      <c r="P97" s="385">
        <v>8</v>
      </c>
    </row>
    <row r="98" spans="1:20" s="140" customFormat="1" ht="15.75" customHeight="1">
      <c r="A98" s="787"/>
      <c r="B98" s="783" t="s">
        <v>860</v>
      </c>
      <c r="C98" s="784"/>
      <c r="D98" s="783" t="s">
        <v>216</v>
      </c>
      <c r="E98" s="784"/>
      <c r="F98" s="783" t="s">
        <v>169</v>
      </c>
      <c r="G98" s="784"/>
      <c r="H98" s="781" t="s">
        <v>654</v>
      </c>
      <c r="I98" s="782"/>
      <c r="J98" s="781" t="s">
        <v>192</v>
      </c>
      <c r="K98" s="782"/>
      <c r="L98" s="781" t="s">
        <v>170</v>
      </c>
      <c r="M98" s="782"/>
      <c r="N98" s="781" t="s">
        <v>193</v>
      </c>
      <c r="O98" s="782"/>
      <c r="P98" s="386" t="s">
        <v>221</v>
      </c>
    </row>
    <row r="99" spans="1:20" s="140" customFormat="1" ht="15.75" customHeight="1">
      <c r="B99" s="283"/>
      <c r="C99" s="284"/>
    </row>
    <row r="100" spans="1:20" s="329" customFormat="1" ht="15.75" customHeight="1">
      <c r="A100" s="725" t="s">
        <v>194</v>
      </c>
      <c r="B100" s="726"/>
      <c r="C100" s="326" t="s">
        <v>47</v>
      </c>
      <c r="D100" s="753" t="s">
        <v>12</v>
      </c>
      <c r="E100" s="754"/>
      <c r="F100" s="755"/>
      <c r="G100" s="756" t="s">
        <v>53</v>
      </c>
      <c r="H100" s="757"/>
      <c r="I100" s="758"/>
      <c r="J100" s="327" t="s">
        <v>54</v>
      </c>
      <c r="K100" s="327" t="s">
        <v>55</v>
      </c>
      <c r="L100" s="327" t="s">
        <v>56</v>
      </c>
      <c r="M100" s="328" t="s">
        <v>11</v>
      </c>
      <c r="N100" s="328" t="s">
        <v>353</v>
      </c>
      <c r="O100" s="733" t="s">
        <v>51</v>
      </c>
      <c r="P100" s="734"/>
      <c r="R100" s="401"/>
      <c r="S100" s="402"/>
    </row>
    <row r="101" spans="1:20" s="350" customFormat="1" ht="51.75" customHeight="1">
      <c r="A101" s="735">
        <v>4</v>
      </c>
      <c r="B101" s="769" t="s">
        <v>654</v>
      </c>
      <c r="C101" s="330">
        <v>1</v>
      </c>
      <c r="D101" s="288" t="s">
        <v>436</v>
      </c>
      <c r="E101" s="289"/>
      <c r="F101" s="290"/>
      <c r="G101" s="358" t="s">
        <v>435</v>
      </c>
      <c r="H101" s="357"/>
      <c r="I101" s="358"/>
      <c r="J101" s="369">
        <v>426.69</v>
      </c>
      <c r="K101" s="370">
        <v>1.5073035709391876E-3</v>
      </c>
      <c r="L101" s="371">
        <v>15.560000000000196</v>
      </c>
      <c r="M101" s="380">
        <f t="shared" ref="M101:M105" si="10">L101*J101</f>
        <v>6639.2964000000838</v>
      </c>
      <c r="N101" s="371"/>
      <c r="O101" s="765" t="s">
        <v>966</v>
      </c>
      <c r="P101" s="766"/>
      <c r="R101" s="403"/>
      <c r="S101" s="402"/>
    </row>
    <row r="102" spans="1:20" s="350" customFormat="1" ht="55.5" customHeight="1">
      <c r="A102" s="736"/>
      <c r="B102" s="770"/>
      <c r="C102" s="330">
        <v>2</v>
      </c>
      <c r="D102" s="288" t="s">
        <v>410</v>
      </c>
      <c r="E102" s="289"/>
      <c r="F102" s="290"/>
      <c r="G102" s="420" t="s">
        <v>649</v>
      </c>
      <c r="H102" s="357"/>
      <c r="I102" s="358"/>
      <c r="J102" s="369">
        <v>99.51</v>
      </c>
      <c r="K102" s="370">
        <v>0</v>
      </c>
      <c r="L102" s="371">
        <v>57.3599999999999</v>
      </c>
      <c r="M102" s="380">
        <f t="shared" si="10"/>
        <v>5707.8935999999903</v>
      </c>
      <c r="N102" s="371"/>
      <c r="O102" s="774" t="s">
        <v>911</v>
      </c>
      <c r="P102" s="775"/>
      <c r="R102" s="403"/>
      <c r="S102" s="401"/>
      <c r="T102" s="397"/>
    </row>
    <row r="103" spans="1:20" s="350" customFormat="1" ht="51" customHeight="1">
      <c r="A103" s="736"/>
      <c r="B103" s="770"/>
      <c r="C103" s="330">
        <v>3</v>
      </c>
      <c r="D103" s="288" t="s">
        <v>378</v>
      </c>
      <c r="E103" s="289"/>
      <c r="F103" s="290"/>
      <c r="G103" s="358" t="s">
        <v>365</v>
      </c>
      <c r="H103" s="357"/>
      <c r="I103" s="358"/>
      <c r="J103" s="369">
        <v>70.220000000000013</v>
      </c>
      <c r="K103" s="370">
        <v>0</v>
      </c>
      <c r="L103" s="371">
        <v>79.450000000000045</v>
      </c>
      <c r="M103" s="380">
        <f t="shared" si="10"/>
        <v>5578.9790000000039</v>
      </c>
      <c r="N103" s="371"/>
      <c r="O103" s="774" t="s">
        <v>911</v>
      </c>
      <c r="P103" s="775"/>
      <c r="R103" s="403"/>
      <c r="S103" s="402"/>
    </row>
    <row r="104" spans="1:20" s="350" customFormat="1" ht="60" customHeight="1">
      <c r="A104" s="736"/>
      <c r="B104" s="770"/>
      <c r="C104" s="330">
        <v>4</v>
      </c>
      <c r="D104" s="288" t="s">
        <v>370</v>
      </c>
      <c r="E104" s="289"/>
      <c r="F104" s="290"/>
      <c r="G104" s="358" t="s">
        <v>636</v>
      </c>
      <c r="H104" s="357"/>
      <c r="I104" s="358"/>
      <c r="J104" s="369">
        <v>200</v>
      </c>
      <c r="K104" s="370">
        <v>8.499546690843155E-5</v>
      </c>
      <c r="L104" s="371">
        <v>27.280000000000065</v>
      </c>
      <c r="M104" s="380">
        <f t="shared" si="10"/>
        <v>5456.0000000000127</v>
      </c>
      <c r="N104" s="371"/>
      <c r="O104" s="765" t="s">
        <v>1017</v>
      </c>
      <c r="P104" s="766"/>
      <c r="R104" s="403"/>
      <c r="S104" s="401"/>
      <c r="T104" s="397"/>
    </row>
    <row r="105" spans="1:20" s="350" customFormat="1" ht="60" customHeight="1" thickBot="1">
      <c r="A105" s="736"/>
      <c r="B105" s="770"/>
      <c r="C105" s="330">
        <v>5</v>
      </c>
      <c r="D105" s="288" t="s">
        <v>698</v>
      </c>
      <c r="E105" s="296"/>
      <c r="F105" s="297"/>
      <c r="G105" s="358" t="s">
        <v>697</v>
      </c>
      <c r="H105" s="357"/>
      <c r="I105" s="358"/>
      <c r="J105" s="373">
        <v>65.67</v>
      </c>
      <c r="K105" s="299">
        <v>0</v>
      </c>
      <c r="L105" s="375">
        <v>77.950000000000045</v>
      </c>
      <c r="M105" s="380">
        <f t="shared" si="10"/>
        <v>5118.9765000000034</v>
      </c>
      <c r="N105" s="371"/>
      <c r="O105" s="774" t="s">
        <v>911</v>
      </c>
      <c r="P105" s="775"/>
      <c r="R105" s="404"/>
      <c r="S105" s="402"/>
      <c r="T105" s="340"/>
    </row>
    <row r="106" spans="1:20" ht="15.75" customHeight="1" thickTop="1" thickBot="1">
      <c r="A106" s="737"/>
      <c r="B106" s="771"/>
      <c r="C106" s="776"/>
      <c r="D106" s="777"/>
      <c r="E106" s="777"/>
      <c r="F106" s="777"/>
      <c r="G106" s="777"/>
      <c r="H106" s="777"/>
      <c r="I106" s="778"/>
      <c r="J106" s="411" t="s">
        <v>58</v>
      </c>
      <c r="K106" s="409">
        <f>M106/'生產管理報表 7-1 (週)'!$B$230</f>
        <v>0.13316769554457852</v>
      </c>
      <c r="L106" s="412" t="s">
        <v>59</v>
      </c>
      <c r="M106" s="413">
        <f>SUM(M101:M105)</f>
        <v>28501.145500000093</v>
      </c>
      <c r="N106" s="722"/>
      <c r="O106" s="723"/>
      <c r="P106" s="724"/>
      <c r="R106" s="401"/>
      <c r="S106" s="401"/>
    </row>
    <row r="107" spans="1:20" ht="15.75" customHeight="1" thickTop="1">
      <c r="M107" s="387"/>
      <c r="S107" s="402"/>
    </row>
    <row r="108" spans="1:20" ht="15.75" customHeight="1">
      <c r="A108" s="725" t="s">
        <v>194</v>
      </c>
      <c r="B108" s="726"/>
      <c r="C108" s="326" t="s">
        <v>47</v>
      </c>
      <c r="D108" s="753" t="s">
        <v>12</v>
      </c>
      <c r="E108" s="754"/>
      <c r="F108" s="755"/>
      <c r="G108" s="756" t="s">
        <v>53</v>
      </c>
      <c r="H108" s="757"/>
      <c r="I108" s="758"/>
      <c r="J108" s="327" t="s">
        <v>54</v>
      </c>
      <c r="K108" s="327" t="s">
        <v>55</v>
      </c>
      <c r="L108" s="327" t="s">
        <v>56</v>
      </c>
      <c r="M108" s="388" t="s">
        <v>11</v>
      </c>
      <c r="N108" s="328" t="s">
        <v>353</v>
      </c>
      <c r="O108" s="733" t="s">
        <v>51</v>
      </c>
      <c r="P108" s="734"/>
      <c r="S108" s="401"/>
      <c r="T108" s="397"/>
    </row>
    <row r="109" spans="1:20" s="350" customFormat="1" ht="35.25" customHeight="1">
      <c r="A109" s="735">
        <v>5</v>
      </c>
      <c r="B109" s="748" t="s">
        <v>219</v>
      </c>
      <c r="C109" s="330">
        <v>1</v>
      </c>
      <c r="D109" s="288" t="s">
        <v>370</v>
      </c>
      <c r="E109" s="289"/>
      <c r="F109" s="290"/>
      <c r="G109" s="358" t="s">
        <v>363</v>
      </c>
      <c r="H109" s="357"/>
      <c r="I109" s="358"/>
      <c r="J109" s="407">
        <v>147.43000000000004</v>
      </c>
      <c r="K109" s="370">
        <v>0</v>
      </c>
      <c r="L109" s="371">
        <v>104.35000000000036</v>
      </c>
      <c r="M109" s="380">
        <f>L109*J109</f>
        <v>15384.320500000058</v>
      </c>
      <c r="N109" s="371"/>
      <c r="O109" s="812" t="s">
        <v>964</v>
      </c>
      <c r="P109" s="813"/>
      <c r="S109" s="402"/>
    </row>
    <row r="110" spans="1:20" s="350" customFormat="1" ht="24.95" customHeight="1">
      <c r="A110" s="736"/>
      <c r="B110" s="749"/>
      <c r="C110" s="330">
        <v>2</v>
      </c>
      <c r="D110" s="288"/>
      <c r="E110" s="289"/>
      <c r="F110" s="290"/>
      <c r="G110" s="420"/>
      <c r="H110" s="357"/>
      <c r="I110" s="358"/>
      <c r="J110" s="369"/>
      <c r="K110" s="370"/>
      <c r="L110" s="371"/>
      <c r="M110" s="380">
        <f t="shared" ref="M110:M113" si="11">L110*J110</f>
        <v>0</v>
      </c>
      <c r="N110" s="371"/>
      <c r="O110" s="761"/>
      <c r="P110" s="762"/>
      <c r="S110" s="401"/>
      <c r="T110" s="398"/>
    </row>
    <row r="111" spans="1:20" ht="24.95" customHeight="1">
      <c r="A111" s="736"/>
      <c r="B111" s="749"/>
      <c r="C111" s="330">
        <v>3</v>
      </c>
      <c r="D111" s="331"/>
      <c r="E111" s="332"/>
      <c r="F111" s="333"/>
      <c r="G111" s="420"/>
      <c r="H111" s="357"/>
      <c r="I111" s="358"/>
      <c r="J111" s="337"/>
      <c r="K111" s="338"/>
      <c r="L111" s="339"/>
      <c r="M111" s="380">
        <f t="shared" si="11"/>
        <v>0</v>
      </c>
      <c r="N111" s="339"/>
      <c r="O111" s="743"/>
      <c r="P111" s="744"/>
    </row>
    <row r="112" spans="1:20" ht="24.95" customHeight="1">
      <c r="A112" s="736"/>
      <c r="B112" s="749"/>
      <c r="C112" s="330">
        <v>4</v>
      </c>
      <c r="D112" s="331"/>
      <c r="E112" s="332"/>
      <c r="F112" s="333"/>
      <c r="G112" s="420"/>
      <c r="H112" s="357"/>
      <c r="I112" s="358"/>
      <c r="J112" s="337"/>
      <c r="K112" s="338"/>
      <c r="L112" s="339"/>
      <c r="M112" s="380">
        <f t="shared" si="11"/>
        <v>0</v>
      </c>
      <c r="N112" s="339"/>
      <c r="O112" s="351"/>
      <c r="P112" s="352"/>
    </row>
    <row r="113" spans="1:19" ht="24.95" customHeight="1" thickBot="1">
      <c r="A113" s="736"/>
      <c r="B113" s="749"/>
      <c r="C113" s="330">
        <v>5</v>
      </c>
      <c r="D113" s="341"/>
      <c r="E113" s="342"/>
      <c r="F113" s="343"/>
      <c r="G113" s="420"/>
      <c r="H113" s="357"/>
      <c r="I113" s="358"/>
      <c r="J113" s="344"/>
      <c r="K113" s="299"/>
      <c r="L113" s="346"/>
      <c r="M113" s="380">
        <f t="shared" si="11"/>
        <v>0</v>
      </c>
      <c r="N113" s="339"/>
      <c r="O113" s="353"/>
      <c r="P113" s="354"/>
      <c r="R113" s="405"/>
    </row>
    <row r="114" spans="1:19" ht="15.75" customHeight="1" thickTop="1" thickBot="1">
      <c r="A114" s="737"/>
      <c r="B114" s="750"/>
      <c r="C114" s="745"/>
      <c r="D114" s="746"/>
      <c r="E114" s="746"/>
      <c r="F114" s="746"/>
      <c r="G114" s="746"/>
      <c r="H114" s="746"/>
      <c r="I114" s="747"/>
      <c r="J114" s="411" t="s">
        <v>58</v>
      </c>
      <c r="K114" s="409">
        <f>M114/'生產管理報表 7-1 (週)'!$B$230</f>
        <v>7.1881128725307525E-2</v>
      </c>
      <c r="L114" s="412" t="s">
        <v>59</v>
      </c>
      <c r="M114" s="413">
        <f>SUM(M109:M113)</f>
        <v>15384.320500000058</v>
      </c>
      <c r="N114" s="722"/>
      <c r="O114" s="723"/>
      <c r="P114" s="724"/>
      <c r="R114" s="401"/>
    </row>
    <row r="115" spans="1:19" ht="24.95" customHeight="1" thickTop="1">
      <c r="K115" s="340" t="s">
        <v>945</v>
      </c>
      <c r="M115" s="387"/>
      <c r="R115" s="401"/>
    </row>
    <row r="116" spans="1:19" ht="24.95" customHeight="1">
      <c r="A116" s="725" t="s">
        <v>194</v>
      </c>
      <c r="B116" s="726"/>
      <c r="C116" s="355" t="s">
        <v>47</v>
      </c>
      <c r="D116" s="727" t="s">
        <v>12</v>
      </c>
      <c r="E116" s="728"/>
      <c r="F116" s="729"/>
      <c r="G116" s="730" t="s">
        <v>53</v>
      </c>
      <c r="H116" s="731"/>
      <c r="I116" s="732"/>
      <c r="J116" s="356" t="s">
        <v>54</v>
      </c>
      <c r="K116" s="327" t="s">
        <v>55</v>
      </c>
      <c r="L116" s="327" t="s">
        <v>56</v>
      </c>
      <c r="M116" s="388" t="s">
        <v>11</v>
      </c>
      <c r="N116" s="328" t="s">
        <v>353</v>
      </c>
      <c r="O116" s="733" t="s">
        <v>51</v>
      </c>
      <c r="P116" s="734"/>
      <c r="R116" s="401"/>
    </row>
    <row r="117" spans="1:19" ht="50.1" customHeight="1">
      <c r="A117" s="735">
        <v>6</v>
      </c>
      <c r="B117" s="748" t="s">
        <v>220</v>
      </c>
      <c r="C117" s="330">
        <v>1</v>
      </c>
      <c r="D117" s="406" t="s">
        <v>379</v>
      </c>
      <c r="E117" s="332"/>
      <c r="F117" s="333"/>
      <c r="G117" s="430" t="s">
        <v>634</v>
      </c>
      <c r="H117" s="292"/>
      <c r="I117" s="291"/>
      <c r="J117" s="369">
        <v>108.26</v>
      </c>
      <c r="K117" s="370">
        <v>3.3621416526138288E-3</v>
      </c>
      <c r="L117" s="371">
        <v>50.349999999999966</v>
      </c>
      <c r="M117" s="380">
        <f t="shared" ref="M117:M121" si="12">L117*J117</f>
        <v>5450.8909999999969</v>
      </c>
      <c r="N117" s="339"/>
      <c r="O117" s="751" t="s">
        <v>911</v>
      </c>
      <c r="P117" s="752"/>
    </row>
    <row r="118" spans="1:19" ht="69" customHeight="1">
      <c r="A118" s="736"/>
      <c r="B118" s="749"/>
      <c r="C118" s="330">
        <v>2</v>
      </c>
      <c r="D118" s="288" t="s">
        <v>745</v>
      </c>
      <c r="E118" s="332"/>
      <c r="F118" s="333"/>
      <c r="G118" s="358" t="s">
        <v>747</v>
      </c>
      <c r="H118" s="357"/>
      <c r="I118" s="358"/>
      <c r="J118" s="369">
        <v>407.74000000000007</v>
      </c>
      <c r="K118" s="370">
        <v>2.8210866825901333E-4</v>
      </c>
      <c r="L118" s="371">
        <v>11.299999999999681</v>
      </c>
      <c r="M118" s="380">
        <f t="shared" si="12"/>
        <v>4607.4619999998704</v>
      </c>
      <c r="N118" s="339"/>
      <c r="O118" s="751" t="s">
        <v>1015</v>
      </c>
      <c r="P118" s="752"/>
    </row>
    <row r="119" spans="1:19" ht="50.1" customHeight="1">
      <c r="A119" s="736"/>
      <c r="B119" s="749"/>
      <c r="C119" s="330">
        <v>3</v>
      </c>
      <c r="D119" s="288" t="s">
        <v>374</v>
      </c>
      <c r="E119" s="332"/>
      <c r="F119" s="333"/>
      <c r="G119" s="358" t="s">
        <v>439</v>
      </c>
      <c r="H119" s="357"/>
      <c r="I119" s="358"/>
      <c r="J119" s="369">
        <v>605.77999999999986</v>
      </c>
      <c r="K119" s="370">
        <v>1.8739352640545145E-4</v>
      </c>
      <c r="L119" s="371">
        <v>7.3699999999999184</v>
      </c>
      <c r="M119" s="380">
        <f t="shared" si="12"/>
        <v>4464.5985999999493</v>
      </c>
      <c r="N119" s="339"/>
      <c r="O119" s="851" t="s">
        <v>909</v>
      </c>
      <c r="P119" s="852"/>
    </row>
    <row r="120" spans="1:19" ht="66" customHeight="1">
      <c r="A120" s="736"/>
      <c r="B120" s="749"/>
      <c r="C120" s="330">
        <v>4</v>
      </c>
      <c r="D120" s="288" t="s">
        <v>661</v>
      </c>
      <c r="E120" s="332"/>
      <c r="F120" s="333"/>
      <c r="G120" s="358" t="s">
        <v>659</v>
      </c>
      <c r="H120" s="357"/>
      <c r="I120" s="358"/>
      <c r="J120" s="369">
        <v>51.87</v>
      </c>
      <c r="K120" s="370">
        <v>3.2234660033167496E-3</v>
      </c>
      <c r="L120" s="371">
        <v>79.430000000000319</v>
      </c>
      <c r="M120" s="380">
        <f t="shared" si="12"/>
        <v>4120.0341000000162</v>
      </c>
      <c r="N120" s="339"/>
      <c r="O120" s="751" t="s">
        <v>911</v>
      </c>
      <c r="P120" s="752"/>
    </row>
    <row r="121" spans="1:19" ht="50.1" customHeight="1" thickBot="1">
      <c r="A121" s="736"/>
      <c r="B121" s="749"/>
      <c r="C121" s="330">
        <v>5</v>
      </c>
      <c r="D121" s="295" t="s">
        <v>781</v>
      </c>
      <c r="E121" s="342"/>
      <c r="F121" s="343"/>
      <c r="G121" s="358" t="s">
        <v>788</v>
      </c>
      <c r="H121" s="357"/>
      <c r="I121" s="358"/>
      <c r="J121" s="373">
        <v>77.467142857142861</v>
      </c>
      <c r="K121" s="299">
        <v>4.9781969943667763E-3</v>
      </c>
      <c r="L121" s="375">
        <v>39.680000000000085</v>
      </c>
      <c r="M121" s="380">
        <f t="shared" si="12"/>
        <v>3073.8962285714351</v>
      </c>
      <c r="N121" s="339"/>
      <c r="O121" s="751" t="s">
        <v>911</v>
      </c>
      <c r="P121" s="752"/>
    </row>
    <row r="122" spans="1:19" ht="15.75" customHeight="1" thickTop="1" thickBot="1">
      <c r="A122" s="737"/>
      <c r="B122" s="750"/>
      <c r="C122" s="745"/>
      <c r="D122" s="746"/>
      <c r="E122" s="746"/>
      <c r="F122" s="746"/>
      <c r="G122" s="746"/>
      <c r="H122" s="746"/>
      <c r="I122" s="747"/>
      <c r="J122" s="411" t="s">
        <v>58</v>
      </c>
      <c r="K122" s="409">
        <f>M122/'生產管理報表 7-1 (週)'!$B$230</f>
        <v>0.10146915396230402</v>
      </c>
      <c r="L122" s="412" t="s">
        <v>59</v>
      </c>
      <c r="M122" s="413">
        <f>SUM(M117:M121)</f>
        <v>21716.881928571267</v>
      </c>
      <c r="N122" s="722"/>
      <c r="O122" s="723"/>
      <c r="P122" s="724"/>
    </row>
    <row r="123" spans="1:19" s="140" customFormat="1" ht="15.75" customHeight="1" thickTop="1">
      <c r="A123" s="689" t="s">
        <v>1035</v>
      </c>
      <c r="B123" s="689"/>
      <c r="C123" s="689"/>
      <c r="D123" s="689"/>
      <c r="E123" s="689"/>
      <c r="F123" s="689"/>
      <c r="G123" s="689"/>
      <c r="H123" s="689"/>
      <c r="I123" s="689"/>
      <c r="J123" s="689"/>
      <c r="K123" s="689"/>
      <c r="L123" s="689"/>
      <c r="M123" s="689"/>
    </row>
    <row r="124" spans="1:19" s="141" customFormat="1" ht="15.75" customHeight="1">
      <c r="A124" s="785"/>
      <c r="B124" s="785"/>
      <c r="C124" s="785"/>
      <c r="D124" s="785"/>
      <c r="E124" s="785"/>
      <c r="F124" s="785"/>
      <c r="G124" s="785"/>
      <c r="H124" s="785"/>
      <c r="I124" s="785"/>
      <c r="J124" s="785"/>
      <c r="K124" s="785"/>
      <c r="L124" s="785"/>
      <c r="M124" s="785"/>
    </row>
    <row r="125" spans="1:19" s="140" customFormat="1" ht="15.75" customHeight="1">
      <c r="A125" s="786" t="s">
        <v>194</v>
      </c>
      <c r="B125" s="788">
        <v>1</v>
      </c>
      <c r="C125" s="789"/>
      <c r="D125" s="788">
        <v>2</v>
      </c>
      <c r="E125" s="789"/>
      <c r="F125" s="788">
        <v>3</v>
      </c>
      <c r="G125" s="789"/>
      <c r="H125" s="779">
        <v>4</v>
      </c>
      <c r="I125" s="780"/>
      <c r="J125" s="779">
        <v>5</v>
      </c>
      <c r="K125" s="780"/>
      <c r="L125" s="779">
        <v>6</v>
      </c>
      <c r="M125" s="780"/>
      <c r="N125" s="779">
        <v>7</v>
      </c>
      <c r="O125" s="780"/>
      <c r="P125" s="385">
        <v>8</v>
      </c>
    </row>
    <row r="126" spans="1:19" s="140" customFormat="1" ht="15.75" customHeight="1">
      <c r="A126" s="787"/>
      <c r="B126" s="783" t="s">
        <v>860</v>
      </c>
      <c r="C126" s="784"/>
      <c r="D126" s="783" t="s">
        <v>216</v>
      </c>
      <c r="E126" s="784"/>
      <c r="F126" s="783" t="s">
        <v>169</v>
      </c>
      <c r="G126" s="784"/>
      <c r="H126" s="781" t="s">
        <v>654</v>
      </c>
      <c r="I126" s="782"/>
      <c r="J126" s="781" t="s">
        <v>192</v>
      </c>
      <c r="K126" s="782"/>
      <c r="L126" s="781" t="s">
        <v>170</v>
      </c>
      <c r="M126" s="782"/>
      <c r="N126" s="781" t="s">
        <v>193</v>
      </c>
      <c r="O126" s="782"/>
      <c r="P126" s="386" t="s">
        <v>221</v>
      </c>
    </row>
    <row r="127" spans="1:19" s="140" customFormat="1" ht="15.75" customHeight="1">
      <c r="B127" s="283"/>
      <c r="C127" s="284"/>
    </row>
    <row r="128" spans="1:19" s="329" customFormat="1" ht="15.75" customHeight="1">
      <c r="A128" s="725" t="s">
        <v>194</v>
      </c>
      <c r="B128" s="726"/>
      <c r="C128" s="326" t="s">
        <v>47</v>
      </c>
      <c r="D128" s="753" t="s">
        <v>12</v>
      </c>
      <c r="E128" s="754"/>
      <c r="F128" s="755"/>
      <c r="G128" s="756" t="s">
        <v>53</v>
      </c>
      <c r="H128" s="757"/>
      <c r="I128" s="758"/>
      <c r="J128" s="327" t="s">
        <v>54</v>
      </c>
      <c r="K128" s="327" t="s">
        <v>55</v>
      </c>
      <c r="L128" s="327" t="s">
        <v>56</v>
      </c>
      <c r="M128" s="328" t="s">
        <v>11</v>
      </c>
      <c r="N128" s="328" t="s">
        <v>353</v>
      </c>
      <c r="O128" s="733" t="s">
        <v>51</v>
      </c>
      <c r="P128" s="734"/>
      <c r="R128" s="401"/>
      <c r="S128" s="402"/>
    </row>
    <row r="129" spans="1:20" s="350" customFormat="1" ht="51.75" customHeight="1">
      <c r="A129" s="735">
        <v>4</v>
      </c>
      <c r="B129" s="769" t="s">
        <v>654</v>
      </c>
      <c r="C129" s="330">
        <v>1</v>
      </c>
      <c r="D129" s="288" t="s">
        <v>977</v>
      </c>
      <c r="E129" s="289"/>
      <c r="F129" s="290"/>
      <c r="G129" s="358" t="s">
        <v>1025</v>
      </c>
      <c r="H129" s="357"/>
      <c r="I129" s="358"/>
      <c r="J129" s="369">
        <v>327.16000000000003</v>
      </c>
      <c r="K129" s="370">
        <v>1.3947755384482313E-3</v>
      </c>
      <c r="L129" s="371">
        <v>19.600000000000215</v>
      </c>
      <c r="M129" s="380">
        <f t="shared" ref="M129:M133" si="13">L129*J129</f>
        <v>6412.3360000000703</v>
      </c>
      <c r="N129" s="371"/>
      <c r="O129" s="765" t="s">
        <v>1049</v>
      </c>
      <c r="P129" s="766"/>
      <c r="R129" s="403"/>
      <c r="S129" s="402"/>
    </row>
    <row r="130" spans="1:20" s="350" customFormat="1" ht="55.5" customHeight="1">
      <c r="A130" s="736"/>
      <c r="B130" s="770"/>
      <c r="C130" s="330">
        <v>2</v>
      </c>
      <c r="D130" s="288" t="s">
        <v>436</v>
      </c>
      <c r="E130" s="289"/>
      <c r="F130" s="290"/>
      <c r="G130" s="358" t="s">
        <v>435</v>
      </c>
      <c r="H130" s="357"/>
      <c r="I130" s="358"/>
      <c r="J130" s="369">
        <v>426.69</v>
      </c>
      <c r="K130" s="370">
        <v>0</v>
      </c>
      <c r="L130" s="371">
        <v>14.649999999999977</v>
      </c>
      <c r="M130" s="380">
        <f t="shared" si="13"/>
        <v>6251.0084999999899</v>
      </c>
      <c r="N130" s="371"/>
      <c r="O130" s="774" t="s">
        <v>1050</v>
      </c>
      <c r="P130" s="775"/>
      <c r="R130" s="403"/>
      <c r="S130" s="401"/>
      <c r="T130" s="397"/>
    </row>
    <row r="131" spans="1:20" s="350" customFormat="1" ht="51" customHeight="1">
      <c r="A131" s="736"/>
      <c r="B131" s="770"/>
      <c r="C131" s="330">
        <v>3</v>
      </c>
      <c r="D131" s="288" t="s">
        <v>698</v>
      </c>
      <c r="E131" s="289"/>
      <c r="F131" s="290"/>
      <c r="G131" s="358" t="s">
        <v>697</v>
      </c>
      <c r="H131" s="357"/>
      <c r="I131" s="358"/>
      <c r="J131" s="369">
        <v>65.67</v>
      </c>
      <c r="K131" s="370">
        <v>0</v>
      </c>
      <c r="L131" s="371">
        <v>93.439999999999827</v>
      </c>
      <c r="M131" s="380">
        <f t="shared" si="13"/>
        <v>6136.2047999999886</v>
      </c>
      <c r="N131" s="371"/>
      <c r="O131" s="774" t="s">
        <v>911</v>
      </c>
      <c r="P131" s="775"/>
      <c r="R131" s="403"/>
      <c r="S131" s="402"/>
    </row>
    <row r="132" spans="1:20" s="350" customFormat="1" ht="60" customHeight="1">
      <c r="A132" s="736"/>
      <c r="B132" s="770"/>
      <c r="C132" s="330">
        <v>4</v>
      </c>
      <c r="D132" s="288" t="s">
        <v>761</v>
      </c>
      <c r="E132" s="289"/>
      <c r="F132" s="290"/>
      <c r="G132" s="358" t="s">
        <v>768</v>
      </c>
      <c r="H132" s="357"/>
      <c r="I132" s="358"/>
      <c r="J132" s="369">
        <v>421.40999999999997</v>
      </c>
      <c r="K132" s="370">
        <v>0</v>
      </c>
      <c r="L132" s="371">
        <v>12.310000000000002</v>
      </c>
      <c r="M132" s="380">
        <f t="shared" si="13"/>
        <v>5187.5571000000009</v>
      </c>
      <c r="N132" s="371"/>
      <c r="O132" s="765" t="s">
        <v>1052</v>
      </c>
      <c r="P132" s="766"/>
      <c r="R132" s="403"/>
      <c r="S132" s="401"/>
      <c r="T132" s="397"/>
    </row>
    <row r="133" spans="1:20" s="350" customFormat="1" ht="60" customHeight="1" thickBot="1">
      <c r="A133" s="736"/>
      <c r="B133" s="770"/>
      <c r="C133" s="330">
        <v>5</v>
      </c>
      <c r="D133" s="288" t="s">
        <v>410</v>
      </c>
      <c r="E133" s="296"/>
      <c r="F133" s="297"/>
      <c r="G133" s="420" t="s">
        <v>649</v>
      </c>
      <c r="H133" s="357"/>
      <c r="I133" s="358"/>
      <c r="J133" s="373">
        <v>99.51</v>
      </c>
      <c r="K133" s="299">
        <v>0</v>
      </c>
      <c r="L133" s="375">
        <v>51.75</v>
      </c>
      <c r="M133" s="380">
        <f t="shared" si="13"/>
        <v>5149.6424999999999</v>
      </c>
      <c r="N133" s="371"/>
      <c r="O133" s="774" t="s">
        <v>911</v>
      </c>
      <c r="P133" s="775"/>
      <c r="R133" s="404"/>
      <c r="S133" s="402"/>
      <c r="T133" s="340"/>
    </row>
    <row r="134" spans="1:20" ht="15.75" customHeight="1" thickTop="1" thickBot="1">
      <c r="A134" s="737"/>
      <c r="B134" s="771"/>
      <c r="C134" s="776"/>
      <c r="D134" s="777"/>
      <c r="E134" s="777"/>
      <c r="F134" s="777"/>
      <c r="G134" s="777"/>
      <c r="H134" s="777"/>
      <c r="I134" s="778"/>
      <c r="J134" s="411" t="s">
        <v>58</v>
      </c>
      <c r="K134" s="409">
        <f>M134/'生產管理報表 7-1 (週)'!$B$241</f>
        <v>0.14510779822636841</v>
      </c>
      <c r="L134" s="412" t="s">
        <v>59</v>
      </c>
      <c r="M134" s="413">
        <f>SUM(M129:M133)</f>
        <v>29136.74890000005</v>
      </c>
      <c r="N134" s="722"/>
      <c r="O134" s="723"/>
      <c r="P134" s="724"/>
      <c r="R134" s="401"/>
      <c r="S134" s="401"/>
    </row>
    <row r="135" spans="1:20" ht="15.75" customHeight="1" thickTop="1">
      <c r="M135" s="387"/>
      <c r="S135" s="402"/>
    </row>
    <row r="136" spans="1:20" ht="15.75" customHeight="1">
      <c r="A136" s="725" t="s">
        <v>194</v>
      </c>
      <c r="B136" s="726"/>
      <c r="C136" s="326" t="s">
        <v>47</v>
      </c>
      <c r="D136" s="753" t="s">
        <v>12</v>
      </c>
      <c r="E136" s="754"/>
      <c r="F136" s="755"/>
      <c r="G136" s="756" t="s">
        <v>53</v>
      </c>
      <c r="H136" s="757"/>
      <c r="I136" s="758"/>
      <c r="J136" s="492" t="s">
        <v>54</v>
      </c>
      <c r="K136" s="327" t="s">
        <v>55</v>
      </c>
      <c r="L136" s="327" t="s">
        <v>56</v>
      </c>
      <c r="M136" s="388" t="s">
        <v>11</v>
      </c>
      <c r="N136" s="328" t="s">
        <v>353</v>
      </c>
      <c r="O136" s="733" t="s">
        <v>51</v>
      </c>
      <c r="P136" s="734"/>
      <c r="S136" s="401"/>
      <c r="T136" s="397"/>
    </row>
    <row r="137" spans="1:20" s="350" customFormat="1" ht="35.25" customHeight="1">
      <c r="A137" s="735">
        <v>5</v>
      </c>
      <c r="B137" s="748" t="s">
        <v>219</v>
      </c>
      <c r="C137" s="330">
        <v>1</v>
      </c>
      <c r="D137" s="288" t="s">
        <v>370</v>
      </c>
      <c r="E137" s="289"/>
      <c r="F137" s="290"/>
      <c r="G137" s="490" t="s">
        <v>363</v>
      </c>
      <c r="H137" s="357"/>
      <c r="I137" s="490"/>
      <c r="J137" s="494">
        <v>147.43000000000004</v>
      </c>
      <c r="K137" s="491">
        <v>1.0003732356996138E-3</v>
      </c>
      <c r="L137" s="399">
        <v>89.570000000000221</v>
      </c>
      <c r="M137" s="380">
        <f>L137*J137</f>
        <v>13205.305100000036</v>
      </c>
      <c r="N137" s="371"/>
      <c r="O137" s="812" t="s">
        <v>964</v>
      </c>
      <c r="P137" s="813"/>
      <c r="S137" s="402"/>
    </row>
    <row r="138" spans="1:20" s="350" customFormat="1" ht="24.95" customHeight="1">
      <c r="A138" s="736"/>
      <c r="B138" s="749"/>
      <c r="C138" s="330">
        <v>2</v>
      </c>
      <c r="D138" s="288"/>
      <c r="E138" s="289"/>
      <c r="F138" s="290"/>
      <c r="G138" s="420"/>
      <c r="H138" s="357"/>
      <c r="I138" s="358"/>
      <c r="J138" s="493"/>
      <c r="K138" s="370"/>
      <c r="L138" s="371"/>
      <c r="M138" s="380">
        <f t="shared" ref="M138:M141" si="14">L138*J138</f>
        <v>0</v>
      </c>
      <c r="N138" s="371"/>
      <c r="O138" s="761"/>
      <c r="P138" s="762"/>
      <c r="S138" s="401"/>
      <c r="T138" s="398"/>
    </row>
    <row r="139" spans="1:20" ht="24.95" customHeight="1">
      <c r="A139" s="736"/>
      <c r="B139" s="749"/>
      <c r="C139" s="330">
        <v>3</v>
      </c>
      <c r="D139" s="331"/>
      <c r="E139" s="332"/>
      <c r="F139" s="333"/>
      <c r="G139" s="420"/>
      <c r="H139" s="357"/>
      <c r="I139" s="358"/>
      <c r="J139" s="337"/>
      <c r="K139" s="338"/>
      <c r="L139" s="339"/>
      <c r="M139" s="380">
        <f t="shared" si="14"/>
        <v>0</v>
      </c>
      <c r="N139" s="339"/>
      <c r="O139" s="743"/>
      <c r="P139" s="744"/>
    </row>
    <row r="140" spans="1:20" ht="24.95" customHeight="1">
      <c r="A140" s="736"/>
      <c r="B140" s="749"/>
      <c r="C140" s="330">
        <v>4</v>
      </c>
      <c r="D140" s="331"/>
      <c r="E140" s="332"/>
      <c r="F140" s="333"/>
      <c r="G140" s="420"/>
      <c r="H140" s="357"/>
      <c r="I140" s="358"/>
      <c r="J140" s="337"/>
      <c r="K140" s="338"/>
      <c r="L140" s="339"/>
      <c r="M140" s="380">
        <f t="shared" si="14"/>
        <v>0</v>
      </c>
      <c r="N140" s="339"/>
      <c r="O140" s="351"/>
      <c r="P140" s="352"/>
    </row>
    <row r="141" spans="1:20" ht="24.95" customHeight="1" thickBot="1">
      <c r="A141" s="736"/>
      <c r="B141" s="749"/>
      <c r="C141" s="330">
        <v>5</v>
      </c>
      <c r="D141" s="341"/>
      <c r="E141" s="342"/>
      <c r="F141" s="343"/>
      <c r="G141" s="420"/>
      <c r="H141" s="357"/>
      <c r="I141" s="358"/>
      <c r="J141" s="344"/>
      <c r="K141" s="299"/>
      <c r="L141" s="346"/>
      <c r="M141" s="380">
        <f t="shared" si="14"/>
        <v>0</v>
      </c>
      <c r="N141" s="339"/>
      <c r="O141" s="353"/>
      <c r="P141" s="354"/>
      <c r="R141" s="405"/>
    </row>
    <row r="142" spans="1:20" ht="15.75" customHeight="1" thickTop="1" thickBot="1">
      <c r="A142" s="737"/>
      <c r="B142" s="750"/>
      <c r="C142" s="745"/>
      <c r="D142" s="746"/>
      <c r="E142" s="746"/>
      <c r="F142" s="746"/>
      <c r="G142" s="746"/>
      <c r="H142" s="746"/>
      <c r="I142" s="747"/>
      <c r="J142" s="411" t="s">
        <v>58</v>
      </c>
      <c r="K142" s="409">
        <f>M142/'生產管理報表 7-1 (週)'!$B$241</f>
        <v>6.5765496162423109E-2</v>
      </c>
      <c r="L142" s="412" t="s">
        <v>59</v>
      </c>
      <c r="M142" s="413">
        <f>SUM(M137:M141)</f>
        <v>13205.305100000036</v>
      </c>
      <c r="N142" s="722"/>
      <c r="O142" s="723"/>
      <c r="P142" s="724"/>
      <c r="R142" s="401"/>
    </row>
    <row r="143" spans="1:20" ht="24.95" customHeight="1" thickTop="1">
      <c r="K143" s="340" t="s">
        <v>945</v>
      </c>
      <c r="M143" s="387"/>
      <c r="R143" s="401"/>
    </row>
    <row r="144" spans="1:20" ht="24.95" customHeight="1">
      <c r="A144" s="725" t="s">
        <v>194</v>
      </c>
      <c r="B144" s="726"/>
      <c r="C144" s="355" t="s">
        <v>47</v>
      </c>
      <c r="D144" s="727" t="s">
        <v>12</v>
      </c>
      <c r="E144" s="728"/>
      <c r="F144" s="729"/>
      <c r="G144" s="730" t="s">
        <v>53</v>
      </c>
      <c r="H144" s="731"/>
      <c r="I144" s="732"/>
      <c r="J144" s="356" t="s">
        <v>54</v>
      </c>
      <c r="K144" s="327" t="s">
        <v>55</v>
      </c>
      <c r="L144" s="327" t="s">
        <v>56</v>
      </c>
      <c r="M144" s="388" t="s">
        <v>11</v>
      </c>
      <c r="N144" s="328" t="s">
        <v>353</v>
      </c>
      <c r="O144" s="733" t="s">
        <v>51</v>
      </c>
      <c r="P144" s="734"/>
      <c r="R144" s="401"/>
    </row>
    <row r="145" spans="1:16" ht="50.1" customHeight="1">
      <c r="A145" s="735">
        <v>6</v>
      </c>
      <c r="B145" s="748" t="s">
        <v>220</v>
      </c>
      <c r="C145" s="330">
        <v>1</v>
      </c>
      <c r="D145" s="406" t="s">
        <v>379</v>
      </c>
      <c r="E145" s="332"/>
      <c r="F145" s="333"/>
      <c r="G145" s="420" t="s">
        <v>634</v>
      </c>
      <c r="H145" s="357"/>
      <c r="I145" s="358"/>
      <c r="J145" s="369">
        <v>108.26</v>
      </c>
      <c r="K145" s="370">
        <v>2.5087685113016366E-3</v>
      </c>
      <c r="L145" s="371">
        <v>39.839999999999861</v>
      </c>
      <c r="M145" s="380">
        <f t="shared" ref="M145:M149" si="15">L145*J145</f>
        <v>4313.0783999999849</v>
      </c>
      <c r="N145" s="339"/>
      <c r="O145" s="751" t="s">
        <v>911</v>
      </c>
      <c r="P145" s="752"/>
    </row>
    <row r="146" spans="1:16" ht="50.1" customHeight="1">
      <c r="A146" s="736"/>
      <c r="B146" s="749"/>
      <c r="C146" s="330">
        <v>2</v>
      </c>
      <c r="D146" s="288" t="s">
        <v>781</v>
      </c>
      <c r="E146" s="332"/>
      <c r="F146" s="333"/>
      <c r="G146" s="358" t="s">
        <v>788</v>
      </c>
      <c r="H146" s="357"/>
      <c r="I146" s="358"/>
      <c r="J146" s="369">
        <v>71.69</v>
      </c>
      <c r="K146" s="370">
        <v>0</v>
      </c>
      <c r="L146" s="371">
        <v>54.940000000000055</v>
      </c>
      <c r="M146" s="380">
        <f t="shared" si="15"/>
        <v>3938.6486000000036</v>
      </c>
      <c r="N146" s="339"/>
      <c r="O146" s="751" t="s">
        <v>911</v>
      </c>
      <c r="P146" s="752"/>
    </row>
    <row r="147" spans="1:16" ht="50.1" customHeight="1">
      <c r="A147" s="736"/>
      <c r="B147" s="749"/>
      <c r="C147" s="330">
        <v>3</v>
      </c>
      <c r="D147" s="288" t="s">
        <v>763</v>
      </c>
      <c r="E147" s="332"/>
      <c r="F147" s="333"/>
      <c r="G147" s="358" t="s">
        <v>773</v>
      </c>
      <c r="H147" s="357"/>
      <c r="I147" s="358"/>
      <c r="J147" s="369">
        <v>68.42</v>
      </c>
      <c r="K147" s="370">
        <v>0</v>
      </c>
      <c r="L147" s="371">
        <v>48.819999999999936</v>
      </c>
      <c r="M147" s="380">
        <f t="shared" si="15"/>
        <v>3340.2643999999959</v>
      </c>
      <c r="N147" s="339"/>
      <c r="O147" s="751" t="s">
        <v>911</v>
      </c>
      <c r="P147" s="752"/>
    </row>
    <row r="148" spans="1:16" ht="66" customHeight="1">
      <c r="A148" s="736"/>
      <c r="B148" s="749"/>
      <c r="C148" s="330">
        <v>4</v>
      </c>
      <c r="D148" s="288"/>
      <c r="E148" s="332"/>
      <c r="F148" s="333"/>
      <c r="G148" s="420"/>
      <c r="H148" s="357"/>
      <c r="I148" s="358"/>
      <c r="J148" s="369"/>
      <c r="K148" s="370"/>
      <c r="L148" s="371"/>
      <c r="M148" s="380">
        <f t="shared" si="15"/>
        <v>0</v>
      </c>
      <c r="N148" s="339"/>
      <c r="O148" s="751"/>
      <c r="P148" s="752"/>
    </row>
    <row r="149" spans="1:16" ht="50.1" customHeight="1" thickBot="1">
      <c r="A149" s="736"/>
      <c r="B149" s="749"/>
      <c r="C149" s="330">
        <v>5</v>
      </c>
      <c r="D149" s="295"/>
      <c r="E149" s="342"/>
      <c r="F149" s="343"/>
      <c r="G149" s="420"/>
      <c r="H149" s="357"/>
      <c r="I149" s="358"/>
      <c r="J149" s="373"/>
      <c r="K149" s="299"/>
      <c r="L149" s="375"/>
      <c r="M149" s="380">
        <f t="shared" si="15"/>
        <v>0</v>
      </c>
      <c r="N149" s="339"/>
      <c r="O149" s="751"/>
      <c r="P149" s="752"/>
    </row>
    <row r="150" spans="1:16" ht="15.75" customHeight="1" thickTop="1" thickBot="1">
      <c r="A150" s="737"/>
      <c r="B150" s="750"/>
      <c r="C150" s="745"/>
      <c r="D150" s="746"/>
      <c r="E150" s="746"/>
      <c r="F150" s="746"/>
      <c r="G150" s="746"/>
      <c r="H150" s="746"/>
      <c r="I150" s="747"/>
      <c r="J150" s="411" t="s">
        <v>58</v>
      </c>
      <c r="K150" s="409">
        <f>M150/'生產管理報表 7-1 (週)'!$B$241</f>
        <v>5.7730818043086232E-2</v>
      </c>
      <c r="L150" s="412" t="s">
        <v>59</v>
      </c>
      <c r="M150" s="413">
        <f>SUM(M145:M149)</f>
        <v>11591.991399999984</v>
      </c>
      <c r="N150" s="722"/>
      <c r="O150" s="723"/>
      <c r="P150" s="724"/>
    </row>
    <row r="151" spans="1:16" ht="15.75" customHeight="1" thickTop="1"/>
  </sheetData>
  <mergeCells count="277"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7:M68"/>
    <mergeCell ref="A69:A70"/>
    <mergeCell ref="B69:C69"/>
    <mergeCell ref="D69:E69"/>
    <mergeCell ref="F69:G69"/>
    <mergeCell ref="H69:I69"/>
    <mergeCell ref="J69:K69"/>
    <mergeCell ref="L69:M69"/>
    <mergeCell ref="N69:O69"/>
    <mergeCell ref="B70:C70"/>
    <mergeCell ref="D70:E70"/>
    <mergeCell ref="F70:G70"/>
    <mergeCell ref="H70:I70"/>
    <mergeCell ref="J70:K70"/>
    <mergeCell ref="L70:M70"/>
    <mergeCell ref="N70:O70"/>
    <mergeCell ref="A1:P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O65:P65"/>
    <mergeCell ref="D6:E6"/>
    <mergeCell ref="F6:G6"/>
    <mergeCell ref="H6:I6"/>
    <mergeCell ref="J6:K6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C30:I30"/>
    <mergeCell ref="N30:P30"/>
    <mergeCell ref="O29:P29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95:M96"/>
    <mergeCell ref="A97:A98"/>
    <mergeCell ref="B97:C97"/>
    <mergeCell ref="D97:E97"/>
    <mergeCell ref="F97:G97"/>
    <mergeCell ref="H97:I97"/>
    <mergeCell ref="J97:K97"/>
    <mergeCell ref="L97:M97"/>
    <mergeCell ref="N97:O97"/>
    <mergeCell ref="B98:C98"/>
    <mergeCell ref="D98:E98"/>
    <mergeCell ref="F98:G98"/>
    <mergeCell ref="H98:I98"/>
    <mergeCell ref="J98:K98"/>
    <mergeCell ref="L98:M98"/>
    <mergeCell ref="N98:O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C114:I114"/>
    <mergeCell ref="N114:P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B126:C126"/>
    <mergeCell ref="D126:E126"/>
    <mergeCell ref="F126:G126"/>
    <mergeCell ref="H126:I126"/>
    <mergeCell ref="J126:K126"/>
    <mergeCell ref="L126:M126"/>
    <mergeCell ref="N126:O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C142:I142"/>
    <mergeCell ref="N142:P142"/>
    <mergeCell ref="A144:B144"/>
    <mergeCell ref="D144:F144"/>
    <mergeCell ref="G144:I144"/>
    <mergeCell ref="O144:P144"/>
    <mergeCell ref="A145:A150"/>
    <mergeCell ref="B145:B150"/>
    <mergeCell ref="O145:P145"/>
    <mergeCell ref="O146:P146"/>
    <mergeCell ref="O147:P147"/>
    <mergeCell ref="O148:P148"/>
    <mergeCell ref="O149:P149"/>
    <mergeCell ref="C150:I150"/>
    <mergeCell ref="N150:P15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4" manualBreakCount="4">
    <brk id="38" max="15" man="1"/>
    <brk id="66" max="15" man="1"/>
    <brk id="94" max="15" man="1"/>
    <brk id="122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9" sqref="L1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500" t="s">
        <v>442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</row>
    <row r="2" spans="1:17" s="101" customFormat="1" ht="15.75" customHeight="1">
      <c r="A2" s="500"/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17" ht="15.75" customHeight="1">
      <c r="A3" s="665" t="s">
        <v>523</v>
      </c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  <c r="N3" s="665"/>
      <c r="O3" s="665"/>
      <c r="P3" s="665"/>
      <c r="Q3" s="665"/>
    </row>
    <row r="4" spans="1:17" s="101" customFormat="1" ht="15.75" customHeight="1">
      <c r="A4" s="855"/>
      <c r="B4" s="855"/>
      <c r="C4" s="855"/>
      <c r="D4" s="855"/>
      <c r="E4" s="855"/>
      <c r="F4" s="855"/>
      <c r="G4" s="855"/>
      <c r="H4" s="855"/>
      <c r="I4" s="855"/>
      <c r="J4" s="855"/>
      <c r="K4" s="855"/>
      <c r="L4" s="855"/>
      <c r="M4" s="855"/>
      <c r="N4" s="855"/>
      <c r="O4" s="855"/>
      <c r="P4" s="855"/>
      <c r="Q4" s="855"/>
    </row>
    <row r="5" spans="1:17" ht="15.75" customHeight="1">
      <c r="A5" s="543" t="s">
        <v>194</v>
      </c>
      <c r="B5" s="854">
        <v>1</v>
      </c>
      <c r="C5" s="854"/>
      <c r="D5" s="854">
        <v>2</v>
      </c>
      <c r="E5" s="854"/>
      <c r="F5" s="854">
        <v>3</v>
      </c>
      <c r="G5" s="854"/>
      <c r="H5" s="854">
        <v>4</v>
      </c>
      <c r="I5" s="854"/>
      <c r="J5" s="854">
        <v>5</v>
      </c>
      <c r="K5" s="854"/>
      <c r="L5" s="854">
        <v>6</v>
      </c>
      <c r="M5" s="854"/>
      <c r="N5" s="854">
        <v>7</v>
      </c>
      <c r="O5" s="854"/>
      <c r="P5" s="856">
        <v>8</v>
      </c>
      <c r="Q5" s="856"/>
    </row>
    <row r="6" spans="1:17" ht="15.75" customHeight="1">
      <c r="A6" s="543"/>
      <c r="B6" s="543" t="s">
        <v>265</v>
      </c>
      <c r="C6" s="543"/>
      <c r="D6" s="543" t="s">
        <v>367</v>
      </c>
      <c r="E6" s="543"/>
      <c r="F6" s="543" t="s">
        <v>169</v>
      </c>
      <c r="G6" s="543"/>
      <c r="H6" s="543" t="s">
        <v>654</v>
      </c>
      <c r="I6" s="543"/>
      <c r="J6" s="543" t="s">
        <v>192</v>
      </c>
      <c r="K6" s="543"/>
      <c r="L6" s="543" t="s">
        <v>170</v>
      </c>
      <c r="M6" s="543"/>
      <c r="N6" s="543" t="s">
        <v>193</v>
      </c>
      <c r="O6" s="543"/>
      <c r="P6" s="859" t="s">
        <v>222</v>
      </c>
      <c r="Q6" s="859"/>
    </row>
    <row r="8" spans="1:17" s="107" customFormat="1" ht="15.75" customHeight="1">
      <c r="A8" s="134" t="s">
        <v>196</v>
      </c>
      <c r="B8" s="134" t="s">
        <v>18</v>
      </c>
      <c r="C8" s="853" t="s">
        <v>12</v>
      </c>
      <c r="D8" s="853"/>
      <c r="E8" s="853"/>
      <c r="F8" s="853" t="s">
        <v>53</v>
      </c>
      <c r="G8" s="853"/>
      <c r="H8" s="853"/>
      <c r="I8" s="134" t="s">
        <v>54</v>
      </c>
      <c r="J8" s="138" t="s">
        <v>19</v>
      </c>
      <c r="K8" s="134" t="s">
        <v>57</v>
      </c>
      <c r="L8" s="134" t="s">
        <v>2</v>
      </c>
      <c r="M8" s="853" t="s">
        <v>50</v>
      </c>
      <c r="N8" s="853"/>
      <c r="O8" s="853"/>
      <c r="P8" s="853"/>
      <c r="Q8" s="853"/>
    </row>
    <row r="9" spans="1:17" ht="15.75" customHeight="1">
      <c r="A9" s="853" t="s">
        <v>195</v>
      </c>
      <c r="B9" s="132">
        <v>1</v>
      </c>
      <c r="C9" s="857"/>
      <c r="D9" s="858"/>
      <c r="E9" s="858"/>
      <c r="F9" s="857"/>
      <c r="G9" s="858"/>
      <c r="H9" s="858"/>
      <c r="I9" s="109"/>
      <c r="J9" s="120"/>
      <c r="K9" s="120"/>
      <c r="L9" s="139">
        <f t="shared" ref="L9:L13" si="0">K9-J9</f>
        <v>0</v>
      </c>
      <c r="M9" s="857"/>
      <c r="N9" s="857"/>
      <c r="O9" s="857"/>
      <c r="P9" s="857"/>
      <c r="Q9" s="857"/>
    </row>
    <row r="10" spans="1:17" ht="15.75" customHeight="1">
      <c r="A10" s="853"/>
      <c r="B10" s="132">
        <v>2</v>
      </c>
      <c r="C10" s="857"/>
      <c r="D10" s="858"/>
      <c r="E10" s="858"/>
      <c r="F10" s="857"/>
      <c r="G10" s="858"/>
      <c r="H10" s="858"/>
      <c r="I10" s="109"/>
      <c r="J10" s="120"/>
      <c r="K10" s="120"/>
      <c r="L10" s="139">
        <f t="shared" si="0"/>
        <v>0</v>
      </c>
      <c r="M10" s="857"/>
      <c r="N10" s="857"/>
      <c r="O10" s="857"/>
      <c r="P10" s="857"/>
      <c r="Q10" s="857"/>
    </row>
    <row r="11" spans="1:17" ht="15.75" customHeight="1">
      <c r="A11" s="853"/>
      <c r="B11" s="132">
        <v>3</v>
      </c>
      <c r="C11" s="857"/>
      <c r="D11" s="858"/>
      <c r="E11" s="858"/>
      <c r="F11" s="857"/>
      <c r="G11" s="858"/>
      <c r="H11" s="858"/>
      <c r="I11" s="109"/>
      <c r="J11" s="120"/>
      <c r="K11" s="120"/>
      <c r="L11" s="139">
        <f t="shared" si="0"/>
        <v>0</v>
      </c>
      <c r="M11" s="857"/>
      <c r="N11" s="857"/>
      <c r="O11" s="857"/>
      <c r="P11" s="857"/>
      <c r="Q11" s="857"/>
    </row>
    <row r="12" spans="1:17" ht="15.75" customHeight="1">
      <c r="A12" s="853"/>
      <c r="B12" s="132">
        <v>4</v>
      </c>
      <c r="C12" s="857"/>
      <c r="D12" s="858"/>
      <c r="E12" s="858"/>
      <c r="F12" s="857"/>
      <c r="G12" s="858"/>
      <c r="H12" s="858"/>
      <c r="I12" s="109"/>
      <c r="J12" s="120"/>
      <c r="K12" s="120"/>
      <c r="L12" s="139">
        <f t="shared" si="0"/>
        <v>0</v>
      </c>
      <c r="M12" s="857"/>
      <c r="N12" s="857"/>
      <c r="O12" s="857"/>
      <c r="P12" s="857"/>
      <c r="Q12" s="857"/>
    </row>
    <row r="13" spans="1:17" ht="15.75" customHeight="1">
      <c r="A13" s="853"/>
      <c r="B13" s="132">
        <v>5</v>
      </c>
      <c r="C13" s="857"/>
      <c r="D13" s="858"/>
      <c r="E13" s="858"/>
      <c r="F13" s="857"/>
      <c r="G13" s="858"/>
      <c r="H13" s="858"/>
      <c r="I13" s="109"/>
      <c r="J13" s="120"/>
      <c r="K13" s="120"/>
      <c r="L13" s="139">
        <f t="shared" si="0"/>
        <v>0</v>
      </c>
      <c r="M13" s="857"/>
      <c r="N13" s="857"/>
      <c r="O13" s="857"/>
      <c r="P13" s="857"/>
      <c r="Q13" s="857"/>
    </row>
    <row r="14" spans="1:17" ht="15.75" customHeight="1">
      <c r="A14" s="860"/>
      <c r="B14" s="860"/>
      <c r="C14" s="860"/>
      <c r="D14" s="860"/>
      <c r="E14" s="860"/>
      <c r="F14" s="860"/>
      <c r="G14" s="860"/>
      <c r="H14" s="860"/>
      <c r="I14" s="860"/>
      <c r="J14" s="860"/>
      <c r="K14" s="860"/>
      <c r="L14" s="860"/>
      <c r="M14" s="860"/>
      <c r="N14" s="860"/>
      <c r="O14" s="861"/>
    </row>
    <row r="15" spans="1:17" s="107" customFormat="1" ht="15.75" customHeight="1">
      <c r="A15" s="134" t="s">
        <v>196</v>
      </c>
      <c r="B15" s="134" t="s">
        <v>18</v>
      </c>
      <c r="C15" s="853" t="s">
        <v>12</v>
      </c>
      <c r="D15" s="853"/>
      <c r="E15" s="853"/>
      <c r="F15" s="853" t="s">
        <v>53</v>
      </c>
      <c r="G15" s="853"/>
      <c r="H15" s="853"/>
      <c r="I15" s="134" t="s">
        <v>54</v>
      </c>
      <c r="J15" s="138" t="s">
        <v>19</v>
      </c>
      <c r="K15" s="134" t="s">
        <v>57</v>
      </c>
      <c r="L15" s="134" t="s">
        <v>2</v>
      </c>
      <c r="M15" s="853" t="s">
        <v>50</v>
      </c>
      <c r="N15" s="853"/>
      <c r="O15" s="853"/>
      <c r="P15" s="853"/>
      <c r="Q15" s="853"/>
    </row>
    <row r="16" spans="1:17" ht="15.75" customHeight="1">
      <c r="A16" s="853" t="s">
        <v>197</v>
      </c>
      <c r="B16" s="132">
        <v>1</v>
      </c>
      <c r="C16" s="857"/>
      <c r="D16" s="858"/>
      <c r="E16" s="858"/>
      <c r="F16" s="857"/>
      <c r="G16" s="858"/>
      <c r="H16" s="858"/>
      <c r="I16" s="109"/>
      <c r="J16" s="120"/>
      <c r="K16" s="120"/>
      <c r="L16" s="139">
        <f t="shared" ref="L16:L19" si="1">K16-J16</f>
        <v>0</v>
      </c>
      <c r="M16" s="857"/>
      <c r="N16" s="857"/>
      <c r="O16" s="857"/>
      <c r="P16" s="857"/>
      <c r="Q16" s="857"/>
    </row>
    <row r="17" spans="1:17" ht="15.75" customHeight="1">
      <c r="A17" s="853"/>
      <c r="B17" s="132">
        <v>2</v>
      </c>
      <c r="C17" s="857"/>
      <c r="D17" s="858"/>
      <c r="E17" s="858"/>
      <c r="F17" s="857"/>
      <c r="G17" s="858"/>
      <c r="H17" s="858"/>
      <c r="I17" s="109"/>
      <c r="J17" s="120"/>
      <c r="K17" s="120"/>
      <c r="L17" s="139">
        <f t="shared" si="1"/>
        <v>0</v>
      </c>
      <c r="M17" s="857"/>
      <c r="N17" s="857"/>
      <c r="O17" s="857"/>
      <c r="P17" s="857"/>
      <c r="Q17" s="857"/>
    </row>
    <row r="18" spans="1:17" ht="15.75" customHeight="1">
      <c r="A18" s="853"/>
      <c r="B18" s="132">
        <v>3</v>
      </c>
      <c r="C18" s="857"/>
      <c r="D18" s="858"/>
      <c r="E18" s="858"/>
      <c r="F18" s="857"/>
      <c r="G18" s="858"/>
      <c r="H18" s="858"/>
      <c r="I18" s="109"/>
      <c r="J18" s="120"/>
      <c r="K18" s="120"/>
      <c r="L18" s="139">
        <f t="shared" si="1"/>
        <v>0</v>
      </c>
      <c r="M18" s="857"/>
      <c r="N18" s="857"/>
      <c r="O18" s="857"/>
      <c r="P18" s="857"/>
      <c r="Q18" s="857"/>
    </row>
    <row r="19" spans="1:17" ht="15.75" customHeight="1">
      <c r="A19" s="853"/>
      <c r="B19" s="132">
        <v>4</v>
      </c>
      <c r="C19" s="857"/>
      <c r="D19" s="858"/>
      <c r="E19" s="858"/>
      <c r="F19" s="857"/>
      <c r="G19" s="858"/>
      <c r="H19" s="858"/>
      <c r="I19" s="109"/>
      <c r="J19" s="120"/>
      <c r="K19" s="120"/>
      <c r="L19" s="139">
        <f t="shared" si="1"/>
        <v>0</v>
      </c>
      <c r="M19" s="857"/>
      <c r="N19" s="857"/>
      <c r="O19" s="857"/>
      <c r="P19" s="857"/>
      <c r="Q19" s="857"/>
    </row>
    <row r="20" spans="1:17" ht="15.75" customHeight="1">
      <c r="A20" s="853"/>
      <c r="B20" s="132">
        <v>5</v>
      </c>
      <c r="C20" s="857"/>
      <c r="D20" s="858"/>
      <c r="E20" s="858"/>
      <c r="F20" s="857"/>
      <c r="G20" s="858"/>
      <c r="H20" s="858"/>
      <c r="I20" s="109"/>
      <c r="J20" s="120"/>
      <c r="K20" s="120"/>
      <c r="L20" s="139">
        <f>K20-J20</f>
        <v>0</v>
      </c>
      <c r="M20" s="857"/>
      <c r="N20" s="857"/>
      <c r="O20" s="857"/>
      <c r="P20" s="857"/>
      <c r="Q20" s="857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226C-5489-450A-8165-056FB76D4D79}">
  <sheetPr>
    <tabColor rgb="FFFFFFCC"/>
  </sheetPr>
  <dimension ref="A1:AL163"/>
  <sheetViews>
    <sheetView topLeftCell="I1" zoomScale="70" zoomScaleNormal="70" workbookViewId="0">
      <selection activeCell="AL3" sqref="AL3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6" bestFit="1" customWidth="1"/>
    <col min="12" max="12" width="17.5703125" style="396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28" width="9.140625" style="266"/>
    <col min="29" max="29" width="12.42578125" style="266" bestFit="1" customWidth="1"/>
    <col min="30" max="31" width="9.140625" style="266"/>
    <col min="32" max="32" width="13.85546875" style="266" bestFit="1" customWidth="1"/>
    <col min="33" max="34" width="9.140625" style="266"/>
    <col min="35" max="35" width="12.42578125" style="266" bestFit="1" customWidth="1"/>
    <col min="36" max="37" width="9.140625" style="266"/>
    <col min="38" max="38" width="13.85546875" style="266" bestFit="1" customWidth="1"/>
    <col min="39" max="16384" width="9.140625" style="266"/>
  </cols>
  <sheetData>
    <row r="1" spans="1:38" ht="27">
      <c r="A1" s="863" t="s">
        <v>590</v>
      </c>
      <c r="B1" s="864"/>
      <c r="C1" s="864"/>
      <c r="D1" s="864"/>
      <c r="E1" s="864"/>
      <c r="F1" s="864"/>
      <c r="G1" s="864"/>
      <c r="H1" s="864"/>
      <c r="I1" s="864"/>
      <c r="J1" s="864"/>
      <c r="K1" s="864"/>
      <c r="L1" s="864"/>
      <c r="M1" s="864"/>
      <c r="N1" s="864"/>
    </row>
    <row r="2" spans="1:38" ht="16.5" customHeight="1">
      <c r="A2" s="869" t="s">
        <v>591</v>
      </c>
      <c r="B2" s="869" t="s">
        <v>137</v>
      </c>
      <c r="C2" s="869" t="s">
        <v>592</v>
      </c>
      <c r="D2" s="869" t="s">
        <v>593</v>
      </c>
      <c r="E2" s="869" t="s">
        <v>586</v>
      </c>
      <c r="F2" s="869" t="s">
        <v>587</v>
      </c>
      <c r="G2" s="869" t="s">
        <v>594</v>
      </c>
      <c r="H2" s="869"/>
      <c r="I2" s="869" t="s">
        <v>595</v>
      </c>
      <c r="J2" s="869"/>
      <c r="K2" s="870" t="s">
        <v>631</v>
      </c>
      <c r="L2" s="870"/>
      <c r="M2" s="865" t="s">
        <v>588</v>
      </c>
      <c r="N2" s="865" t="s">
        <v>589</v>
      </c>
    </row>
    <row r="3" spans="1:38" ht="37.5" customHeight="1">
      <c r="A3" s="869"/>
      <c r="B3" s="869"/>
      <c r="C3" s="869"/>
      <c r="D3" s="869"/>
      <c r="E3" s="869"/>
      <c r="F3" s="869"/>
      <c r="G3" s="267" t="s">
        <v>596</v>
      </c>
      <c r="H3" s="267" t="s">
        <v>597</v>
      </c>
      <c r="I3" s="267" t="s">
        <v>596</v>
      </c>
      <c r="J3" s="267" t="s">
        <v>597</v>
      </c>
      <c r="K3" s="393" t="s">
        <v>632</v>
      </c>
      <c r="L3" s="393" t="s">
        <v>633</v>
      </c>
      <c r="M3" s="865"/>
      <c r="N3" s="865"/>
      <c r="P3" s="414" t="s">
        <v>673</v>
      </c>
      <c r="Q3" s="415">
        <f>SUM(C35:C64)</f>
        <v>516889.74119999993</v>
      </c>
      <c r="S3" s="414" t="s">
        <v>674</v>
      </c>
      <c r="T3" s="415">
        <f>SUM(E35:E64)</f>
        <v>1539190.7860999997</v>
      </c>
      <c r="V3" s="432" t="s">
        <v>726</v>
      </c>
      <c r="W3" s="415">
        <f>SUM(C65:C95)</f>
        <v>521729.1139</v>
      </c>
      <c r="Y3" s="432" t="s">
        <v>727</v>
      </c>
      <c r="Z3" s="415">
        <f>SUM(E65:E95)</f>
        <v>1519015.1107999999</v>
      </c>
      <c r="AB3" s="484" t="s">
        <v>798</v>
      </c>
      <c r="AC3" s="415">
        <f>SUM(C96:C125)</f>
        <v>502323.87030000001</v>
      </c>
      <c r="AE3" s="484" t="s">
        <v>1029</v>
      </c>
      <c r="AF3" s="415">
        <f>SUM(E96:E125)</f>
        <v>1392572.47597</v>
      </c>
      <c r="AH3" s="484" t="s">
        <v>1030</v>
      </c>
      <c r="AI3" s="415">
        <f>SUM(C126:C156)</f>
        <v>427129.92299999995</v>
      </c>
      <c r="AK3" s="484" t="s">
        <v>1031</v>
      </c>
      <c r="AL3" s="415">
        <f>SUM(E126:E156)</f>
        <v>1084815.1857000003</v>
      </c>
    </row>
    <row r="4" spans="1:38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4"/>
      <c r="L4" s="395"/>
      <c r="M4" s="866">
        <f>SUM(C4:C7)</f>
        <v>67749.35609999999</v>
      </c>
      <c r="N4" s="866">
        <f>SUM(E4:E7)</f>
        <v>240394.19579999999</v>
      </c>
    </row>
    <row r="5" spans="1:38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4"/>
      <c r="L5" s="395"/>
      <c r="M5" s="867"/>
      <c r="N5" s="867"/>
    </row>
    <row r="6" spans="1:38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4"/>
      <c r="L6" s="395"/>
      <c r="M6" s="867"/>
      <c r="N6" s="867"/>
    </row>
    <row r="7" spans="1:38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4"/>
      <c r="L7" s="395"/>
      <c r="M7" s="868"/>
      <c r="N7" s="868"/>
    </row>
    <row r="8" spans="1:38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4"/>
      <c r="L8" s="395"/>
      <c r="M8" s="862">
        <f>SUM(C8:C14)</f>
        <v>130255.58069999996</v>
      </c>
      <c r="N8" s="862">
        <f>SUM(E8:E14)</f>
        <v>457192.35629999987</v>
      </c>
      <c r="Q8" s="273"/>
      <c r="R8" s="273"/>
      <c r="W8" s="273"/>
      <c r="X8" s="273"/>
    </row>
    <row r="9" spans="1:38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4"/>
      <c r="L9" s="395"/>
      <c r="M9" s="862"/>
      <c r="N9" s="862"/>
    </row>
    <row r="10" spans="1:38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4"/>
      <c r="L10" s="395"/>
      <c r="M10" s="862"/>
      <c r="N10" s="862"/>
    </row>
    <row r="11" spans="1:38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4"/>
      <c r="L11" s="395"/>
      <c r="M11" s="862"/>
      <c r="N11" s="862"/>
    </row>
    <row r="12" spans="1:38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4"/>
      <c r="L12" s="395"/>
      <c r="M12" s="862"/>
      <c r="N12" s="862"/>
    </row>
    <row r="13" spans="1:38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4"/>
      <c r="L13" s="395"/>
      <c r="M13" s="862"/>
      <c r="N13" s="862"/>
    </row>
    <row r="14" spans="1:38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4"/>
      <c r="L14" s="395"/>
      <c r="M14" s="862"/>
      <c r="N14" s="862"/>
    </row>
    <row r="15" spans="1:38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4"/>
      <c r="L15" s="395"/>
      <c r="M15" s="862">
        <f>SUM(C15:C21)</f>
        <v>126316.30829999995</v>
      </c>
      <c r="N15" s="862">
        <f>SUM(E15:E21)</f>
        <v>426061.61494600005</v>
      </c>
      <c r="Q15" s="275"/>
      <c r="R15" s="275"/>
      <c r="S15" s="275"/>
      <c r="W15" s="275"/>
      <c r="X15" s="275"/>
      <c r="Y15" s="275"/>
    </row>
    <row r="16" spans="1:38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4"/>
      <c r="L16" s="395"/>
      <c r="M16" s="862"/>
      <c r="N16" s="862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4"/>
      <c r="L17" s="395"/>
      <c r="M17" s="862"/>
      <c r="N17" s="862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4"/>
      <c r="L18" s="395"/>
      <c r="M18" s="862"/>
      <c r="N18" s="862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4"/>
      <c r="L19" s="395"/>
      <c r="M19" s="862"/>
      <c r="N19" s="862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4"/>
      <c r="L20" s="395"/>
      <c r="M20" s="862"/>
      <c r="N20" s="862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4"/>
      <c r="L21" s="395"/>
      <c r="M21" s="862"/>
      <c r="N21" s="862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4"/>
      <c r="L22" s="395"/>
      <c r="M22" s="862">
        <f>SUM(C22:C28)</f>
        <v>122110.53899999993</v>
      </c>
      <c r="N22" s="862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4"/>
      <c r="L23" s="395"/>
      <c r="M23" s="862"/>
      <c r="N23" s="862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4"/>
      <c r="L24" s="395"/>
      <c r="M24" s="862"/>
      <c r="N24" s="862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4"/>
      <c r="L25" s="395"/>
      <c r="M25" s="862"/>
      <c r="N25" s="862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4"/>
      <c r="L26" s="395"/>
      <c r="M26" s="862"/>
      <c r="N26" s="862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4"/>
      <c r="L27" s="395"/>
      <c r="M27" s="862"/>
      <c r="N27" s="862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4"/>
      <c r="L28" s="395"/>
      <c r="M28" s="862"/>
      <c r="N28" s="862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4"/>
      <c r="L29" s="395"/>
      <c r="M29" s="862">
        <f>SUM(C29:C35)</f>
        <v>118095.22479999997</v>
      </c>
      <c r="N29" s="862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4"/>
      <c r="L30" s="395"/>
      <c r="M30" s="862"/>
      <c r="N30" s="862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4"/>
      <c r="L31" s="395"/>
      <c r="M31" s="862"/>
      <c r="N31" s="862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4"/>
      <c r="L32" s="395"/>
      <c r="M32" s="862"/>
      <c r="N32" s="862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4"/>
      <c r="L33" s="395"/>
      <c r="M33" s="862"/>
      <c r="N33" s="862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4"/>
      <c r="L34" s="395"/>
      <c r="M34" s="862"/>
      <c r="N34" s="862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VLOOKUP("總計",'[3]0901'!$N:$R,5,0)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4">
        <v>2627.0036999999998</v>
      </c>
      <c r="L35" s="395">
        <f>K35/A4</f>
        <v>5.7270627861347283E-2</v>
      </c>
      <c r="M35" s="862"/>
      <c r="N35" s="862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4">
        <v>2613.1788999999999</v>
      </c>
      <c r="L36" s="395">
        <f>K36/A5</f>
        <v>5.6967995029539358E-2</v>
      </c>
      <c r="M36" s="862">
        <f>SUM(C36:C42)</f>
        <v>122591.37309999998</v>
      </c>
      <c r="N36" s="862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4">
        <v>2163.5178999999998</v>
      </c>
      <c r="L37" s="395">
        <f t="shared" ref="L37:L45" si="10">K37/A6</f>
        <v>4.7164237443320538E-2</v>
      </c>
      <c r="M37" s="862"/>
      <c r="N37" s="862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4">
        <v>2640.4545999999996</v>
      </c>
      <c r="L38" s="395">
        <f t="shared" si="10"/>
        <v>5.7560102892769159E-2</v>
      </c>
      <c r="M38" s="862"/>
      <c r="N38" s="862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4">
        <v>2269.5210999999999</v>
      </c>
      <c r="L39" s="395">
        <f t="shared" si="10"/>
        <v>4.9472928020229325E-2</v>
      </c>
      <c r="M39" s="862"/>
      <c r="N39" s="862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4">
        <v>2184.1961000000001</v>
      </c>
      <c r="L40" s="395">
        <f t="shared" si="10"/>
        <v>4.7611904087193464E-2</v>
      </c>
      <c r="M40" s="862"/>
      <c r="N40" s="862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4">
        <v>2858.7592</v>
      </c>
      <c r="L41" s="395">
        <f t="shared" si="10"/>
        <v>6.2314918475891531E-2</v>
      </c>
      <c r="M41" s="862"/>
      <c r="N41" s="862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4">
        <v>2450.7745</v>
      </c>
      <c r="L42" s="395">
        <f t="shared" si="10"/>
        <v>5.3420548422957036E-2</v>
      </c>
      <c r="M42" s="862"/>
      <c r="N42" s="862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4">
        <v>3586.7374</v>
      </c>
      <c r="L43" s="395">
        <f t="shared" si="10"/>
        <v>7.817989886219974E-2</v>
      </c>
      <c r="M43" s="862">
        <f>SUM(C43:C49)</f>
        <v>121363.05830000003</v>
      </c>
      <c r="N43" s="862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4">
        <v>2265.1703000000002</v>
      </c>
      <c r="L44" s="395">
        <f t="shared" si="10"/>
        <v>4.9372704287364594E-2</v>
      </c>
      <c r="M44" s="862"/>
      <c r="N44" s="862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4">
        <v>2555.1956</v>
      </c>
      <c r="L45" s="395">
        <f t="shared" si="10"/>
        <v>5.5693016564952048E-2</v>
      </c>
      <c r="M45" s="862"/>
      <c r="N45" s="862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4">
        <v>1633.6051</v>
      </c>
      <c r="L46" s="395">
        <f t="shared" ref="L46:L70" si="15">K46/A15</f>
        <v>3.5605263616747672E-2</v>
      </c>
      <c r="M46" s="862"/>
      <c r="N46" s="862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4">
        <v>1361.5699</v>
      </c>
      <c r="L47" s="395">
        <f t="shared" si="15"/>
        <v>2.9675469683100125E-2</v>
      </c>
      <c r="M47" s="862"/>
      <c r="N47" s="862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4">
        <v>2790.8796000000002</v>
      </c>
      <c r="L48" s="395">
        <f t="shared" si="15"/>
        <v>6.0826005274284597E-2</v>
      </c>
      <c r="M48" s="862"/>
      <c r="N48" s="862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4">
        <v>3670.1785</v>
      </c>
      <c r="L49" s="395">
        <f t="shared" si="15"/>
        <v>7.998819850056664E-2</v>
      </c>
      <c r="M49" s="862"/>
      <c r="N49" s="862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4">
        <v>3222.8436999999999</v>
      </c>
      <c r="L50" s="395">
        <f t="shared" si="15"/>
        <v>7.023741309796229E-2</v>
      </c>
      <c r="M50" s="862">
        <f>SUM(C50:C56)</f>
        <v>124801.51359999996</v>
      </c>
      <c r="N50" s="862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4">
        <v>3625.0326</v>
      </c>
      <c r="L51" s="395">
        <f t="shared" si="15"/>
        <v>7.9000841215185455E-2</v>
      </c>
      <c r="M51" s="862"/>
      <c r="N51" s="862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4">
        <v>3415.2734000000005</v>
      </c>
      <c r="L52" s="395">
        <f t="shared" si="15"/>
        <v>7.4427907686272818E-2</v>
      </c>
      <c r="M52" s="862"/>
      <c r="N52" s="862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4">
        <v>2181.3901000000001</v>
      </c>
      <c r="L53" s="395">
        <f t="shared" si="15"/>
        <v>4.7537266823570436E-2</v>
      </c>
      <c r="M53" s="862"/>
      <c r="N53" s="862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4">
        <v>2506.6467000000002</v>
      </c>
      <c r="L54" s="395">
        <f t="shared" si="15"/>
        <v>5.4624129965787013E-2</v>
      </c>
      <c r="M54" s="862"/>
      <c r="N54" s="862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4">
        <v>2023.2663</v>
      </c>
      <c r="L55" s="395">
        <f t="shared" si="15"/>
        <v>4.408948136848987E-2</v>
      </c>
      <c r="M55" s="862"/>
      <c r="N55" s="862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120" si="20">C56/B56</f>
        <v>2.4243186524443268E-3</v>
      </c>
      <c r="E56" s="270">
        <v>55273.625699999982</v>
      </c>
      <c r="F56" s="265">
        <f t="shared" ref="F56:F119" si="21">E56/B56</f>
        <v>7.1855103920637495E-3</v>
      </c>
      <c r="G56" s="269">
        <v>4858.09</v>
      </c>
      <c r="H56" s="265">
        <f t="shared" ref="H56:H119" si="22">G56/C56</f>
        <v>0.26050467518403575</v>
      </c>
      <c r="I56" s="271">
        <v>17210.060199999967</v>
      </c>
      <c r="J56" s="265">
        <f t="shared" ref="J56:J119" si="23">I56/E56</f>
        <v>0.31136115972214889</v>
      </c>
      <c r="K56" s="394">
        <v>3705.7460000000001</v>
      </c>
      <c r="L56" s="395">
        <f t="shared" si="15"/>
        <v>8.0751040509032271E-2</v>
      </c>
      <c r="M56" s="862"/>
      <c r="N56" s="862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4">
        <v>2962.7928000000002</v>
      </c>
      <c r="L57" s="395">
        <f t="shared" si="15"/>
        <v>6.45601150527325E-2</v>
      </c>
      <c r="M57" s="862">
        <f>SUM(C57:C63)</f>
        <v>108697.59139999998</v>
      </c>
      <c r="N57" s="862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4">
        <v>2233.6143999999995</v>
      </c>
      <c r="L58" s="395">
        <f t="shared" si="15"/>
        <v>4.867004554071426E-2</v>
      </c>
      <c r="M58" s="862"/>
      <c r="N58" s="862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4">
        <v>4091.5539000000008</v>
      </c>
      <c r="L59" s="395">
        <f t="shared" si="15"/>
        <v>8.9152261733559959E-2</v>
      </c>
      <c r="M59" s="862"/>
      <c r="N59" s="862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4">
        <v>2389.5565999999999</v>
      </c>
      <c r="L60" s="395">
        <f t="shared" si="15"/>
        <v>5.2065728292842353E-2</v>
      </c>
      <c r="M60" s="862"/>
      <c r="N60" s="862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4">
        <v>2265.2746000000006</v>
      </c>
      <c r="L61" s="395">
        <f t="shared" si="15"/>
        <v>4.9356689036081591E-2</v>
      </c>
      <c r="M61" s="862"/>
      <c r="N61" s="862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4">
        <v>3326.6535000000003</v>
      </c>
      <c r="L62" s="395">
        <f t="shared" si="15"/>
        <v>7.248084842146546E-2</v>
      </c>
      <c r="M62" s="862"/>
      <c r="N62" s="862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4">
        <v>2344.9750999999997</v>
      </c>
      <c r="L63" s="395">
        <f t="shared" si="15"/>
        <v>5.1091008322802729E-2</v>
      </c>
      <c r="M63" s="862"/>
      <c r="N63" s="862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4">
        <v>3042.6479000000004</v>
      </c>
      <c r="L64" s="395">
        <f t="shared" si="15"/>
        <v>6.6290069500424847E-2</v>
      </c>
      <c r="M64" s="862">
        <f>SUM(C64:C70)</f>
        <v>115975.0744</v>
      </c>
      <c r="N64" s="862">
        <f>SUM(E64:E70)</f>
        <v>341159.76150000002</v>
      </c>
    </row>
    <row r="65" spans="1:14" ht="18.75" hidden="1" outlineLevel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4">
        <v>3923.6723000000002</v>
      </c>
      <c r="L65" s="395">
        <f t="shared" si="15"/>
        <v>8.5483056644880179E-2</v>
      </c>
      <c r="M65" s="862"/>
      <c r="N65" s="862"/>
    </row>
    <row r="66" spans="1:14" ht="18.75" hidden="1" outlineLevel="1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4">
        <v>3013.8775000000001</v>
      </c>
      <c r="L66" s="395">
        <f t="shared" si="15"/>
        <v>6.5660388662556371E-2</v>
      </c>
      <c r="M66" s="862"/>
      <c r="N66" s="862"/>
    </row>
    <row r="67" spans="1:14" ht="18.75" hidden="1" outlineLevel="1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4">
        <v>1823.4099000000001</v>
      </c>
      <c r="L67" s="395">
        <f t="shared" si="15"/>
        <v>3.972397499019651E-2</v>
      </c>
      <c r="M67" s="862"/>
      <c r="N67" s="862"/>
    </row>
    <row r="68" spans="1:14" ht="18.75" hidden="1" outlineLevel="1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4">
        <v>2867.9467000000004</v>
      </c>
      <c r="L68" s="395">
        <f t="shared" si="15"/>
        <v>6.2478415354116301E-2</v>
      </c>
      <c r="M68" s="862"/>
      <c r="N68" s="862"/>
    </row>
    <row r="69" spans="1:14" ht="18.75" hidden="1" outlineLevel="1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4">
        <v>2680.4942999999994</v>
      </c>
      <c r="L69" s="395">
        <f t="shared" si="15"/>
        <v>5.8393479871035193E-2</v>
      </c>
      <c r="M69" s="862"/>
      <c r="N69" s="862"/>
    </row>
    <row r="70" spans="1:14" ht="18.75" hidden="1" outlineLevel="1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4">
        <v>3184.2046</v>
      </c>
      <c r="L70" s="395">
        <f t="shared" si="15"/>
        <v>6.9365093127110339E-2</v>
      </c>
      <c r="M70" s="862"/>
      <c r="N70" s="862"/>
    </row>
    <row r="71" spans="1:14" ht="18.75" hidden="1" outlineLevel="1">
      <c r="A71" s="268">
        <f t="shared" si="9"/>
        <v>45937</v>
      </c>
      <c r="B71" s="269">
        <f>'（１）收支狀況'!F72</f>
        <v>7735533.3200000003</v>
      </c>
      <c r="C71" s="419">
        <v>18676.440000000002</v>
      </c>
      <c r="D71" s="359">
        <f t="shared" si="20"/>
        <v>2.4143700540611209E-3</v>
      </c>
      <c r="E71" s="419">
        <v>55169.748399999997</v>
      </c>
      <c r="F71" s="265">
        <f t="shared" si="21"/>
        <v>7.1319902736841929E-3</v>
      </c>
      <c r="G71" s="418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4">
        <v>2105.212</v>
      </c>
      <c r="L71" s="395">
        <f t="shared" ref="L71:L134" si="24">K71/C71</f>
        <v>0.11272019721103164</v>
      </c>
      <c r="M71" s="862">
        <f t="shared" ref="M71" si="25">SUM(C71:C77)</f>
        <v>113283.76270000002</v>
      </c>
      <c r="N71" s="862">
        <f t="shared" ref="N71" si="26">SUM(E71:E77)</f>
        <v>331844.43439999997</v>
      </c>
    </row>
    <row r="72" spans="1:14" ht="18.75" hidden="1" outlineLevel="1">
      <c r="A72" s="274">
        <f t="shared" si="9"/>
        <v>45938</v>
      </c>
      <c r="B72" s="269">
        <f>'（１）收支狀況'!F73</f>
        <v>6990078.5800000001</v>
      </c>
      <c r="C72" s="419">
        <v>16872.742600000001</v>
      </c>
      <c r="D72" s="359">
        <f t="shared" si="20"/>
        <v>2.4138130075212977E-3</v>
      </c>
      <c r="E72" s="419">
        <v>49800.448700000008</v>
      </c>
      <c r="F72" s="265">
        <f t="shared" si="21"/>
        <v>7.1244476195859883E-3</v>
      </c>
      <c r="G72" s="418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4">
        <v>2253.9996999999998</v>
      </c>
      <c r="L72" s="395">
        <f t="shared" si="24"/>
        <v>0.13358822293656039</v>
      </c>
      <c r="M72" s="862"/>
      <c r="N72" s="862"/>
    </row>
    <row r="73" spans="1:14" ht="18.75" hidden="1" outlineLevel="1">
      <c r="A73" s="272">
        <f t="shared" si="9"/>
        <v>45939</v>
      </c>
      <c r="B73" s="269">
        <f>'（１）收支狀況'!F74</f>
        <v>5629785.9100000001</v>
      </c>
      <c r="C73" s="419">
        <v>13599.960300000001</v>
      </c>
      <c r="D73" s="359">
        <f t="shared" si="20"/>
        <v>2.4157153606574715E-3</v>
      </c>
      <c r="E73" s="419">
        <v>40559.241599999987</v>
      </c>
      <c r="F73" s="265">
        <f t="shared" si="21"/>
        <v>7.2044021297427959E-3</v>
      </c>
      <c r="G73" s="418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4">
        <v>3112.7964999999999</v>
      </c>
      <c r="L73" s="395">
        <f t="shared" si="24"/>
        <v>0.22888276372394997</v>
      </c>
      <c r="M73" s="862"/>
      <c r="N73" s="862"/>
    </row>
    <row r="74" spans="1:14" ht="18.75" hidden="1" outlineLevel="1">
      <c r="A74" s="272">
        <f t="shared" si="9"/>
        <v>45940</v>
      </c>
      <c r="B74" s="269">
        <f>'（１）收支狀況'!F75</f>
        <v>5383668.6200000001</v>
      </c>
      <c r="C74" s="419">
        <v>12996.082499999997</v>
      </c>
      <c r="D74" s="359">
        <f t="shared" si="20"/>
        <v>2.413982623618464E-3</v>
      </c>
      <c r="E74" s="419">
        <v>37515.369400000011</v>
      </c>
      <c r="F74" s="265">
        <f t="shared" si="21"/>
        <v>6.9683652631651032E-3</v>
      </c>
      <c r="G74" s="418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4">
        <v>1649.5959</v>
      </c>
      <c r="L74" s="395">
        <f t="shared" si="24"/>
        <v>0.12693024224800054</v>
      </c>
      <c r="M74" s="862"/>
      <c r="N74" s="862"/>
    </row>
    <row r="75" spans="1:14" ht="18.75" hidden="1" outlineLevel="1">
      <c r="A75" s="272">
        <f t="shared" si="9"/>
        <v>45941</v>
      </c>
      <c r="B75" s="269">
        <f>'（１）收支狀況'!F76</f>
        <v>5813078.5800000001</v>
      </c>
      <c r="C75" s="419">
        <v>14018.673500000001</v>
      </c>
      <c r="D75" s="359">
        <f t="shared" si="20"/>
        <v>2.411574745992854E-3</v>
      </c>
      <c r="E75" s="419">
        <v>40620.247799999968</v>
      </c>
      <c r="F75" s="265">
        <f t="shared" si="21"/>
        <v>6.9877341654652064E-3</v>
      </c>
      <c r="G75" s="418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4">
        <v>2547.8182999999999</v>
      </c>
      <c r="L75" s="395">
        <f t="shared" si="24"/>
        <v>0.18174460657779068</v>
      </c>
      <c r="M75" s="862"/>
      <c r="N75" s="862"/>
    </row>
    <row r="76" spans="1:14" ht="18.75" hidden="1" outlineLevel="1">
      <c r="A76" s="272">
        <f t="shared" si="9"/>
        <v>45942</v>
      </c>
      <c r="B76" s="269">
        <f>'（１）收支狀況'!F77</f>
        <v>7715093.0099999998</v>
      </c>
      <c r="C76" s="419">
        <v>18641.688500000007</v>
      </c>
      <c r="D76" s="359">
        <f t="shared" si="20"/>
        <v>2.4162623154169866E-3</v>
      </c>
      <c r="E76" s="419">
        <v>54392.432199999974</v>
      </c>
      <c r="F76" s="265">
        <f t="shared" si="21"/>
        <v>7.0501330482339803E-3</v>
      </c>
      <c r="G76" s="418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4">
        <v>1740.4429</v>
      </c>
      <c r="L76" s="395">
        <f t="shared" si="24"/>
        <v>9.3362942954443168E-2</v>
      </c>
      <c r="M76" s="862"/>
      <c r="N76" s="862"/>
    </row>
    <row r="77" spans="1:14" ht="18.75" hidden="1" outlineLevel="1">
      <c r="A77" s="272">
        <f t="shared" si="9"/>
        <v>45943</v>
      </c>
      <c r="B77" s="269">
        <f>'（１）收支狀況'!F78</f>
        <v>7653574.3300000001</v>
      </c>
      <c r="C77" s="419">
        <v>18478.17530000001</v>
      </c>
      <c r="D77" s="359">
        <f t="shared" si="20"/>
        <v>2.4143197025696108E-3</v>
      </c>
      <c r="E77" s="419">
        <v>53786.946299999989</v>
      </c>
      <c r="F77" s="265">
        <f t="shared" si="21"/>
        <v>7.0276898062084916E-3</v>
      </c>
      <c r="G77" s="418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4">
        <v>2624.8282000000004</v>
      </c>
      <c r="L77" s="395">
        <f t="shared" si="24"/>
        <v>0.1420501839269811</v>
      </c>
      <c r="M77" s="862"/>
      <c r="N77" s="862"/>
    </row>
    <row r="78" spans="1:14" ht="18.75" hidden="1" outlineLevel="1">
      <c r="A78" s="272">
        <f t="shared" si="9"/>
        <v>45944</v>
      </c>
      <c r="B78" s="418">
        <v>8258005.9900000002</v>
      </c>
      <c r="C78" s="419">
        <v>19999.260499999997</v>
      </c>
      <c r="D78" s="359">
        <f t="shared" si="20"/>
        <v>2.4218026148464921E-3</v>
      </c>
      <c r="E78" s="419">
        <v>58841.151599999997</v>
      </c>
      <c r="F78" s="265">
        <f t="shared" si="21"/>
        <v>7.1253461999486872E-3</v>
      </c>
      <c r="G78" s="418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4">
        <v>2784.2940000000003</v>
      </c>
      <c r="L78" s="395">
        <f t="shared" si="24"/>
        <v>0.13921984765386705</v>
      </c>
      <c r="M78" s="862">
        <f>SUM(C78:C84)</f>
        <v>126436.3426</v>
      </c>
      <c r="N78" s="862">
        <f t="shared" ref="N78" si="27">SUM(E78:E84)</f>
        <v>370166.53719999996</v>
      </c>
    </row>
    <row r="79" spans="1:14" ht="18.75" hidden="1" outlineLevel="1">
      <c r="A79" s="274">
        <f t="shared" si="9"/>
        <v>45945</v>
      </c>
      <c r="B79" s="418">
        <v>8118705.0999999996</v>
      </c>
      <c r="C79" s="419">
        <v>19633.346400000009</v>
      </c>
      <c r="D79" s="359">
        <f t="shared" si="20"/>
        <v>2.4182854480082065E-3</v>
      </c>
      <c r="E79" s="419">
        <v>57692.0461</v>
      </c>
      <c r="F79" s="265">
        <f t="shared" si="21"/>
        <v>7.1060649930491998E-3</v>
      </c>
      <c r="G79" s="418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4">
        <v>2901.6322999999998</v>
      </c>
      <c r="L79" s="395">
        <f t="shared" si="24"/>
        <v>0.1477910204854328</v>
      </c>
      <c r="M79" s="862"/>
      <c r="N79" s="862"/>
    </row>
    <row r="80" spans="1:14" ht="18.75" hidden="1" outlineLevel="1">
      <c r="A80" s="272">
        <f t="shared" si="9"/>
        <v>45946</v>
      </c>
      <c r="B80" s="418">
        <v>7400190.3099999996</v>
      </c>
      <c r="C80" s="419">
        <v>17879.800600000006</v>
      </c>
      <c r="D80" s="359">
        <f t="shared" si="20"/>
        <v>2.4161271333574671E-3</v>
      </c>
      <c r="E80" s="419">
        <v>52425.358600000014</v>
      </c>
      <c r="F80" s="265">
        <f t="shared" si="21"/>
        <v>7.084325727293359E-3</v>
      </c>
      <c r="G80" s="418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4">
        <v>2807.5546999999997</v>
      </c>
      <c r="L80" s="395">
        <f t="shared" si="24"/>
        <v>0.157023826093452</v>
      </c>
      <c r="M80" s="862"/>
      <c r="N80" s="862"/>
    </row>
    <row r="81" spans="1:14" ht="18.75" hidden="1" outlineLevel="1">
      <c r="A81" s="272">
        <f t="shared" si="9"/>
        <v>45947</v>
      </c>
      <c r="B81" s="418">
        <v>6008294.21</v>
      </c>
      <c r="C81" s="419">
        <v>14501.441999999995</v>
      </c>
      <c r="D81" s="359">
        <f t="shared" si="20"/>
        <v>2.4135705564924384E-3</v>
      </c>
      <c r="E81" s="419">
        <v>42323.02269999998</v>
      </c>
      <c r="F81" s="265">
        <f t="shared" si="21"/>
        <v>7.044099576475297E-3</v>
      </c>
      <c r="G81" s="418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4">
        <v>2336.7496000000001</v>
      </c>
      <c r="L81" s="395">
        <f t="shared" si="24"/>
        <v>0.16113911981994625</v>
      </c>
      <c r="M81" s="862"/>
      <c r="N81" s="862"/>
    </row>
    <row r="82" spans="1:14" ht="18.75" hidden="1" outlineLevel="1">
      <c r="A82" s="272">
        <f t="shared" si="9"/>
        <v>45948</v>
      </c>
      <c r="B82" s="418">
        <v>6172282.1100000003</v>
      </c>
      <c r="C82" s="419">
        <v>14898.577999999994</v>
      </c>
      <c r="D82" s="359">
        <f t="shared" si="20"/>
        <v>2.4137875966268808E-3</v>
      </c>
      <c r="E82" s="419">
        <v>43468.273099999991</v>
      </c>
      <c r="F82" s="265">
        <f t="shared" si="21"/>
        <v>7.0424961667865157E-3</v>
      </c>
      <c r="G82" s="418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4">
        <v>2169.0590999999999</v>
      </c>
      <c r="L82" s="395">
        <f t="shared" si="24"/>
        <v>0.14558833064470991</v>
      </c>
      <c r="M82" s="862"/>
      <c r="N82" s="862"/>
    </row>
    <row r="83" spans="1:14" ht="18.75" hidden="1" outlineLevel="1">
      <c r="A83" s="272">
        <f t="shared" si="9"/>
        <v>45949</v>
      </c>
      <c r="B83" s="418">
        <v>8298386.9299999997</v>
      </c>
      <c r="C83" s="419">
        <v>20065.732600000007</v>
      </c>
      <c r="D83" s="359">
        <f t="shared" si="20"/>
        <v>2.4180280781387967E-3</v>
      </c>
      <c r="E83" s="419">
        <v>58765.759800000007</v>
      </c>
      <c r="F83" s="265">
        <f t="shared" si="21"/>
        <v>7.0815883009205513E-3</v>
      </c>
      <c r="G83" s="418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4">
        <v>2224.8310999999999</v>
      </c>
      <c r="L83" s="395">
        <f t="shared" si="24"/>
        <v>0.11087714285597522</v>
      </c>
      <c r="M83" s="862"/>
      <c r="N83" s="862"/>
    </row>
    <row r="84" spans="1:14" ht="18.75" hidden="1" outlineLevel="1">
      <c r="A84" s="272">
        <f t="shared" si="9"/>
        <v>45950</v>
      </c>
      <c r="B84" s="418">
        <v>8053773.8099999996</v>
      </c>
      <c r="C84" s="419">
        <v>19458.182500000003</v>
      </c>
      <c r="D84" s="359">
        <f t="shared" si="20"/>
        <v>2.4160329007302979E-3</v>
      </c>
      <c r="E84" s="419">
        <v>56650.925300000017</v>
      </c>
      <c r="F84" s="265">
        <f t="shared" si="21"/>
        <v>7.034084472258108E-3</v>
      </c>
      <c r="G84" s="418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4">
        <v>2392.7263000000003</v>
      </c>
      <c r="L84" s="395">
        <f t="shared" si="24"/>
        <v>0.12296761529500506</v>
      </c>
      <c r="M84" s="862"/>
      <c r="N84" s="862"/>
    </row>
    <row r="85" spans="1:14" ht="18.75" hidden="1" outlineLevel="1">
      <c r="A85" s="272">
        <f t="shared" si="9"/>
        <v>45951</v>
      </c>
      <c r="B85" s="418">
        <v>7924086.5899999999</v>
      </c>
      <c r="C85" s="419">
        <v>19129.5249</v>
      </c>
      <c r="D85" s="359">
        <f t="shared" si="20"/>
        <v>2.4140984178720338E-3</v>
      </c>
      <c r="E85" s="419">
        <v>55800.231700000033</v>
      </c>
      <c r="F85" s="265">
        <f t="shared" si="21"/>
        <v>7.0418503213251779E-3</v>
      </c>
      <c r="G85" s="418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4">
        <v>3071.7185999999997</v>
      </c>
      <c r="L85" s="395">
        <f t="shared" si="24"/>
        <v>0.16057474589972695</v>
      </c>
      <c r="M85" s="862">
        <f>SUM(C85:C91)</f>
        <v>116959.87459999998</v>
      </c>
      <c r="N85" s="862">
        <f>SUM(E85:E91)</f>
        <v>337397.90970000002</v>
      </c>
    </row>
    <row r="86" spans="1:14" ht="18.75" hidden="1" outlineLevel="1">
      <c r="A86" s="274">
        <f t="shared" si="9"/>
        <v>45952</v>
      </c>
      <c r="B86" s="418">
        <v>7371808.3499999996</v>
      </c>
      <c r="C86" s="419">
        <v>17778.550499999998</v>
      </c>
      <c r="D86" s="359">
        <f t="shared" si="20"/>
        <v>2.4116946149312195E-3</v>
      </c>
      <c r="E86" s="419">
        <v>51350.229499999987</v>
      </c>
      <c r="F86" s="265">
        <f t="shared" si="21"/>
        <v>6.9657575267810627E-3</v>
      </c>
      <c r="G86" s="418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4">
        <v>3602.6160999999997</v>
      </c>
      <c r="L86" s="395">
        <f t="shared" si="24"/>
        <v>0.20263834782256293</v>
      </c>
      <c r="M86" s="862"/>
      <c r="N86" s="862"/>
    </row>
    <row r="87" spans="1:14" ht="18.75" hidden="1" outlineLevel="1">
      <c r="A87" s="272">
        <f t="shared" si="9"/>
        <v>45953</v>
      </c>
      <c r="B87" s="418">
        <v>5768650.54</v>
      </c>
      <c r="C87" s="419">
        <v>13903.512699999994</v>
      </c>
      <c r="D87" s="359">
        <f t="shared" si="20"/>
        <v>2.4101846009898864E-3</v>
      </c>
      <c r="E87" s="419">
        <v>39760.066400000011</v>
      </c>
      <c r="F87" s="265">
        <f t="shared" si="21"/>
        <v>6.8924380362967892E-3</v>
      </c>
      <c r="G87" s="418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4">
        <v>2545.6025</v>
      </c>
      <c r="L87" s="395">
        <f t="shared" si="24"/>
        <v>0.18309060126941884</v>
      </c>
      <c r="M87" s="862"/>
      <c r="N87" s="862"/>
    </row>
    <row r="88" spans="1:14" ht="18.75" hidden="1" outlineLevel="1">
      <c r="A88" s="272">
        <f t="shared" si="9"/>
        <v>45954</v>
      </c>
      <c r="B88" s="418">
        <v>5491721.6600000001</v>
      </c>
      <c r="C88" s="419">
        <v>13237.791399999995</v>
      </c>
      <c r="D88" s="359">
        <f t="shared" si="20"/>
        <v>2.4104993332819411E-3</v>
      </c>
      <c r="E88" s="419">
        <v>37833.865600000005</v>
      </c>
      <c r="F88" s="265">
        <f t="shared" si="21"/>
        <v>6.8892540340436707E-3</v>
      </c>
      <c r="G88" s="418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4">
        <v>2552.2157000000002</v>
      </c>
      <c r="L88" s="395">
        <f t="shared" si="24"/>
        <v>0.19279769735607113</v>
      </c>
      <c r="M88" s="862"/>
      <c r="N88" s="862"/>
    </row>
    <row r="89" spans="1:14" ht="18.75" hidden="1" outlineLevel="1">
      <c r="A89" s="272">
        <f t="shared" si="9"/>
        <v>45955</v>
      </c>
      <c r="B89" s="418">
        <v>5829561.6500000004</v>
      </c>
      <c r="C89" s="419">
        <v>14059.570999999996</v>
      </c>
      <c r="D89" s="359">
        <f t="shared" si="20"/>
        <v>2.4117715609028676E-3</v>
      </c>
      <c r="E89" s="419">
        <v>40239.846899999975</v>
      </c>
      <c r="F89" s="265">
        <f t="shared" si="21"/>
        <v>6.9027225915005075E-3</v>
      </c>
      <c r="G89" s="418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4">
        <v>2261.4255000000003</v>
      </c>
      <c r="L89" s="395">
        <f t="shared" si="24"/>
        <v>0.16084598171594289</v>
      </c>
      <c r="M89" s="862"/>
      <c r="N89" s="862"/>
    </row>
    <row r="90" spans="1:14" ht="18.75" hidden="1" outlineLevel="1">
      <c r="A90" s="272">
        <f t="shared" si="9"/>
        <v>45956</v>
      </c>
      <c r="B90" s="418">
        <v>8112299.6200000001</v>
      </c>
      <c r="C90" s="419">
        <v>19588.268000000004</v>
      </c>
      <c r="D90" s="359">
        <f t="shared" si="20"/>
        <v>2.4146381319185058E-3</v>
      </c>
      <c r="E90" s="419">
        <v>56786.560799999985</v>
      </c>
      <c r="F90" s="265">
        <f t="shared" si="21"/>
        <v>7.0000571305328567E-3</v>
      </c>
      <c r="G90" s="418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4">
        <v>2946.0472</v>
      </c>
      <c r="L90" s="395">
        <f t="shared" si="24"/>
        <v>0.15039855489010051</v>
      </c>
      <c r="M90" s="862"/>
      <c r="N90" s="862"/>
    </row>
    <row r="91" spans="1:14" ht="18.75" hidden="1" outlineLevel="1">
      <c r="A91" s="272">
        <f t="shared" si="9"/>
        <v>45957</v>
      </c>
      <c r="B91" s="418">
        <v>7975849.5499999998</v>
      </c>
      <c r="C91" s="419">
        <v>19262.6561</v>
      </c>
      <c r="D91" s="359">
        <f t="shared" si="20"/>
        <v>2.4151228003040756E-3</v>
      </c>
      <c r="E91" s="419">
        <v>55627.108799999995</v>
      </c>
      <c r="F91" s="265">
        <f t="shared" si="21"/>
        <v>6.9744430923975986E-3</v>
      </c>
      <c r="G91" s="418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4">
        <v>2963.9376999999999</v>
      </c>
      <c r="L91" s="395">
        <f t="shared" si="24"/>
        <v>0.15386962652570016</v>
      </c>
      <c r="M91" s="862"/>
      <c r="N91" s="862"/>
    </row>
    <row r="92" spans="1:14" ht="18.75" hidden="1" outlineLevel="1">
      <c r="A92" s="272">
        <f t="shared" si="9"/>
        <v>45958</v>
      </c>
      <c r="B92" s="418">
        <v>8366217.1600000001</v>
      </c>
      <c r="C92" s="419">
        <v>20243.753600000007</v>
      </c>
      <c r="D92" s="359">
        <f t="shared" si="20"/>
        <v>2.4197021440930428E-3</v>
      </c>
      <c r="E92" s="419">
        <v>58897.644800000009</v>
      </c>
      <c r="F92" s="265">
        <f t="shared" si="21"/>
        <v>7.0399373663879421E-3</v>
      </c>
      <c r="G92" s="418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4">
        <v>3132.8203999999996</v>
      </c>
      <c r="L92" s="395">
        <f t="shared" si="24"/>
        <v>0.15475491659807589</v>
      </c>
      <c r="M92" s="862">
        <f>SUM(C92:C98)</f>
        <v>121315.06759999999</v>
      </c>
      <c r="N92" s="862">
        <f>SUM(E92:E98)</f>
        <v>347005.49950000003</v>
      </c>
    </row>
    <row r="93" spans="1:14" ht="18.75" hidden="1" outlineLevel="1">
      <c r="A93" s="274">
        <f t="shared" si="9"/>
        <v>45959</v>
      </c>
      <c r="B93" s="418">
        <v>7818037.5599999996</v>
      </c>
      <c r="C93" s="419">
        <v>18907.096399999991</v>
      </c>
      <c r="D93" s="359">
        <f t="shared" si="20"/>
        <v>2.4183941628441079E-3</v>
      </c>
      <c r="E93" s="419">
        <v>54458.920299999991</v>
      </c>
      <c r="F93" s="265">
        <f t="shared" si="21"/>
        <v>6.9658043827561236E-3</v>
      </c>
      <c r="G93" s="418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4">
        <v>2184.9313000000002</v>
      </c>
      <c r="L93" s="395">
        <f t="shared" si="24"/>
        <v>0.1155614407297358</v>
      </c>
      <c r="M93" s="862"/>
      <c r="N93" s="862"/>
    </row>
    <row r="94" spans="1:14" ht="18.75" hidden="1" outlineLevel="1">
      <c r="A94" s="272">
        <f t="shared" si="9"/>
        <v>45960</v>
      </c>
      <c r="B94" s="418">
        <v>6961611.0599999996</v>
      </c>
      <c r="C94" s="419">
        <v>16801.909599999999</v>
      </c>
      <c r="D94" s="359">
        <f t="shared" si="20"/>
        <v>2.4135088063940188E-3</v>
      </c>
      <c r="E94" s="419">
        <v>47298.633000000045</v>
      </c>
      <c r="F94" s="265">
        <f t="shared" si="21"/>
        <v>6.7942079200270702E-3</v>
      </c>
      <c r="G94" s="418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4">
        <v>2070.2055</v>
      </c>
      <c r="L94" s="395">
        <f t="shared" si="24"/>
        <v>0.12321251270153245</v>
      </c>
      <c r="M94" s="862"/>
      <c r="N94" s="862"/>
    </row>
    <row r="95" spans="1:14" ht="18.75" hidden="1" outlineLevel="1">
      <c r="A95" s="272">
        <v>45961</v>
      </c>
      <c r="B95" s="418">
        <v>5667008.7699999996</v>
      </c>
      <c r="C95" s="419">
        <v>13666.705700000002</v>
      </c>
      <c r="D95" s="359">
        <f t="shared" si="20"/>
        <v>2.411626001418735E-3</v>
      </c>
      <c r="E95" s="419">
        <v>38451.122199999969</v>
      </c>
      <c r="F95" s="265">
        <f t="shared" si="21"/>
        <v>6.7850825295264136E-3</v>
      </c>
      <c r="G95" s="418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4">
        <v>2311.4058</v>
      </c>
      <c r="L95" s="395">
        <f t="shared" si="24"/>
        <v>0.1691267706159795</v>
      </c>
      <c r="M95" s="862"/>
      <c r="N95" s="862"/>
    </row>
    <row r="96" spans="1:14" ht="18.75" hidden="1" outlineLevel="1" collapsed="1">
      <c r="A96" s="272">
        <v>45962</v>
      </c>
      <c r="B96" s="418">
        <v>5815672.8300000001</v>
      </c>
      <c r="C96" s="419">
        <v>14035.214599999996</v>
      </c>
      <c r="D96" s="359">
        <f t="shared" si="20"/>
        <v>2.4133432210284764E-3</v>
      </c>
      <c r="E96" s="419">
        <v>39390.465299999953</v>
      </c>
      <c r="F96" s="265">
        <f t="shared" si="21"/>
        <v>6.7731570278171845E-3</v>
      </c>
      <c r="G96" s="418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4">
        <v>2148.1057999999998</v>
      </c>
      <c r="L96" s="395">
        <f t="shared" si="24"/>
        <v>0.15305115462929939</v>
      </c>
      <c r="M96" s="862"/>
      <c r="N96" s="862"/>
    </row>
    <row r="97" spans="1:14" ht="18.75" hidden="1" outlineLevel="1">
      <c r="A97" s="272">
        <v>45963</v>
      </c>
      <c r="B97" s="418">
        <v>7928547.3200000003</v>
      </c>
      <c r="C97" s="419">
        <v>19154.468100000006</v>
      </c>
      <c r="D97" s="359">
        <f t="shared" si="20"/>
        <v>2.4158862054947041E-3</v>
      </c>
      <c r="E97" s="419">
        <v>55864.023700000027</v>
      </c>
      <c r="F97" s="265">
        <f t="shared" si="21"/>
        <v>7.0459343238175971E-3</v>
      </c>
      <c r="G97" s="418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4">
        <v>2585.4429</v>
      </c>
      <c r="L97" s="395">
        <f t="shared" si="24"/>
        <v>0.13497857974975558</v>
      </c>
      <c r="M97" s="862"/>
      <c r="N97" s="862"/>
    </row>
    <row r="98" spans="1:14" ht="18.75" hidden="1" outlineLevel="1">
      <c r="A98" s="272">
        <v>45964</v>
      </c>
      <c r="B98" s="418">
        <v>7665529.8399999999</v>
      </c>
      <c r="C98" s="419">
        <v>18505.919600000005</v>
      </c>
      <c r="D98" s="359">
        <f t="shared" si="20"/>
        <v>2.4141735778566882E-3</v>
      </c>
      <c r="E98" s="419">
        <v>52644.690199999983</v>
      </c>
      <c r="F98" s="265">
        <f t="shared" si="21"/>
        <v>6.867717078771424E-3</v>
      </c>
      <c r="G98" s="418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4">
        <v>3042.0778999999998</v>
      </c>
      <c r="L98" s="395">
        <f t="shared" si="24"/>
        <v>0.16438404390344369</v>
      </c>
      <c r="M98" s="862"/>
      <c r="N98" s="862"/>
    </row>
    <row r="99" spans="1:14" ht="18.75" hidden="1" outlineLevel="1">
      <c r="A99" s="272">
        <f>A98+1</f>
        <v>45965</v>
      </c>
      <c r="B99" s="418">
        <v>7349223.8499999996</v>
      </c>
      <c r="C99" s="419">
        <v>17726.381400000002</v>
      </c>
      <c r="D99" s="359">
        <f t="shared" si="20"/>
        <v>2.4120072761152872E-3</v>
      </c>
      <c r="E99" s="419">
        <v>49845.101099999971</v>
      </c>
      <c r="F99" s="265">
        <f t="shared" si="21"/>
        <v>6.7823626164278525E-3</v>
      </c>
      <c r="G99" s="418">
        <v>4108.4213</v>
      </c>
      <c r="H99" s="265">
        <f t="shared" si="22"/>
        <v>0.23176875230722496</v>
      </c>
      <c r="I99" s="271">
        <v>21190.75290000001</v>
      </c>
      <c r="J99" s="265">
        <f t="shared" si="23"/>
        <v>0.42513210791742223</v>
      </c>
      <c r="K99" s="394">
        <v>2865.8031000000001</v>
      </c>
      <c r="L99" s="395">
        <f t="shared" si="24"/>
        <v>0.16166881640039629</v>
      </c>
      <c r="M99" s="862">
        <f>SUM(C99:C105)</f>
        <v>115253.80680000001</v>
      </c>
      <c r="N99" s="862">
        <f>SUM(E99:E105)</f>
        <v>319861.44229999994</v>
      </c>
    </row>
    <row r="100" spans="1:14" ht="18.75" hidden="1" outlineLevel="1">
      <c r="A100" s="274">
        <f t="shared" ref="A100:A161" si="28">A99+1</f>
        <v>45966</v>
      </c>
      <c r="B100" s="418">
        <v>7127957.1100000003</v>
      </c>
      <c r="C100" s="419">
        <v>17180.154900000005</v>
      </c>
      <c r="D100" s="359">
        <f t="shared" si="20"/>
        <v>2.4102494774972073E-3</v>
      </c>
      <c r="E100" s="419">
        <v>48366.523299999986</v>
      </c>
      <c r="F100" s="265">
        <f t="shared" si="21"/>
        <v>6.7854677790001438E-3</v>
      </c>
      <c r="G100" s="418">
        <v>3287.2097000000003</v>
      </c>
      <c r="H100" s="265">
        <f t="shared" si="22"/>
        <v>0.19133760546012302</v>
      </c>
      <c r="I100" s="271">
        <v>23169.700199999996</v>
      </c>
      <c r="J100" s="265">
        <f t="shared" si="23"/>
        <v>0.47904415325217314</v>
      </c>
      <c r="K100" s="394">
        <v>2837.8863000000001</v>
      </c>
      <c r="L100" s="395">
        <f t="shared" si="24"/>
        <v>0.16518397630978282</v>
      </c>
      <c r="M100" s="862"/>
      <c r="N100" s="862"/>
    </row>
    <row r="101" spans="1:14" ht="18.75" hidden="1" outlineLevel="1">
      <c r="A101" s="272">
        <f t="shared" si="28"/>
        <v>45967</v>
      </c>
      <c r="B101" s="418">
        <v>6913191.3499999996</v>
      </c>
      <c r="C101" s="419">
        <v>16661.523800000003</v>
      </c>
      <c r="D101" s="359">
        <f t="shared" si="20"/>
        <v>2.4101059780444242E-3</v>
      </c>
      <c r="E101" s="419">
        <v>46619.401600000034</v>
      </c>
      <c r="F101" s="265">
        <f t="shared" si="21"/>
        <v>6.7435427778228703E-3</v>
      </c>
      <c r="G101" s="418">
        <v>3686.6724999999992</v>
      </c>
      <c r="H101" s="265">
        <f t="shared" si="22"/>
        <v>0.22126862730286401</v>
      </c>
      <c r="I101" s="271">
        <v>19068.756900000008</v>
      </c>
      <c r="J101" s="265">
        <f t="shared" si="23"/>
        <v>0.40903049472003505</v>
      </c>
      <c r="K101" s="394">
        <v>2481.3402000000001</v>
      </c>
      <c r="L101" s="395">
        <f t="shared" si="24"/>
        <v>0.14892636650676572</v>
      </c>
      <c r="M101" s="862"/>
      <c r="N101" s="862"/>
    </row>
    <row r="102" spans="1:14" ht="18.75" hidden="1" outlineLevel="1">
      <c r="A102" s="272">
        <f t="shared" si="28"/>
        <v>45968</v>
      </c>
      <c r="B102" s="418">
        <v>5603642.5599999996</v>
      </c>
      <c r="C102" s="419">
        <v>13505.911700000002</v>
      </c>
      <c r="D102" s="359">
        <f t="shared" si="20"/>
        <v>2.4102022131832768E-3</v>
      </c>
      <c r="E102" s="419">
        <v>37690.469999999965</v>
      </c>
      <c r="F102" s="265">
        <f t="shared" si="21"/>
        <v>6.7260660537205941E-3</v>
      </c>
      <c r="G102" s="418">
        <v>3320.3935999999999</v>
      </c>
      <c r="H102" s="265">
        <f t="shared" si="22"/>
        <v>0.24584742398397283</v>
      </c>
      <c r="I102" s="271">
        <v>14225.791299999973</v>
      </c>
      <c r="J102" s="265">
        <f t="shared" si="23"/>
        <v>0.3774373548538924</v>
      </c>
      <c r="K102" s="394">
        <v>2278.1936999999998</v>
      </c>
      <c r="L102" s="395">
        <f t="shared" si="24"/>
        <v>0.16868122275669842</v>
      </c>
      <c r="M102" s="862"/>
      <c r="N102" s="862"/>
    </row>
    <row r="103" spans="1:14" ht="18.75" hidden="1" outlineLevel="1">
      <c r="A103" s="272">
        <f t="shared" si="28"/>
        <v>45969</v>
      </c>
      <c r="B103" s="418">
        <v>5780178.1100000003</v>
      </c>
      <c r="C103" s="419">
        <v>13919.858100000001</v>
      </c>
      <c r="D103" s="359">
        <f t="shared" si="20"/>
        <v>2.4082057395286736E-3</v>
      </c>
      <c r="E103" s="419">
        <v>37314.859799999969</v>
      </c>
      <c r="F103" s="265">
        <f t="shared" si="21"/>
        <v>6.4556591665304178E-3</v>
      </c>
      <c r="G103" s="418">
        <v>3341.3963000000003</v>
      </c>
      <c r="H103" s="265">
        <f t="shared" si="22"/>
        <v>0.24004528465703254</v>
      </c>
      <c r="I103" s="271">
        <v>9805.0777999999627</v>
      </c>
      <c r="J103" s="265">
        <f t="shared" si="23"/>
        <v>0.26276603617307365</v>
      </c>
      <c r="K103" s="394">
        <v>2939.1158999999998</v>
      </c>
      <c r="L103" s="395">
        <f t="shared" si="24"/>
        <v>0.21114553603100303</v>
      </c>
      <c r="M103" s="862"/>
      <c r="N103" s="862"/>
    </row>
    <row r="104" spans="1:14" ht="18.75" hidden="1" outlineLevel="1">
      <c r="A104" s="272">
        <f t="shared" si="28"/>
        <v>45970</v>
      </c>
      <c r="B104" s="418">
        <v>7525846.8600000003</v>
      </c>
      <c r="C104" s="419">
        <v>18149.676699999996</v>
      </c>
      <c r="D104" s="359">
        <f t="shared" si="20"/>
        <v>2.411645763942637E-3</v>
      </c>
      <c r="E104" s="419">
        <v>50318.59990000003</v>
      </c>
      <c r="F104" s="265">
        <f t="shared" si="21"/>
        <v>6.6861046784574127E-3</v>
      </c>
      <c r="G104" s="418">
        <v>5029.4258000000009</v>
      </c>
      <c r="H104" s="265">
        <f t="shared" si="22"/>
        <v>0.27710828590131314</v>
      </c>
      <c r="I104" s="271">
        <v>14381.3745</v>
      </c>
      <c r="J104" s="265">
        <f t="shared" si="23"/>
        <v>0.28580633262015687</v>
      </c>
      <c r="K104" s="394">
        <v>2457.5585000000001</v>
      </c>
      <c r="L104" s="395">
        <f t="shared" si="24"/>
        <v>0.1354050841026827</v>
      </c>
      <c r="M104" s="862"/>
      <c r="N104" s="862"/>
    </row>
    <row r="105" spans="1:14" ht="18.75" hidden="1" outlineLevel="1">
      <c r="A105" s="272">
        <f t="shared" si="28"/>
        <v>45971</v>
      </c>
      <c r="B105" s="418">
        <v>7507764.6299999999</v>
      </c>
      <c r="C105" s="419">
        <v>18110.300199999994</v>
      </c>
      <c r="D105" s="359">
        <f t="shared" si="20"/>
        <v>2.4122093715663001E-3</v>
      </c>
      <c r="E105" s="419">
        <v>49706.486599999982</v>
      </c>
      <c r="F105" s="265">
        <f t="shared" si="21"/>
        <v>6.6206772654246069E-3</v>
      </c>
      <c r="G105" s="418">
        <v>3399.1507999999999</v>
      </c>
      <c r="H105" s="265">
        <f t="shared" si="22"/>
        <v>0.18769157675254886</v>
      </c>
      <c r="I105" s="271">
        <v>13739.986799999995</v>
      </c>
      <c r="J105" s="265">
        <f t="shared" si="23"/>
        <v>0.27642240962570869</v>
      </c>
      <c r="K105" s="394">
        <v>2547.1580999999996</v>
      </c>
      <c r="L105" s="395">
        <f t="shared" si="24"/>
        <v>0.14064692864671566</v>
      </c>
      <c r="M105" s="862"/>
      <c r="N105" s="862"/>
    </row>
    <row r="106" spans="1:14" ht="18.75" hidden="1" outlineLevel="1">
      <c r="A106" s="272">
        <f t="shared" si="28"/>
        <v>45972</v>
      </c>
      <c r="B106" s="418">
        <v>7892278.2300000004</v>
      </c>
      <c r="C106" s="419">
        <v>19048.049699999992</v>
      </c>
      <c r="D106" s="359">
        <f t="shared" si="20"/>
        <v>2.4135045857348078E-3</v>
      </c>
      <c r="E106" s="419">
        <v>53002.85590000001</v>
      </c>
      <c r="F106" s="265">
        <f t="shared" si="21"/>
        <v>6.7157865391169825E-3</v>
      </c>
      <c r="G106" s="418">
        <v>4052.5230000000001</v>
      </c>
      <c r="H106" s="265">
        <f t="shared" si="22"/>
        <v>0.21275264732220861</v>
      </c>
      <c r="I106" s="271">
        <v>14638.448399999997</v>
      </c>
      <c r="J106" s="265">
        <f t="shared" si="23"/>
        <v>0.27618225756774728</v>
      </c>
      <c r="K106" s="394">
        <v>2840.9805000000001</v>
      </c>
      <c r="L106" s="395">
        <f t="shared" si="24"/>
        <v>0.14914810412322693</v>
      </c>
      <c r="M106" s="862">
        <f>SUM(C106:C112)</f>
        <v>117693.2077</v>
      </c>
      <c r="N106" s="862">
        <f>SUM(E106:E112)</f>
        <v>322522.22186999995</v>
      </c>
    </row>
    <row r="107" spans="1:14" ht="18.75" hidden="1" outlineLevel="1">
      <c r="A107" s="274">
        <f t="shared" si="28"/>
        <v>45973</v>
      </c>
      <c r="B107" s="418">
        <v>7718236.96</v>
      </c>
      <c r="C107" s="419">
        <v>18618.806799999998</v>
      </c>
      <c r="D107" s="359">
        <f t="shared" si="20"/>
        <v>2.4123134462562547E-3</v>
      </c>
      <c r="E107" s="419">
        <v>51182.148099999984</v>
      </c>
      <c r="F107" s="265">
        <f t="shared" si="21"/>
        <v>6.6313263463214514E-3</v>
      </c>
      <c r="G107" s="418">
        <v>4317.9145000000008</v>
      </c>
      <c r="H107" s="265">
        <f t="shared" si="22"/>
        <v>0.23191145095291504</v>
      </c>
      <c r="I107" s="271">
        <v>18990.650099999988</v>
      </c>
      <c r="J107" s="265">
        <f t="shared" si="23"/>
        <v>0.37104050542966549</v>
      </c>
      <c r="K107" s="394">
        <v>2509.6064999999999</v>
      </c>
      <c r="L107" s="395">
        <f t="shared" si="24"/>
        <v>0.13478879323244281</v>
      </c>
      <c r="M107" s="862"/>
      <c r="N107" s="862"/>
    </row>
    <row r="108" spans="1:14" ht="18.75" hidden="1" outlineLevel="1">
      <c r="A108" s="272">
        <f t="shared" si="28"/>
        <v>45974</v>
      </c>
      <c r="B108" s="418">
        <v>6852870.8700000001</v>
      </c>
      <c r="C108" s="419">
        <v>16504.859200000003</v>
      </c>
      <c r="D108" s="359">
        <f t="shared" si="20"/>
        <v>2.4084590988360478E-3</v>
      </c>
      <c r="E108" s="419">
        <v>45266.46699999999</v>
      </c>
      <c r="F108" s="265">
        <f t="shared" si="21"/>
        <v>6.6054749693539739E-3</v>
      </c>
      <c r="G108" s="418">
        <v>4274.6463000000003</v>
      </c>
      <c r="H108" s="265">
        <f t="shared" si="22"/>
        <v>0.25899320001469628</v>
      </c>
      <c r="I108" s="271">
        <v>14609.276000000011</v>
      </c>
      <c r="J108" s="265">
        <f t="shared" si="23"/>
        <v>0.32273947953570165</v>
      </c>
      <c r="K108" s="394">
        <v>2575.0527000000002</v>
      </c>
      <c r="L108" s="395">
        <f t="shared" si="24"/>
        <v>0.15601785321500955</v>
      </c>
      <c r="M108" s="862"/>
      <c r="N108" s="862"/>
    </row>
    <row r="109" spans="1:14" ht="18.75" hidden="1" outlineLevel="1">
      <c r="A109" s="272">
        <f t="shared" si="28"/>
        <v>45975</v>
      </c>
      <c r="B109" s="418">
        <v>5531806.8099999996</v>
      </c>
      <c r="C109" s="419">
        <v>13296.348000000005</v>
      </c>
      <c r="D109" s="359">
        <f t="shared" si="20"/>
        <v>2.4036175623421683E-3</v>
      </c>
      <c r="E109" s="419">
        <v>36187.253200000021</v>
      </c>
      <c r="F109" s="265">
        <f t="shared" si="21"/>
        <v>6.5416697370167245E-3</v>
      </c>
      <c r="G109" s="418">
        <v>3259.3951999999999</v>
      </c>
      <c r="H109" s="265">
        <f t="shared" si="22"/>
        <v>0.24513461891942048</v>
      </c>
      <c r="I109" s="271">
        <v>14864.755500000021</v>
      </c>
      <c r="J109" s="265">
        <f t="shared" si="23"/>
        <v>0.41077324708358942</v>
      </c>
      <c r="K109" s="394">
        <v>1969.1824999999999</v>
      </c>
      <c r="L109" s="395">
        <f t="shared" si="24"/>
        <v>0.14809950070500555</v>
      </c>
      <c r="M109" s="862"/>
      <c r="N109" s="862"/>
    </row>
    <row r="110" spans="1:14" ht="18.75" hidden="1" outlineLevel="1">
      <c r="A110" s="272">
        <f t="shared" si="28"/>
        <v>45976</v>
      </c>
      <c r="B110" s="418">
        <v>5804601.4400000004</v>
      </c>
      <c r="C110" s="419">
        <v>13967.549300000001</v>
      </c>
      <c r="D110" s="359">
        <f t="shared" si="20"/>
        <v>2.4062891215490584E-3</v>
      </c>
      <c r="E110" s="419">
        <v>38090.800600000002</v>
      </c>
      <c r="F110" s="265">
        <f t="shared" si="21"/>
        <v>6.5621733022896396E-3</v>
      </c>
      <c r="G110" s="418">
        <v>3507.9432999999995</v>
      </c>
      <c r="H110" s="265">
        <f t="shared" si="22"/>
        <v>0.25114951983738476</v>
      </c>
      <c r="I110" s="271">
        <v>12527.276300000009</v>
      </c>
      <c r="J110" s="265">
        <f t="shared" si="23"/>
        <v>0.32887931213501476</v>
      </c>
      <c r="K110" s="394">
        <v>1840.8033999999998</v>
      </c>
      <c r="L110" s="395">
        <f t="shared" si="24"/>
        <v>0.13179143745710636</v>
      </c>
      <c r="M110" s="862"/>
      <c r="N110" s="862"/>
    </row>
    <row r="111" spans="1:14" ht="18.75" hidden="1" outlineLevel="1">
      <c r="A111" s="272">
        <f t="shared" si="28"/>
        <v>45977</v>
      </c>
      <c r="B111" s="418">
        <v>7668946.8600000003</v>
      </c>
      <c r="C111" s="419">
        <v>18499.1793</v>
      </c>
      <c r="D111" s="359">
        <f t="shared" si="20"/>
        <v>2.4122189966511256E-3</v>
      </c>
      <c r="E111" s="419">
        <v>50963.255469999931</v>
      </c>
      <c r="F111" s="265">
        <f t="shared" si="21"/>
        <v>6.6454046951108913E-3</v>
      </c>
      <c r="G111" s="418">
        <v>3969.0810000000001</v>
      </c>
      <c r="H111" s="265">
        <f t="shared" si="22"/>
        <v>0.21455443701764651</v>
      </c>
      <c r="I111" s="271">
        <v>10961.861099999998</v>
      </c>
      <c r="J111" s="265">
        <f t="shared" si="23"/>
        <v>0.21509342366193257</v>
      </c>
      <c r="K111" s="394">
        <v>2863.5285000000003</v>
      </c>
      <c r="L111" s="395">
        <f t="shared" si="24"/>
        <v>0.15479219124061361</v>
      </c>
      <c r="M111" s="862"/>
      <c r="N111" s="862"/>
    </row>
    <row r="112" spans="1:14" ht="18.75" hidden="1" outlineLevel="1">
      <c r="A112" s="272">
        <f t="shared" si="28"/>
        <v>45978</v>
      </c>
      <c r="B112" s="418">
        <v>7351435.5099999998</v>
      </c>
      <c r="C112" s="419">
        <v>17758.415399999998</v>
      </c>
      <c r="D112" s="359">
        <f t="shared" si="20"/>
        <v>2.4156391463740117E-3</v>
      </c>
      <c r="E112" s="419">
        <v>47829.441600000027</v>
      </c>
      <c r="F112" s="265">
        <f t="shared" si="21"/>
        <v>6.506136323298853E-3</v>
      </c>
      <c r="G112" s="418">
        <v>3473.8088000000002</v>
      </c>
      <c r="H112" s="265">
        <f t="shared" si="22"/>
        <v>0.19561479567597009</v>
      </c>
      <c r="I112" s="271">
        <v>16039.125699999991</v>
      </c>
      <c r="J112" s="265">
        <f t="shared" si="23"/>
        <v>0.33534001576133771</v>
      </c>
      <c r="K112" s="394">
        <v>2510.3845000000001</v>
      </c>
      <c r="L112" s="395">
        <f t="shared" si="24"/>
        <v>0.14136309143889045</v>
      </c>
      <c r="M112" s="862"/>
      <c r="N112" s="862"/>
    </row>
    <row r="113" spans="1:14" ht="18.75" hidden="1" outlineLevel="1">
      <c r="A113" s="272">
        <f t="shared" si="28"/>
        <v>45979</v>
      </c>
      <c r="B113" s="418">
        <f>'[4]1118分析標準表'!$C$3</f>
        <v>7627557.75</v>
      </c>
      <c r="C113" s="419">
        <f>VLOOKUP("總計",'[4]1118'!$N:$Q,4,0)</f>
        <v>18426.3243</v>
      </c>
      <c r="D113" s="359">
        <f t="shared" si="20"/>
        <v>2.4157567735229538E-3</v>
      </c>
      <c r="E113" s="419">
        <f>VLOOKUP("總計",'[4]1118'!$N:$R,5,0)</f>
        <v>49931.627100000027</v>
      </c>
      <c r="F113" s="265">
        <f t="shared" si="21"/>
        <v>6.546214232202965E-3</v>
      </c>
      <c r="G113" s="418">
        <f>'[4]1118分析標準表'!$H$5</f>
        <v>4062.7113000000004</v>
      </c>
      <c r="H113" s="265">
        <f t="shared" si="22"/>
        <v>0.22048408753991161</v>
      </c>
      <c r="I113" s="271">
        <f>'[4]1118分析標準表'!$J$5</f>
        <v>25174.594899999993</v>
      </c>
      <c r="J113" s="265">
        <f t="shared" si="23"/>
        <v>0.50418134481341548</v>
      </c>
      <c r="K113" s="394">
        <f>'[4]1118分析標準表'!$L$5</f>
        <v>2587.6761000000001</v>
      </c>
      <c r="L113" s="395">
        <f t="shared" si="24"/>
        <v>0.14043365664632312</v>
      </c>
      <c r="M113" s="862">
        <f>SUM(C113:C119)</f>
        <v>113679.3702</v>
      </c>
      <c r="N113" s="862">
        <f>SUM(E113:E119)</f>
        <v>308089.50649999996</v>
      </c>
    </row>
    <row r="114" spans="1:14" ht="18.75" hidden="1" outlineLevel="1">
      <c r="A114" s="274">
        <f t="shared" si="28"/>
        <v>45980</v>
      </c>
      <c r="B114" s="418">
        <f>'[4]1119分析標準表'!$C$3</f>
        <v>7200454.7699999996</v>
      </c>
      <c r="C114" s="419">
        <f>VLOOKUP("總計",'[4]1119'!$N:$Q,4,0)</f>
        <v>17380.957500000004</v>
      </c>
      <c r="D114" s="359">
        <f t="shared" si="20"/>
        <v>2.4138694089734566E-3</v>
      </c>
      <c r="E114" s="419">
        <f>VLOOKUP("總計",'[4]1119'!$N:$R,5,0)</f>
        <v>46475.316600000013</v>
      </c>
      <c r="F114" s="265">
        <f t="shared" si="21"/>
        <v>6.4544974011412357E-3</v>
      </c>
      <c r="G114" s="418">
        <f>'[4]1119分析標準表'!$H$5</f>
        <v>3335.4909999999995</v>
      </c>
      <c r="H114" s="265">
        <f t="shared" si="22"/>
        <v>0.19190490512389774</v>
      </c>
      <c r="I114" s="271">
        <f>'[4]1119分析標準表'!$J$5</f>
        <v>18778.384000000005</v>
      </c>
      <c r="J114" s="265">
        <f t="shared" si="23"/>
        <v>0.40405069559009738</v>
      </c>
      <c r="K114" s="394">
        <f>'[4]1119分析標準表'!$L$5</f>
        <v>2534.0035000000003</v>
      </c>
      <c r="L114" s="395">
        <f t="shared" si="24"/>
        <v>0.14579193925305897</v>
      </c>
      <c r="M114" s="862"/>
      <c r="N114" s="862"/>
    </row>
    <row r="115" spans="1:14" ht="18.75" hidden="1" outlineLevel="1">
      <c r="A115" s="272">
        <f t="shared" si="28"/>
        <v>45981</v>
      </c>
      <c r="B115" s="418">
        <f>'[4]1120分析標準表'!$C$3</f>
        <v>6637138.9699999997</v>
      </c>
      <c r="C115" s="419">
        <f>VLOOKUP("總計",'[4]1120'!$N:$Q,4,0)</f>
        <v>16024.057100000004</v>
      </c>
      <c r="D115" s="359">
        <f t="shared" si="20"/>
        <v>2.4143018810407709E-3</v>
      </c>
      <c r="E115" s="419">
        <f>VLOOKUP("總計",'[4]1120'!$N:$R,5,0)</f>
        <v>43770.27049999997</v>
      </c>
      <c r="F115" s="265">
        <f t="shared" si="21"/>
        <v>6.5947497404894584E-3</v>
      </c>
      <c r="G115" s="418">
        <f>'[4]1120分析標準表'!$H$5</f>
        <v>4569.6444000000001</v>
      </c>
      <c r="H115" s="265">
        <f t="shared" si="22"/>
        <v>0.28517399629086437</v>
      </c>
      <c r="I115" s="271">
        <f>'[4]1120分析標準表'!$J$5</f>
        <v>13100.235899999983</v>
      </c>
      <c r="J115" s="265">
        <f t="shared" si="23"/>
        <v>0.29929529222351942</v>
      </c>
      <c r="K115" s="394">
        <f>'[4]1120分析標準表'!$L$5</f>
        <v>2043.9107000000001</v>
      </c>
      <c r="L115" s="395">
        <f t="shared" si="24"/>
        <v>0.1275526345946433</v>
      </c>
      <c r="M115" s="862"/>
      <c r="N115" s="862"/>
    </row>
    <row r="116" spans="1:14" ht="18.75" hidden="1" outlineLevel="1">
      <c r="A116" s="272">
        <f t="shared" si="28"/>
        <v>45982</v>
      </c>
      <c r="B116" s="418">
        <f>'[4]1121分析標準表'!$C$3</f>
        <v>5331233.07</v>
      </c>
      <c r="C116" s="419">
        <f>VLOOKUP("總計",'[4]1121'!$N:$Q,4,0)</f>
        <v>12892.257399999999</v>
      </c>
      <c r="D116" s="359">
        <f t="shared" si="20"/>
        <v>2.4182505680622958E-3</v>
      </c>
      <c r="E116" s="419">
        <f>VLOOKUP("總計",'[4]1121'!$N:$R,5,0)</f>
        <v>34343.783599999981</v>
      </c>
      <c r="F116" s="265">
        <f t="shared" si="21"/>
        <v>6.4419962791084613E-3</v>
      </c>
      <c r="G116" s="418">
        <f>'[4]1121分析標準表'!$H$5</f>
        <v>3956.3712000000005</v>
      </c>
      <c r="H116" s="265">
        <f t="shared" si="22"/>
        <v>0.30687963149106851</v>
      </c>
      <c r="I116" s="271">
        <f>'[4]1121分析標準表'!$J$5</f>
        <v>11874.932700000007</v>
      </c>
      <c r="J116" s="265">
        <f t="shared" si="23"/>
        <v>0.34576658292244811</v>
      </c>
      <c r="K116" s="394">
        <f>'[4]1121分析標準表'!$L$5</f>
        <v>1563.6890999999998</v>
      </c>
      <c r="L116" s="395">
        <f t="shared" si="24"/>
        <v>0.12128900715246346</v>
      </c>
      <c r="M116" s="862"/>
      <c r="N116" s="862"/>
    </row>
    <row r="117" spans="1:14" ht="18.75" hidden="1" outlineLevel="1">
      <c r="A117" s="272">
        <f t="shared" si="28"/>
        <v>45983</v>
      </c>
      <c r="B117" s="418">
        <f>'[4]1122分析標準表'!$C$3</f>
        <v>5478293.1799999997</v>
      </c>
      <c r="C117" s="419">
        <f>VLOOKUP("總計",'[4]1122'!$N:$Q,4,0)</f>
        <v>13233.925999999999</v>
      </c>
      <c r="D117" s="359">
        <f t="shared" si="20"/>
        <v>2.4157024031342552E-3</v>
      </c>
      <c r="E117" s="419">
        <f>VLOOKUP("總計",'[4]1122'!$N:$R,5,0)</f>
        <v>36275.470499999989</v>
      </c>
      <c r="F117" s="265">
        <f t="shared" si="21"/>
        <v>6.6216738148358809E-3</v>
      </c>
      <c r="G117" s="418">
        <f>'[4]1122分析標準表'!$H$5</f>
        <v>3497.5728000000004</v>
      </c>
      <c r="H117" s="265">
        <f t="shared" si="22"/>
        <v>0.26428837519569026</v>
      </c>
      <c r="I117" s="271">
        <f>'[4]1122分析標準表'!$J$5</f>
        <v>13760.047799999997</v>
      </c>
      <c r="J117" s="265">
        <f t="shared" si="23"/>
        <v>0.3793210015015519</v>
      </c>
      <c r="K117" s="394">
        <f>'[4]1122分析標準表'!$L$5</f>
        <v>1269.7556</v>
      </c>
      <c r="L117" s="395">
        <f t="shared" si="24"/>
        <v>9.5947007713357318E-2</v>
      </c>
      <c r="M117" s="862"/>
      <c r="N117" s="862"/>
    </row>
    <row r="118" spans="1:14" ht="18.75" hidden="1" outlineLevel="1">
      <c r="A118" s="272">
        <f t="shared" si="28"/>
        <v>45984</v>
      </c>
      <c r="B118" s="418">
        <f>'[4]1123分析標準表'!$C$3</f>
        <v>7483205.5099999998</v>
      </c>
      <c r="C118" s="419">
        <f>VLOOKUP("總計",'[4]1123'!$N:$Q,4,0)</f>
        <v>18110.858099999994</v>
      </c>
      <c r="D118" s="359">
        <f t="shared" si="20"/>
        <v>2.4202005511940023E-3</v>
      </c>
      <c r="E118" s="419">
        <f>VLOOKUP("總計",'[4]1123'!$N:$R,5,0)</f>
        <v>49899.199499999973</v>
      </c>
      <c r="F118" s="265">
        <f t="shared" si="21"/>
        <v>6.6681583758882992E-3</v>
      </c>
      <c r="G118" s="418">
        <f>'[4]1123分析標準表'!$H$5</f>
        <v>3672.9434000000001</v>
      </c>
      <c r="H118" s="265">
        <f t="shared" si="22"/>
        <v>0.20280338897912303</v>
      </c>
      <c r="I118" s="271">
        <f>'[4]1123分析標準表'!$J$5</f>
        <v>12654.016900000013</v>
      </c>
      <c r="J118" s="265">
        <f t="shared" si="23"/>
        <v>0.25359158116354191</v>
      </c>
      <c r="K118" s="394">
        <f>'[4]1123分析標準表'!$L$5</f>
        <v>2256.6915000000004</v>
      </c>
      <c r="L118" s="395">
        <f t="shared" si="24"/>
        <v>0.1246043388744789</v>
      </c>
      <c r="M118" s="862"/>
      <c r="N118" s="862"/>
    </row>
    <row r="119" spans="1:14" ht="18.75" hidden="1" outlineLevel="1">
      <c r="A119" s="272">
        <f t="shared" si="28"/>
        <v>45985</v>
      </c>
      <c r="B119" s="418">
        <f>'[4]1124分析標準表'!$C$3</f>
        <v>7284382.4299999997</v>
      </c>
      <c r="C119" s="419">
        <f>VLOOKUP("總計",'[4]1124'!$N:$Q,4,0)</f>
        <v>17610.989799999996</v>
      </c>
      <c r="D119" s="359">
        <f t="shared" si="20"/>
        <v>2.4176366314144762E-3</v>
      </c>
      <c r="E119" s="419">
        <f>VLOOKUP("總計",'[4]1124'!$N:$R,5,0)</f>
        <v>47393.838700000022</v>
      </c>
      <c r="F119" s="265">
        <f t="shared" si="21"/>
        <v>6.506226046673942E-3</v>
      </c>
      <c r="G119" s="418">
        <f>'[4]1124分析標準表'!$H$5</f>
        <v>3802.4933999999998</v>
      </c>
      <c r="H119" s="265">
        <f t="shared" si="22"/>
        <v>0.21591593903484066</v>
      </c>
      <c r="I119" s="271">
        <f>'[4]1124分析標準表'!$J$5</f>
        <v>19872.829100000006</v>
      </c>
      <c r="J119" s="265">
        <f t="shared" si="23"/>
        <v>0.41931250232321859</v>
      </c>
      <c r="K119" s="394">
        <f>'[4]1124分析標準表'!$L$5</f>
        <v>2260.0809000000004</v>
      </c>
      <c r="L119" s="395">
        <f t="shared" si="24"/>
        <v>0.12833355340424993</v>
      </c>
      <c r="M119" s="862"/>
      <c r="N119" s="862"/>
    </row>
    <row r="120" spans="1:14" ht="18.75" hidden="1" outlineLevel="1">
      <c r="A120" s="272">
        <f t="shared" si="28"/>
        <v>45986</v>
      </c>
      <c r="B120" s="418">
        <v>8839575.7799999993</v>
      </c>
      <c r="C120" s="419">
        <v>21601.516299999992</v>
      </c>
      <c r="D120" s="359">
        <f t="shared" si="20"/>
        <v>2.4437277124626892E-3</v>
      </c>
      <c r="E120" s="419">
        <v>67076.143199999991</v>
      </c>
      <c r="F120" s="265">
        <f t="shared" ref="F120:F161" si="29">E120/B120</f>
        <v>7.5881631505171614E-3</v>
      </c>
      <c r="G120" s="418">
        <v>6164.1679999999997</v>
      </c>
      <c r="H120" s="265">
        <f t="shared" ref="H120:H161" si="30">G120/C120</f>
        <v>0.28535811627260638</v>
      </c>
      <c r="I120" s="271">
        <v>32464.572799999994</v>
      </c>
      <c r="J120" s="265">
        <f t="shared" ref="J120:J161" si="31">I120/E120</f>
        <v>0.48399581805413044</v>
      </c>
      <c r="K120" s="394">
        <v>3481.6969999999997</v>
      </c>
      <c r="L120" s="395">
        <f t="shared" si="24"/>
        <v>0.16117836135419814</v>
      </c>
      <c r="M120" s="862">
        <f>SUM(C120:C126)</f>
        <v>122297.90199999997</v>
      </c>
      <c r="N120" s="862">
        <f>SUM(E120:E126)</f>
        <v>343792.05889999989</v>
      </c>
    </row>
    <row r="121" spans="1:14" ht="18.75" hidden="1" outlineLevel="1">
      <c r="A121" s="274">
        <f t="shared" si="28"/>
        <v>45987</v>
      </c>
      <c r="B121" s="418">
        <v>7837463.8099999996</v>
      </c>
      <c r="C121" s="419">
        <v>19006.921999999995</v>
      </c>
      <c r="D121" s="359">
        <f t="shared" ref="D121:D161" si="32">C121/B121</f>
        <v>2.4251368122106833E-3</v>
      </c>
      <c r="E121" s="419">
        <v>53609.63359999995</v>
      </c>
      <c r="F121" s="265">
        <f t="shared" si="29"/>
        <v>6.8401762227722433E-3</v>
      </c>
      <c r="G121" s="418">
        <v>3719.3432000000003</v>
      </c>
      <c r="H121" s="265">
        <f t="shared" si="30"/>
        <v>0.19568361463260603</v>
      </c>
      <c r="I121" s="271">
        <v>24870.824799999973</v>
      </c>
      <c r="J121" s="265">
        <f t="shared" si="31"/>
        <v>0.4639245435917323</v>
      </c>
      <c r="K121" s="394">
        <v>2427.2896999999998</v>
      </c>
      <c r="L121" s="395">
        <f t="shared" si="24"/>
        <v>0.12770556432019875</v>
      </c>
      <c r="M121" s="862"/>
      <c r="N121" s="862"/>
    </row>
    <row r="122" spans="1:14" ht="18.75" hidden="1" outlineLevel="1">
      <c r="A122" s="272">
        <f t="shared" si="28"/>
        <v>45988</v>
      </c>
      <c r="B122" s="418">
        <v>6838850.9900000002</v>
      </c>
      <c r="C122" s="419">
        <v>16560.497200000002</v>
      </c>
      <c r="D122" s="359">
        <f t="shared" si="32"/>
        <v>2.421532100087474E-3</v>
      </c>
      <c r="E122" s="419">
        <v>44987.239699999984</v>
      </c>
      <c r="F122" s="265">
        <f t="shared" si="29"/>
        <v>6.5781868570878137E-3</v>
      </c>
      <c r="G122" s="418">
        <v>4105.8825999999999</v>
      </c>
      <c r="H122" s="265">
        <f t="shared" si="30"/>
        <v>0.24793232657290021</v>
      </c>
      <c r="I122" s="271">
        <v>14044.592399999998</v>
      </c>
      <c r="J122" s="265">
        <f t="shared" si="31"/>
        <v>0.31219057878761125</v>
      </c>
      <c r="K122" s="394">
        <v>2944.7848999999992</v>
      </c>
      <c r="L122" s="395">
        <f t="shared" si="24"/>
        <v>0.17781983623052083</v>
      </c>
      <c r="M122" s="862"/>
      <c r="N122" s="862"/>
    </row>
    <row r="123" spans="1:14" ht="18.75" hidden="1" outlineLevel="1">
      <c r="A123" s="272">
        <f t="shared" si="28"/>
        <v>45989</v>
      </c>
      <c r="B123" s="418">
        <v>5475821.4000000004</v>
      </c>
      <c r="C123" s="419">
        <v>13241.548199999997</v>
      </c>
      <c r="D123" s="359">
        <f t="shared" si="32"/>
        <v>2.4181848224633469E-3</v>
      </c>
      <c r="E123" s="419">
        <v>36378.44709999999</v>
      </c>
      <c r="F123" s="265">
        <f t="shared" si="29"/>
        <v>6.6434685214532361E-3</v>
      </c>
      <c r="G123" s="418">
        <v>3314.5319000000004</v>
      </c>
      <c r="H123" s="265">
        <f t="shared" si="30"/>
        <v>0.25031301853358817</v>
      </c>
      <c r="I123" s="271">
        <v>14044.754799999993</v>
      </c>
      <c r="J123" s="265">
        <f t="shared" si="31"/>
        <v>0.38607351109278099</v>
      </c>
      <c r="K123" s="394">
        <v>2154.6064000000001</v>
      </c>
      <c r="L123" s="395">
        <f t="shared" si="24"/>
        <v>0.16271559544676206</v>
      </c>
      <c r="M123" s="862"/>
      <c r="N123" s="862"/>
    </row>
    <row r="124" spans="1:14" ht="18.75" hidden="1" outlineLevel="1">
      <c r="A124" s="272">
        <f t="shared" si="28"/>
        <v>45990</v>
      </c>
      <c r="B124" s="418">
        <v>5795325.2699999996</v>
      </c>
      <c r="C124" s="419">
        <v>13991.7644</v>
      </c>
      <c r="D124" s="359">
        <f t="shared" si="32"/>
        <v>2.4143190844575324E-3</v>
      </c>
      <c r="E124" s="419">
        <v>37913.605099999957</v>
      </c>
      <c r="F124" s="265">
        <f t="shared" si="29"/>
        <v>6.5421013202249401E-3</v>
      </c>
      <c r="G124" s="418">
        <v>3069.1317999999997</v>
      </c>
      <c r="H124" s="265">
        <f t="shared" si="30"/>
        <v>0.21935273581364761</v>
      </c>
      <c r="I124" s="271">
        <v>14002.637999999997</v>
      </c>
      <c r="J124" s="265">
        <f t="shared" si="31"/>
        <v>0.36933016427920784</v>
      </c>
      <c r="K124" s="394">
        <v>2455.5356000000002</v>
      </c>
      <c r="L124" s="395">
        <f t="shared" si="24"/>
        <v>0.17549863832755791</v>
      </c>
      <c r="M124" s="862"/>
      <c r="N124" s="862"/>
    </row>
    <row r="125" spans="1:14" ht="18.75" hidden="1" outlineLevel="1">
      <c r="A125" s="272">
        <f t="shared" si="28"/>
        <v>45991</v>
      </c>
      <c r="B125" s="418">
        <v>8105673.96</v>
      </c>
      <c r="C125" s="419">
        <v>19599.635199999993</v>
      </c>
      <c r="D125" s="359">
        <f t="shared" si="32"/>
        <v>2.4180142572623282E-3</v>
      </c>
      <c r="E125" s="419">
        <v>54235.057400000005</v>
      </c>
      <c r="F125" s="265">
        <f t="shared" si="29"/>
        <v>6.6909991282205492E-3</v>
      </c>
      <c r="G125" s="418">
        <v>4010.5706999999993</v>
      </c>
      <c r="H125" s="265">
        <f t="shared" si="30"/>
        <v>0.20462476260782653</v>
      </c>
      <c r="I125" s="271">
        <v>17327.644400000005</v>
      </c>
      <c r="J125" s="265">
        <f t="shared" si="31"/>
        <v>0.31949158405426531</v>
      </c>
      <c r="K125" s="394">
        <v>2763.8056999999999</v>
      </c>
      <c r="L125" s="395">
        <f t="shared" si="24"/>
        <v>0.14101311946867259</v>
      </c>
      <c r="M125" s="862"/>
      <c r="N125" s="862"/>
    </row>
    <row r="126" spans="1:14" ht="18.75" collapsed="1">
      <c r="A126" s="272">
        <f t="shared" si="28"/>
        <v>45992</v>
      </c>
      <c r="B126" s="418">
        <v>7580656.6500000004</v>
      </c>
      <c r="C126" s="419">
        <v>18296.018700000001</v>
      </c>
      <c r="D126" s="359">
        <f t="shared" si="32"/>
        <v>2.4135137026684884E-3</v>
      </c>
      <c r="E126" s="419">
        <v>49591.932800000024</v>
      </c>
      <c r="F126" s="265">
        <f t="shared" si="29"/>
        <v>6.5419046251092277E-3</v>
      </c>
      <c r="G126" s="418">
        <v>4383.4355999999998</v>
      </c>
      <c r="H126" s="265">
        <f t="shared" si="30"/>
        <v>0.23958412329344633</v>
      </c>
      <c r="I126" s="271">
        <v>12510.985100000009</v>
      </c>
      <c r="J126" s="265">
        <f t="shared" si="31"/>
        <v>0.25227863472181511</v>
      </c>
      <c r="K126" s="394">
        <v>2708.3008</v>
      </c>
      <c r="L126" s="395">
        <f t="shared" si="24"/>
        <v>0.14802678355373566</v>
      </c>
      <c r="M126" s="862"/>
      <c r="N126" s="862"/>
    </row>
    <row r="127" spans="1:14" ht="18.75">
      <c r="A127" s="272">
        <f t="shared" si="28"/>
        <v>45993</v>
      </c>
      <c r="B127" s="418">
        <v>7216854.1399999997</v>
      </c>
      <c r="C127" s="419">
        <v>17418.927200000006</v>
      </c>
      <c r="D127" s="359">
        <f t="shared" si="32"/>
        <v>2.4136454557747242E-3</v>
      </c>
      <c r="E127" s="419">
        <v>46895.851699999956</v>
      </c>
      <c r="F127" s="265">
        <f t="shared" si="29"/>
        <v>6.4981016368442163E-3</v>
      </c>
      <c r="G127" s="418">
        <v>3619.7721999999999</v>
      </c>
      <c r="H127" s="265">
        <f t="shared" si="30"/>
        <v>0.20780683898833902</v>
      </c>
      <c r="I127" s="271">
        <v>20627.949599999996</v>
      </c>
      <c r="J127" s="265">
        <f t="shared" si="31"/>
        <v>0.43986725589206038</v>
      </c>
      <c r="K127" s="394">
        <v>2647.6203999999998</v>
      </c>
      <c r="L127" s="395">
        <f t="shared" si="24"/>
        <v>0.15199675442698898</v>
      </c>
      <c r="M127" s="862">
        <f>SUM(C127:C133)</f>
        <v>113380.4783</v>
      </c>
      <c r="N127" s="862">
        <f>SUM(E127:E133)</f>
        <v>302283.50249999994</v>
      </c>
    </row>
    <row r="128" spans="1:14" ht="18.75">
      <c r="A128" s="274">
        <f t="shared" si="28"/>
        <v>45994</v>
      </c>
      <c r="B128" s="418">
        <v>6818458.8600000003</v>
      </c>
      <c r="C128" s="419">
        <v>16444.572400000001</v>
      </c>
      <c r="D128" s="359">
        <f t="shared" si="32"/>
        <v>2.4117726215920881E-3</v>
      </c>
      <c r="E128" s="419">
        <v>43925.979499999987</v>
      </c>
      <c r="F128" s="265">
        <f t="shared" si="29"/>
        <v>6.4422152280904114E-3</v>
      </c>
      <c r="G128" s="418">
        <v>3798.0571</v>
      </c>
      <c r="H128" s="265">
        <f t="shared" si="30"/>
        <v>0.23096113462944162</v>
      </c>
      <c r="I128" s="271">
        <v>15945.432300000004</v>
      </c>
      <c r="J128" s="265">
        <f t="shared" si="31"/>
        <v>0.36300686931750742</v>
      </c>
      <c r="K128" s="394">
        <v>2604.9282000000003</v>
      </c>
      <c r="L128" s="395">
        <f t="shared" si="24"/>
        <v>0.15840656337163259</v>
      </c>
      <c r="M128" s="862"/>
      <c r="N128" s="862"/>
    </row>
    <row r="129" spans="1:14" ht="18.75">
      <c r="A129" s="272">
        <f t="shared" si="28"/>
        <v>45995</v>
      </c>
      <c r="B129" s="418">
        <v>6383179.6699999999</v>
      </c>
      <c r="C129" s="419">
        <v>15459.393099999998</v>
      </c>
      <c r="D129" s="359">
        <f t="shared" si="32"/>
        <v>2.4218953404455865E-3</v>
      </c>
      <c r="E129" s="419">
        <v>40966.253300000033</v>
      </c>
      <c r="F129" s="265">
        <f t="shared" si="29"/>
        <v>6.4178443061121034E-3</v>
      </c>
      <c r="G129" s="418">
        <v>3475.5524999999998</v>
      </c>
      <c r="H129" s="265">
        <f t="shared" si="30"/>
        <v>0.22481817219590594</v>
      </c>
      <c r="I129" s="271">
        <v>15270.737100000009</v>
      </c>
      <c r="J129" s="265">
        <f t="shared" si="31"/>
        <v>0.37276382070312486</v>
      </c>
      <c r="K129" s="394">
        <v>2329.6310999999996</v>
      </c>
      <c r="L129" s="395">
        <f t="shared" si="24"/>
        <v>0.15069356765370046</v>
      </c>
      <c r="M129" s="862"/>
      <c r="N129" s="862"/>
    </row>
    <row r="130" spans="1:14" ht="18.75">
      <c r="A130" s="272">
        <f t="shared" si="28"/>
        <v>45996</v>
      </c>
      <c r="B130" s="418">
        <v>5580840.8899999997</v>
      </c>
      <c r="C130" s="419">
        <v>13494.855699999996</v>
      </c>
      <c r="D130" s="359">
        <f t="shared" si="32"/>
        <v>2.4180685251537419E-3</v>
      </c>
      <c r="E130" s="419">
        <v>35673.100800000015</v>
      </c>
      <c r="F130" s="265">
        <f t="shared" si="29"/>
        <v>6.3920655512542338E-3</v>
      </c>
      <c r="G130" s="418">
        <v>3112.3436000000002</v>
      </c>
      <c r="H130" s="265">
        <f t="shared" si="30"/>
        <v>0.23063185477411224</v>
      </c>
      <c r="I130" s="271">
        <v>13057.6459</v>
      </c>
      <c r="J130" s="265">
        <f t="shared" si="31"/>
        <v>0.36603618993502224</v>
      </c>
      <c r="K130" s="394">
        <v>2459.9515000000001</v>
      </c>
      <c r="L130" s="395">
        <f t="shared" si="24"/>
        <v>0.1822880921950133</v>
      </c>
      <c r="M130" s="862"/>
      <c r="N130" s="862"/>
    </row>
    <row r="131" spans="1:14" ht="18.75">
      <c r="A131" s="272">
        <f t="shared" si="28"/>
        <v>45997</v>
      </c>
      <c r="B131" s="418">
        <v>5751691.1200000001</v>
      </c>
      <c r="C131" s="419">
        <v>13907.639799999995</v>
      </c>
      <c r="D131" s="359">
        <f t="shared" si="32"/>
        <v>2.4180088099028507E-3</v>
      </c>
      <c r="E131" s="419">
        <v>36722.147600000011</v>
      </c>
      <c r="F131" s="265">
        <f t="shared" si="29"/>
        <v>6.3845826964365939E-3</v>
      </c>
      <c r="G131" s="418">
        <v>3456.4261999999999</v>
      </c>
      <c r="H131" s="265">
        <f t="shared" si="30"/>
        <v>0.24852715843273429</v>
      </c>
      <c r="I131" s="271">
        <v>11847.507499999992</v>
      </c>
      <c r="J131" s="265">
        <f t="shared" si="31"/>
        <v>0.32262567072738385</v>
      </c>
      <c r="K131" s="394">
        <v>2456.6808999999998</v>
      </c>
      <c r="L131" s="395">
        <f t="shared" si="24"/>
        <v>0.17664254577545219</v>
      </c>
      <c r="M131" s="862"/>
      <c r="N131" s="862"/>
    </row>
    <row r="132" spans="1:14" ht="18.75">
      <c r="A132" s="272">
        <f t="shared" si="28"/>
        <v>45998</v>
      </c>
      <c r="B132" s="418">
        <v>7627342.9000000004</v>
      </c>
      <c r="C132" s="419">
        <v>18515.458899999998</v>
      </c>
      <c r="D132" s="359">
        <f t="shared" si="32"/>
        <v>2.4275110143533729E-3</v>
      </c>
      <c r="E132" s="419">
        <v>49883.322100000027</v>
      </c>
      <c r="F132" s="265">
        <f t="shared" si="29"/>
        <v>6.5400654925321404E-3</v>
      </c>
      <c r="G132" s="418">
        <v>3292.1963000000001</v>
      </c>
      <c r="H132" s="265">
        <f t="shared" si="30"/>
        <v>0.1778079775273623</v>
      </c>
      <c r="I132" s="271">
        <v>16055.894599999991</v>
      </c>
      <c r="J132" s="265">
        <f t="shared" si="31"/>
        <v>0.32186899196114249</v>
      </c>
      <c r="K132" s="394">
        <v>2673.8338999999996</v>
      </c>
      <c r="L132" s="395">
        <f t="shared" si="24"/>
        <v>0.14441089008061259</v>
      </c>
      <c r="M132" s="862"/>
      <c r="N132" s="862"/>
    </row>
    <row r="133" spans="1:14" ht="18.75">
      <c r="A133" s="272">
        <f t="shared" si="28"/>
        <v>45999</v>
      </c>
      <c r="B133" s="418">
        <v>7483887.3200000003</v>
      </c>
      <c r="C133" s="419">
        <v>18139.631200000003</v>
      </c>
      <c r="D133" s="359">
        <f t="shared" si="32"/>
        <v>2.4238247349774372E-3</v>
      </c>
      <c r="E133" s="419">
        <v>48216.847499999974</v>
      </c>
      <c r="F133" s="265">
        <f t="shared" si="29"/>
        <v>6.4427543385300427E-3</v>
      </c>
      <c r="G133" s="418">
        <v>3159.3382999999999</v>
      </c>
      <c r="H133" s="265">
        <f t="shared" si="30"/>
        <v>0.17416772508583303</v>
      </c>
      <c r="I133" s="271">
        <v>13543.802000000003</v>
      </c>
      <c r="J133" s="265">
        <f t="shared" si="31"/>
        <v>0.28089356111471225</v>
      </c>
      <c r="K133" s="394">
        <v>2287.3581000000004</v>
      </c>
      <c r="L133" s="395">
        <f t="shared" si="24"/>
        <v>0.12609727699425333</v>
      </c>
      <c r="M133" s="862"/>
      <c r="N133" s="862"/>
    </row>
    <row r="134" spans="1:14" ht="18.75">
      <c r="A134" s="272">
        <f t="shared" si="28"/>
        <v>46000</v>
      </c>
      <c r="B134" s="418">
        <v>7203382.29</v>
      </c>
      <c r="C134" s="419">
        <v>17392.512000000006</v>
      </c>
      <c r="D134" s="359">
        <f t="shared" si="32"/>
        <v>2.4144924286671459E-3</v>
      </c>
      <c r="E134" s="419">
        <v>45005.679899999996</v>
      </c>
      <c r="F134" s="265">
        <f t="shared" si="29"/>
        <v>6.2478538675475453E-3</v>
      </c>
      <c r="G134" s="418">
        <v>3351.5631999999991</v>
      </c>
      <c r="H134" s="265">
        <f t="shared" si="30"/>
        <v>0.19270150280764492</v>
      </c>
      <c r="I134" s="271">
        <v>9791.8915999999881</v>
      </c>
      <c r="J134" s="265">
        <f t="shared" si="31"/>
        <v>0.21757012940937681</v>
      </c>
      <c r="K134" s="394">
        <v>2091.4762999999998</v>
      </c>
      <c r="L134" s="395">
        <f t="shared" si="24"/>
        <v>0.12025153698327183</v>
      </c>
      <c r="M134" s="862">
        <f>SUM(C134:C140)</f>
        <v>105099.1453</v>
      </c>
      <c r="N134" s="862">
        <f>SUM(E134:E140)</f>
        <v>265896.45239999995</v>
      </c>
    </row>
    <row r="135" spans="1:14" ht="18.75">
      <c r="A135" s="274">
        <f t="shared" si="28"/>
        <v>46001</v>
      </c>
      <c r="B135" s="418">
        <v>6847009.8200000003</v>
      </c>
      <c r="C135" s="419">
        <v>16529.278799999996</v>
      </c>
      <c r="D135" s="359">
        <f t="shared" si="32"/>
        <v>2.4140872051502324E-3</v>
      </c>
      <c r="E135" s="419">
        <v>42491.097200000011</v>
      </c>
      <c r="F135" s="265">
        <f t="shared" si="29"/>
        <v>6.2057888504678691E-3</v>
      </c>
      <c r="G135" s="418">
        <v>3889.2697000000007</v>
      </c>
      <c r="H135" s="265">
        <f t="shared" si="30"/>
        <v>0.23529578919075414</v>
      </c>
      <c r="I135" s="271">
        <v>12348.938399999992</v>
      </c>
      <c r="J135" s="265">
        <f t="shared" si="31"/>
        <v>0.29062413573071932</v>
      </c>
      <c r="K135" s="394">
        <v>2156.3338999999996</v>
      </c>
      <c r="L135" s="395">
        <f t="shared" ref="L135:L161" si="33">K135/C135</f>
        <v>0.13045541345699851</v>
      </c>
      <c r="M135" s="862"/>
      <c r="N135" s="862"/>
    </row>
    <row r="136" spans="1:14" ht="18.75">
      <c r="A136" s="272">
        <f t="shared" si="28"/>
        <v>46002</v>
      </c>
      <c r="B136" s="418">
        <v>6161615.0300000003</v>
      </c>
      <c r="C136" s="419">
        <v>14908.625299999998</v>
      </c>
      <c r="D136" s="359">
        <f t="shared" si="32"/>
        <v>2.4195970094548404E-3</v>
      </c>
      <c r="E136" s="419">
        <v>37856.834599999987</v>
      </c>
      <c r="F136" s="265">
        <f t="shared" si="29"/>
        <v>6.1439792028032602E-3</v>
      </c>
      <c r="G136" s="418">
        <v>3157.3488999999995</v>
      </c>
      <c r="H136" s="265">
        <f t="shared" si="30"/>
        <v>0.21178001569333157</v>
      </c>
      <c r="I136" s="271">
        <v>11272.585999999992</v>
      </c>
      <c r="J136" s="265">
        <f t="shared" si="31"/>
        <v>0.29776884726648528</v>
      </c>
      <c r="K136" s="394">
        <v>2183.9627999999998</v>
      </c>
      <c r="L136" s="395">
        <f t="shared" si="33"/>
        <v>0.14648988461732954</v>
      </c>
      <c r="M136" s="862"/>
      <c r="N136" s="862"/>
    </row>
    <row r="137" spans="1:14" ht="18.75">
      <c r="A137" s="272">
        <f t="shared" si="28"/>
        <v>46003</v>
      </c>
      <c r="B137" s="418">
        <v>4819430.2300000004</v>
      </c>
      <c r="C137" s="419">
        <v>11651.388599999998</v>
      </c>
      <c r="D137" s="359">
        <f t="shared" si="32"/>
        <v>2.4175863211946523E-3</v>
      </c>
      <c r="E137" s="419">
        <v>29506.451099999977</v>
      </c>
      <c r="F137" s="265">
        <f t="shared" si="29"/>
        <v>6.1223940781066095E-3</v>
      </c>
      <c r="G137" s="418">
        <v>3432.0547000000006</v>
      </c>
      <c r="H137" s="265">
        <f t="shared" si="30"/>
        <v>0.29456186020608743</v>
      </c>
      <c r="I137" s="271">
        <v>9692.6231999999964</v>
      </c>
      <c r="J137" s="265">
        <f t="shared" si="31"/>
        <v>0.32849166330274143</v>
      </c>
      <c r="K137" s="394">
        <v>2279.2371000000003</v>
      </c>
      <c r="L137" s="395">
        <f t="shared" si="33"/>
        <v>0.19561935304432301</v>
      </c>
      <c r="M137" s="862"/>
      <c r="N137" s="862"/>
    </row>
    <row r="138" spans="1:14" ht="18.75">
      <c r="A138" s="272">
        <f t="shared" si="28"/>
        <v>46004</v>
      </c>
      <c r="B138" s="418">
        <v>5104433.71</v>
      </c>
      <c r="C138" s="419">
        <v>12311.132899999997</v>
      </c>
      <c r="D138" s="359">
        <f t="shared" si="32"/>
        <v>2.4118508730716767E-3</v>
      </c>
      <c r="E138" s="419">
        <v>30821.620799999975</v>
      </c>
      <c r="F138" s="265">
        <f t="shared" si="29"/>
        <v>6.0382057150860672E-3</v>
      </c>
      <c r="G138" s="418">
        <v>3544.4534000000003</v>
      </c>
      <c r="H138" s="265">
        <f t="shared" si="30"/>
        <v>0.28790635506826517</v>
      </c>
      <c r="I138" s="271">
        <v>11393.697199999986</v>
      </c>
      <c r="J138" s="265">
        <f t="shared" si="31"/>
        <v>0.36966573801985114</v>
      </c>
      <c r="K138" s="394">
        <v>1640.3861000000002</v>
      </c>
      <c r="L138" s="395">
        <f t="shared" si="33"/>
        <v>0.13324412248039338</v>
      </c>
      <c r="M138" s="862"/>
      <c r="N138" s="862"/>
    </row>
    <row r="139" spans="1:14" ht="18.75">
      <c r="A139" s="272">
        <f t="shared" si="28"/>
        <v>46005</v>
      </c>
      <c r="B139" s="418">
        <v>6791293.46</v>
      </c>
      <c r="C139" s="419">
        <v>16395.693499999994</v>
      </c>
      <c r="D139" s="359">
        <f t="shared" si="32"/>
        <v>2.414222503646602E-3</v>
      </c>
      <c r="E139" s="419">
        <v>40936.082500000004</v>
      </c>
      <c r="F139" s="265">
        <f t="shared" si="29"/>
        <v>6.0277298781313453E-3</v>
      </c>
      <c r="G139" s="418">
        <v>3508.5601000000001</v>
      </c>
      <c r="H139" s="265">
        <f t="shared" si="30"/>
        <v>0.21399278414176268</v>
      </c>
      <c r="I139" s="271">
        <v>11128.016399999997</v>
      </c>
      <c r="J139" s="265">
        <f t="shared" si="31"/>
        <v>0.27183882092283734</v>
      </c>
      <c r="K139" s="394">
        <v>1105.3749</v>
      </c>
      <c r="L139" s="395">
        <f t="shared" si="33"/>
        <v>6.741861208859512E-2</v>
      </c>
      <c r="M139" s="862"/>
      <c r="N139" s="862"/>
    </row>
    <row r="140" spans="1:14" ht="18.75">
      <c r="A140" s="272">
        <f t="shared" si="28"/>
        <v>46006</v>
      </c>
      <c r="B140" s="418">
        <v>6574665.4299999997</v>
      </c>
      <c r="C140" s="419">
        <v>15910.514200000001</v>
      </c>
      <c r="D140" s="359">
        <f t="shared" si="32"/>
        <v>2.4199732091918784E-3</v>
      </c>
      <c r="E140" s="419">
        <v>39278.686299999994</v>
      </c>
      <c r="F140" s="265">
        <f t="shared" si="29"/>
        <v>5.9742486850771961E-3</v>
      </c>
      <c r="G140" s="418">
        <v>3808.1297</v>
      </c>
      <c r="H140" s="265">
        <f t="shared" si="30"/>
        <v>0.23934673965471207</v>
      </c>
      <c r="I140" s="271">
        <v>13746.098199999986</v>
      </c>
      <c r="J140" s="265">
        <f t="shared" si="31"/>
        <v>0.34996328785059155</v>
      </c>
      <c r="K140" s="394">
        <v>932.73839999999996</v>
      </c>
      <c r="L140" s="395">
        <f t="shared" si="33"/>
        <v>5.8624026117270293E-2</v>
      </c>
      <c r="M140" s="862"/>
      <c r="N140" s="862"/>
    </row>
    <row r="141" spans="1:14" ht="18.75">
      <c r="A141" s="272">
        <f t="shared" si="28"/>
        <v>46007</v>
      </c>
      <c r="B141" s="418">
        <v>5594103.5800000001</v>
      </c>
      <c r="C141" s="419">
        <v>13504.862799999999</v>
      </c>
      <c r="D141" s="359">
        <f t="shared" si="32"/>
        <v>2.4141245521950095E-3</v>
      </c>
      <c r="E141" s="419">
        <v>33215.445200000002</v>
      </c>
      <c r="F141" s="265">
        <f t="shared" si="29"/>
        <v>5.9375813702755931E-3</v>
      </c>
      <c r="G141" s="418">
        <v>3438.8987000000002</v>
      </c>
      <c r="H141" s="265">
        <f t="shared" si="30"/>
        <v>0.254641513277721</v>
      </c>
      <c r="I141" s="271">
        <v>10590.93660000001</v>
      </c>
      <c r="J141" s="265">
        <f t="shared" si="31"/>
        <v>0.31885577737190796</v>
      </c>
      <c r="K141" s="394">
        <v>776.06640000000004</v>
      </c>
      <c r="L141" s="395">
        <f t="shared" si="33"/>
        <v>5.7465700429033616E-2</v>
      </c>
      <c r="M141" s="862">
        <f>SUM(C141:C147)</f>
        <v>86713.273499999981</v>
      </c>
      <c r="N141" s="862">
        <f>SUM(E141:E147)</f>
        <v>214024.47030000002</v>
      </c>
    </row>
    <row r="142" spans="1:14" ht="18.75">
      <c r="A142" s="274">
        <f t="shared" si="28"/>
        <v>46008</v>
      </c>
      <c r="B142" s="418">
        <v>5346580.13</v>
      </c>
      <c r="C142" s="419">
        <v>12885.809999999996</v>
      </c>
      <c r="D142" s="359">
        <f t="shared" si="32"/>
        <v>2.4101032223751589E-3</v>
      </c>
      <c r="E142" s="419">
        <v>31733.558899999975</v>
      </c>
      <c r="F142" s="265">
        <f t="shared" si="29"/>
        <v>5.9353003468405842E-3</v>
      </c>
      <c r="G142" s="418">
        <v>3467.0658999999996</v>
      </c>
      <c r="H142" s="265">
        <f t="shared" si="30"/>
        <v>0.26906076529143302</v>
      </c>
      <c r="I142" s="271">
        <v>13802.727100000007</v>
      </c>
      <c r="J142" s="265">
        <f t="shared" si="31"/>
        <v>0.43495679584807045</v>
      </c>
      <c r="K142" s="394">
        <v>776.06640000000004</v>
      </c>
      <c r="L142" s="395">
        <f t="shared" si="33"/>
        <v>6.0226435125149316E-2</v>
      </c>
      <c r="M142" s="862"/>
      <c r="N142" s="862"/>
    </row>
    <row r="143" spans="1:14" ht="18.75">
      <c r="A143" s="272">
        <f t="shared" si="28"/>
        <v>46009</v>
      </c>
      <c r="B143" s="418">
        <v>4884899.46</v>
      </c>
      <c r="C143" s="419">
        <v>11774.312999999993</v>
      </c>
      <c r="D143" s="359">
        <f t="shared" si="32"/>
        <v>2.4103490965195818E-3</v>
      </c>
      <c r="E143" s="419">
        <v>28920.598100000021</v>
      </c>
      <c r="F143" s="265">
        <f t="shared" si="29"/>
        <v>5.9204080527790479E-3</v>
      </c>
      <c r="G143" s="418">
        <v>3786.6423999999997</v>
      </c>
      <c r="H143" s="265">
        <f t="shared" si="30"/>
        <v>0.32160198221331487</v>
      </c>
      <c r="I143" s="271">
        <v>9610.4524000000238</v>
      </c>
      <c r="J143" s="265">
        <f t="shared" si="31"/>
        <v>0.33230475963081885</v>
      </c>
      <c r="K143" s="394">
        <v>1482.2278000000001</v>
      </c>
      <c r="L143" s="395">
        <f t="shared" si="33"/>
        <v>0.12588656340289248</v>
      </c>
      <c r="M143" s="862"/>
      <c r="N143" s="862"/>
    </row>
    <row r="144" spans="1:14" ht="18.75">
      <c r="A144" s="272">
        <f t="shared" si="28"/>
        <v>46010</v>
      </c>
      <c r="B144" s="418">
        <v>4164442.82</v>
      </c>
      <c r="C144" s="419">
        <v>10071.619699999997</v>
      </c>
      <c r="D144" s="359">
        <f t="shared" si="32"/>
        <v>2.4184795266320881E-3</v>
      </c>
      <c r="E144" s="419">
        <v>24142.261699999992</v>
      </c>
      <c r="F144" s="265">
        <f t="shared" si="29"/>
        <v>5.7972369278442857E-3</v>
      </c>
      <c r="G144" s="418">
        <v>3786.6423999999997</v>
      </c>
      <c r="H144" s="265">
        <f t="shared" si="30"/>
        <v>0.37597154308755332</v>
      </c>
      <c r="I144" s="271">
        <v>9711.6512999999941</v>
      </c>
      <c r="J144" s="265">
        <f t="shared" si="31"/>
        <v>0.40226766740748227</v>
      </c>
      <c r="K144" s="394">
        <v>1246.6835000000001</v>
      </c>
      <c r="L144" s="395">
        <f t="shared" si="33"/>
        <v>0.12378182825946063</v>
      </c>
      <c r="M144" s="862"/>
      <c r="N144" s="862"/>
    </row>
    <row r="145" spans="1:14" ht="18.75">
      <c r="A145" s="272">
        <f t="shared" si="28"/>
        <v>46011</v>
      </c>
      <c r="B145" s="418">
        <v>4416470.66</v>
      </c>
      <c r="C145" s="419">
        <v>10694.689399999999</v>
      </c>
      <c r="D145" s="359">
        <f t="shared" si="32"/>
        <v>2.4215465749295841E-3</v>
      </c>
      <c r="E145" s="419">
        <v>26665.013100000015</v>
      </c>
      <c r="F145" s="265">
        <f t="shared" si="29"/>
        <v>6.0376293997614862E-3</v>
      </c>
      <c r="G145" s="418">
        <v>3240.4603999999995</v>
      </c>
      <c r="H145" s="265">
        <f t="shared" si="30"/>
        <v>0.30299714922062154</v>
      </c>
      <c r="I145" s="271">
        <v>11149.872200000009</v>
      </c>
      <c r="J145" s="265">
        <f t="shared" si="31"/>
        <v>0.41814613621922436</v>
      </c>
      <c r="K145" s="394">
        <v>1076.3715</v>
      </c>
      <c r="L145" s="395">
        <f t="shared" si="33"/>
        <v>0.10064541939852878</v>
      </c>
      <c r="M145" s="862"/>
      <c r="N145" s="862"/>
    </row>
    <row r="146" spans="1:14" ht="18.75">
      <c r="A146" s="272">
        <f t="shared" si="28"/>
        <v>46012</v>
      </c>
      <c r="B146" s="418">
        <v>5774443.0300000003</v>
      </c>
      <c r="C146" s="419">
        <v>13953.724300000005</v>
      </c>
      <c r="D146" s="359">
        <f t="shared" si="32"/>
        <v>2.4164623717830677E-3</v>
      </c>
      <c r="E146" s="419">
        <v>34792.215100000001</v>
      </c>
      <c r="F146" s="265">
        <f t="shared" si="29"/>
        <v>6.0252070925704499E-3</v>
      </c>
      <c r="G146" s="418">
        <v>2889.4709999999995</v>
      </c>
      <c r="H146" s="265">
        <f t="shared" si="30"/>
        <v>0.20707525373709715</v>
      </c>
      <c r="I146" s="271">
        <v>10862.774199999993</v>
      </c>
      <c r="J146" s="265">
        <f t="shared" si="31"/>
        <v>0.31221852844891135</v>
      </c>
      <c r="K146" s="394">
        <v>1037.4336000000001</v>
      </c>
      <c r="L146" s="395">
        <f t="shared" si="33"/>
        <v>7.4348150909073041E-2</v>
      </c>
      <c r="M146" s="862"/>
      <c r="N146" s="862"/>
    </row>
    <row r="147" spans="1:14" ht="18.75">
      <c r="A147" s="272">
        <f t="shared" si="28"/>
        <v>46013</v>
      </c>
      <c r="B147" s="418">
        <v>5732376.4900000002</v>
      </c>
      <c r="C147" s="419">
        <v>13828.254300000001</v>
      </c>
      <c r="D147" s="359">
        <f t="shared" si="32"/>
        <v>2.4123074128370799E-3</v>
      </c>
      <c r="E147" s="419">
        <v>34555.378200000014</v>
      </c>
      <c r="F147" s="265">
        <f t="shared" si="29"/>
        <v>6.0281068873060031E-3</v>
      </c>
      <c r="G147" s="418">
        <v>3370.8922000000002</v>
      </c>
      <c r="H147" s="265">
        <f t="shared" si="30"/>
        <v>0.24376845600821789</v>
      </c>
      <c r="I147" s="271">
        <v>15362.5082</v>
      </c>
      <c r="J147" s="265">
        <f t="shared" si="31"/>
        <v>0.44457647406098982</v>
      </c>
      <c r="K147" s="394">
        <v>670.26490000000001</v>
      </c>
      <c r="L147" s="395">
        <f t="shared" si="33"/>
        <v>4.8470680785787978E-2</v>
      </c>
      <c r="M147" s="862"/>
      <c r="N147" s="862"/>
    </row>
    <row r="148" spans="1:14" ht="18.75">
      <c r="A148" s="272">
        <f t="shared" si="28"/>
        <v>46014</v>
      </c>
      <c r="B148" s="418">
        <v>5486740.5199999996</v>
      </c>
      <c r="C148" s="419">
        <v>13254.413100000002</v>
      </c>
      <c r="D148" s="359">
        <f t="shared" si="32"/>
        <v>2.4157171369204831E-3</v>
      </c>
      <c r="E148" s="419">
        <v>32933.667499999989</v>
      </c>
      <c r="F148" s="265">
        <f t="shared" si="29"/>
        <v>6.002410243377063E-3</v>
      </c>
      <c r="G148" s="418">
        <v>3246.6208000000001</v>
      </c>
      <c r="H148" s="265">
        <f t="shared" si="30"/>
        <v>0.24494640204023818</v>
      </c>
      <c r="I148" s="271">
        <v>12006.990599999992</v>
      </c>
      <c r="J148" s="265">
        <f t="shared" si="31"/>
        <v>0.36458103550113258</v>
      </c>
      <c r="K148" s="394">
        <v>922.84680000000014</v>
      </c>
      <c r="L148" s="395">
        <f t="shared" si="33"/>
        <v>6.9625625294566992E-2</v>
      </c>
      <c r="M148" s="862">
        <f>SUM(C148:C154)</f>
        <v>81950.398200000011</v>
      </c>
      <c r="N148" s="862">
        <f>SUM(E148:E154)</f>
        <v>200793.81850000005</v>
      </c>
    </row>
    <row r="149" spans="1:14" ht="18.75">
      <c r="A149" s="274">
        <f t="shared" si="28"/>
        <v>46015</v>
      </c>
      <c r="B149" s="418">
        <v>4289388.5</v>
      </c>
      <c r="C149" s="419">
        <v>10346.692999999996</v>
      </c>
      <c r="D149" s="359">
        <f t="shared" si="32"/>
        <v>2.4121603813690448E-3</v>
      </c>
      <c r="E149" s="419">
        <v>25820.826600000037</v>
      </c>
      <c r="F149" s="265">
        <f t="shared" si="29"/>
        <v>6.0196987519316649E-3</v>
      </c>
      <c r="G149" s="418">
        <v>2755.3017</v>
      </c>
      <c r="H149" s="265">
        <f t="shared" si="30"/>
        <v>0.26629781129100877</v>
      </c>
      <c r="I149" s="271">
        <v>11698.644600000012</v>
      </c>
      <c r="J149" s="265">
        <f t="shared" si="31"/>
        <v>0.45307010427001571</v>
      </c>
      <c r="K149" s="394">
        <v>1104.2886000000001</v>
      </c>
      <c r="L149" s="395">
        <f t="shared" si="33"/>
        <v>0.10672865233364907</v>
      </c>
      <c r="M149" s="862"/>
      <c r="N149" s="862"/>
    </row>
    <row r="150" spans="1:14" ht="18.75">
      <c r="A150" s="272">
        <f t="shared" si="28"/>
        <v>46016</v>
      </c>
      <c r="B150" s="418">
        <v>4808238.54</v>
      </c>
      <c r="C150" s="419">
        <v>11612.767500000002</v>
      </c>
      <c r="D150" s="359">
        <f t="shared" si="32"/>
        <v>2.4151812359958333E-3</v>
      </c>
      <c r="E150" s="419">
        <v>28575.358999999997</v>
      </c>
      <c r="F150" s="265">
        <f t="shared" si="29"/>
        <v>5.9429994502726976E-3</v>
      </c>
      <c r="G150" s="418">
        <v>2770.5486999999998</v>
      </c>
      <c r="H150" s="265">
        <f t="shared" si="30"/>
        <v>0.23857781532266098</v>
      </c>
      <c r="I150" s="271">
        <v>12026.908799999994</v>
      </c>
      <c r="J150" s="265">
        <f t="shared" si="31"/>
        <v>0.42088390910504381</v>
      </c>
      <c r="K150" s="394">
        <v>1201.8991000000001</v>
      </c>
      <c r="L150" s="395">
        <f t="shared" si="33"/>
        <v>0.10349807657821444</v>
      </c>
      <c r="M150" s="862"/>
      <c r="N150" s="862"/>
    </row>
    <row r="151" spans="1:14" ht="18.75">
      <c r="A151" s="272">
        <f t="shared" si="28"/>
        <v>46017</v>
      </c>
      <c r="B151" s="418">
        <v>4055490.68</v>
      </c>
      <c r="C151" s="419">
        <v>9814.0207000000009</v>
      </c>
      <c r="D151" s="359">
        <f t="shared" si="32"/>
        <v>2.4199342260601622E-3</v>
      </c>
      <c r="E151" s="419">
        <v>23890.444200000016</v>
      </c>
      <c r="F151" s="265">
        <f t="shared" si="29"/>
        <v>5.8908886951257932E-3</v>
      </c>
      <c r="G151" s="418">
        <v>3195.3555999999999</v>
      </c>
      <c r="H151" s="265">
        <f t="shared" si="30"/>
        <v>0.32559087632655997</v>
      </c>
      <c r="I151" s="271">
        <v>8739.2014000000072</v>
      </c>
      <c r="J151" s="265">
        <f t="shared" si="31"/>
        <v>0.36580321934742432</v>
      </c>
      <c r="K151" s="394">
        <v>1651.0279999999998</v>
      </c>
      <c r="L151" s="395">
        <f t="shared" si="33"/>
        <v>0.16823155875348822</v>
      </c>
      <c r="M151" s="862"/>
      <c r="N151" s="862"/>
    </row>
    <row r="152" spans="1:14" ht="18.75">
      <c r="A152" s="272">
        <f t="shared" si="28"/>
        <v>46018</v>
      </c>
      <c r="B152" s="418">
        <v>4295233.21</v>
      </c>
      <c r="C152" s="419">
        <v>10379.078500000001</v>
      </c>
      <c r="D152" s="359">
        <f t="shared" si="32"/>
        <v>2.41641792018087E-3</v>
      </c>
      <c r="E152" s="419">
        <v>25273.393099999998</v>
      </c>
      <c r="F152" s="265">
        <f t="shared" si="29"/>
        <v>5.8840560836509268E-3</v>
      </c>
      <c r="G152" s="418">
        <v>3551.4712000000004</v>
      </c>
      <c r="H152" s="265">
        <f t="shared" si="30"/>
        <v>0.34217596485082946</v>
      </c>
      <c r="I152" s="271">
        <v>7432.8884000000053</v>
      </c>
      <c r="J152" s="265">
        <f t="shared" si="31"/>
        <v>0.29409934671573662</v>
      </c>
      <c r="K152" s="394">
        <v>1887.9303</v>
      </c>
      <c r="L152" s="395">
        <f t="shared" si="33"/>
        <v>0.18189768003007201</v>
      </c>
      <c r="M152" s="862"/>
      <c r="N152" s="862"/>
    </row>
    <row r="153" spans="1:14" ht="18.75">
      <c r="A153" s="272">
        <f t="shared" si="28"/>
        <v>46019</v>
      </c>
      <c r="B153" s="418">
        <v>5647645.5499999998</v>
      </c>
      <c r="C153" s="419">
        <v>13701.335800000006</v>
      </c>
      <c r="D153" s="359">
        <f t="shared" si="32"/>
        <v>2.4260261517297251E-3</v>
      </c>
      <c r="E153" s="419">
        <v>33104.085000000006</v>
      </c>
      <c r="F153" s="265">
        <f t="shared" si="29"/>
        <v>5.8615727043989166E-3</v>
      </c>
      <c r="G153" s="418">
        <v>2882.7496000000006</v>
      </c>
      <c r="H153" s="265">
        <f t="shared" si="30"/>
        <v>0.21039916414573237</v>
      </c>
      <c r="I153" s="271">
        <v>12437.367500000004</v>
      </c>
      <c r="J153" s="265">
        <f t="shared" si="31"/>
        <v>0.37570491677990803</v>
      </c>
      <c r="K153" s="394">
        <v>1138.4161000000001</v>
      </c>
      <c r="L153" s="395">
        <f t="shared" si="33"/>
        <v>8.3087964313669299E-2</v>
      </c>
      <c r="M153" s="862"/>
      <c r="N153" s="862"/>
    </row>
    <row r="154" spans="1:14" ht="18.75">
      <c r="A154" s="272">
        <f t="shared" si="28"/>
        <v>46020</v>
      </c>
      <c r="B154" s="418">
        <v>5307038.3499999996</v>
      </c>
      <c r="C154" s="419">
        <v>12842.089600000003</v>
      </c>
      <c r="D154" s="359">
        <f t="shared" si="32"/>
        <v>2.4198222724356238E-3</v>
      </c>
      <c r="E154" s="419">
        <v>31196.043099999995</v>
      </c>
      <c r="F154" s="265">
        <f t="shared" si="29"/>
        <v>5.8782396211627145E-3</v>
      </c>
      <c r="G154" s="418">
        <v>3376.0578999999998</v>
      </c>
      <c r="H154" s="265">
        <f t="shared" si="30"/>
        <v>0.26289007514789486</v>
      </c>
      <c r="I154" s="271">
        <v>10637.975100000007</v>
      </c>
      <c r="J154" s="265">
        <f t="shared" si="31"/>
        <v>0.34100398777818103</v>
      </c>
      <c r="K154" s="394">
        <v>1536.4552999999999</v>
      </c>
      <c r="L154" s="395">
        <f t="shared" si="33"/>
        <v>0.11964215698977833</v>
      </c>
      <c r="M154" s="862"/>
      <c r="N154" s="862"/>
    </row>
    <row r="155" spans="1:14" ht="18.75">
      <c r="A155" s="272">
        <f t="shared" si="28"/>
        <v>46021</v>
      </c>
      <c r="B155" s="418">
        <v>4991542.16</v>
      </c>
      <c r="C155" s="419">
        <v>12059.300500000003</v>
      </c>
      <c r="D155" s="359">
        <f t="shared" si="32"/>
        <v>2.415946838361474E-3</v>
      </c>
      <c r="E155" s="419">
        <v>29060.506900000015</v>
      </c>
      <c r="F155" s="265">
        <f t="shared" si="29"/>
        <v>5.8219496036471452E-3</v>
      </c>
      <c r="G155" s="418">
        <v>2986.1796999999997</v>
      </c>
      <c r="H155" s="265">
        <f t="shared" si="30"/>
        <v>0.24762461968668903</v>
      </c>
      <c r="I155" s="271">
        <v>8246.5270000000055</v>
      </c>
      <c r="J155" s="265">
        <f t="shared" si="31"/>
        <v>0.28377092761585659</v>
      </c>
      <c r="K155" s="394">
        <v>1639.9224999999997</v>
      </c>
      <c r="L155" s="395">
        <f t="shared" si="33"/>
        <v>0.13598819434012771</v>
      </c>
      <c r="M155" s="862">
        <f>SUM(C155:C161)</f>
        <v>21690.609</v>
      </c>
      <c r="N155" s="862">
        <f>SUM(E155:E161)</f>
        <v>52225.009199999986</v>
      </c>
    </row>
    <row r="156" spans="1:14" ht="18.75">
      <c r="A156" s="274">
        <f t="shared" si="28"/>
        <v>46022</v>
      </c>
      <c r="B156" s="418">
        <v>3992684.87</v>
      </c>
      <c r="C156" s="419">
        <v>9631.3084999999974</v>
      </c>
      <c r="D156" s="359">
        <f t="shared" si="32"/>
        <v>2.4122385847095409E-3</v>
      </c>
      <c r="E156" s="419">
        <v>23164.502299999971</v>
      </c>
      <c r="F156" s="265">
        <f t="shared" si="29"/>
        <v>5.8017356876952754E-3</v>
      </c>
      <c r="G156" s="418">
        <v>3073.0382</v>
      </c>
      <c r="H156" s="265">
        <f t="shared" si="30"/>
        <v>0.31906757010223491</v>
      </c>
      <c r="I156" s="271">
        <v>10071.3205</v>
      </c>
      <c r="J156" s="265">
        <f t="shared" si="31"/>
        <v>0.43477387813335461</v>
      </c>
      <c r="K156" s="394">
        <v>912.40840000000003</v>
      </c>
      <c r="L156" s="395">
        <f t="shared" si="33"/>
        <v>9.473358682260051E-2</v>
      </c>
      <c r="M156" s="862"/>
      <c r="N156" s="862"/>
    </row>
    <row r="157" spans="1:14" ht="18.75">
      <c r="A157" s="272">
        <f t="shared" si="28"/>
        <v>46023</v>
      </c>
      <c r="B157" s="418"/>
      <c r="C157" s="419"/>
      <c r="D157" s="359" t="e">
        <f t="shared" si="32"/>
        <v>#DIV/0!</v>
      </c>
      <c r="E157" s="419"/>
      <c r="F157" s="265" t="e">
        <f t="shared" si="29"/>
        <v>#DIV/0!</v>
      </c>
      <c r="G157" s="418"/>
      <c r="H157" s="265" t="e">
        <f t="shared" si="30"/>
        <v>#DIV/0!</v>
      </c>
      <c r="I157" s="271"/>
      <c r="J157" s="265" t="e">
        <f t="shared" si="31"/>
        <v>#DIV/0!</v>
      </c>
      <c r="K157" s="394"/>
      <c r="L157" s="395" t="e">
        <f t="shared" si="33"/>
        <v>#DIV/0!</v>
      </c>
      <c r="M157" s="862"/>
      <c r="N157" s="862"/>
    </row>
    <row r="158" spans="1:14" ht="18.75">
      <c r="A158" s="272">
        <f t="shared" si="28"/>
        <v>46024</v>
      </c>
      <c r="B158" s="418"/>
      <c r="C158" s="419"/>
      <c r="D158" s="359" t="e">
        <f t="shared" si="32"/>
        <v>#DIV/0!</v>
      </c>
      <c r="E158" s="419"/>
      <c r="F158" s="265" t="e">
        <f t="shared" si="29"/>
        <v>#DIV/0!</v>
      </c>
      <c r="G158" s="418"/>
      <c r="H158" s="265" t="e">
        <f t="shared" si="30"/>
        <v>#DIV/0!</v>
      </c>
      <c r="I158" s="271"/>
      <c r="J158" s="265" t="e">
        <f t="shared" si="31"/>
        <v>#DIV/0!</v>
      </c>
      <c r="K158" s="394"/>
      <c r="L158" s="395" t="e">
        <f t="shared" si="33"/>
        <v>#DIV/0!</v>
      </c>
      <c r="M158" s="862"/>
      <c r="N158" s="862"/>
    </row>
    <row r="159" spans="1:14" ht="18.75">
      <c r="A159" s="272">
        <f t="shared" si="28"/>
        <v>46025</v>
      </c>
      <c r="B159" s="418"/>
      <c r="C159" s="419"/>
      <c r="D159" s="359" t="e">
        <f t="shared" si="32"/>
        <v>#DIV/0!</v>
      </c>
      <c r="E159" s="419"/>
      <c r="F159" s="265" t="e">
        <f t="shared" si="29"/>
        <v>#DIV/0!</v>
      </c>
      <c r="G159" s="418"/>
      <c r="H159" s="265" t="e">
        <f t="shared" si="30"/>
        <v>#DIV/0!</v>
      </c>
      <c r="I159" s="271"/>
      <c r="J159" s="265" t="e">
        <f t="shared" si="31"/>
        <v>#DIV/0!</v>
      </c>
      <c r="K159" s="394"/>
      <c r="L159" s="395" t="e">
        <f t="shared" si="33"/>
        <v>#DIV/0!</v>
      </c>
      <c r="M159" s="862"/>
      <c r="N159" s="862"/>
    </row>
    <row r="160" spans="1:14" ht="18.75">
      <c r="A160" s="272">
        <f t="shared" si="28"/>
        <v>46026</v>
      </c>
      <c r="B160" s="418"/>
      <c r="C160" s="419"/>
      <c r="D160" s="359" t="e">
        <f t="shared" si="32"/>
        <v>#DIV/0!</v>
      </c>
      <c r="E160" s="419"/>
      <c r="F160" s="265" t="e">
        <f t="shared" si="29"/>
        <v>#DIV/0!</v>
      </c>
      <c r="G160" s="418"/>
      <c r="H160" s="265" t="e">
        <f t="shared" si="30"/>
        <v>#DIV/0!</v>
      </c>
      <c r="I160" s="271"/>
      <c r="J160" s="265" t="e">
        <f t="shared" si="31"/>
        <v>#DIV/0!</v>
      </c>
      <c r="K160" s="394"/>
      <c r="L160" s="395" t="e">
        <f t="shared" si="33"/>
        <v>#DIV/0!</v>
      </c>
      <c r="M160" s="862"/>
      <c r="N160" s="862"/>
    </row>
    <row r="161" spans="1:14" ht="18.75">
      <c r="A161" s="272">
        <f t="shared" si="28"/>
        <v>46027</v>
      </c>
      <c r="B161" s="418"/>
      <c r="C161" s="419"/>
      <c r="D161" s="359" t="e">
        <f t="shared" si="32"/>
        <v>#DIV/0!</v>
      </c>
      <c r="E161" s="419"/>
      <c r="F161" s="265" t="e">
        <f t="shared" si="29"/>
        <v>#DIV/0!</v>
      </c>
      <c r="G161" s="418"/>
      <c r="H161" s="265" t="e">
        <f t="shared" si="30"/>
        <v>#DIV/0!</v>
      </c>
      <c r="I161" s="271"/>
      <c r="J161" s="265" t="e">
        <f t="shared" si="31"/>
        <v>#DIV/0!</v>
      </c>
      <c r="K161" s="394"/>
      <c r="L161" s="395" t="e">
        <f t="shared" si="33"/>
        <v>#DIV/0!</v>
      </c>
      <c r="M161" s="862"/>
      <c r="N161" s="862"/>
    </row>
    <row r="163" spans="1:14" ht="18.75">
      <c r="A163" s="272" t="s">
        <v>690</v>
      </c>
      <c r="B163" s="421">
        <f>SUM(B126:B156)</f>
        <v>176732060.06999996</v>
      </c>
      <c r="C163" s="421">
        <f>SUM(C126:C156)</f>
        <v>427129.92299999995</v>
      </c>
      <c r="D163" s="422">
        <f>C163/B163</f>
        <v>2.4168219553985988E-3</v>
      </c>
      <c r="E163" s="423">
        <f>SUM(E126:E156)</f>
        <v>1084815.1857000003</v>
      </c>
      <c r="F163" s="424">
        <f>E163/B163</f>
        <v>6.1381912555669134E-3</v>
      </c>
      <c r="G163" s="421">
        <f>SUM(G126:G156)</f>
        <v>104805.89789999998</v>
      </c>
      <c r="H163" s="425">
        <f>G163/C163</f>
        <v>0.24537240838544574</v>
      </c>
      <c r="I163" s="426">
        <f>SUM(I126:I156)</f>
        <v>372622.55099999992</v>
      </c>
      <c r="J163" s="425">
        <f>I163/E163</f>
        <v>0.34348943111407243</v>
      </c>
      <c r="K163" s="427">
        <f>SUM(K126:K156)</f>
        <v>51618.123599999999</v>
      </c>
      <c r="L163" s="428">
        <f>K163/C163</f>
        <v>0.12084876479140987</v>
      </c>
    </row>
  </sheetData>
  <mergeCells count="58">
    <mergeCell ref="K2:L2"/>
    <mergeCell ref="M120:M126"/>
    <mergeCell ref="N120:N126"/>
    <mergeCell ref="M8:M14"/>
    <mergeCell ref="M22:M28"/>
    <mergeCell ref="N22:N28"/>
    <mergeCell ref="M29:M35"/>
    <mergeCell ref="N29:N35"/>
    <mergeCell ref="M71:M77"/>
    <mergeCell ref="N71:N77"/>
    <mergeCell ref="M57:M63"/>
    <mergeCell ref="N57:N63"/>
    <mergeCell ref="M64:M70"/>
    <mergeCell ref="N64:N70"/>
    <mergeCell ref="M36:M42"/>
    <mergeCell ref="N36:N42"/>
    <mergeCell ref="N8:N14"/>
    <mergeCell ref="M15:M21"/>
    <mergeCell ref="N15:N21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8:M84"/>
    <mergeCell ref="N78:N84"/>
    <mergeCell ref="N43:N49"/>
    <mergeCell ref="M50:M56"/>
    <mergeCell ref="N50:N56"/>
    <mergeCell ref="M43:M49"/>
    <mergeCell ref="M127:M133"/>
    <mergeCell ref="N127:N133"/>
    <mergeCell ref="M134:M140"/>
    <mergeCell ref="N134:N140"/>
    <mergeCell ref="M85:M91"/>
    <mergeCell ref="N85:N91"/>
    <mergeCell ref="M92:M98"/>
    <mergeCell ref="N92:N98"/>
    <mergeCell ref="M99:M105"/>
    <mergeCell ref="N99:N105"/>
    <mergeCell ref="M106:M112"/>
    <mergeCell ref="N106:N112"/>
    <mergeCell ref="M113:M119"/>
    <mergeCell ref="N113:N119"/>
    <mergeCell ref="M148:M154"/>
    <mergeCell ref="N148:N154"/>
    <mergeCell ref="M155:M161"/>
    <mergeCell ref="N155:N161"/>
    <mergeCell ref="M141:M147"/>
    <mergeCell ref="N141:N147"/>
  </mergeCells>
  <phoneticPr fontId="15" type="noConversion"/>
  <conditionalFormatting sqref="A71:A161">
    <cfRule type="timePeriod" dxfId="6" priority="13" timePeriod="yesterday">
      <formula>FLOOR(A71,1)=TODAY()-1</formula>
    </cfRule>
  </conditionalFormatting>
  <conditionalFormatting sqref="D4:D161">
    <cfRule type="cellIs" dxfId="5" priority="16" operator="greaterThan">
      <formula>0.0025</formula>
    </cfRule>
  </conditionalFormatting>
  <conditionalFormatting sqref="D163">
    <cfRule type="cellIs" dxfId="4" priority="12" operator="greaterThan">
      <formula>0.0025</formula>
    </cfRule>
  </conditionalFormatting>
  <conditionalFormatting sqref="H163 J163">
    <cfRule type="cellIs" dxfId="3" priority="11" operator="greaterThan">
      <formula>0.16</formula>
    </cfRule>
  </conditionalFormatting>
  <conditionalFormatting sqref="H4:J161">
    <cfRule type="cellIs" dxfId="2" priority="1" operator="greaterThan">
      <formula>0.16</formula>
    </cfRule>
  </conditionalFormatting>
  <conditionalFormatting sqref="L4:L161">
    <cfRule type="cellIs" dxfId="1" priority="4" operator="greaterThan">
      <formula>0.15</formula>
    </cfRule>
  </conditionalFormatting>
  <conditionalFormatting sqref="L163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2779-06A9-4365-A4A1-1AA092276F33}">
  <sheetPr>
    <tabColor rgb="FF92D050"/>
    <pageSetUpPr fitToPage="1"/>
  </sheetPr>
  <dimension ref="B2:AH296"/>
  <sheetViews>
    <sheetView zoomScale="71" zoomScaleNormal="71" workbookViewId="0">
      <pane xSplit="3" ySplit="3" topLeftCell="K76" activePane="bottomRight" state="frozen"/>
      <selection pane="topRight" activeCell="D1" sqref="D1"/>
      <selection pane="bottomLeft" activeCell="A4" sqref="A4"/>
      <selection pane="bottomRight" activeCell="W80" sqref="W80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7.2851562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0.85546875" style="150" bestFit="1" customWidth="1"/>
    <col min="13" max="13" width="19.140625" style="150" bestFit="1" customWidth="1"/>
    <col min="14" max="14" width="15.28515625" style="150" bestFit="1" customWidth="1"/>
    <col min="15" max="15" width="12.5703125" style="150" bestFit="1" customWidth="1"/>
    <col min="16" max="16" width="12.85546875" style="150" bestFit="1" customWidth="1"/>
    <col min="17" max="17" width="13.42578125" style="150" bestFit="1" customWidth="1"/>
    <col min="18" max="18" width="12.85546875" style="150" bestFit="1" customWidth="1"/>
    <col min="19" max="19" width="10.8554687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902" t="s">
        <v>840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151"/>
      <c r="AB2" s="151"/>
    </row>
    <row r="3" spans="2:34" ht="17.100000000000001" customHeight="1">
      <c r="B3" s="893" t="s">
        <v>841</v>
      </c>
      <c r="C3" s="894"/>
      <c r="D3" s="899" t="s">
        <v>173</v>
      </c>
      <c r="E3" s="899"/>
      <c r="F3" s="899"/>
      <c r="G3" s="899" t="s">
        <v>187</v>
      </c>
      <c r="H3" s="899"/>
      <c r="I3" s="899"/>
      <c r="J3" s="899"/>
      <c r="K3" s="899"/>
      <c r="L3" s="899"/>
      <c r="M3" s="899"/>
      <c r="N3" s="899"/>
      <c r="O3" s="899"/>
      <c r="P3" s="899"/>
      <c r="Q3" s="899"/>
      <c r="R3" s="899"/>
      <c r="S3" s="899"/>
      <c r="T3" s="899" t="s">
        <v>174</v>
      </c>
      <c r="U3" s="871" t="s">
        <v>257</v>
      </c>
      <c r="V3" s="886" t="s">
        <v>842</v>
      </c>
      <c r="W3" s="886" t="s">
        <v>843</v>
      </c>
      <c r="X3" s="889" t="s">
        <v>258</v>
      </c>
      <c r="Y3" s="892" t="s">
        <v>175</v>
      </c>
      <c r="AA3" s="899" t="s">
        <v>259</v>
      </c>
      <c r="AB3" s="899"/>
      <c r="AC3" s="899"/>
      <c r="AD3" s="899"/>
      <c r="AE3" s="899"/>
      <c r="AF3" s="899"/>
      <c r="AG3" s="899"/>
      <c r="AH3" s="899"/>
    </row>
    <row r="4" spans="2:34" ht="17.100000000000001" customHeight="1">
      <c r="B4" s="895"/>
      <c r="C4" s="896"/>
      <c r="D4" s="900" t="s">
        <v>172</v>
      </c>
      <c r="E4" s="899" t="s">
        <v>176</v>
      </c>
      <c r="F4" s="899"/>
      <c r="G4" s="899" t="s">
        <v>188</v>
      </c>
      <c r="H4" s="899"/>
      <c r="I4" s="899"/>
      <c r="J4" s="899"/>
      <c r="K4" s="899"/>
      <c r="L4" s="899"/>
      <c r="M4" s="899"/>
      <c r="N4" s="899"/>
      <c r="O4" s="899" t="s">
        <v>177</v>
      </c>
      <c r="P4" s="899"/>
      <c r="Q4" s="899"/>
      <c r="R4" s="899"/>
      <c r="S4" s="899"/>
      <c r="T4" s="899"/>
      <c r="U4" s="874"/>
      <c r="V4" s="887"/>
      <c r="W4" s="887"/>
      <c r="X4" s="890"/>
      <c r="Y4" s="892"/>
      <c r="AA4" s="899"/>
      <c r="AB4" s="899"/>
      <c r="AC4" s="899"/>
      <c r="AD4" s="899"/>
      <c r="AE4" s="899"/>
      <c r="AF4" s="899"/>
      <c r="AG4" s="899"/>
      <c r="AH4" s="899"/>
    </row>
    <row r="5" spans="2:34" ht="17.100000000000001" customHeight="1">
      <c r="B5" s="895"/>
      <c r="C5" s="896"/>
      <c r="D5" s="900"/>
      <c r="E5" s="900" t="s">
        <v>178</v>
      </c>
      <c r="F5" s="892" t="s">
        <v>260</v>
      </c>
      <c r="G5" s="901" t="s">
        <v>189</v>
      </c>
      <c r="H5" s="901"/>
      <c r="I5" s="901"/>
      <c r="J5" s="901"/>
      <c r="K5" s="901"/>
      <c r="L5" s="901"/>
      <c r="M5" s="901"/>
      <c r="N5" s="901"/>
      <c r="O5" s="901" t="s">
        <v>171</v>
      </c>
      <c r="P5" s="901"/>
      <c r="Q5" s="901" t="s">
        <v>179</v>
      </c>
      <c r="R5" s="901"/>
      <c r="S5" s="901"/>
      <c r="T5" s="899"/>
      <c r="U5" s="874"/>
      <c r="V5" s="887"/>
      <c r="W5" s="887"/>
      <c r="X5" s="890"/>
      <c r="Y5" s="892"/>
      <c r="AA5" s="899"/>
      <c r="AB5" s="899"/>
      <c r="AC5" s="899"/>
      <c r="AD5" s="899"/>
      <c r="AE5" s="899"/>
      <c r="AF5" s="899"/>
      <c r="AG5" s="899"/>
      <c r="AH5" s="899"/>
    </row>
    <row r="6" spans="2:34" ht="38.450000000000003" customHeight="1">
      <c r="B6" s="897"/>
      <c r="C6" s="898"/>
      <c r="D6" s="900"/>
      <c r="E6" s="900"/>
      <c r="F6" s="892"/>
      <c r="G6" s="456" t="s">
        <v>180</v>
      </c>
      <c r="H6" s="456" t="s">
        <v>270</v>
      </c>
      <c r="I6" s="456" t="s">
        <v>271</v>
      </c>
      <c r="J6" s="456" t="s">
        <v>181</v>
      </c>
      <c r="K6" s="456" t="s">
        <v>264</v>
      </c>
      <c r="L6" s="456" t="s">
        <v>182</v>
      </c>
      <c r="M6" s="456" t="s">
        <v>190</v>
      </c>
      <c r="N6" s="456" t="s">
        <v>183</v>
      </c>
      <c r="O6" s="457" t="s">
        <v>184</v>
      </c>
      <c r="P6" s="457" t="s">
        <v>185</v>
      </c>
      <c r="Q6" s="457" t="s">
        <v>184</v>
      </c>
      <c r="R6" s="457" t="s">
        <v>185</v>
      </c>
      <c r="S6" s="456" t="s">
        <v>186</v>
      </c>
      <c r="T6" s="899"/>
      <c r="U6" s="877"/>
      <c r="V6" s="888"/>
      <c r="W6" s="888"/>
      <c r="X6" s="891"/>
      <c r="Y6" s="892"/>
      <c r="AA6" s="179" t="s">
        <v>253</v>
      </c>
      <c r="AB6" s="179" t="s">
        <v>844</v>
      </c>
      <c r="AC6" s="171" t="s">
        <v>529</v>
      </c>
      <c r="AD6" s="171" t="s">
        <v>366</v>
      </c>
      <c r="AE6" s="171" t="s">
        <v>654</v>
      </c>
      <c r="AF6" s="171" t="s">
        <v>219</v>
      </c>
      <c r="AG6" s="171" t="s">
        <v>220</v>
      </c>
      <c r="AH6" s="171" t="s">
        <v>530</v>
      </c>
    </row>
    <row r="7" spans="2:34" s="157" customFormat="1" ht="27" customHeight="1">
      <c r="B7" s="904" t="s">
        <v>857</v>
      </c>
      <c r="C7" s="905"/>
      <c r="D7" s="449">
        <v>1</v>
      </c>
      <c r="E7" s="458" t="s">
        <v>714</v>
      </c>
      <c r="F7" s="459">
        <v>3002.0133000000005</v>
      </c>
      <c r="G7" s="460">
        <v>502.02</v>
      </c>
      <c r="H7" s="460">
        <v>516.74</v>
      </c>
      <c r="I7" s="461">
        <f>H7/G7</f>
        <v>1.0293215409744632</v>
      </c>
      <c r="J7" s="460">
        <v>2.2999999999999998</v>
      </c>
      <c r="K7" s="461">
        <f>J7/G7</f>
        <v>4.5814907772598699E-3</v>
      </c>
      <c r="L7" s="460">
        <v>181.60999999999999</v>
      </c>
      <c r="M7" s="461">
        <f>(H7+J7)/G7</f>
        <v>1.033903031751723</v>
      </c>
      <c r="N7" s="462">
        <v>3091.0022000000004</v>
      </c>
      <c r="O7" s="460">
        <v>16.53</v>
      </c>
      <c r="P7" s="461">
        <f>O7/G7</f>
        <v>3.2926975020915503E-2</v>
      </c>
      <c r="Q7" s="463">
        <f>((H7+J7)-G7)-O7</f>
        <v>0.48999999999998067</v>
      </c>
      <c r="R7" s="461">
        <f>Q7/G7</f>
        <v>9.7605673080749904E-4</v>
      </c>
      <c r="S7" s="464">
        <f>Q7*L7</f>
        <v>88.988899999996477</v>
      </c>
      <c r="T7" s="465" t="s">
        <v>575</v>
      </c>
      <c r="U7" s="465" t="s">
        <v>844</v>
      </c>
      <c r="V7" s="466" t="s">
        <v>912</v>
      </c>
      <c r="W7" s="466" t="s">
        <v>913</v>
      </c>
      <c r="X7" s="466">
        <v>1</v>
      </c>
      <c r="Y7" s="467" t="s">
        <v>710</v>
      </c>
      <c r="Z7" s="468" t="s">
        <v>845</v>
      </c>
      <c r="AA7" s="480">
        <f>SUM(X7:X26)</f>
        <v>20</v>
      </c>
      <c r="AB7" s="470">
        <f>SUMIF($U$7:$U$26,TRIM(AB6),$X$7:$X$26)</f>
        <v>16</v>
      </c>
      <c r="AC7" s="470">
        <f t="shared" ref="AC7:AH7" si="0">SUMIF($U$7:$U$26,TRIM(AC6),$X$7:$X$26)</f>
        <v>0</v>
      </c>
      <c r="AD7" s="470">
        <f t="shared" si="0"/>
        <v>4</v>
      </c>
      <c r="AE7" s="470">
        <f t="shared" si="0"/>
        <v>0</v>
      </c>
      <c r="AF7" s="470">
        <f t="shared" si="0"/>
        <v>0</v>
      </c>
      <c r="AG7" s="470">
        <f t="shared" si="0"/>
        <v>0</v>
      </c>
      <c r="AH7" s="470">
        <f t="shared" si="0"/>
        <v>0</v>
      </c>
    </row>
    <row r="8" spans="2:34" s="157" customFormat="1" ht="27" customHeight="1">
      <c r="B8" s="906"/>
      <c r="C8" s="907"/>
      <c r="D8" s="449">
        <v>2</v>
      </c>
      <c r="E8" s="458" t="s">
        <v>432</v>
      </c>
      <c r="F8" s="459">
        <v>2981.6800000000003</v>
      </c>
      <c r="G8" s="460">
        <v>1219.94</v>
      </c>
      <c r="H8" s="460">
        <v>1244.3300000000002</v>
      </c>
      <c r="I8" s="461">
        <f t="shared" ref="I8:I26" si="1">H8/G8</f>
        <v>1.0199927865304852</v>
      </c>
      <c r="J8" s="460">
        <v>2.5499999999999998</v>
      </c>
      <c r="K8" s="461">
        <f t="shared" ref="K8:K26" si="2">J8/G8</f>
        <v>2.0902667344295618E-3</v>
      </c>
      <c r="L8" s="460">
        <v>152.75</v>
      </c>
      <c r="M8" s="461">
        <f t="shared" ref="M8:M26" si="3">(H8+J8)/G8</f>
        <v>1.0220830532649148</v>
      </c>
      <c r="N8" s="462">
        <v>4115.0850000000082</v>
      </c>
      <c r="O8" s="460">
        <v>19.52</v>
      </c>
      <c r="P8" s="461">
        <f t="shared" ref="P8:P26" si="4">O8/G8</f>
        <v>1.6000786923947078E-2</v>
      </c>
      <c r="Q8" s="463">
        <f t="shared" ref="Q8:Q26" si="5">((H8+J8)-G8)-O8</f>
        <v>7.420000000000055</v>
      </c>
      <c r="R8" s="461">
        <f t="shared" ref="R8:R26" si="6">Q8/G8</f>
        <v>6.0822663409676337E-3</v>
      </c>
      <c r="S8" s="464">
        <f t="shared" ref="S8:S26" si="7">Q8*L8</f>
        <v>1133.4050000000084</v>
      </c>
      <c r="T8" s="465" t="s">
        <v>575</v>
      </c>
      <c r="U8" s="465" t="s">
        <v>844</v>
      </c>
      <c r="V8" s="466" t="s">
        <v>915</v>
      </c>
      <c r="W8" s="466" t="s">
        <v>896</v>
      </c>
      <c r="X8" s="466">
        <v>1</v>
      </c>
      <c r="Y8" s="467" t="s">
        <v>436</v>
      </c>
      <c r="AA8" s="481"/>
      <c r="AB8" s="478">
        <f>SUMIF($U$7:$U$26,TRIM(AB6),$F$7:$F$26)</f>
        <v>28170.442199999998</v>
      </c>
      <c r="AC8" s="478">
        <f t="shared" ref="AC8:AH8" si="8">SUMIF($U$7:$U$26,TRIM(AC6),$F$7:$F$26)</f>
        <v>0</v>
      </c>
      <c r="AD8" s="478">
        <f t="shared" si="8"/>
        <v>6629.4152000000004</v>
      </c>
      <c r="AE8" s="478">
        <f t="shared" si="8"/>
        <v>0</v>
      </c>
      <c r="AF8" s="478">
        <f t="shared" si="8"/>
        <v>0</v>
      </c>
      <c r="AG8" s="478">
        <f t="shared" si="8"/>
        <v>0</v>
      </c>
      <c r="AH8" s="478">
        <f t="shared" si="8"/>
        <v>0</v>
      </c>
    </row>
    <row r="9" spans="2:34" s="157" customFormat="1" ht="27" customHeight="1">
      <c r="B9" s="906"/>
      <c r="C9" s="907"/>
      <c r="D9" s="449">
        <v>3</v>
      </c>
      <c r="E9" s="458" t="s">
        <v>696</v>
      </c>
      <c r="F9" s="459">
        <v>2106.4499999999998</v>
      </c>
      <c r="G9" s="460">
        <v>20299</v>
      </c>
      <c r="H9" s="460">
        <v>20351</v>
      </c>
      <c r="I9" s="461">
        <f t="shared" si="1"/>
        <v>1.0025617025469236</v>
      </c>
      <c r="J9" s="460">
        <v>99</v>
      </c>
      <c r="K9" s="461">
        <f t="shared" si="2"/>
        <v>4.8770875412581897E-3</v>
      </c>
      <c r="L9" s="460">
        <v>13.950000000000001</v>
      </c>
      <c r="M9" s="461">
        <f t="shared" si="3"/>
        <v>1.0074387900881816</v>
      </c>
      <c r="N9" s="462">
        <v>2106.4499999999998</v>
      </c>
      <c r="O9" s="460">
        <v>151</v>
      </c>
      <c r="P9" s="461">
        <f t="shared" si="4"/>
        <v>7.438790088181684E-3</v>
      </c>
      <c r="Q9" s="463">
        <f t="shared" si="5"/>
        <v>0</v>
      </c>
      <c r="R9" s="461">
        <f t="shared" si="6"/>
        <v>0</v>
      </c>
      <c r="S9" s="464">
        <f t="shared" si="7"/>
        <v>0</v>
      </c>
      <c r="T9" s="465" t="s">
        <v>575</v>
      </c>
      <c r="U9" s="465" t="s">
        <v>366</v>
      </c>
      <c r="V9" s="466" t="s">
        <v>921</v>
      </c>
      <c r="W9" s="466" t="s">
        <v>922</v>
      </c>
      <c r="X9" s="466">
        <v>1</v>
      </c>
      <c r="Y9" s="467" t="s">
        <v>698</v>
      </c>
      <c r="AA9" s="449"/>
      <c r="AB9" s="479">
        <f>AB7/$AA7</f>
        <v>0.8</v>
      </c>
      <c r="AC9" s="477">
        <f t="shared" ref="AC9:AH9" si="9">AC7/$AA7</f>
        <v>0</v>
      </c>
      <c r="AD9" s="477">
        <f t="shared" si="9"/>
        <v>0.2</v>
      </c>
      <c r="AE9" s="477">
        <f t="shared" si="9"/>
        <v>0</v>
      </c>
      <c r="AF9" s="477">
        <f t="shared" si="9"/>
        <v>0</v>
      </c>
      <c r="AG9" s="477">
        <f t="shared" si="9"/>
        <v>0</v>
      </c>
      <c r="AH9" s="477">
        <f t="shared" si="9"/>
        <v>0</v>
      </c>
    </row>
    <row r="10" spans="2:34" s="157" customFormat="1" ht="27" customHeight="1">
      <c r="B10" s="906"/>
      <c r="C10" s="907"/>
      <c r="D10" s="449">
        <v>4</v>
      </c>
      <c r="E10" s="458" t="s">
        <v>765</v>
      </c>
      <c r="F10" s="459">
        <v>1993.1936000000001</v>
      </c>
      <c r="G10" s="460">
        <v>480.53000000000003</v>
      </c>
      <c r="H10" s="460">
        <v>485.61</v>
      </c>
      <c r="I10" s="461">
        <f>H10/G10</f>
        <v>1.010571660458244</v>
      </c>
      <c r="J10" s="460">
        <v>16.690000000000001</v>
      </c>
      <c r="K10" s="461">
        <f t="shared" si="2"/>
        <v>3.4732482883482824E-2</v>
      </c>
      <c r="L10" s="460">
        <v>155.84</v>
      </c>
      <c r="M10" s="461">
        <f t="shared" si="3"/>
        <v>1.0453041433417267</v>
      </c>
      <c r="N10" s="462">
        <v>3392.6368000000007</v>
      </c>
      <c r="O10" s="460">
        <v>12.790000000000001</v>
      </c>
      <c r="P10" s="461">
        <f t="shared" si="4"/>
        <v>2.661644434270493E-2</v>
      </c>
      <c r="Q10" s="463">
        <f t="shared" si="5"/>
        <v>8.9799999999999809</v>
      </c>
      <c r="R10" s="461">
        <f t="shared" si="6"/>
        <v>1.8687698999021871E-2</v>
      </c>
      <c r="S10" s="464">
        <f t="shared" si="7"/>
        <v>1399.443199999997</v>
      </c>
      <c r="T10" s="465" t="s">
        <v>575</v>
      </c>
      <c r="U10" s="465" t="s">
        <v>844</v>
      </c>
      <c r="V10" s="466" t="s">
        <v>759</v>
      </c>
      <c r="W10" s="466" t="s">
        <v>913</v>
      </c>
      <c r="X10" s="466">
        <v>1</v>
      </c>
      <c r="Y10" s="467" t="s">
        <v>762</v>
      </c>
    </row>
    <row r="11" spans="2:34" s="157" customFormat="1" ht="27" customHeight="1">
      <c r="B11" s="906"/>
      <c r="C11" s="907"/>
      <c r="D11" s="449">
        <v>5</v>
      </c>
      <c r="E11" s="458" t="s">
        <v>430</v>
      </c>
      <c r="F11" s="459">
        <v>1884.249</v>
      </c>
      <c r="G11" s="460">
        <v>281.36</v>
      </c>
      <c r="H11" s="460">
        <v>288.47999999999996</v>
      </c>
      <c r="I11" s="461">
        <f t="shared" si="1"/>
        <v>1.025305658231447</v>
      </c>
      <c r="J11" s="460">
        <v>4.3600000000000003</v>
      </c>
      <c r="K11" s="461">
        <f t="shared" si="2"/>
        <v>1.54961615012795E-2</v>
      </c>
      <c r="L11" s="460">
        <v>183.65000000000003</v>
      </c>
      <c r="M11" s="461">
        <f t="shared" si="3"/>
        <v>1.0408018197327267</v>
      </c>
      <c r="N11" s="462">
        <v>2108.302000000002</v>
      </c>
      <c r="O11" s="460">
        <v>10.26</v>
      </c>
      <c r="P11" s="461">
        <f t="shared" si="4"/>
        <v>3.646573784475405E-2</v>
      </c>
      <c r="Q11" s="463">
        <f t="shared" si="5"/>
        <v>1.2199999999999616</v>
      </c>
      <c r="R11" s="461">
        <f t="shared" si="6"/>
        <v>4.3360818879725673E-3</v>
      </c>
      <c r="S11" s="464">
        <f t="shared" si="7"/>
        <v>224.05299999999298</v>
      </c>
      <c r="T11" s="465" t="s">
        <v>575</v>
      </c>
      <c r="U11" s="465" t="s">
        <v>844</v>
      </c>
      <c r="V11" s="466" t="s">
        <v>918</v>
      </c>
      <c r="W11" s="466" t="s">
        <v>919</v>
      </c>
      <c r="X11" s="466">
        <v>1</v>
      </c>
      <c r="Y11" s="467" t="s">
        <v>414</v>
      </c>
    </row>
    <row r="12" spans="2:34" s="157" customFormat="1" ht="27" customHeight="1">
      <c r="B12" s="906"/>
      <c r="C12" s="907"/>
      <c r="D12" s="449">
        <v>6</v>
      </c>
      <c r="E12" s="458" t="s">
        <v>790</v>
      </c>
      <c r="F12" s="459">
        <v>1820.7132999999994</v>
      </c>
      <c r="G12" s="460">
        <v>652.83000000000004</v>
      </c>
      <c r="H12" s="460">
        <v>651.77</v>
      </c>
      <c r="I12" s="461">
        <f t="shared" si="1"/>
        <v>0.99837630010875722</v>
      </c>
      <c r="J12" s="460">
        <v>15.9</v>
      </c>
      <c r="K12" s="461">
        <f t="shared" si="2"/>
        <v>2.4355498368641145E-2</v>
      </c>
      <c r="L12" s="460">
        <v>165.67</v>
      </c>
      <c r="M12" s="461">
        <f t="shared" si="3"/>
        <v>1.0227317984773983</v>
      </c>
      <c r="N12" s="462">
        <v>2458.5428000000006</v>
      </c>
      <c r="O12" s="460">
        <v>10.99</v>
      </c>
      <c r="P12" s="461">
        <f t="shared" si="4"/>
        <v>1.6834397929016743E-2</v>
      </c>
      <c r="Q12" s="463">
        <f t="shared" si="5"/>
        <v>3.8499999999999179</v>
      </c>
      <c r="R12" s="461">
        <f t="shared" si="6"/>
        <v>5.8974005483815352E-3</v>
      </c>
      <c r="S12" s="464">
        <f t="shared" si="7"/>
        <v>637.82949999998641</v>
      </c>
      <c r="T12" s="465" t="s">
        <v>575</v>
      </c>
      <c r="U12" s="465" t="s">
        <v>844</v>
      </c>
      <c r="V12" s="466" t="s">
        <v>912</v>
      </c>
      <c r="W12" s="466" t="s">
        <v>913</v>
      </c>
      <c r="X12" s="466">
        <v>1</v>
      </c>
      <c r="Y12" s="467" t="s">
        <v>779</v>
      </c>
    </row>
    <row r="13" spans="2:34" s="157" customFormat="1" ht="27" customHeight="1">
      <c r="B13" s="906"/>
      <c r="C13" s="907"/>
      <c r="D13" s="449">
        <v>7</v>
      </c>
      <c r="E13" s="458" t="s">
        <v>581</v>
      </c>
      <c r="F13" s="459">
        <v>1701.8386000000003</v>
      </c>
      <c r="G13" s="460">
        <v>1608.27</v>
      </c>
      <c r="H13" s="460">
        <v>1620.2399999999998</v>
      </c>
      <c r="I13" s="461">
        <f t="shared" si="1"/>
        <v>1.0074427801302019</v>
      </c>
      <c r="J13" s="460">
        <v>4.5999999999999996</v>
      </c>
      <c r="K13" s="461">
        <f t="shared" si="2"/>
        <v>2.8602162572204915E-3</v>
      </c>
      <c r="L13" s="460">
        <v>157.87000000000003</v>
      </c>
      <c r="M13" s="461">
        <f t="shared" si="3"/>
        <v>1.0103029963874224</v>
      </c>
      <c r="N13" s="462">
        <v>2615.9059000000034</v>
      </c>
      <c r="O13" s="460">
        <v>10.78</v>
      </c>
      <c r="P13" s="461">
        <f t="shared" si="4"/>
        <v>6.7028546201819347E-3</v>
      </c>
      <c r="Q13" s="463">
        <f t="shared" si="5"/>
        <v>5.7899999999997096</v>
      </c>
      <c r="R13" s="461">
        <f t="shared" si="6"/>
        <v>3.6001417672403948E-3</v>
      </c>
      <c r="S13" s="464">
        <f t="shared" si="7"/>
        <v>914.06729999995434</v>
      </c>
      <c r="T13" s="465" t="s">
        <v>575</v>
      </c>
      <c r="U13" s="465" t="s">
        <v>844</v>
      </c>
      <c r="V13" s="466" t="s">
        <v>866</v>
      </c>
      <c r="W13" s="466" t="s">
        <v>867</v>
      </c>
      <c r="X13" s="466">
        <v>1</v>
      </c>
      <c r="Y13" s="467" t="s">
        <v>370</v>
      </c>
      <c r="AB13" s="157">
        <v>1</v>
      </c>
      <c r="AC13" s="472" t="s">
        <v>844</v>
      </c>
    </row>
    <row r="14" spans="2:34" s="157" customFormat="1" ht="27" customHeight="1">
      <c r="B14" s="906"/>
      <c r="C14" s="907"/>
      <c r="D14" s="449">
        <v>8</v>
      </c>
      <c r="E14" s="458" t="s">
        <v>766</v>
      </c>
      <c r="F14" s="459">
        <v>1593.7713999999999</v>
      </c>
      <c r="G14" s="460">
        <v>204.48000000000002</v>
      </c>
      <c r="H14" s="460">
        <v>213.82</v>
      </c>
      <c r="I14" s="461">
        <f t="shared" si="1"/>
        <v>1.0456768388106414</v>
      </c>
      <c r="J14" s="460">
        <v>2</v>
      </c>
      <c r="K14" s="461">
        <f>J14/G14</f>
        <v>9.7809076682316108E-3</v>
      </c>
      <c r="L14" s="460">
        <v>200.98</v>
      </c>
      <c r="M14" s="461">
        <f>(H14+J14)/G14</f>
        <v>1.055457746478873</v>
      </c>
      <c r="N14" s="462">
        <v>2279.1131999999998</v>
      </c>
      <c r="O14" s="460">
        <v>7.93</v>
      </c>
      <c r="P14" s="461">
        <f t="shared" si="4"/>
        <v>3.8781298904538339E-2</v>
      </c>
      <c r="Q14" s="463">
        <f t="shared" si="5"/>
        <v>3.4099999999999753</v>
      </c>
      <c r="R14" s="461">
        <f t="shared" si="6"/>
        <v>1.6676447574334775E-2</v>
      </c>
      <c r="S14" s="464">
        <f t="shared" si="7"/>
        <v>685.34179999999503</v>
      </c>
      <c r="T14" s="465" t="s">
        <v>575</v>
      </c>
      <c r="U14" s="465" t="s">
        <v>844</v>
      </c>
      <c r="V14" s="466" t="s">
        <v>866</v>
      </c>
      <c r="W14" s="466" t="s">
        <v>867</v>
      </c>
      <c r="X14" s="466">
        <v>1</v>
      </c>
      <c r="Y14" s="467" t="s">
        <v>762</v>
      </c>
      <c r="AB14" s="157">
        <v>2</v>
      </c>
      <c r="AC14" s="472" t="s">
        <v>529</v>
      </c>
    </row>
    <row r="15" spans="2:34" s="157" customFormat="1" ht="27" customHeight="1">
      <c r="B15" s="906"/>
      <c r="C15" s="907"/>
      <c r="D15" s="449">
        <v>9</v>
      </c>
      <c r="E15" s="458" t="s">
        <v>846</v>
      </c>
      <c r="F15" s="459">
        <v>1586.52</v>
      </c>
      <c r="G15" s="460">
        <v>230820</v>
      </c>
      <c r="H15" s="460">
        <v>232176</v>
      </c>
      <c r="I15" s="461">
        <f t="shared" si="1"/>
        <v>1.0058747075643359</v>
      </c>
      <c r="J15" s="460">
        <v>0</v>
      </c>
      <c r="K15" s="461">
        <f t="shared" si="2"/>
        <v>0</v>
      </c>
      <c r="L15" s="460">
        <v>1.17</v>
      </c>
      <c r="M15" s="461">
        <f t="shared" si="3"/>
        <v>1.0058747075643359</v>
      </c>
      <c r="N15" s="462">
        <v>1586.52</v>
      </c>
      <c r="O15" s="460">
        <v>1356</v>
      </c>
      <c r="P15" s="461">
        <f t="shared" si="4"/>
        <v>5.8747075643358461E-3</v>
      </c>
      <c r="Q15" s="463">
        <f t="shared" si="5"/>
        <v>0</v>
      </c>
      <c r="R15" s="461">
        <f t="shared" si="6"/>
        <v>0</v>
      </c>
      <c r="S15" s="464">
        <f t="shared" si="7"/>
        <v>0</v>
      </c>
      <c r="T15" s="465" t="s">
        <v>575</v>
      </c>
      <c r="U15" s="465" t="s">
        <v>366</v>
      </c>
      <c r="V15" s="466" t="s">
        <v>924</v>
      </c>
      <c r="W15" s="466" t="s">
        <v>925</v>
      </c>
      <c r="X15" s="466">
        <v>1</v>
      </c>
      <c r="Y15" s="467" t="s">
        <v>370</v>
      </c>
      <c r="AB15" s="157">
        <v>3</v>
      </c>
      <c r="AC15" s="472" t="s">
        <v>366</v>
      </c>
    </row>
    <row r="16" spans="2:34" s="157" customFormat="1" ht="27" customHeight="1">
      <c r="B16" s="906"/>
      <c r="C16" s="907"/>
      <c r="D16" s="449">
        <v>10</v>
      </c>
      <c r="E16" s="458" t="s">
        <v>791</v>
      </c>
      <c r="F16" s="459">
        <v>1585.2295999999999</v>
      </c>
      <c r="G16" s="460">
        <v>236.09</v>
      </c>
      <c r="H16" s="460">
        <v>247.51</v>
      </c>
      <c r="I16" s="461">
        <f t="shared" si="1"/>
        <v>1.0483713837943156</v>
      </c>
      <c r="J16" s="460">
        <v>7.02</v>
      </c>
      <c r="K16" s="461">
        <f t="shared" si="2"/>
        <v>2.9734423313143292E-2</v>
      </c>
      <c r="L16" s="460">
        <v>155.72</v>
      </c>
      <c r="M16" s="461">
        <f t="shared" si="3"/>
        <v>1.078105807107459</v>
      </c>
      <c r="N16" s="462">
        <v>2871.4767999999995</v>
      </c>
      <c r="O16" s="460">
        <v>10.18</v>
      </c>
      <c r="P16" s="461">
        <f t="shared" si="4"/>
        <v>4.3119149476894401E-2</v>
      </c>
      <c r="Q16" s="463">
        <f t="shared" si="5"/>
        <v>8.259999999999998</v>
      </c>
      <c r="R16" s="461">
        <f t="shared" si="6"/>
        <v>3.4986657630564605E-2</v>
      </c>
      <c r="S16" s="464">
        <f t="shared" si="7"/>
        <v>1286.2471999999998</v>
      </c>
      <c r="T16" s="465" t="s">
        <v>575</v>
      </c>
      <c r="U16" s="465" t="s">
        <v>844</v>
      </c>
      <c r="V16" s="466" t="s">
        <v>869</v>
      </c>
      <c r="W16" s="466" t="s">
        <v>870</v>
      </c>
      <c r="X16" s="466">
        <v>1</v>
      </c>
      <c r="Y16" s="467" t="s">
        <v>782</v>
      </c>
      <c r="AB16" s="157">
        <v>4</v>
      </c>
      <c r="AC16" s="472" t="s">
        <v>654</v>
      </c>
    </row>
    <row r="17" spans="2:34" s="157" customFormat="1" ht="27" customHeight="1">
      <c r="B17" s="906"/>
      <c r="C17" s="907"/>
      <c r="D17" s="449">
        <v>11</v>
      </c>
      <c r="E17" s="458" t="s">
        <v>524</v>
      </c>
      <c r="F17" s="459">
        <v>1505.6676000000002</v>
      </c>
      <c r="G17" s="460">
        <v>139.29</v>
      </c>
      <c r="H17" s="460">
        <v>147.29</v>
      </c>
      <c r="I17" s="461">
        <f t="shared" si="1"/>
        <v>1.0574341302318904</v>
      </c>
      <c r="J17" s="460">
        <v>0</v>
      </c>
      <c r="K17" s="461">
        <f t="shared" si="2"/>
        <v>0</v>
      </c>
      <c r="L17" s="460">
        <v>248.46</v>
      </c>
      <c r="M17" s="461">
        <f t="shared" si="3"/>
        <v>1.0574341302318904</v>
      </c>
      <c r="N17" s="462">
        <v>1987.6799999999994</v>
      </c>
      <c r="O17" s="460">
        <v>6.06</v>
      </c>
      <c r="P17" s="461">
        <f t="shared" si="4"/>
        <v>4.3506353650656901E-2</v>
      </c>
      <c r="Q17" s="463">
        <f t="shared" si="5"/>
        <v>1.9400000000000004</v>
      </c>
      <c r="R17" s="461">
        <f t="shared" si="6"/>
        <v>1.3927776581233401E-2</v>
      </c>
      <c r="S17" s="464">
        <f t="shared" si="7"/>
        <v>482.01240000000013</v>
      </c>
      <c r="T17" s="465" t="s">
        <v>575</v>
      </c>
      <c r="U17" s="465" t="s">
        <v>844</v>
      </c>
      <c r="V17" s="466" t="s">
        <v>871</v>
      </c>
      <c r="W17" s="466" t="s">
        <v>872</v>
      </c>
      <c r="X17" s="466">
        <v>1</v>
      </c>
      <c r="Y17" s="467" t="s">
        <v>370</v>
      </c>
      <c r="AB17" s="157">
        <v>5</v>
      </c>
      <c r="AC17" s="472" t="s">
        <v>219</v>
      </c>
    </row>
    <row r="18" spans="2:34" s="157" customFormat="1" ht="27" customHeight="1">
      <c r="B18" s="906"/>
      <c r="C18" s="907"/>
      <c r="D18" s="449">
        <v>12</v>
      </c>
      <c r="E18" s="458" t="s">
        <v>733</v>
      </c>
      <c r="F18" s="459">
        <v>1493.4023999999997</v>
      </c>
      <c r="G18" s="460">
        <v>1007.03</v>
      </c>
      <c r="H18" s="460">
        <v>1004.9499999999999</v>
      </c>
      <c r="I18" s="461">
        <f t="shared" si="1"/>
        <v>0.99793452032213537</v>
      </c>
      <c r="J18" s="460">
        <v>28.25</v>
      </c>
      <c r="K18" s="461">
        <f t="shared" si="2"/>
        <v>2.8052788894074657E-2</v>
      </c>
      <c r="L18" s="460">
        <v>126.99</v>
      </c>
      <c r="M18" s="461">
        <f t="shared" si="3"/>
        <v>1.02598730921621</v>
      </c>
      <c r="N18" s="462">
        <v>3323.3283000000001</v>
      </c>
      <c r="O18" s="460">
        <v>11.759999999999998</v>
      </c>
      <c r="P18" s="461">
        <f t="shared" si="4"/>
        <v>1.1677904332542226E-2</v>
      </c>
      <c r="Q18" s="463">
        <f t="shared" si="5"/>
        <v>14.409999999999847</v>
      </c>
      <c r="R18" s="461">
        <f t="shared" si="6"/>
        <v>1.4309404883667665E-2</v>
      </c>
      <c r="S18" s="464">
        <f t="shared" si="7"/>
        <v>1829.9258999999806</v>
      </c>
      <c r="T18" s="465" t="s">
        <v>575</v>
      </c>
      <c r="U18" s="465" t="s">
        <v>844</v>
      </c>
      <c r="V18" s="465" t="s">
        <v>866</v>
      </c>
      <c r="W18" s="465" t="s">
        <v>870</v>
      </c>
      <c r="X18" s="466">
        <v>1</v>
      </c>
      <c r="Y18" s="467" t="s">
        <v>370</v>
      </c>
      <c r="AB18" s="157">
        <v>6</v>
      </c>
      <c r="AC18" s="472" t="s">
        <v>220</v>
      </c>
    </row>
    <row r="19" spans="2:34" s="157" customFormat="1" ht="27" customHeight="1">
      <c r="B19" s="906"/>
      <c r="C19" s="907"/>
      <c r="D19" s="449">
        <v>13</v>
      </c>
      <c r="E19" s="458" t="s">
        <v>585</v>
      </c>
      <c r="F19" s="459">
        <v>1485.6480000000001</v>
      </c>
      <c r="G19" s="460">
        <v>569.87000000000012</v>
      </c>
      <c r="H19" s="460">
        <v>581.68000000000006</v>
      </c>
      <c r="I19" s="461">
        <f t="shared" si="1"/>
        <v>1.0207240247775808</v>
      </c>
      <c r="J19" s="460">
        <v>1.66</v>
      </c>
      <c r="K19" s="461">
        <f t="shared" si="2"/>
        <v>2.912945057644725E-3</v>
      </c>
      <c r="L19" s="460">
        <v>144.79999999999998</v>
      </c>
      <c r="M19" s="461">
        <f t="shared" si="3"/>
        <v>1.0236369698352255</v>
      </c>
      <c r="N19" s="462">
        <v>1950.4559999999999</v>
      </c>
      <c r="O19" s="460">
        <v>10.260000000000002</v>
      </c>
      <c r="P19" s="461">
        <f t="shared" si="4"/>
        <v>1.8004106199659569E-2</v>
      </c>
      <c r="Q19" s="463">
        <f t="shared" si="5"/>
        <v>3.209999999999912</v>
      </c>
      <c r="R19" s="461">
        <f t="shared" si="6"/>
        <v>5.6328636355658509E-3</v>
      </c>
      <c r="S19" s="464">
        <f t="shared" si="7"/>
        <v>464.8079999999872</v>
      </c>
      <c r="T19" s="465" t="s">
        <v>575</v>
      </c>
      <c r="U19" s="465" t="s">
        <v>844</v>
      </c>
      <c r="V19" s="465" t="s">
        <v>871</v>
      </c>
      <c r="W19" s="465" t="s">
        <v>872</v>
      </c>
      <c r="X19" s="466">
        <v>1</v>
      </c>
      <c r="Y19" s="467" t="s">
        <v>370</v>
      </c>
      <c r="AB19" s="157">
        <v>7</v>
      </c>
      <c r="AC19" s="472" t="s">
        <v>530</v>
      </c>
    </row>
    <row r="20" spans="2:34" s="157" customFormat="1" ht="27" customHeight="1">
      <c r="B20" s="906"/>
      <c r="C20" s="907"/>
      <c r="D20" s="449">
        <v>14</v>
      </c>
      <c r="E20" s="458" t="s">
        <v>847</v>
      </c>
      <c r="F20" s="459">
        <v>1479.8000000000004</v>
      </c>
      <c r="G20" s="460">
        <v>133676</v>
      </c>
      <c r="H20" s="460">
        <v>134280</v>
      </c>
      <c r="I20" s="461">
        <f t="shared" si="1"/>
        <v>1.0045183877434991</v>
      </c>
      <c r="J20" s="460">
        <v>0</v>
      </c>
      <c r="K20" s="461">
        <f t="shared" si="2"/>
        <v>0</v>
      </c>
      <c r="L20" s="460">
        <v>2.4499999999999997</v>
      </c>
      <c r="M20" s="461">
        <f t="shared" si="3"/>
        <v>1.0045183877434991</v>
      </c>
      <c r="N20" s="462">
        <v>1479.8000000000004</v>
      </c>
      <c r="O20" s="460">
        <v>604</v>
      </c>
      <c r="P20" s="461">
        <f t="shared" si="4"/>
        <v>4.5183877434992071E-3</v>
      </c>
      <c r="Q20" s="463">
        <f t="shared" si="5"/>
        <v>0</v>
      </c>
      <c r="R20" s="461">
        <f t="shared" si="6"/>
        <v>0</v>
      </c>
      <c r="S20" s="464">
        <f t="shared" si="7"/>
        <v>0</v>
      </c>
      <c r="T20" s="465" t="s">
        <v>575</v>
      </c>
      <c r="U20" s="465" t="s">
        <v>366</v>
      </c>
      <c r="V20" s="466" t="s">
        <v>927</v>
      </c>
      <c r="W20" s="466" t="s">
        <v>928</v>
      </c>
      <c r="X20" s="466">
        <v>1</v>
      </c>
      <c r="Y20" s="467" t="s">
        <v>370</v>
      </c>
      <c r="AC20" s="473"/>
    </row>
    <row r="21" spans="2:34" s="157" customFormat="1" ht="27" customHeight="1">
      <c r="B21" s="906"/>
      <c r="C21" s="907"/>
      <c r="D21" s="449">
        <v>15</v>
      </c>
      <c r="E21" s="458" t="s">
        <v>679</v>
      </c>
      <c r="F21" s="459">
        <v>1475.4751000000001</v>
      </c>
      <c r="G21" s="460">
        <v>226.78</v>
      </c>
      <c r="H21" s="460">
        <v>236.2</v>
      </c>
      <c r="I21" s="461">
        <f t="shared" si="1"/>
        <v>1.0415380545021606</v>
      </c>
      <c r="J21" s="460">
        <v>8.15</v>
      </c>
      <c r="K21" s="461">
        <f t="shared" si="2"/>
        <v>3.5937913396243054E-2</v>
      </c>
      <c r="L21" s="460">
        <v>169.79</v>
      </c>
      <c r="M21" s="461">
        <f t="shared" si="3"/>
        <v>1.0774759678984036</v>
      </c>
      <c r="N21" s="462">
        <v>2983.2103000000006</v>
      </c>
      <c r="O21" s="460">
        <v>8.69</v>
      </c>
      <c r="P21" s="461">
        <f t="shared" si="4"/>
        <v>3.8319075756239523E-2</v>
      </c>
      <c r="Q21" s="463">
        <f t="shared" si="5"/>
        <v>8.8799999999999937</v>
      </c>
      <c r="R21" s="461">
        <f t="shared" si="6"/>
        <v>3.9156892142164182E-2</v>
      </c>
      <c r="S21" s="464">
        <f t="shared" si="7"/>
        <v>1507.7351999999989</v>
      </c>
      <c r="T21" s="465" t="s">
        <v>575</v>
      </c>
      <c r="U21" s="465" t="s">
        <v>844</v>
      </c>
      <c r="V21" s="465" t="s">
        <v>866</v>
      </c>
      <c r="W21" s="465" t="s">
        <v>870</v>
      </c>
      <c r="X21" s="466">
        <v>1</v>
      </c>
      <c r="Y21" s="467" t="s">
        <v>669</v>
      </c>
      <c r="AC21" s="472"/>
    </row>
    <row r="22" spans="2:34" s="157" customFormat="1" ht="27" customHeight="1">
      <c r="B22" s="906"/>
      <c r="C22" s="907"/>
      <c r="D22" s="449">
        <v>16</v>
      </c>
      <c r="E22" s="458" t="s">
        <v>615</v>
      </c>
      <c r="F22" s="459">
        <v>1456.6451999999999</v>
      </c>
      <c r="G22" s="460">
        <v>652.21999999999991</v>
      </c>
      <c r="H22" s="460">
        <v>641.90000000000009</v>
      </c>
      <c r="I22" s="461">
        <f t="shared" si="1"/>
        <v>0.98417711815031761</v>
      </c>
      <c r="J22" s="460">
        <v>30.9</v>
      </c>
      <c r="K22" s="461">
        <f t="shared" si="2"/>
        <v>4.7376652049921808E-2</v>
      </c>
      <c r="L22" s="460">
        <v>122.81999999999996</v>
      </c>
      <c r="M22" s="461">
        <f t="shared" si="3"/>
        <v>1.0315537702002395</v>
      </c>
      <c r="N22" s="462">
        <v>2527.6355999999996</v>
      </c>
      <c r="O22" s="460">
        <v>11.860000000000001</v>
      </c>
      <c r="P22" s="461">
        <f t="shared" si="4"/>
        <v>1.8184048327251547E-2</v>
      </c>
      <c r="Q22" s="463">
        <f t="shared" si="5"/>
        <v>8.7200000000001534</v>
      </c>
      <c r="R22" s="461">
        <f t="shared" si="6"/>
        <v>1.3369721872987879E-2</v>
      </c>
      <c r="S22" s="464">
        <f t="shared" si="7"/>
        <v>1070.9904000000186</v>
      </c>
      <c r="T22" s="465" t="s">
        <v>575</v>
      </c>
      <c r="U22" s="465" t="s">
        <v>366</v>
      </c>
      <c r="V22" s="466" t="s">
        <v>930</v>
      </c>
      <c r="W22" s="466" t="s">
        <v>931</v>
      </c>
      <c r="X22" s="466">
        <v>1</v>
      </c>
      <c r="Y22" s="467" t="s">
        <v>583</v>
      </c>
      <c r="AC22" s="472"/>
    </row>
    <row r="23" spans="2:34" s="157" customFormat="1" ht="27" customHeight="1">
      <c r="B23" s="906"/>
      <c r="C23" s="907"/>
      <c r="D23" s="449">
        <v>17</v>
      </c>
      <c r="E23" s="458" t="s">
        <v>751</v>
      </c>
      <c r="F23" s="459">
        <v>1440.0232000000001</v>
      </c>
      <c r="G23" s="460">
        <v>363.07</v>
      </c>
      <c r="H23" s="460">
        <v>359.83000000000004</v>
      </c>
      <c r="I23" s="461">
        <f t="shared" si="1"/>
        <v>0.99107610102735022</v>
      </c>
      <c r="J23" s="460">
        <v>9.7799999999999994</v>
      </c>
      <c r="K23" s="461">
        <f t="shared" si="2"/>
        <v>2.6936954306332112E-2</v>
      </c>
      <c r="L23" s="460">
        <v>371.13999999999993</v>
      </c>
      <c r="M23" s="461">
        <f t="shared" si="3"/>
        <v>1.0180130553336824</v>
      </c>
      <c r="N23" s="462">
        <v>2427.255599999999</v>
      </c>
      <c r="O23" s="460">
        <v>3.8800000000000003</v>
      </c>
      <c r="P23" s="461">
        <f t="shared" si="4"/>
        <v>1.0686644448728896E-2</v>
      </c>
      <c r="Q23" s="463">
        <f t="shared" si="5"/>
        <v>2.6600000000000201</v>
      </c>
      <c r="R23" s="461">
        <f t="shared" si="6"/>
        <v>7.3264108849533703E-3</v>
      </c>
      <c r="S23" s="464">
        <f t="shared" si="7"/>
        <v>987.23240000000726</v>
      </c>
      <c r="T23" s="465" t="s">
        <v>575</v>
      </c>
      <c r="U23" s="465" t="s">
        <v>844</v>
      </c>
      <c r="V23" s="466" t="s">
        <v>873</v>
      </c>
      <c r="W23" s="466" t="s">
        <v>874</v>
      </c>
      <c r="X23" s="466">
        <v>1</v>
      </c>
      <c r="Y23" s="467" t="s">
        <v>370</v>
      </c>
      <c r="AB23" s="474">
        <v>1</v>
      </c>
      <c r="AC23" s="472" t="s">
        <v>848</v>
      </c>
    </row>
    <row r="24" spans="2:34" s="157" customFormat="1" ht="27" customHeight="1">
      <c r="B24" s="906"/>
      <c r="C24" s="907"/>
      <c r="D24" s="449">
        <v>18</v>
      </c>
      <c r="E24" s="458" t="s">
        <v>849</v>
      </c>
      <c r="F24" s="459">
        <v>1422.4132999999999</v>
      </c>
      <c r="G24" s="460">
        <v>2849.7</v>
      </c>
      <c r="H24" s="460">
        <v>2792.89</v>
      </c>
      <c r="I24" s="461">
        <f t="shared" si="1"/>
        <v>0.98006456820016141</v>
      </c>
      <c r="J24" s="460">
        <v>94.300000000000011</v>
      </c>
      <c r="K24" s="461">
        <f t="shared" si="2"/>
        <v>3.3091202582728012E-2</v>
      </c>
      <c r="L24" s="460">
        <v>77.77</v>
      </c>
      <c r="M24" s="461">
        <f t="shared" si="3"/>
        <v>1.0131557707828895</v>
      </c>
      <c r="N24" s="462">
        <v>2915.5972999999958</v>
      </c>
      <c r="O24" s="460">
        <v>18.29</v>
      </c>
      <c r="P24" s="461">
        <f t="shared" si="4"/>
        <v>6.4182194616977228E-3</v>
      </c>
      <c r="Q24" s="463">
        <f t="shared" si="5"/>
        <v>19.200000000000237</v>
      </c>
      <c r="R24" s="461">
        <f t="shared" si="6"/>
        <v>6.7375513211917881E-3</v>
      </c>
      <c r="S24" s="464">
        <f t="shared" si="7"/>
        <v>1493.1840000000184</v>
      </c>
      <c r="T24" s="465" t="s">
        <v>575</v>
      </c>
      <c r="U24" s="465" t="s">
        <v>844</v>
      </c>
      <c r="V24" s="466" t="s">
        <v>875</v>
      </c>
      <c r="W24" s="466" t="s">
        <v>876</v>
      </c>
      <c r="X24" s="466">
        <v>1</v>
      </c>
      <c r="Y24" s="467" t="s">
        <v>780</v>
      </c>
      <c r="AB24" s="157">
        <v>2</v>
      </c>
      <c r="AC24" s="472" t="s">
        <v>850</v>
      </c>
    </row>
    <row r="25" spans="2:34" s="157" customFormat="1" ht="27" customHeight="1">
      <c r="B25" s="906"/>
      <c r="C25" s="907"/>
      <c r="D25" s="449">
        <v>19</v>
      </c>
      <c r="E25" s="458" t="s">
        <v>687</v>
      </c>
      <c r="F25" s="459">
        <v>1400.3262</v>
      </c>
      <c r="G25" s="460">
        <v>160.27000000000001</v>
      </c>
      <c r="H25" s="460">
        <v>164.82999999999998</v>
      </c>
      <c r="I25" s="461">
        <f t="shared" si="1"/>
        <v>1.0284519872714792</v>
      </c>
      <c r="J25" s="460">
        <v>7.8699999999999992</v>
      </c>
      <c r="K25" s="461">
        <f t="shared" si="2"/>
        <v>4.9104635926873391E-2</v>
      </c>
      <c r="L25" s="460">
        <v>187.46</v>
      </c>
      <c r="M25" s="461">
        <f t="shared" si="3"/>
        <v>1.0775566231983527</v>
      </c>
      <c r="N25" s="462">
        <v>2330.1277999999988</v>
      </c>
      <c r="O25" s="460">
        <v>7.47</v>
      </c>
      <c r="P25" s="461">
        <f t="shared" si="4"/>
        <v>4.6608847569726081E-2</v>
      </c>
      <c r="Q25" s="463">
        <f t="shared" si="5"/>
        <v>4.9599999999999786</v>
      </c>
      <c r="R25" s="461">
        <f t="shared" si="6"/>
        <v>3.0947775628626557E-2</v>
      </c>
      <c r="S25" s="464">
        <f t="shared" si="7"/>
        <v>929.80159999999603</v>
      </c>
      <c r="T25" s="465" t="s">
        <v>575</v>
      </c>
      <c r="U25" s="465" t="s">
        <v>844</v>
      </c>
      <c r="V25" s="466" t="s">
        <v>866</v>
      </c>
      <c r="W25" s="466" t="s">
        <v>870</v>
      </c>
      <c r="X25" s="466">
        <v>1</v>
      </c>
      <c r="Y25" s="467" t="s">
        <v>685</v>
      </c>
      <c r="AB25" s="475"/>
      <c r="AC25" s="472"/>
    </row>
    <row r="26" spans="2:34" s="157" customFormat="1" ht="27" customHeight="1">
      <c r="B26" s="908"/>
      <c r="C26" s="909"/>
      <c r="D26" s="449">
        <v>20</v>
      </c>
      <c r="E26" s="458" t="s">
        <v>525</v>
      </c>
      <c r="F26" s="459">
        <v>1384.7975999999999</v>
      </c>
      <c r="G26" s="460">
        <v>442.12</v>
      </c>
      <c r="H26" s="460">
        <v>443.04</v>
      </c>
      <c r="I26" s="461">
        <f t="shared" si="1"/>
        <v>1.0020808830181851</v>
      </c>
      <c r="J26" s="460">
        <v>12.42</v>
      </c>
      <c r="K26" s="461">
        <f t="shared" si="2"/>
        <v>2.8091920745498961E-2</v>
      </c>
      <c r="L26" s="460">
        <v>189.18000000000004</v>
      </c>
      <c r="M26" s="461">
        <f t="shared" si="3"/>
        <v>1.0301728037636841</v>
      </c>
      <c r="N26" s="462">
        <v>2523.6612000000023</v>
      </c>
      <c r="O26" s="460">
        <v>7.32</v>
      </c>
      <c r="P26" s="461">
        <f t="shared" si="4"/>
        <v>1.6556590970777166E-2</v>
      </c>
      <c r="Q26" s="463">
        <f t="shared" si="5"/>
        <v>6.0200000000000315</v>
      </c>
      <c r="R26" s="461">
        <f t="shared" si="6"/>
        <v>1.3616212792906974E-2</v>
      </c>
      <c r="S26" s="464">
        <f t="shared" si="7"/>
        <v>1138.8636000000063</v>
      </c>
      <c r="T26" s="465" t="s">
        <v>575</v>
      </c>
      <c r="U26" s="465" t="s">
        <v>844</v>
      </c>
      <c r="V26" s="466" t="s">
        <v>866</v>
      </c>
      <c r="W26" s="466" t="s">
        <v>870</v>
      </c>
      <c r="X26" s="466">
        <v>1</v>
      </c>
      <c r="Y26" s="467" t="s">
        <v>416</v>
      </c>
      <c r="AB26" s="475"/>
      <c r="AC26" s="472"/>
    </row>
    <row r="27" spans="2:34" ht="17.100000000000001" customHeight="1">
      <c r="B27" s="893" t="s">
        <v>841</v>
      </c>
      <c r="C27" s="894"/>
      <c r="D27" s="899" t="s">
        <v>173</v>
      </c>
      <c r="E27" s="899"/>
      <c r="F27" s="899"/>
      <c r="G27" s="899" t="s">
        <v>187</v>
      </c>
      <c r="H27" s="899"/>
      <c r="I27" s="899"/>
      <c r="J27" s="899"/>
      <c r="K27" s="899"/>
      <c r="L27" s="899"/>
      <c r="M27" s="899"/>
      <c r="N27" s="899"/>
      <c r="O27" s="899"/>
      <c r="P27" s="899"/>
      <c r="Q27" s="899"/>
      <c r="R27" s="899"/>
      <c r="S27" s="899"/>
      <c r="T27" s="899" t="s">
        <v>174</v>
      </c>
      <c r="U27" s="871" t="s">
        <v>257</v>
      </c>
      <c r="V27" s="886" t="s">
        <v>842</v>
      </c>
      <c r="W27" s="886" t="s">
        <v>843</v>
      </c>
      <c r="X27" s="889" t="s">
        <v>258</v>
      </c>
      <c r="Y27" s="892" t="s">
        <v>175</v>
      </c>
      <c r="AA27" s="871" t="s">
        <v>259</v>
      </c>
      <c r="AB27" s="872"/>
      <c r="AC27" s="872"/>
      <c r="AD27" s="872"/>
      <c r="AE27" s="872"/>
      <c r="AF27" s="872"/>
      <c r="AG27" s="872"/>
      <c r="AH27" s="873"/>
    </row>
    <row r="28" spans="2:34" ht="17.100000000000001" customHeight="1">
      <c r="B28" s="895"/>
      <c r="C28" s="896"/>
      <c r="D28" s="900" t="s">
        <v>172</v>
      </c>
      <c r="E28" s="899" t="s">
        <v>176</v>
      </c>
      <c r="F28" s="899"/>
      <c r="G28" s="899" t="s">
        <v>188</v>
      </c>
      <c r="H28" s="899"/>
      <c r="I28" s="899"/>
      <c r="J28" s="899"/>
      <c r="K28" s="899"/>
      <c r="L28" s="899"/>
      <c r="M28" s="899"/>
      <c r="N28" s="899"/>
      <c r="O28" s="899" t="s">
        <v>177</v>
      </c>
      <c r="P28" s="899"/>
      <c r="Q28" s="899"/>
      <c r="R28" s="899"/>
      <c r="S28" s="899"/>
      <c r="T28" s="899"/>
      <c r="U28" s="874"/>
      <c r="V28" s="887"/>
      <c r="W28" s="887"/>
      <c r="X28" s="890"/>
      <c r="Y28" s="892"/>
      <c r="AA28" s="874"/>
      <c r="AB28" s="875"/>
      <c r="AC28" s="875"/>
      <c r="AD28" s="875"/>
      <c r="AE28" s="875"/>
      <c r="AF28" s="875"/>
      <c r="AG28" s="875"/>
      <c r="AH28" s="876"/>
    </row>
    <row r="29" spans="2:34" ht="17.100000000000001" customHeight="1">
      <c r="B29" s="895"/>
      <c r="C29" s="896"/>
      <c r="D29" s="900"/>
      <c r="E29" s="900" t="s">
        <v>178</v>
      </c>
      <c r="F29" s="892" t="s">
        <v>260</v>
      </c>
      <c r="G29" s="901" t="s">
        <v>189</v>
      </c>
      <c r="H29" s="901"/>
      <c r="I29" s="901"/>
      <c r="J29" s="901"/>
      <c r="K29" s="901"/>
      <c r="L29" s="901"/>
      <c r="M29" s="901"/>
      <c r="N29" s="901"/>
      <c r="O29" s="901" t="s">
        <v>171</v>
      </c>
      <c r="P29" s="901"/>
      <c r="Q29" s="901" t="s">
        <v>179</v>
      </c>
      <c r="R29" s="901"/>
      <c r="S29" s="901"/>
      <c r="T29" s="899"/>
      <c r="U29" s="874"/>
      <c r="V29" s="887"/>
      <c r="W29" s="887"/>
      <c r="X29" s="890"/>
      <c r="Y29" s="892"/>
      <c r="AA29" s="877"/>
      <c r="AB29" s="878"/>
      <c r="AC29" s="878"/>
      <c r="AD29" s="878"/>
      <c r="AE29" s="878"/>
      <c r="AF29" s="878"/>
      <c r="AG29" s="878"/>
      <c r="AH29" s="879"/>
    </row>
    <row r="30" spans="2:34" ht="38.450000000000003" customHeight="1">
      <c r="B30" s="897"/>
      <c r="C30" s="898"/>
      <c r="D30" s="900"/>
      <c r="E30" s="900"/>
      <c r="F30" s="892"/>
      <c r="G30" s="456" t="s">
        <v>180</v>
      </c>
      <c r="H30" s="456" t="s">
        <v>270</v>
      </c>
      <c r="I30" s="456" t="s">
        <v>271</v>
      </c>
      <c r="J30" s="456" t="s">
        <v>181</v>
      </c>
      <c r="K30" s="456" t="s">
        <v>264</v>
      </c>
      <c r="L30" s="456" t="s">
        <v>182</v>
      </c>
      <c r="M30" s="456" t="s">
        <v>190</v>
      </c>
      <c r="N30" s="456" t="s">
        <v>183</v>
      </c>
      <c r="O30" s="457" t="s">
        <v>184</v>
      </c>
      <c r="P30" s="457" t="s">
        <v>185</v>
      </c>
      <c r="Q30" s="457" t="s">
        <v>184</v>
      </c>
      <c r="R30" s="457" t="s">
        <v>185</v>
      </c>
      <c r="S30" s="456" t="s">
        <v>186</v>
      </c>
      <c r="T30" s="899"/>
      <c r="U30" s="877"/>
      <c r="V30" s="888"/>
      <c r="W30" s="888"/>
      <c r="X30" s="891"/>
      <c r="Y30" s="892"/>
      <c r="AA30" s="179" t="s">
        <v>253</v>
      </c>
      <c r="AB30" s="179" t="s">
        <v>844</v>
      </c>
      <c r="AC30" s="171" t="s">
        <v>529</v>
      </c>
      <c r="AD30" s="171" t="s">
        <v>366</v>
      </c>
      <c r="AE30" s="171" t="s">
        <v>654</v>
      </c>
      <c r="AF30" s="171" t="s">
        <v>219</v>
      </c>
      <c r="AG30" s="171" t="s">
        <v>220</v>
      </c>
      <c r="AH30" s="171" t="s">
        <v>530</v>
      </c>
    </row>
    <row r="31" spans="2:34" s="157" customFormat="1" ht="27" customHeight="1">
      <c r="B31" s="904" t="s">
        <v>937</v>
      </c>
      <c r="C31" s="881"/>
      <c r="D31" s="449">
        <v>1</v>
      </c>
      <c r="E31" s="458" t="s">
        <v>714</v>
      </c>
      <c r="F31" s="459">
        <v>2093.9633000000003</v>
      </c>
      <c r="G31" s="460">
        <v>522.72</v>
      </c>
      <c r="H31" s="460">
        <v>532.59999999999991</v>
      </c>
      <c r="I31" s="461">
        <f>H31/G31</f>
        <v>1.0189011325374959</v>
      </c>
      <c r="J31" s="460">
        <v>4.7799999999999994</v>
      </c>
      <c r="K31" s="461">
        <f>J31/G31</f>
        <v>9.1444750535659616E-3</v>
      </c>
      <c r="L31" s="460">
        <v>181.60999999999999</v>
      </c>
      <c r="M31" s="461">
        <f>(H31+J31)/G31</f>
        <v>1.0280456075910618</v>
      </c>
      <c r="N31" s="462">
        <v>2662.4025999999958</v>
      </c>
      <c r="O31" s="460">
        <v>11.53</v>
      </c>
      <c r="P31" s="461">
        <f>O31/G31</f>
        <v>2.205769819406183E-2</v>
      </c>
      <c r="Q31" s="463">
        <f>((H31+J31)-G31)-O31</f>
        <v>3.1299999999998551</v>
      </c>
      <c r="R31" s="461">
        <f>Q31/G31</f>
        <v>5.9879093970000288E-3</v>
      </c>
      <c r="S31" s="464">
        <f>Q31*L31</f>
        <v>568.43929999997363</v>
      </c>
      <c r="T31" s="465" t="s">
        <v>575</v>
      </c>
      <c r="U31" s="465" t="s">
        <v>844</v>
      </c>
      <c r="V31" s="466" t="s">
        <v>866</v>
      </c>
      <c r="W31" s="466" t="s">
        <v>867</v>
      </c>
      <c r="X31" s="466">
        <v>1</v>
      </c>
      <c r="Y31" s="467" t="s">
        <v>710</v>
      </c>
      <c r="Z31" s="468" t="s">
        <v>845</v>
      </c>
      <c r="AA31" s="480">
        <f>SUM(X31:X50)</f>
        <v>20</v>
      </c>
      <c r="AB31" s="470">
        <f>SUMIF($U$31:$U$50,TRIM(AB30),$X$31:$X$50)</f>
        <v>15</v>
      </c>
      <c r="AC31" s="470">
        <f t="shared" ref="AC31:AH31" si="10">SUMIF($U$31:$U$50,TRIM(AC30),$X$31:$X$50)</f>
        <v>0</v>
      </c>
      <c r="AD31" s="470">
        <f t="shared" si="10"/>
        <v>5</v>
      </c>
      <c r="AE31" s="470">
        <f t="shared" si="10"/>
        <v>0</v>
      </c>
      <c r="AF31" s="470">
        <f t="shared" si="10"/>
        <v>0</v>
      </c>
      <c r="AG31" s="470">
        <f t="shared" si="10"/>
        <v>0</v>
      </c>
      <c r="AH31" s="470">
        <f t="shared" si="10"/>
        <v>0</v>
      </c>
    </row>
    <row r="32" spans="2:34" s="157" customFormat="1" ht="27" customHeight="1">
      <c r="B32" s="882"/>
      <c r="C32" s="883"/>
      <c r="D32" s="449">
        <v>2</v>
      </c>
      <c r="E32" s="458" t="s">
        <v>689</v>
      </c>
      <c r="F32" s="459">
        <v>1976.8500000000001</v>
      </c>
      <c r="G32" s="460">
        <v>46524</v>
      </c>
      <c r="H32" s="460">
        <v>48243</v>
      </c>
      <c r="I32" s="461">
        <f t="shared" ref="I32:I33" si="11">H32/G32</f>
        <v>1.0369486716533403</v>
      </c>
      <c r="J32" s="460">
        <v>0</v>
      </c>
      <c r="K32" s="461">
        <f t="shared" ref="K32:K37" si="12">J32/G32</f>
        <v>0</v>
      </c>
      <c r="L32" s="460">
        <v>1.1500000000000001</v>
      </c>
      <c r="M32" s="461">
        <f t="shared" ref="M32:M37" si="13">(H32+J32)/G32</f>
        <v>1.0369486716533403</v>
      </c>
      <c r="N32" s="462">
        <v>1976.8500000000001</v>
      </c>
      <c r="O32" s="460">
        <v>1719</v>
      </c>
      <c r="P32" s="461">
        <f t="shared" ref="P32:P50" si="14">O32/G32</f>
        <v>3.6948671653340211E-2</v>
      </c>
      <c r="Q32" s="463">
        <f t="shared" ref="Q32:Q50" si="15">((H32+J32)-G32)-O32</f>
        <v>0</v>
      </c>
      <c r="R32" s="461">
        <f t="shared" ref="R32:R50" si="16">Q32/G32</f>
        <v>0</v>
      </c>
      <c r="S32" s="464">
        <f t="shared" ref="S32:S50" si="17">Q32*L32</f>
        <v>0</v>
      </c>
      <c r="T32" s="465" t="s">
        <v>575</v>
      </c>
      <c r="U32" s="465" t="s">
        <v>844</v>
      </c>
      <c r="V32" s="466" t="s">
        <v>956</v>
      </c>
      <c r="W32" s="466" t="s">
        <v>957</v>
      </c>
      <c r="X32" s="466">
        <v>1</v>
      </c>
      <c r="Y32" s="467" t="s">
        <v>670</v>
      </c>
      <c r="AA32" s="481"/>
      <c r="AB32" s="478">
        <f>SUMIF($U$31:$U$50,TRIM(AB30),$F$31:$F$50)</f>
        <v>23081.6188</v>
      </c>
      <c r="AC32" s="478">
        <f t="shared" ref="AC32:AH32" si="18">SUMIF($U$31:$U$50,TRIM(AC30),$F$31:$F$50)</f>
        <v>0</v>
      </c>
      <c r="AD32" s="478">
        <f t="shared" si="18"/>
        <v>7935.7062000000005</v>
      </c>
      <c r="AE32" s="478">
        <f t="shared" si="18"/>
        <v>0</v>
      </c>
      <c r="AF32" s="478">
        <f t="shared" si="18"/>
        <v>0</v>
      </c>
      <c r="AG32" s="478">
        <f t="shared" si="18"/>
        <v>0</v>
      </c>
      <c r="AH32" s="478">
        <f t="shared" si="18"/>
        <v>0</v>
      </c>
    </row>
    <row r="33" spans="2:34" s="157" customFormat="1" ht="27" customHeight="1">
      <c r="B33" s="882"/>
      <c r="C33" s="883"/>
      <c r="D33" s="449">
        <v>3</v>
      </c>
      <c r="E33" s="458" t="s">
        <v>615</v>
      </c>
      <c r="F33" s="459">
        <v>1892.6561999999999</v>
      </c>
      <c r="G33" s="460">
        <v>651.79</v>
      </c>
      <c r="H33" s="460">
        <v>624.64</v>
      </c>
      <c r="I33" s="461">
        <f t="shared" si="11"/>
        <v>0.9583454793721905</v>
      </c>
      <c r="J33" s="460">
        <v>51.45</v>
      </c>
      <c r="K33" s="461">
        <f t="shared" si="12"/>
        <v>7.8936467267064547E-2</v>
      </c>
      <c r="L33" s="460">
        <v>122.81999999999996</v>
      </c>
      <c r="M33" s="461">
        <f t="shared" si="13"/>
        <v>1.0372819466392551</v>
      </c>
      <c r="N33" s="462">
        <v>2984.5259999999998</v>
      </c>
      <c r="O33" s="460">
        <v>15.41</v>
      </c>
      <c r="P33" s="461">
        <f t="shared" si="14"/>
        <v>2.3642584267939061E-2</v>
      </c>
      <c r="Q33" s="463">
        <f t="shared" si="15"/>
        <v>8.8900000000000681</v>
      </c>
      <c r="R33" s="461">
        <f t="shared" si="16"/>
        <v>1.363936237131602E-2</v>
      </c>
      <c r="S33" s="464">
        <f t="shared" si="17"/>
        <v>1091.8698000000081</v>
      </c>
      <c r="T33" s="465" t="s">
        <v>575</v>
      </c>
      <c r="U33" s="465" t="s">
        <v>366</v>
      </c>
      <c r="V33" s="466" t="s">
        <v>930</v>
      </c>
      <c r="W33" s="466" t="s">
        <v>931</v>
      </c>
      <c r="X33" s="466">
        <v>1</v>
      </c>
      <c r="Y33" s="467" t="s">
        <v>583</v>
      </c>
      <c r="AA33" s="449"/>
      <c r="AB33" s="479">
        <f t="shared" ref="AB33" si="19">AB31/$AA31</f>
        <v>0.75</v>
      </c>
      <c r="AC33" s="479">
        <f t="shared" ref="AC33:AH33" si="20">AC31/$AA31</f>
        <v>0</v>
      </c>
      <c r="AD33" s="479">
        <f t="shared" si="20"/>
        <v>0.25</v>
      </c>
      <c r="AE33" s="479">
        <f t="shared" si="20"/>
        <v>0</v>
      </c>
      <c r="AF33" s="479">
        <f t="shared" si="20"/>
        <v>0</v>
      </c>
      <c r="AG33" s="479">
        <f t="shared" si="20"/>
        <v>0</v>
      </c>
      <c r="AH33" s="479">
        <f t="shared" si="20"/>
        <v>0</v>
      </c>
    </row>
    <row r="34" spans="2:34" s="157" customFormat="1" ht="27" customHeight="1">
      <c r="B34" s="882"/>
      <c r="C34" s="883"/>
      <c r="D34" s="449">
        <v>4</v>
      </c>
      <c r="E34" s="458" t="s">
        <v>362</v>
      </c>
      <c r="F34" s="459">
        <v>1813.3759999999997</v>
      </c>
      <c r="G34" s="460">
        <v>662.2</v>
      </c>
      <c r="H34" s="460">
        <v>676.70999999999992</v>
      </c>
      <c r="I34" s="461">
        <f>H34/G34</f>
        <v>1.0219118091211112</v>
      </c>
      <c r="J34" s="460">
        <v>6.78</v>
      </c>
      <c r="K34" s="461">
        <f t="shared" si="12"/>
        <v>1.0238598610691634E-2</v>
      </c>
      <c r="L34" s="460">
        <v>141.66999999999999</v>
      </c>
      <c r="M34" s="461">
        <f t="shared" si="13"/>
        <v>1.0321504077318029</v>
      </c>
      <c r="N34" s="462">
        <v>3016.1542999999988</v>
      </c>
      <c r="O34" s="460">
        <v>12.799999999999999</v>
      </c>
      <c r="P34" s="461">
        <f t="shared" si="14"/>
        <v>1.9329507701600721E-2</v>
      </c>
      <c r="Q34" s="463">
        <f t="shared" si="15"/>
        <v>8.489999999999851</v>
      </c>
      <c r="R34" s="461">
        <f t="shared" si="16"/>
        <v>1.282090003020213E-2</v>
      </c>
      <c r="S34" s="464">
        <f t="shared" si="17"/>
        <v>1202.7782999999788</v>
      </c>
      <c r="T34" s="465" t="s">
        <v>575</v>
      </c>
      <c r="U34" s="465" t="s">
        <v>844</v>
      </c>
      <c r="V34" s="466" t="s">
        <v>915</v>
      </c>
      <c r="W34" s="466" t="s">
        <v>896</v>
      </c>
      <c r="X34" s="466">
        <v>1</v>
      </c>
      <c r="Y34" s="467" t="s">
        <v>374</v>
      </c>
    </row>
    <row r="35" spans="2:34" s="157" customFormat="1" ht="27" customHeight="1">
      <c r="B35" s="882"/>
      <c r="C35" s="883"/>
      <c r="D35" s="449">
        <v>5</v>
      </c>
      <c r="E35" s="458" t="s">
        <v>938</v>
      </c>
      <c r="F35" s="459">
        <v>1656.2400000000002</v>
      </c>
      <c r="G35" s="460">
        <v>88491</v>
      </c>
      <c r="H35" s="460">
        <v>88315</v>
      </c>
      <c r="I35" s="461">
        <f t="shared" ref="I35:I50" si="21">H35/G35</f>
        <v>0.99801109717372383</v>
      </c>
      <c r="J35" s="460">
        <v>485</v>
      </c>
      <c r="K35" s="461">
        <f t="shared" si="12"/>
        <v>5.4807833564995308E-3</v>
      </c>
      <c r="L35" s="460">
        <v>5.36</v>
      </c>
      <c r="M35" s="461">
        <f t="shared" si="13"/>
        <v>1.0034918805302233</v>
      </c>
      <c r="N35" s="462">
        <v>1656.2400000000002</v>
      </c>
      <c r="O35" s="460">
        <v>309</v>
      </c>
      <c r="P35" s="461">
        <f t="shared" si="14"/>
        <v>3.4918805302234126E-3</v>
      </c>
      <c r="Q35" s="463">
        <f t="shared" si="15"/>
        <v>0</v>
      </c>
      <c r="R35" s="461">
        <f t="shared" si="16"/>
        <v>0</v>
      </c>
      <c r="S35" s="464">
        <f t="shared" si="17"/>
        <v>0</v>
      </c>
      <c r="T35" s="465" t="s">
        <v>575</v>
      </c>
      <c r="U35" s="465" t="s">
        <v>366</v>
      </c>
      <c r="V35" s="466" t="s">
        <v>960</v>
      </c>
      <c r="W35" s="466" t="s">
        <v>961</v>
      </c>
      <c r="X35" s="466">
        <v>1</v>
      </c>
      <c r="Y35" s="467" t="s">
        <v>837</v>
      </c>
    </row>
    <row r="36" spans="2:34" s="157" customFormat="1" ht="27" customHeight="1">
      <c r="B36" s="882"/>
      <c r="C36" s="883"/>
      <c r="D36" s="449">
        <v>6</v>
      </c>
      <c r="E36" s="458" t="s">
        <v>679</v>
      </c>
      <c r="F36" s="459">
        <v>1568.8596000000002</v>
      </c>
      <c r="G36" s="460">
        <v>210.41999999999996</v>
      </c>
      <c r="H36" s="460">
        <v>215.74</v>
      </c>
      <c r="I36" s="461">
        <f t="shared" si="21"/>
        <v>1.0252827677977381</v>
      </c>
      <c r="J36" s="460">
        <v>11.1</v>
      </c>
      <c r="K36" s="461">
        <f t="shared" si="12"/>
        <v>5.275163957798689E-2</v>
      </c>
      <c r="L36" s="460">
        <v>169.79</v>
      </c>
      <c r="M36" s="461">
        <f t="shared" si="13"/>
        <v>1.0780344073757249</v>
      </c>
      <c r="N36" s="462">
        <v>2787.9518000000003</v>
      </c>
      <c r="O36" s="460">
        <v>9.2399999999999984</v>
      </c>
      <c r="P36" s="461">
        <f t="shared" si="14"/>
        <v>4.3912175648702596E-2</v>
      </c>
      <c r="Q36" s="463">
        <f t="shared" si="15"/>
        <v>7.1800000000000459</v>
      </c>
      <c r="R36" s="461">
        <f t="shared" si="16"/>
        <v>3.4122231727022369E-2</v>
      </c>
      <c r="S36" s="464">
        <f t="shared" si="17"/>
        <v>1219.0922000000078</v>
      </c>
      <c r="T36" s="465" t="s">
        <v>575</v>
      </c>
      <c r="U36" s="465" t="s">
        <v>844</v>
      </c>
      <c r="V36" s="466" t="s">
        <v>912</v>
      </c>
      <c r="W36" s="466" t="s">
        <v>931</v>
      </c>
      <c r="X36" s="466">
        <v>1</v>
      </c>
      <c r="Y36" s="467" t="s">
        <v>669</v>
      </c>
    </row>
    <row r="37" spans="2:34" s="157" customFormat="1" ht="27" customHeight="1">
      <c r="B37" s="882"/>
      <c r="C37" s="883"/>
      <c r="D37" s="449">
        <v>7</v>
      </c>
      <c r="E37" s="458" t="s">
        <v>765</v>
      </c>
      <c r="F37" s="459">
        <v>1566.1920000000002</v>
      </c>
      <c r="G37" s="460">
        <v>410.21999999999997</v>
      </c>
      <c r="H37" s="460">
        <v>418.21</v>
      </c>
      <c r="I37" s="461">
        <f t="shared" si="21"/>
        <v>1.0194773536151334</v>
      </c>
      <c r="J37" s="460">
        <v>9.64</v>
      </c>
      <c r="K37" s="461">
        <f t="shared" si="12"/>
        <v>2.3499585588220958E-2</v>
      </c>
      <c r="L37" s="460">
        <v>155.84</v>
      </c>
      <c r="M37" s="461">
        <f t="shared" si="13"/>
        <v>1.0429769392033543</v>
      </c>
      <c r="N37" s="462">
        <v>2747.4591999999993</v>
      </c>
      <c r="O37" s="460">
        <v>10.049999999999999</v>
      </c>
      <c r="P37" s="461">
        <f t="shared" si="14"/>
        <v>2.4499049290624544E-2</v>
      </c>
      <c r="Q37" s="463">
        <f t="shared" si="15"/>
        <v>7.5799999999999965</v>
      </c>
      <c r="R37" s="461">
        <f t="shared" si="16"/>
        <v>1.8477889912729747E-2</v>
      </c>
      <c r="S37" s="464">
        <f t="shared" si="17"/>
        <v>1181.2671999999995</v>
      </c>
      <c r="T37" s="465" t="s">
        <v>575</v>
      </c>
      <c r="U37" s="465" t="s">
        <v>844</v>
      </c>
      <c r="V37" s="466" t="s">
        <v>759</v>
      </c>
      <c r="W37" s="466" t="s">
        <v>913</v>
      </c>
      <c r="X37" s="466">
        <v>1</v>
      </c>
      <c r="Y37" s="467" t="s">
        <v>762</v>
      </c>
      <c r="AB37" s="157">
        <v>1</v>
      </c>
      <c r="AC37" s="472" t="s">
        <v>844</v>
      </c>
    </row>
    <row r="38" spans="2:34" s="157" customFormat="1" ht="27" customHeight="1">
      <c r="B38" s="882"/>
      <c r="C38" s="883"/>
      <c r="D38" s="449">
        <v>8</v>
      </c>
      <c r="E38" s="458" t="s">
        <v>687</v>
      </c>
      <c r="F38" s="459">
        <v>1490.3070000000002</v>
      </c>
      <c r="G38" s="460">
        <v>148.75</v>
      </c>
      <c r="H38" s="460">
        <v>153.88</v>
      </c>
      <c r="I38" s="461">
        <f t="shared" si="21"/>
        <v>1.0344873949579831</v>
      </c>
      <c r="J38" s="460">
        <v>6.68</v>
      </c>
      <c r="K38" s="461">
        <f>J38/G38</f>
        <v>4.4907563025210082E-2</v>
      </c>
      <c r="L38" s="460">
        <v>187.46</v>
      </c>
      <c r="M38" s="461">
        <f>(H38+J38)/G38</f>
        <v>1.0793949579831932</v>
      </c>
      <c r="N38" s="462">
        <v>2213.9026000000003</v>
      </c>
      <c r="O38" s="460">
        <v>7.95</v>
      </c>
      <c r="P38" s="461">
        <f t="shared" si="14"/>
        <v>5.3445378151260506E-2</v>
      </c>
      <c r="Q38" s="463">
        <f t="shared" si="15"/>
        <v>3.8600000000000021</v>
      </c>
      <c r="R38" s="461">
        <f t="shared" si="16"/>
        <v>2.5949579831932787E-2</v>
      </c>
      <c r="S38" s="464">
        <f t="shared" si="17"/>
        <v>723.59560000000045</v>
      </c>
      <c r="T38" s="465" t="s">
        <v>575</v>
      </c>
      <c r="U38" s="465" t="s">
        <v>844</v>
      </c>
      <c r="V38" s="466" t="s">
        <v>866</v>
      </c>
      <c r="W38" s="466" t="s">
        <v>870</v>
      </c>
      <c r="X38" s="466">
        <v>1</v>
      </c>
      <c r="Y38" s="467" t="s">
        <v>685</v>
      </c>
      <c r="AB38" s="157">
        <v>2</v>
      </c>
      <c r="AC38" s="472" t="s">
        <v>529</v>
      </c>
    </row>
    <row r="39" spans="2:34" s="157" customFormat="1" ht="27" customHeight="1">
      <c r="B39" s="882"/>
      <c r="C39" s="883"/>
      <c r="D39" s="449">
        <v>9</v>
      </c>
      <c r="E39" s="458" t="s">
        <v>525</v>
      </c>
      <c r="F39" s="459">
        <v>1479.3876</v>
      </c>
      <c r="G39" s="460">
        <v>437.7</v>
      </c>
      <c r="H39" s="460">
        <v>448.15999999999997</v>
      </c>
      <c r="I39" s="461">
        <f t="shared" si="21"/>
        <v>1.0238976467900387</v>
      </c>
      <c r="J39" s="460">
        <v>2.2999999999999998</v>
      </c>
      <c r="K39" s="461">
        <f t="shared" ref="K39:K50" si="22">J39/G39</f>
        <v>5.2547406899702987E-3</v>
      </c>
      <c r="L39" s="460">
        <v>189.18000000000004</v>
      </c>
      <c r="M39" s="461">
        <f t="shared" ref="M39:M50" si="23">(H39+J39)/G39</f>
        <v>1.029152387480009</v>
      </c>
      <c r="N39" s="462">
        <v>2413.9367999999995</v>
      </c>
      <c r="O39" s="460">
        <v>7.8199999999999994</v>
      </c>
      <c r="P39" s="461">
        <f t="shared" si="14"/>
        <v>1.7866118345899018E-2</v>
      </c>
      <c r="Q39" s="463">
        <f t="shared" si="15"/>
        <v>4.9399999999999915</v>
      </c>
      <c r="R39" s="461">
        <f t="shared" si="16"/>
        <v>1.1286269134110101E-2</v>
      </c>
      <c r="S39" s="464">
        <f t="shared" si="17"/>
        <v>934.54919999999856</v>
      </c>
      <c r="T39" s="465" t="s">
        <v>575</v>
      </c>
      <c r="U39" s="465" t="s">
        <v>844</v>
      </c>
      <c r="V39" s="466" t="s">
        <v>866</v>
      </c>
      <c r="W39" s="466" t="s">
        <v>870</v>
      </c>
      <c r="X39" s="466">
        <v>1</v>
      </c>
      <c r="Y39" s="467" t="s">
        <v>416</v>
      </c>
      <c r="AB39" s="157">
        <v>3</v>
      </c>
      <c r="AC39" s="472" t="s">
        <v>366</v>
      </c>
    </row>
    <row r="40" spans="2:34" s="157" customFormat="1" ht="27" customHeight="1">
      <c r="B40" s="882"/>
      <c r="C40" s="883"/>
      <c r="D40" s="449">
        <v>10</v>
      </c>
      <c r="E40" s="458" t="s">
        <v>696</v>
      </c>
      <c r="F40" s="459">
        <v>1478.6999999999998</v>
      </c>
      <c r="G40" s="460">
        <v>18193</v>
      </c>
      <c r="H40" s="460">
        <v>18210</v>
      </c>
      <c r="I40" s="461">
        <f t="shared" si="21"/>
        <v>1.0009344253284229</v>
      </c>
      <c r="J40" s="460">
        <v>89</v>
      </c>
      <c r="K40" s="461">
        <f t="shared" si="22"/>
        <v>4.8919914252734571E-3</v>
      </c>
      <c r="L40" s="460">
        <v>13.950000000000001</v>
      </c>
      <c r="M40" s="461">
        <f t="shared" si="23"/>
        <v>1.0058264167536966</v>
      </c>
      <c r="N40" s="462">
        <v>1478.6999999999998</v>
      </c>
      <c r="O40" s="460">
        <v>106</v>
      </c>
      <c r="P40" s="461">
        <f t="shared" si="14"/>
        <v>5.8264167536964768E-3</v>
      </c>
      <c r="Q40" s="463">
        <f t="shared" si="15"/>
        <v>0</v>
      </c>
      <c r="R40" s="461">
        <f t="shared" si="16"/>
        <v>0</v>
      </c>
      <c r="S40" s="464">
        <f t="shared" si="17"/>
        <v>0</v>
      </c>
      <c r="T40" s="465" t="s">
        <v>575</v>
      </c>
      <c r="U40" s="465" t="s">
        <v>366</v>
      </c>
      <c r="V40" s="466" t="s">
        <v>921</v>
      </c>
      <c r="W40" s="466" t="s">
        <v>922</v>
      </c>
      <c r="X40" s="466">
        <v>1</v>
      </c>
      <c r="Y40" s="467" t="s">
        <v>698</v>
      </c>
      <c r="AB40" s="157">
        <v>4</v>
      </c>
      <c r="AC40" s="472" t="s">
        <v>654</v>
      </c>
    </row>
    <row r="41" spans="2:34" s="157" customFormat="1" ht="27" customHeight="1">
      <c r="B41" s="882"/>
      <c r="C41" s="883"/>
      <c r="D41" s="449">
        <v>11</v>
      </c>
      <c r="E41" s="458" t="s">
        <v>846</v>
      </c>
      <c r="F41" s="459">
        <v>1460.1599999999999</v>
      </c>
      <c r="G41" s="460">
        <v>233568</v>
      </c>
      <c r="H41" s="460">
        <v>234324</v>
      </c>
      <c r="I41" s="461">
        <f t="shared" si="21"/>
        <v>1.003236744759556</v>
      </c>
      <c r="J41" s="460">
        <v>492</v>
      </c>
      <c r="K41" s="461">
        <f t="shared" si="22"/>
        <v>2.1064529387587339E-3</v>
      </c>
      <c r="L41" s="460">
        <v>1.17</v>
      </c>
      <c r="M41" s="461">
        <f t="shared" si="23"/>
        <v>1.0053431976983149</v>
      </c>
      <c r="N41" s="462">
        <v>1460.1599999999999</v>
      </c>
      <c r="O41" s="460">
        <v>1248</v>
      </c>
      <c r="P41" s="461">
        <f t="shared" si="14"/>
        <v>5.3431976983148374E-3</v>
      </c>
      <c r="Q41" s="463">
        <f t="shared" si="15"/>
        <v>0</v>
      </c>
      <c r="R41" s="461">
        <f t="shared" si="16"/>
        <v>0</v>
      </c>
      <c r="S41" s="464">
        <f t="shared" si="17"/>
        <v>0</v>
      </c>
      <c r="T41" s="465" t="s">
        <v>575</v>
      </c>
      <c r="U41" s="465" t="s">
        <v>366</v>
      </c>
      <c r="V41" s="466" t="s">
        <v>924</v>
      </c>
      <c r="W41" s="466" t="s">
        <v>925</v>
      </c>
      <c r="X41" s="466">
        <v>1</v>
      </c>
      <c r="Y41" s="467" t="s">
        <v>370</v>
      </c>
      <c r="AB41" s="157">
        <v>5</v>
      </c>
      <c r="AC41" s="472" t="s">
        <v>219</v>
      </c>
    </row>
    <row r="42" spans="2:34" s="157" customFormat="1" ht="27" customHeight="1">
      <c r="B42" s="882"/>
      <c r="C42" s="883"/>
      <c r="D42" s="449">
        <v>12</v>
      </c>
      <c r="E42" s="458" t="s">
        <v>847</v>
      </c>
      <c r="F42" s="459">
        <v>1447.9500000000003</v>
      </c>
      <c r="G42" s="460">
        <v>132729</v>
      </c>
      <c r="H42" s="460">
        <v>133320</v>
      </c>
      <c r="I42" s="461">
        <f t="shared" si="21"/>
        <v>1.0044526817801687</v>
      </c>
      <c r="J42" s="460">
        <v>0</v>
      </c>
      <c r="K42" s="461">
        <f t="shared" si="22"/>
        <v>0</v>
      </c>
      <c r="L42" s="460">
        <v>2.4499999999999997</v>
      </c>
      <c r="M42" s="461">
        <f t="shared" si="23"/>
        <v>1.0044526817801687</v>
      </c>
      <c r="N42" s="462">
        <v>1447.9500000000003</v>
      </c>
      <c r="O42" s="460">
        <v>591</v>
      </c>
      <c r="P42" s="461">
        <f t="shared" si="14"/>
        <v>4.4526817801686146E-3</v>
      </c>
      <c r="Q42" s="463">
        <f t="shared" si="15"/>
        <v>0</v>
      </c>
      <c r="R42" s="461">
        <f t="shared" si="16"/>
        <v>0</v>
      </c>
      <c r="S42" s="464">
        <f t="shared" si="17"/>
        <v>0</v>
      </c>
      <c r="T42" s="465" t="s">
        <v>575</v>
      </c>
      <c r="U42" s="465" t="s">
        <v>366</v>
      </c>
      <c r="V42" s="465" t="s">
        <v>927</v>
      </c>
      <c r="W42" s="465" t="s">
        <v>928</v>
      </c>
      <c r="X42" s="466">
        <v>1</v>
      </c>
      <c r="Y42" s="467" t="s">
        <v>370</v>
      </c>
      <c r="AB42" s="157">
        <v>6</v>
      </c>
      <c r="AC42" s="472" t="s">
        <v>220</v>
      </c>
    </row>
    <row r="43" spans="2:34" s="157" customFormat="1" ht="27" customHeight="1">
      <c r="B43" s="882"/>
      <c r="C43" s="883"/>
      <c r="D43" s="449">
        <v>13</v>
      </c>
      <c r="E43" s="458" t="s">
        <v>581</v>
      </c>
      <c r="F43" s="459">
        <v>1446.0891999999999</v>
      </c>
      <c r="G43" s="460">
        <v>1598.44</v>
      </c>
      <c r="H43" s="460">
        <v>1609.6599999999999</v>
      </c>
      <c r="I43" s="461">
        <f t="shared" si="21"/>
        <v>1.0070193438602637</v>
      </c>
      <c r="J43" s="460">
        <v>8</v>
      </c>
      <c r="K43" s="461">
        <f t="shared" si="22"/>
        <v>5.0048797577638198E-3</v>
      </c>
      <c r="L43" s="460">
        <v>157.87000000000003</v>
      </c>
      <c r="M43" s="461">
        <f t="shared" si="23"/>
        <v>1.0120242236180275</v>
      </c>
      <c r="N43" s="462">
        <v>3034.261400000004</v>
      </c>
      <c r="O43" s="460">
        <v>9.1599999999999984</v>
      </c>
      <c r="P43" s="461">
        <f t="shared" si="14"/>
        <v>5.7305873226395727E-3</v>
      </c>
      <c r="Q43" s="463">
        <f t="shared" si="15"/>
        <v>10.059999999999802</v>
      </c>
      <c r="R43" s="461">
        <f t="shared" si="16"/>
        <v>6.2936362953878791E-3</v>
      </c>
      <c r="S43" s="464">
        <f t="shared" si="17"/>
        <v>1588.1721999999691</v>
      </c>
      <c r="T43" s="465" t="s">
        <v>575</v>
      </c>
      <c r="U43" s="465" t="s">
        <v>844</v>
      </c>
      <c r="V43" s="465" t="s">
        <v>866</v>
      </c>
      <c r="W43" s="465" t="s">
        <v>867</v>
      </c>
      <c r="X43" s="466">
        <v>1</v>
      </c>
      <c r="Y43" s="467" t="s">
        <v>370</v>
      </c>
      <c r="AB43" s="157">
        <v>7</v>
      </c>
      <c r="AC43" s="472" t="s">
        <v>530</v>
      </c>
    </row>
    <row r="44" spans="2:34" s="157" customFormat="1" ht="27" customHeight="1">
      <c r="B44" s="882"/>
      <c r="C44" s="883"/>
      <c r="D44" s="449">
        <v>14</v>
      </c>
      <c r="E44" s="458" t="s">
        <v>431</v>
      </c>
      <c r="F44" s="459">
        <v>1432.1087999999997</v>
      </c>
      <c r="G44" s="460">
        <v>226.66</v>
      </c>
      <c r="H44" s="460">
        <v>233.98000000000002</v>
      </c>
      <c r="I44" s="461">
        <f t="shared" si="21"/>
        <v>1.0322950675019855</v>
      </c>
      <c r="J44" s="460">
        <v>3.4000000000000004</v>
      </c>
      <c r="K44" s="461">
        <f t="shared" si="22"/>
        <v>1.500044118944675E-2</v>
      </c>
      <c r="L44" s="460">
        <v>253.92000000000002</v>
      </c>
      <c r="M44" s="461">
        <f t="shared" si="23"/>
        <v>1.0472955086914322</v>
      </c>
      <c r="N44" s="462">
        <v>2722.0223999999998</v>
      </c>
      <c r="O44" s="460">
        <v>5.6400000000000006</v>
      </c>
      <c r="P44" s="461">
        <f t="shared" si="14"/>
        <v>2.4883084796611669E-2</v>
      </c>
      <c r="Q44" s="463">
        <f t="shared" si="15"/>
        <v>5.0800000000000267</v>
      </c>
      <c r="R44" s="461">
        <f t="shared" si="16"/>
        <v>2.2412423894820555E-2</v>
      </c>
      <c r="S44" s="464">
        <f t="shared" si="17"/>
        <v>1289.9136000000069</v>
      </c>
      <c r="T44" s="465" t="s">
        <v>575</v>
      </c>
      <c r="U44" s="465" t="s">
        <v>844</v>
      </c>
      <c r="V44" s="466" t="s">
        <v>950</v>
      </c>
      <c r="W44" s="466" t="s">
        <v>888</v>
      </c>
      <c r="X44" s="466">
        <v>1</v>
      </c>
      <c r="Y44" s="467" t="s">
        <v>414</v>
      </c>
      <c r="AC44" s="473"/>
    </row>
    <row r="45" spans="2:34" s="157" customFormat="1" ht="27" customHeight="1">
      <c r="B45" s="882"/>
      <c r="C45" s="883"/>
      <c r="D45" s="449">
        <v>15</v>
      </c>
      <c r="E45" s="458" t="s">
        <v>744</v>
      </c>
      <c r="F45" s="459">
        <v>1406.3009999999997</v>
      </c>
      <c r="G45" s="460">
        <v>154.51</v>
      </c>
      <c r="H45" s="460">
        <v>156.27000000000001</v>
      </c>
      <c r="I45" s="461">
        <f t="shared" si="21"/>
        <v>1.011390848488771</v>
      </c>
      <c r="J45" s="460">
        <v>17.920000000000002</v>
      </c>
      <c r="K45" s="461">
        <f t="shared" si="22"/>
        <v>0.11597954824930427</v>
      </c>
      <c r="L45" s="460">
        <v>101.10000000000001</v>
      </c>
      <c r="M45" s="461">
        <f t="shared" si="23"/>
        <v>1.1273703967380753</v>
      </c>
      <c r="N45" s="462">
        <v>1989.6480000000004</v>
      </c>
      <c r="O45" s="460">
        <v>13.909999999999998</v>
      </c>
      <c r="P45" s="461">
        <f t="shared" si="14"/>
        <v>9.0026535499320423E-2</v>
      </c>
      <c r="Q45" s="463">
        <f t="shared" si="15"/>
        <v>5.7700000000000085</v>
      </c>
      <c r="R45" s="461">
        <f t="shared" si="16"/>
        <v>3.7343861238754827E-2</v>
      </c>
      <c r="S45" s="464">
        <f t="shared" si="17"/>
        <v>583.34700000000089</v>
      </c>
      <c r="T45" s="465" t="s">
        <v>575</v>
      </c>
      <c r="U45" s="465" t="s">
        <v>844</v>
      </c>
      <c r="V45" s="465" t="s">
        <v>869</v>
      </c>
      <c r="W45" s="465" t="s">
        <v>870</v>
      </c>
      <c r="X45" s="466">
        <v>1</v>
      </c>
      <c r="Y45" s="467" t="s">
        <v>742</v>
      </c>
      <c r="AC45" s="472"/>
    </row>
    <row r="46" spans="2:34" s="157" customFormat="1" ht="27" customHeight="1">
      <c r="B46" s="882"/>
      <c r="C46" s="883"/>
      <c r="D46" s="449">
        <v>16</v>
      </c>
      <c r="E46" s="458" t="s">
        <v>939</v>
      </c>
      <c r="F46" s="459">
        <v>1396.008</v>
      </c>
      <c r="G46" s="460">
        <v>646.66000000000008</v>
      </c>
      <c r="H46" s="460">
        <v>644.1</v>
      </c>
      <c r="I46" s="461">
        <f t="shared" si="21"/>
        <v>0.99604119630099275</v>
      </c>
      <c r="J46" s="460">
        <v>32.599999999999994</v>
      </c>
      <c r="K46" s="461">
        <f t="shared" si="22"/>
        <v>5.0412890854544874E-2</v>
      </c>
      <c r="L46" s="460">
        <v>84.3</v>
      </c>
      <c r="M46" s="461">
        <f t="shared" si="23"/>
        <v>1.0464540871555377</v>
      </c>
      <c r="N46" s="462">
        <v>2532.371999999998</v>
      </c>
      <c r="O46" s="460">
        <v>16.560000000000002</v>
      </c>
      <c r="P46" s="461">
        <f t="shared" si="14"/>
        <v>2.5608511427952865E-2</v>
      </c>
      <c r="Q46" s="463">
        <f t="shared" si="15"/>
        <v>13.479999999999961</v>
      </c>
      <c r="R46" s="461">
        <f t="shared" si="16"/>
        <v>2.0845575727584758E-2</v>
      </c>
      <c r="S46" s="464">
        <f t="shared" si="17"/>
        <v>1136.3639999999966</v>
      </c>
      <c r="T46" s="465" t="s">
        <v>575</v>
      </c>
      <c r="U46" s="465" t="s">
        <v>844</v>
      </c>
      <c r="V46" s="466" t="s">
        <v>878</v>
      </c>
      <c r="W46" s="466" t="s">
        <v>883</v>
      </c>
      <c r="X46" s="466">
        <v>1</v>
      </c>
      <c r="Y46" s="467" t="s">
        <v>616</v>
      </c>
      <c r="AC46" s="472"/>
    </row>
    <row r="47" spans="2:34" s="157" customFormat="1" ht="27" customHeight="1">
      <c r="B47" s="882"/>
      <c r="C47" s="883"/>
      <c r="D47" s="449">
        <v>17</v>
      </c>
      <c r="E47" s="458" t="s">
        <v>766</v>
      </c>
      <c r="F47" s="459">
        <v>1376.713</v>
      </c>
      <c r="G47" s="460">
        <v>174.56</v>
      </c>
      <c r="H47" s="460">
        <v>180.57</v>
      </c>
      <c r="I47" s="461">
        <f t="shared" si="21"/>
        <v>1.034429422548121</v>
      </c>
      <c r="J47" s="460">
        <v>5.4</v>
      </c>
      <c r="K47" s="461">
        <f t="shared" si="22"/>
        <v>3.0934922089825848E-2</v>
      </c>
      <c r="L47" s="460">
        <v>200.98</v>
      </c>
      <c r="M47" s="461">
        <f t="shared" si="23"/>
        <v>1.0653643446379468</v>
      </c>
      <c r="N47" s="462">
        <v>2293.1817999999985</v>
      </c>
      <c r="O47" s="460">
        <v>6.8500000000000005</v>
      </c>
      <c r="P47" s="461">
        <f t="shared" si="14"/>
        <v>3.9241521539871677E-2</v>
      </c>
      <c r="Q47" s="463">
        <f t="shared" si="15"/>
        <v>4.5599999999999961</v>
      </c>
      <c r="R47" s="461">
        <f t="shared" si="16"/>
        <v>2.6122823098075138E-2</v>
      </c>
      <c r="S47" s="464">
        <f t="shared" si="17"/>
        <v>916.46879999999919</v>
      </c>
      <c r="T47" s="465" t="s">
        <v>575</v>
      </c>
      <c r="U47" s="465" t="s">
        <v>844</v>
      </c>
      <c r="V47" s="466" t="s">
        <v>866</v>
      </c>
      <c r="W47" s="466" t="s">
        <v>867</v>
      </c>
      <c r="X47" s="466">
        <v>1</v>
      </c>
      <c r="Y47" s="467" t="s">
        <v>762</v>
      </c>
      <c r="AB47" s="474">
        <v>1</v>
      </c>
      <c r="AC47" s="472" t="s">
        <v>848</v>
      </c>
    </row>
    <row r="48" spans="2:34" s="157" customFormat="1" ht="27" customHeight="1">
      <c r="B48" s="882"/>
      <c r="C48" s="883"/>
      <c r="D48" s="449">
        <v>18</v>
      </c>
      <c r="E48" s="458" t="s">
        <v>433</v>
      </c>
      <c r="F48" s="459">
        <v>1369.5186000000001</v>
      </c>
      <c r="G48" s="460">
        <v>306.63</v>
      </c>
      <c r="H48" s="460">
        <v>322.77999999999997</v>
      </c>
      <c r="I48" s="461">
        <f t="shared" si="21"/>
        <v>1.0526693408994552</v>
      </c>
      <c r="J48" s="460">
        <v>0.7</v>
      </c>
      <c r="K48" s="461">
        <f t="shared" si="22"/>
        <v>2.2828816488928024E-3</v>
      </c>
      <c r="L48" s="460">
        <v>153.19000000000003</v>
      </c>
      <c r="M48" s="461">
        <f t="shared" si="23"/>
        <v>1.0549522225483481</v>
      </c>
      <c r="N48" s="462">
        <v>2581.2515000000021</v>
      </c>
      <c r="O48" s="460">
        <v>8.94</v>
      </c>
      <c r="P48" s="461">
        <f t="shared" si="14"/>
        <v>2.9155659915859503E-2</v>
      </c>
      <c r="Q48" s="463">
        <f t="shared" si="15"/>
        <v>7.9099999999999664</v>
      </c>
      <c r="R48" s="461">
        <f t="shared" si="16"/>
        <v>2.5796562632488557E-2</v>
      </c>
      <c r="S48" s="464">
        <f t="shared" si="17"/>
        <v>1211.732899999995</v>
      </c>
      <c r="T48" s="465" t="s">
        <v>575</v>
      </c>
      <c r="U48" s="465" t="s">
        <v>844</v>
      </c>
      <c r="V48" s="466" t="s">
        <v>881</v>
      </c>
      <c r="W48" s="466" t="s">
        <v>882</v>
      </c>
      <c r="X48" s="466">
        <v>1</v>
      </c>
      <c r="Y48" s="467" t="s">
        <v>437</v>
      </c>
      <c r="AB48" s="157">
        <v>2</v>
      </c>
      <c r="AC48" s="472" t="s">
        <v>850</v>
      </c>
    </row>
    <row r="49" spans="2:34" s="157" customFormat="1" ht="27" customHeight="1">
      <c r="B49" s="882"/>
      <c r="C49" s="883"/>
      <c r="D49" s="449">
        <v>19</v>
      </c>
      <c r="E49" s="458" t="s">
        <v>796</v>
      </c>
      <c r="F49" s="459">
        <v>1360.6407000000002</v>
      </c>
      <c r="G49" s="460">
        <v>169.48</v>
      </c>
      <c r="H49" s="460">
        <v>159.52000000000001</v>
      </c>
      <c r="I49" s="461">
        <f t="shared" si="21"/>
        <v>0.94123200377625693</v>
      </c>
      <c r="J49" s="460">
        <v>24.85</v>
      </c>
      <c r="K49" s="461">
        <f t="shared" si="22"/>
        <v>0.14662497049799389</v>
      </c>
      <c r="L49" s="460">
        <v>191.37000000000003</v>
      </c>
      <c r="M49" s="461">
        <f t="shared" si="23"/>
        <v>1.0878569742742508</v>
      </c>
      <c r="N49" s="462">
        <v>2849.4992999999995</v>
      </c>
      <c r="O49" s="460">
        <v>7.1100000000000012</v>
      </c>
      <c r="P49" s="461">
        <f t="shared" si="14"/>
        <v>4.1951852725985374E-2</v>
      </c>
      <c r="Q49" s="463">
        <f t="shared" si="15"/>
        <v>7.7800000000000136</v>
      </c>
      <c r="R49" s="461">
        <f t="shared" si="16"/>
        <v>4.5905121548265364E-2</v>
      </c>
      <c r="S49" s="464">
        <f t="shared" si="17"/>
        <v>1488.8586000000028</v>
      </c>
      <c r="T49" s="465" t="s">
        <v>575</v>
      </c>
      <c r="U49" s="465" t="s">
        <v>844</v>
      </c>
      <c r="V49" s="466" t="s">
        <v>949</v>
      </c>
      <c r="W49" s="466" t="s">
        <v>868</v>
      </c>
      <c r="X49" s="466">
        <v>1</v>
      </c>
      <c r="Y49" s="467" t="s">
        <v>780</v>
      </c>
      <c r="AB49" s="475"/>
      <c r="AC49" s="472"/>
    </row>
    <row r="50" spans="2:34" s="157" customFormat="1" ht="27" customHeight="1">
      <c r="B50" s="884"/>
      <c r="C50" s="885"/>
      <c r="D50" s="449">
        <v>20</v>
      </c>
      <c r="E50" s="458" t="s">
        <v>940</v>
      </c>
      <c r="F50" s="459">
        <v>1305.3040000000001</v>
      </c>
      <c r="G50" s="460">
        <v>1063.1300000000001</v>
      </c>
      <c r="H50" s="460">
        <v>1080.5</v>
      </c>
      <c r="I50" s="461">
        <f t="shared" si="21"/>
        <v>1.0163385474965432</v>
      </c>
      <c r="J50" s="460">
        <v>3.8</v>
      </c>
      <c r="K50" s="461">
        <f t="shared" si="22"/>
        <v>3.5743512082247698E-3</v>
      </c>
      <c r="L50" s="460">
        <v>114.10000000000001</v>
      </c>
      <c r="M50" s="461">
        <f t="shared" si="23"/>
        <v>1.0199128987047679</v>
      </c>
      <c r="N50" s="462">
        <v>2415.4969999999917</v>
      </c>
      <c r="O50" s="460">
        <v>11.440000000000001</v>
      </c>
      <c r="P50" s="461">
        <f t="shared" si="14"/>
        <v>1.0760678374234571E-2</v>
      </c>
      <c r="Q50" s="463">
        <f t="shared" si="15"/>
        <v>9.7299999999998441</v>
      </c>
      <c r="R50" s="461">
        <f t="shared" si="16"/>
        <v>9.1522203305332769E-3</v>
      </c>
      <c r="S50" s="464">
        <f t="shared" si="17"/>
        <v>1110.1929999999822</v>
      </c>
      <c r="T50" s="465" t="s">
        <v>575</v>
      </c>
      <c r="U50" s="465" t="s">
        <v>844</v>
      </c>
      <c r="V50" s="466" t="s">
        <v>949</v>
      </c>
      <c r="W50" s="466" t="s">
        <v>868</v>
      </c>
      <c r="X50" s="466">
        <v>1</v>
      </c>
      <c r="Y50" s="467" t="s">
        <v>941</v>
      </c>
      <c r="AB50" s="475"/>
      <c r="AC50" s="472"/>
    </row>
    <row r="51" spans="2:34" ht="17.100000000000001" customHeight="1">
      <c r="B51" s="893" t="s">
        <v>841</v>
      </c>
      <c r="C51" s="894"/>
      <c r="D51" s="899" t="s">
        <v>173</v>
      </c>
      <c r="E51" s="899"/>
      <c r="F51" s="899"/>
      <c r="G51" s="899" t="s">
        <v>187</v>
      </c>
      <c r="H51" s="899"/>
      <c r="I51" s="899"/>
      <c r="J51" s="899"/>
      <c r="K51" s="899"/>
      <c r="L51" s="899"/>
      <c r="M51" s="899"/>
      <c r="N51" s="899"/>
      <c r="O51" s="899"/>
      <c r="P51" s="899"/>
      <c r="Q51" s="899"/>
      <c r="R51" s="899"/>
      <c r="S51" s="899"/>
      <c r="T51" s="899" t="s">
        <v>174</v>
      </c>
      <c r="U51" s="871" t="s">
        <v>257</v>
      </c>
      <c r="V51" s="886" t="s">
        <v>842</v>
      </c>
      <c r="W51" s="886" t="s">
        <v>843</v>
      </c>
      <c r="X51" s="889" t="s">
        <v>258</v>
      </c>
      <c r="Y51" s="892" t="s">
        <v>175</v>
      </c>
      <c r="AA51" s="871" t="s">
        <v>259</v>
      </c>
      <c r="AB51" s="872"/>
      <c r="AC51" s="872"/>
      <c r="AD51" s="872"/>
      <c r="AE51" s="872"/>
      <c r="AF51" s="872"/>
      <c r="AG51" s="872"/>
      <c r="AH51" s="873"/>
    </row>
    <row r="52" spans="2:34" ht="17.100000000000001" customHeight="1">
      <c r="B52" s="895"/>
      <c r="C52" s="896"/>
      <c r="D52" s="900" t="s">
        <v>172</v>
      </c>
      <c r="E52" s="899" t="s">
        <v>176</v>
      </c>
      <c r="F52" s="899"/>
      <c r="G52" s="899" t="s">
        <v>188</v>
      </c>
      <c r="H52" s="899"/>
      <c r="I52" s="899"/>
      <c r="J52" s="899"/>
      <c r="K52" s="899"/>
      <c r="L52" s="899"/>
      <c r="M52" s="899"/>
      <c r="N52" s="899"/>
      <c r="O52" s="899" t="s">
        <v>177</v>
      </c>
      <c r="P52" s="899"/>
      <c r="Q52" s="899"/>
      <c r="R52" s="899"/>
      <c r="S52" s="899"/>
      <c r="T52" s="899"/>
      <c r="U52" s="874"/>
      <c r="V52" s="887"/>
      <c r="W52" s="887"/>
      <c r="X52" s="890"/>
      <c r="Y52" s="892"/>
      <c r="AA52" s="874"/>
      <c r="AB52" s="875"/>
      <c r="AC52" s="875"/>
      <c r="AD52" s="875"/>
      <c r="AE52" s="875"/>
      <c r="AF52" s="875"/>
      <c r="AG52" s="875"/>
      <c r="AH52" s="876"/>
    </row>
    <row r="53" spans="2:34" ht="17.100000000000001" customHeight="1">
      <c r="B53" s="895"/>
      <c r="C53" s="896"/>
      <c r="D53" s="900"/>
      <c r="E53" s="900" t="s">
        <v>178</v>
      </c>
      <c r="F53" s="892" t="s">
        <v>260</v>
      </c>
      <c r="G53" s="901" t="s">
        <v>189</v>
      </c>
      <c r="H53" s="901"/>
      <c r="I53" s="901"/>
      <c r="J53" s="901"/>
      <c r="K53" s="901"/>
      <c r="L53" s="901"/>
      <c r="M53" s="901"/>
      <c r="N53" s="901"/>
      <c r="O53" s="901" t="s">
        <v>171</v>
      </c>
      <c r="P53" s="901"/>
      <c r="Q53" s="901" t="s">
        <v>179</v>
      </c>
      <c r="R53" s="901"/>
      <c r="S53" s="901"/>
      <c r="T53" s="899"/>
      <c r="U53" s="874"/>
      <c r="V53" s="887"/>
      <c r="W53" s="887"/>
      <c r="X53" s="890"/>
      <c r="Y53" s="892"/>
      <c r="AA53" s="877"/>
      <c r="AB53" s="878"/>
      <c r="AC53" s="878"/>
      <c r="AD53" s="878"/>
      <c r="AE53" s="878"/>
      <c r="AF53" s="878"/>
      <c r="AG53" s="878"/>
      <c r="AH53" s="879"/>
    </row>
    <row r="54" spans="2:34" ht="38.450000000000003" customHeight="1">
      <c r="B54" s="897"/>
      <c r="C54" s="898"/>
      <c r="D54" s="900"/>
      <c r="E54" s="900"/>
      <c r="F54" s="892"/>
      <c r="G54" s="456" t="s">
        <v>180</v>
      </c>
      <c r="H54" s="456" t="s">
        <v>270</v>
      </c>
      <c r="I54" s="456" t="s">
        <v>271</v>
      </c>
      <c r="J54" s="456" t="s">
        <v>181</v>
      </c>
      <c r="K54" s="456" t="s">
        <v>264</v>
      </c>
      <c r="L54" s="456" t="s">
        <v>182</v>
      </c>
      <c r="M54" s="456" t="s">
        <v>190</v>
      </c>
      <c r="N54" s="456" t="s">
        <v>183</v>
      </c>
      <c r="O54" s="457" t="s">
        <v>184</v>
      </c>
      <c r="P54" s="457" t="s">
        <v>185</v>
      </c>
      <c r="Q54" s="457" t="s">
        <v>184</v>
      </c>
      <c r="R54" s="457" t="s">
        <v>185</v>
      </c>
      <c r="S54" s="456" t="s">
        <v>186</v>
      </c>
      <c r="T54" s="899"/>
      <c r="U54" s="877"/>
      <c r="V54" s="888"/>
      <c r="W54" s="888"/>
      <c r="X54" s="891"/>
      <c r="Y54" s="892"/>
      <c r="AA54" s="179" t="s">
        <v>253</v>
      </c>
      <c r="AB54" s="179" t="s">
        <v>844</v>
      </c>
      <c r="AC54" s="171" t="s">
        <v>529</v>
      </c>
      <c r="AD54" s="171" t="s">
        <v>366</v>
      </c>
      <c r="AE54" s="171" t="s">
        <v>654</v>
      </c>
      <c r="AF54" s="171" t="s">
        <v>219</v>
      </c>
      <c r="AG54" s="171" t="s">
        <v>220</v>
      </c>
      <c r="AH54" s="171" t="s">
        <v>530</v>
      </c>
    </row>
    <row r="55" spans="2:34" s="157" customFormat="1" ht="27" customHeight="1">
      <c r="B55" s="880" t="s">
        <v>981</v>
      </c>
      <c r="C55" s="881"/>
      <c r="D55" s="449">
        <v>1</v>
      </c>
      <c r="E55" s="458" t="s">
        <v>696</v>
      </c>
      <c r="F55" s="459">
        <v>3375.9</v>
      </c>
      <c r="G55" s="460">
        <v>16865</v>
      </c>
      <c r="H55" s="460">
        <v>17067</v>
      </c>
      <c r="I55" s="461">
        <f>H55/G55</f>
        <v>1.0119774681292617</v>
      </c>
      <c r="J55" s="460">
        <v>40</v>
      </c>
      <c r="K55" s="461">
        <f>J55/G55</f>
        <v>2.3717758671805513E-3</v>
      </c>
      <c r="L55" s="460">
        <v>13.950000000000001</v>
      </c>
      <c r="M55" s="461">
        <f>(H55+J55)/G55</f>
        <v>1.0143492439964423</v>
      </c>
      <c r="N55" s="462">
        <v>3375.9</v>
      </c>
      <c r="O55" s="460">
        <v>242</v>
      </c>
      <c r="P55" s="461">
        <f>O55/G55</f>
        <v>1.4349243996442336E-2</v>
      </c>
      <c r="Q55" s="463">
        <f>((H55+J55)-G55)-O55</f>
        <v>0</v>
      </c>
      <c r="R55" s="461">
        <f>Q55/G55</f>
        <v>0</v>
      </c>
      <c r="S55" s="464">
        <f>Q55*L55</f>
        <v>0</v>
      </c>
      <c r="T55" s="465" t="s">
        <v>575</v>
      </c>
      <c r="U55" s="465" t="s">
        <v>366</v>
      </c>
      <c r="V55" s="466" t="s">
        <v>1010</v>
      </c>
      <c r="W55" s="466" t="s">
        <v>1011</v>
      </c>
      <c r="X55" s="466">
        <v>1</v>
      </c>
      <c r="Y55" s="467" t="s">
        <v>698</v>
      </c>
      <c r="Z55" s="468" t="s">
        <v>845</v>
      </c>
      <c r="AA55" s="480">
        <f>SUM(X55:X74)</f>
        <v>20</v>
      </c>
      <c r="AB55" s="470">
        <f>SUMIF($U$55:$U$74,TRIM(AB54),$X$55:$X$74)</f>
        <v>13</v>
      </c>
      <c r="AC55" s="470">
        <f t="shared" ref="AC55:AH55" si="24">SUMIF($U$55:$U$74,TRIM(AC54),$X$55:$X$74)</f>
        <v>0</v>
      </c>
      <c r="AD55" s="470">
        <f t="shared" si="24"/>
        <v>5</v>
      </c>
      <c r="AE55" s="470">
        <f t="shared" si="24"/>
        <v>0</v>
      </c>
      <c r="AF55" s="470">
        <f t="shared" si="24"/>
        <v>1</v>
      </c>
      <c r="AG55" s="470">
        <f t="shared" si="24"/>
        <v>1</v>
      </c>
      <c r="AH55" s="470">
        <f t="shared" si="24"/>
        <v>0</v>
      </c>
    </row>
    <row r="56" spans="2:34" s="157" customFormat="1" ht="27" customHeight="1">
      <c r="B56" s="882"/>
      <c r="C56" s="883"/>
      <c r="D56" s="449">
        <v>2</v>
      </c>
      <c r="E56" s="458" t="s">
        <v>362</v>
      </c>
      <c r="F56" s="459">
        <v>1938.0455999999999</v>
      </c>
      <c r="G56" s="460">
        <v>655.26</v>
      </c>
      <c r="H56" s="460">
        <v>668.6</v>
      </c>
      <c r="I56" s="461">
        <f t="shared" ref="I56:I57" si="25">H56/G56</f>
        <v>1.0203583310441657</v>
      </c>
      <c r="J56" s="460">
        <v>8.4</v>
      </c>
      <c r="K56" s="461">
        <f t="shared" ref="K56:K61" si="26">J56/G56</f>
        <v>1.2819338888380185E-2</v>
      </c>
      <c r="L56" s="460">
        <v>141.66999999999999</v>
      </c>
      <c r="M56" s="461">
        <f t="shared" ref="M56:M61" si="27">(H56+J56)/G56</f>
        <v>1.0331776699325459</v>
      </c>
      <c r="N56" s="462">
        <v>3079.9057999999973</v>
      </c>
      <c r="O56" s="460">
        <v>13.68</v>
      </c>
      <c r="P56" s="461">
        <f t="shared" ref="P56:P74" si="28">O56/G56</f>
        <v>2.0877209046790586E-2</v>
      </c>
      <c r="Q56" s="463">
        <f t="shared" ref="Q56:Q74" si="29">((H56+J56)-G56)-O56</f>
        <v>8.0600000000000094</v>
      </c>
      <c r="R56" s="461">
        <f t="shared" ref="R56:R74" si="30">Q56/G56</f>
        <v>1.2300460885755288E-2</v>
      </c>
      <c r="S56" s="464">
        <f t="shared" ref="S56:S74" si="31">Q56*L56</f>
        <v>1141.8602000000012</v>
      </c>
      <c r="T56" s="465" t="s">
        <v>575</v>
      </c>
      <c r="U56" s="465" t="s">
        <v>844</v>
      </c>
      <c r="V56" s="466" t="s">
        <v>949</v>
      </c>
      <c r="W56" s="466" t="s">
        <v>868</v>
      </c>
      <c r="X56" s="466">
        <v>1</v>
      </c>
      <c r="Y56" s="467" t="s">
        <v>374</v>
      </c>
      <c r="AA56" s="481"/>
      <c r="AB56" s="478">
        <f>SUMIF($U$55:$U$74,TRIM(AB54),$F$55:$F$74)</f>
        <v>18775.729300000003</v>
      </c>
      <c r="AC56" s="478">
        <f t="shared" ref="AC56:AH56" si="32">SUMIF($U$55:$U$74,TRIM(AC54),$F$55:$F$74)</f>
        <v>0</v>
      </c>
      <c r="AD56" s="478">
        <f t="shared" si="32"/>
        <v>9303.9015999999992</v>
      </c>
      <c r="AE56" s="478">
        <f t="shared" si="32"/>
        <v>0</v>
      </c>
      <c r="AF56" s="478">
        <f t="shared" si="32"/>
        <v>1222.0800000000002</v>
      </c>
      <c r="AG56" s="478">
        <f t="shared" si="32"/>
        <v>1205.0999999999999</v>
      </c>
      <c r="AH56" s="478">
        <f t="shared" si="32"/>
        <v>0</v>
      </c>
    </row>
    <row r="57" spans="2:34" s="157" customFormat="1" ht="27" customHeight="1">
      <c r="B57" s="882"/>
      <c r="C57" s="883"/>
      <c r="D57" s="449">
        <v>3</v>
      </c>
      <c r="E57" s="458" t="s">
        <v>615</v>
      </c>
      <c r="F57" s="459">
        <v>1766.1515999999997</v>
      </c>
      <c r="G57" s="460">
        <v>650.92999999999995</v>
      </c>
      <c r="H57" s="460">
        <v>645.28000000000009</v>
      </c>
      <c r="I57" s="461">
        <f t="shared" si="25"/>
        <v>0.99132011122547758</v>
      </c>
      <c r="J57" s="460">
        <v>23.42</v>
      </c>
      <c r="K57" s="461">
        <f t="shared" si="26"/>
        <v>3.5979291168021142E-2</v>
      </c>
      <c r="L57" s="460">
        <v>122.81999999999996</v>
      </c>
      <c r="M57" s="461">
        <f t="shared" si="27"/>
        <v>1.0272994023934987</v>
      </c>
      <c r="N57" s="462">
        <v>2182.5114000000012</v>
      </c>
      <c r="O57" s="460">
        <v>14.379999999999999</v>
      </c>
      <c r="P57" s="461">
        <f t="shared" si="28"/>
        <v>2.2091469128784968E-2</v>
      </c>
      <c r="Q57" s="463">
        <f t="shared" si="29"/>
        <v>3.3900000000000965</v>
      </c>
      <c r="R57" s="461">
        <f t="shared" si="30"/>
        <v>5.2079332647137124E-3</v>
      </c>
      <c r="S57" s="464">
        <f t="shared" si="31"/>
        <v>416.35980000001172</v>
      </c>
      <c r="T57" s="465" t="s">
        <v>575</v>
      </c>
      <c r="U57" s="465" t="s">
        <v>366</v>
      </c>
      <c r="V57" s="466" t="s">
        <v>930</v>
      </c>
      <c r="W57" s="466" t="s">
        <v>931</v>
      </c>
      <c r="X57" s="466">
        <v>1</v>
      </c>
      <c r="Y57" s="467" t="s">
        <v>583</v>
      </c>
      <c r="AA57" s="449"/>
      <c r="AB57" s="479">
        <f t="shared" ref="AB57" si="33">AB55/$AA55</f>
        <v>0.65</v>
      </c>
      <c r="AC57" s="479">
        <f t="shared" ref="AC57:AH57" si="34">AC55/$AA55</f>
        <v>0</v>
      </c>
      <c r="AD57" s="479">
        <f t="shared" si="34"/>
        <v>0.25</v>
      </c>
      <c r="AE57" s="479">
        <f t="shared" si="34"/>
        <v>0</v>
      </c>
      <c r="AF57" s="479">
        <f t="shared" si="34"/>
        <v>0.05</v>
      </c>
      <c r="AG57" s="479">
        <f t="shared" si="34"/>
        <v>0.05</v>
      </c>
      <c r="AH57" s="479">
        <f t="shared" si="34"/>
        <v>0</v>
      </c>
    </row>
    <row r="58" spans="2:34" s="157" customFormat="1" ht="27" customHeight="1">
      <c r="B58" s="882"/>
      <c r="C58" s="883"/>
      <c r="D58" s="449">
        <v>4</v>
      </c>
      <c r="E58" s="458" t="s">
        <v>765</v>
      </c>
      <c r="F58" s="459">
        <v>1756.3168000000001</v>
      </c>
      <c r="G58" s="460">
        <v>366.84000000000003</v>
      </c>
      <c r="H58" s="460">
        <v>371.57</v>
      </c>
      <c r="I58" s="461">
        <f>H58/G58</f>
        <v>1.0128939046995964</v>
      </c>
      <c r="J58" s="460">
        <v>11.079999999999998</v>
      </c>
      <c r="K58" s="461">
        <f t="shared" si="26"/>
        <v>3.0203903609202915E-2</v>
      </c>
      <c r="L58" s="460">
        <v>155.84</v>
      </c>
      <c r="M58" s="461">
        <f t="shared" si="27"/>
        <v>1.0430978083087994</v>
      </c>
      <c r="N58" s="462">
        <v>2463.8303999999985</v>
      </c>
      <c r="O58" s="460">
        <v>11.27</v>
      </c>
      <c r="P58" s="461">
        <f t="shared" si="28"/>
        <v>3.0721840584450984E-2</v>
      </c>
      <c r="Q58" s="463">
        <f t="shared" si="29"/>
        <v>4.5399999999999459</v>
      </c>
      <c r="R58" s="461">
        <f t="shared" si="30"/>
        <v>1.2375967724348342E-2</v>
      </c>
      <c r="S58" s="464">
        <f t="shared" si="31"/>
        <v>707.51359999999158</v>
      </c>
      <c r="T58" s="465" t="s">
        <v>575</v>
      </c>
      <c r="U58" s="465" t="s">
        <v>844</v>
      </c>
      <c r="V58" s="466" t="s">
        <v>995</v>
      </c>
      <c r="W58" s="466" t="s">
        <v>867</v>
      </c>
      <c r="X58" s="466">
        <v>1</v>
      </c>
      <c r="Y58" s="467" t="s">
        <v>762</v>
      </c>
    </row>
    <row r="59" spans="2:34" s="157" customFormat="1" ht="27" customHeight="1">
      <c r="B59" s="882"/>
      <c r="C59" s="883"/>
      <c r="D59" s="449">
        <v>5</v>
      </c>
      <c r="E59" s="458" t="s">
        <v>714</v>
      </c>
      <c r="F59" s="459">
        <v>1698.0535</v>
      </c>
      <c r="G59" s="460">
        <v>503.52</v>
      </c>
      <c r="H59" s="460">
        <v>512.25</v>
      </c>
      <c r="I59" s="461">
        <f t="shared" ref="I59:I74" si="35">H59/G59</f>
        <v>1.0173379408960916</v>
      </c>
      <c r="J59" s="460">
        <v>6.1199999999999992</v>
      </c>
      <c r="K59" s="461">
        <f t="shared" si="26"/>
        <v>1.2154432793136319E-2</v>
      </c>
      <c r="L59" s="460">
        <v>181.60999999999999</v>
      </c>
      <c r="M59" s="461">
        <f t="shared" si="27"/>
        <v>1.0294923736892279</v>
      </c>
      <c r="N59" s="462">
        <v>2696.9084999999964</v>
      </c>
      <c r="O59" s="460">
        <v>9.3500000000000014</v>
      </c>
      <c r="P59" s="461">
        <f t="shared" si="28"/>
        <v>1.856927232284716E-2</v>
      </c>
      <c r="Q59" s="463">
        <f t="shared" si="29"/>
        <v>5.5000000000000213</v>
      </c>
      <c r="R59" s="461">
        <f t="shared" si="30"/>
        <v>1.0923101366380722E-2</v>
      </c>
      <c r="S59" s="464">
        <f t="shared" si="31"/>
        <v>998.85500000000377</v>
      </c>
      <c r="T59" s="465" t="s">
        <v>575</v>
      </c>
      <c r="U59" s="465" t="s">
        <v>844</v>
      </c>
      <c r="V59" s="466" t="s">
        <v>866</v>
      </c>
      <c r="W59" s="466" t="s">
        <v>867</v>
      </c>
      <c r="X59" s="466">
        <v>1</v>
      </c>
      <c r="Y59" s="467" t="s">
        <v>710</v>
      </c>
    </row>
    <row r="60" spans="2:34" s="157" customFormat="1" ht="27" customHeight="1">
      <c r="B60" s="882"/>
      <c r="C60" s="883"/>
      <c r="D60" s="449">
        <v>6</v>
      </c>
      <c r="E60" s="458" t="s">
        <v>675</v>
      </c>
      <c r="F60" s="459">
        <v>1555.2611999999999</v>
      </c>
      <c r="G60" s="460">
        <v>176.88</v>
      </c>
      <c r="H60" s="460">
        <v>183.01999999999998</v>
      </c>
      <c r="I60" s="461">
        <f t="shared" si="35"/>
        <v>1.0347127996381726</v>
      </c>
      <c r="J60" s="460">
        <v>4.84</v>
      </c>
      <c r="K60" s="461">
        <f t="shared" si="26"/>
        <v>2.736318407960199E-2</v>
      </c>
      <c r="L60" s="460">
        <v>210.74</v>
      </c>
      <c r="M60" s="461">
        <f t="shared" si="27"/>
        <v>1.0620759837177747</v>
      </c>
      <c r="N60" s="462">
        <v>2313.9251999999997</v>
      </c>
      <c r="O60" s="460">
        <v>7.38</v>
      </c>
      <c r="P60" s="461">
        <f t="shared" si="28"/>
        <v>4.1723202170963362E-2</v>
      </c>
      <c r="Q60" s="463">
        <f t="shared" si="29"/>
        <v>3.5999999999999899</v>
      </c>
      <c r="R60" s="461">
        <f t="shared" si="30"/>
        <v>2.035278154681134E-2</v>
      </c>
      <c r="S60" s="464">
        <f t="shared" si="31"/>
        <v>758.66399999999794</v>
      </c>
      <c r="T60" s="465" t="s">
        <v>575</v>
      </c>
      <c r="U60" s="465" t="s">
        <v>844</v>
      </c>
      <c r="V60" s="466" t="s">
        <v>869</v>
      </c>
      <c r="W60" s="466" t="s">
        <v>870</v>
      </c>
      <c r="X60" s="466">
        <v>1</v>
      </c>
      <c r="Y60" s="467" t="s">
        <v>661</v>
      </c>
    </row>
    <row r="61" spans="2:34" s="157" customFormat="1" ht="27" customHeight="1">
      <c r="B61" s="882"/>
      <c r="C61" s="883"/>
      <c r="D61" s="449">
        <v>7</v>
      </c>
      <c r="E61" s="458" t="s">
        <v>938</v>
      </c>
      <c r="F61" s="459">
        <v>1511.52</v>
      </c>
      <c r="G61" s="460">
        <v>80418</v>
      </c>
      <c r="H61" s="460">
        <v>80630</v>
      </c>
      <c r="I61" s="461">
        <f t="shared" si="35"/>
        <v>1.0026362257206098</v>
      </c>
      <c r="J61" s="460">
        <v>70</v>
      </c>
      <c r="K61" s="461">
        <f t="shared" si="26"/>
        <v>8.7045188888059885E-4</v>
      </c>
      <c r="L61" s="460">
        <v>5.36</v>
      </c>
      <c r="M61" s="461">
        <f t="shared" si="27"/>
        <v>1.0035066776094903</v>
      </c>
      <c r="N61" s="462">
        <v>1511.52</v>
      </c>
      <c r="O61" s="460">
        <v>282</v>
      </c>
      <c r="P61" s="461">
        <f t="shared" si="28"/>
        <v>3.5066776094904127E-3</v>
      </c>
      <c r="Q61" s="463">
        <f t="shared" si="29"/>
        <v>0</v>
      </c>
      <c r="R61" s="461">
        <f t="shared" si="30"/>
        <v>0</v>
      </c>
      <c r="S61" s="464">
        <f t="shared" si="31"/>
        <v>0</v>
      </c>
      <c r="T61" s="465" t="s">
        <v>575</v>
      </c>
      <c r="U61" s="465" t="s">
        <v>366</v>
      </c>
      <c r="V61" s="466" t="s">
        <v>960</v>
      </c>
      <c r="W61" s="466" t="s">
        <v>961</v>
      </c>
      <c r="X61" s="466">
        <v>1</v>
      </c>
      <c r="Y61" s="467" t="s">
        <v>837</v>
      </c>
      <c r="AB61" s="157">
        <v>1</v>
      </c>
      <c r="AC61" s="472" t="s">
        <v>844</v>
      </c>
    </row>
    <row r="62" spans="2:34" s="157" customFormat="1" ht="27" customHeight="1">
      <c r="B62" s="882"/>
      <c r="C62" s="883"/>
      <c r="D62" s="449">
        <v>8</v>
      </c>
      <c r="E62" s="458" t="s">
        <v>430</v>
      </c>
      <c r="F62" s="459">
        <v>1496.7475000000002</v>
      </c>
      <c r="G62" s="460">
        <v>281.42</v>
      </c>
      <c r="H62" s="460">
        <v>287.72000000000003</v>
      </c>
      <c r="I62" s="461">
        <f t="shared" si="35"/>
        <v>1.0223864686234099</v>
      </c>
      <c r="J62" s="460">
        <v>8.6000000000000014</v>
      </c>
      <c r="K62" s="461">
        <f>J62/G62</f>
        <v>3.0559306374813449E-2</v>
      </c>
      <c r="L62" s="460">
        <v>183.65000000000003</v>
      </c>
      <c r="M62" s="461">
        <f>(H62+J62)/G62</f>
        <v>1.0529457749982234</v>
      </c>
      <c r="N62" s="462">
        <v>2736.3850000000016</v>
      </c>
      <c r="O62" s="460">
        <v>8.15</v>
      </c>
      <c r="P62" s="461">
        <f t="shared" si="28"/>
        <v>2.8960272901712741E-2</v>
      </c>
      <c r="Q62" s="463">
        <f t="shared" si="29"/>
        <v>6.7500000000000338</v>
      </c>
      <c r="R62" s="461">
        <f t="shared" si="30"/>
        <v>2.3985502096510673E-2</v>
      </c>
      <c r="S62" s="464">
        <f t="shared" si="31"/>
        <v>1239.6375000000064</v>
      </c>
      <c r="T62" s="465" t="s">
        <v>575</v>
      </c>
      <c r="U62" s="465" t="s">
        <v>844</v>
      </c>
      <c r="V62" s="466" t="s">
        <v>996</v>
      </c>
      <c r="W62" s="466" t="s">
        <v>997</v>
      </c>
      <c r="X62" s="466">
        <v>1</v>
      </c>
      <c r="Y62" s="467" t="s">
        <v>414</v>
      </c>
      <c r="AB62" s="157">
        <v>2</v>
      </c>
      <c r="AC62" s="472" t="s">
        <v>529</v>
      </c>
    </row>
    <row r="63" spans="2:34" s="157" customFormat="1" ht="27" customHeight="1">
      <c r="B63" s="882"/>
      <c r="C63" s="883"/>
      <c r="D63" s="449">
        <v>9</v>
      </c>
      <c r="E63" s="458" t="s">
        <v>431</v>
      </c>
      <c r="F63" s="459">
        <v>1457.5007999999998</v>
      </c>
      <c r="G63" s="460">
        <v>227.3</v>
      </c>
      <c r="H63" s="460">
        <v>231.96999999999997</v>
      </c>
      <c r="I63" s="461">
        <f t="shared" si="35"/>
        <v>1.0205455345358556</v>
      </c>
      <c r="J63" s="460">
        <v>5</v>
      </c>
      <c r="K63" s="461">
        <f t="shared" ref="K63:K74" si="36">J63/G63</f>
        <v>2.1997360316761989E-2</v>
      </c>
      <c r="L63" s="460">
        <v>253.92000000000002</v>
      </c>
      <c r="M63" s="461">
        <f t="shared" ref="M63:M74" si="37">(H63+J63)/G63</f>
        <v>1.0425428948526174</v>
      </c>
      <c r="N63" s="462">
        <v>2455.4063999999989</v>
      </c>
      <c r="O63" s="460">
        <v>5.74</v>
      </c>
      <c r="P63" s="461">
        <f t="shared" si="28"/>
        <v>2.5252969643642764E-2</v>
      </c>
      <c r="Q63" s="463">
        <f t="shared" si="29"/>
        <v>3.9299999999999589</v>
      </c>
      <c r="R63" s="461">
        <f t="shared" si="30"/>
        <v>1.7289925208974741E-2</v>
      </c>
      <c r="S63" s="464">
        <f t="shared" si="31"/>
        <v>997.90559999998959</v>
      </c>
      <c r="T63" s="465" t="s">
        <v>575</v>
      </c>
      <c r="U63" s="465" t="s">
        <v>844</v>
      </c>
      <c r="V63" s="466" t="s">
        <v>950</v>
      </c>
      <c r="W63" s="466" t="s">
        <v>888</v>
      </c>
      <c r="X63" s="466">
        <v>1</v>
      </c>
      <c r="Y63" s="467" t="s">
        <v>414</v>
      </c>
      <c r="AB63" s="157">
        <v>3</v>
      </c>
      <c r="AC63" s="472" t="s">
        <v>366</v>
      </c>
    </row>
    <row r="64" spans="2:34" s="157" customFormat="1" ht="27" customHeight="1">
      <c r="B64" s="882"/>
      <c r="C64" s="883"/>
      <c r="D64" s="449">
        <v>10</v>
      </c>
      <c r="E64" s="458" t="s">
        <v>525</v>
      </c>
      <c r="F64" s="459">
        <v>1339.3944000000001</v>
      </c>
      <c r="G64" s="460">
        <v>461.84</v>
      </c>
      <c r="H64" s="460">
        <v>468.97</v>
      </c>
      <c r="I64" s="461">
        <f t="shared" si="35"/>
        <v>1.0154382470119523</v>
      </c>
      <c r="J64" s="460">
        <v>5.62</v>
      </c>
      <c r="K64" s="461">
        <f t="shared" si="36"/>
        <v>1.2168716438593453E-2</v>
      </c>
      <c r="L64" s="460">
        <v>189.18000000000004</v>
      </c>
      <c r="M64" s="461">
        <f t="shared" si="37"/>
        <v>1.0276069634505458</v>
      </c>
      <c r="N64" s="462">
        <v>2412.0449999999964</v>
      </c>
      <c r="O64" s="460">
        <v>7.08</v>
      </c>
      <c r="P64" s="461">
        <f t="shared" si="28"/>
        <v>1.5329984410185347E-2</v>
      </c>
      <c r="Q64" s="463">
        <f t="shared" si="29"/>
        <v>5.6700000000000568</v>
      </c>
      <c r="R64" s="461">
        <f t="shared" si="30"/>
        <v>1.2276979040360422E-2</v>
      </c>
      <c r="S64" s="464">
        <f t="shared" si="31"/>
        <v>1072.6506000000109</v>
      </c>
      <c r="T64" s="465" t="s">
        <v>575</v>
      </c>
      <c r="U64" s="465" t="s">
        <v>844</v>
      </c>
      <c r="V64" s="466" t="s">
        <v>866</v>
      </c>
      <c r="W64" s="466" t="s">
        <v>867</v>
      </c>
      <c r="X64" s="466">
        <v>1</v>
      </c>
      <c r="Y64" s="467" t="s">
        <v>416</v>
      </c>
      <c r="AB64" s="157">
        <v>4</v>
      </c>
      <c r="AC64" s="472" t="s">
        <v>654</v>
      </c>
    </row>
    <row r="65" spans="2:34" s="157" customFormat="1" ht="27" customHeight="1">
      <c r="B65" s="882"/>
      <c r="C65" s="883"/>
      <c r="D65" s="449">
        <v>11</v>
      </c>
      <c r="E65" s="458" t="s">
        <v>796</v>
      </c>
      <c r="F65" s="459">
        <v>1337.6763000000001</v>
      </c>
      <c r="G65" s="460">
        <v>155.25</v>
      </c>
      <c r="H65" s="460">
        <v>152.96000000000004</v>
      </c>
      <c r="I65" s="461">
        <f t="shared" si="35"/>
        <v>0.9852495974235107</v>
      </c>
      <c r="J65" s="460">
        <v>15.650000000000002</v>
      </c>
      <c r="K65" s="461">
        <f t="shared" si="36"/>
        <v>0.10080515297906603</v>
      </c>
      <c r="L65" s="460">
        <v>191.37000000000003</v>
      </c>
      <c r="M65" s="461">
        <f t="shared" si="37"/>
        <v>1.0860547504025768</v>
      </c>
      <c r="N65" s="462">
        <v>2556.7032000000013</v>
      </c>
      <c r="O65" s="460">
        <v>6.99</v>
      </c>
      <c r="P65" s="461">
        <f t="shared" si="28"/>
        <v>4.5024154589371986E-2</v>
      </c>
      <c r="Q65" s="463">
        <f t="shared" si="29"/>
        <v>6.3700000000000419</v>
      </c>
      <c r="R65" s="461">
        <f t="shared" si="30"/>
        <v>4.1030595813204777E-2</v>
      </c>
      <c r="S65" s="464">
        <f t="shared" si="31"/>
        <v>1219.0269000000083</v>
      </c>
      <c r="T65" s="465" t="s">
        <v>575</v>
      </c>
      <c r="U65" s="465" t="s">
        <v>844</v>
      </c>
      <c r="V65" s="466" t="s">
        <v>869</v>
      </c>
      <c r="W65" s="466" t="s">
        <v>870</v>
      </c>
      <c r="X65" s="466">
        <v>1</v>
      </c>
      <c r="Y65" s="467" t="s">
        <v>780</v>
      </c>
      <c r="AB65" s="157">
        <v>5</v>
      </c>
      <c r="AC65" s="472" t="s">
        <v>219</v>
      </c>
    </row>
    <row r="66" spans="2:34" s="157" customFormat="1" ht="27" customHeight="1">
      <c r="B66" s="882"/>
      <c r="C66" s="883"/>
      <c r="D66" s="449">
        <v>12</v>
      </c>
      <c r="E66" s="458" t="s">
        <v>847</v>
      </c>
      <c r="F66" s="459">
        <v>1335.2499999999998</v>
      </c>
      <c r="G66" s="460">
        <v>137815</v>
      </c>
      <c r="H66" s="460">
        <v>138240</v>
      </c>
      <c r="I66" s="461">
        <f t="shared" si="35"/>
        <v>1.003083844284004</v>
      </c>
      <c r="J66" s="460">
        <v>120</v>
      </c>
      <c r="K66" s="461">
        <f t="shared" si="36"/>
        <v>8.7073250371875338E-4</v>
      </c>
      <c r="L66" s="460">
        <v>2.4499999999999997</v>
      </c>
      <c r="M66" s="461">
        <f t="shared" si="37"/>
        <v>1.0039545767877227</v>
      </c>
      <c r="N66" s="462">
        <v>1335.2499999999998</v>
      </c>
      <c r="O66" s="460">
        <v>545</v>
      </c>
      <c r="P66" s="461">
        <f t="shared" si="28"/>
        <v>3.9545767877226714E-3</v>
      </c>
      <c r="Q66" s="463">
        <f t="shared" si="29"/>
        <v>0</v>
      </c>
      <c r="R66" s="461">
        <f t="shared" si="30"/>
        <v>0</v>
      </c>
      <c r="S66" s="464">
        <f t="shared" si="31"/>
        <v>0</v>
      </c>
      <c r="T66" s="465" t="s">
        <v>575</v>
      </c>
      <c r="U66" s="465" t="s">
        <v>366</v>
      </c>
      <c r="V66" s="465" t="s">
        <v>927</v>
      </c>
      <c r="W66" s="465" t="s">
        <v>928</v>
      </c>
      <c r="X66" s="466">
        <v>1</v>
      </c>
      <c r="Y66" s="467" t="s">
        <v>370</v>
      </c>
      <c r="AB66" s="157">
        <v>6</v>
      </c>
      <c r="AC66" s="472" t="s">
        <v>220</v>
      </c>
    </row>
    <row r="67" spans="2:34" s="157" customFormat="1" ht="27" customHeight="1">
      <c r="B67" s="882"/>
      <c r="C67" s="883"/>
      <c r="D67" s="449">
        <v>13</v>
      </c>
      <c r="E67" s="458" t="s">
        <v>846</v>
      </c>
      <c r="F67" s="459">
        <v>1315.08</v>
      </c>
      <c r="G67" s="460">
        <v>233260</v>
      </c>
      <c r="H67" s="460">
        <v>234384</v>
      </c>
      <c r="I67" s="461">
        <f t="shared" si="35"/>
        <v>1.0048186572922919</v>
      </c>
      <c r="J67" s="460">
        <v>0</v>
      </c>
      <c r="K67" s="461">
        <f t="shared" si="36"/>
        <v>0</v>
      </c>
      <c r="L67" s="460">
        <v>1.17</v>
      </c>
      <c r="M67" s="461">
        <f t="shared" si="37"/>
        <v>1.0048186572922919</v>
      </c>
      <c r="N67" s="462">
        <v>1315.08</v>
      </c>
      <c r="O67" s="460">
        <v>1124</v>
      </c>
      <c r="P67" s="461">
        <f t="shared" si="28"/>
        <v>4.8186572922918631E-3</v>
      </c>
      <c r="Q67" s="463">
        <f t="shared" si="29"/>
        <v>0</v>
      </c>
      <c r="R67" s="461">
        <f t="shared" si="30"/>
        <v>0</v>
      </c>
      <c r="S67" s="464">
        <f t="shared" si="31"/>
        <v>0</v>
      </c>
      <c r="T67" s="465" t="s">
        <v>575</v>
      </c>
      <c r="U67" s="465" t="s">
        <v>366</v>
      </c>
      <c r="V67" s="465" t="s">
        <v>924</v>
      </c>
      <c r="W67" s="465" t="s">
        <v>925</v>
      </c>
      <c r="X67" s="466">
        <v>1</v>
      </c>
      <c r="Y67" s="467" t="s">
        <v>370</v>
      </c>
      <c r="AB67" s="157">
        <v>7</v>
      </c>
      <c r="AC67" s="472" t="s">
        <v>530</v>
      </c>
    </row>
    <row r="68" spans="2:34" s="157" customFormat="1" ht="27" customHeight="1">
      <c r="B68" s="882"/>
      <c r="C68" s="883"/>
      <c r="D68" s="449">
        <v>14</v>
      </c>
      <c r="E68" s="458" t="s">
        <v>982</v>
      </c>
      <c r="F68" s="459">
        <v>1268.4584</v>
      </c>
      <c r="G68" s="460">
        <v>680.26</v>
      </c>
      <c r="H68" s="460">
        <v>687.26</v>
      </c>
      <c r="I68" s="461">
        <f t="shared" si="35"/>
        <v>1.0102901831652604</v>
      </c>
      <c r="J68" s="460">
        <v>0</v>
      </c>
      <c r="K68" s="461">
        <f t="shared" si="36"/>
        <v>0</v>
      </c>
      <c r="L68" s="460">
        <v>339.16</v>
      </c>
      <c r="M68" s="461">
        <f t="shared" si="37"/>
        <v>1.0102901831652604</v>
      </c>
      <c r="N68" s="462">
        <v>2374.1199999999949</v>
      </c>
      <c r="O68" s="460">
        <v>3.74</v>
      </c>
      <c r="P68" s="461">
        <f t="shared" si="28"/>
        <v>5.4978978625819545E-3</v>
      </c>
      <c r="Q68" s="463">
        <f t="shared" si="29"/>
        <v>3.26</v>
      </c>
      <c r="R68" s="461">
        <f t="shared" si="30"/>
        <v>4.7922853026783879E-3</v>
      </c>
      <c r="S68" s="464">
        <f t="shared" si="31"/>
        <v>1105.6615999999999</v>
      </c>
      <c r="T68" s="465" t="s">
        <v>575</v>
      </c>
      <c r="U68" s="465" t="s">
        <v>844</v>
      </c>
      <c r="V68" s="466" t="s">
        <v>998</v>
      </c>
      <c r="W68" s="466" t="s">
        <v>999</v>
      </c>
      <c r="X68" s="466">
        <v>1</v>
      </c>
      <c r="Y68" s="467" t="s">
        <v>986</v>
      </c>
      <c r="AC68" s="473"/>
    </row>
    <row r="69" spans="2:34" s="157" customFormat="1" ht="27" customHeight="1">
      <c r="B69" s="882"/>
      <c r="C69" s="883"/>
      <c r="D69" s="449">
        <v>15</v>
      </c>
      <c r="E69" s="458" t="s">
        <v>679</v>
      </c>
      <c r="F69" s="459">
        <v>1256.4459999999999</v>
      </c>
      <c r="G69" s="460">
        <v>202.12000000000003</v>
      </c>
      <c r="H69" s="460">
        <v>199.32</v>
      </c>
      <c r="I69" s="461">
        <f t="shared" si="35"/>
        <v>0.9861468434593309</v>
      </c>
      <c r="J69" s="460">
        <v>15.399999999999999</v>
      </c>
      <c r="K69" s="461">
        <f t="shared" si="36"/>
        <v>7.6192360973678985E-2</v>
      </c>
      <c r="L69" s="460">
        <v>169.79</v>
      </c>
      <c r="M69" s="461">
        <f t="shared" si="37"/>
        <v>1.06233920443301</v>
      </c>
      <c r="N69" s="462">
        <v>2139.3540000000003</v>
      </c>
      <c r="O69" s="460">
        <v>7.4</v>
      </c>
      <c r="P69" s="461">
        <f t="shared" si="28"/>
        <v>3.6611913714624973E-2</v>
      </c>
      <c r="Q69" s="463">
        <f t="shared" si="29"/>
        <v>5.1999999999999655</v>
      </c>
      <c r="R69" s="461">
        <f t="shared" si="30"/>
        <v>2.5727290718384942E-2</v>
      </c>
      <c r="S69" s="464">
        <f t="shared" si="31"/>
        <v>882.9079999999941</v>
      </c>
      <c r="T69" s="465" t="s">
        <v>575</v>
      </c>
      <c r="U69" s="465" t="s">
        <v>844</v>
      </c>
      <c r="V69" s="465" t="s">
        <v>866</v>
      </c>
      <c r="W69" s="465" t="s">
        <v>867</v>
      </c>
      <c r="X69" s="466">
        <v>1</v>
      </c>
      <c r="Y69" s="467" t="s">
        <v>669</v>
      </c>
      <c r="AC69" s="472"/>
    </row>
    <row r="70" spans="2:34" s="157" customFormat="1" ht="27" customHeight="1">
      <c r="B70" s="882"/>
      <c r="C70" s="883"/>
      <c r="D70" s="449">
        <v>16</v>
      </c>
      <c r="E70" s="458" t="s">
        <v>983</v>
      </c>
      <c r="F70" s="459">
        <v>1240.2096000000001</v>
      </c>
      <c r="G70" s="460">
        <v>424.98</v>
      </c>
      <c r="H70" s="460">
        <v>434.54999999999995</v>
      </c>
      <c r="I70" s="461">
        <f t="shared" si="35"/>
        <v>1.0225187067626711</v>
      </c>
      <c r="J70" s="460">
        <v>3.88</v>
      </c>
      <c r="K70" s="461">
        <f t="shared" si="36"/>
        <v>9.1298414043013785E-3</v>
      </c>
      <c r="L70" s="460">
        <v>158.19000000000003</v>
      </c>
      <c r="M70" s="461">
        <f t="shared" si="37"/>
        <v>1.0316485481669724</v>
      </c>
      <c r="N70" s="462">
        <v>2127.655499999998</v>
      </c>
      <c r="O70" s="460">
        <v>7.8400000000000007</v>
      </c>
      <c r="P70" s="461">
        <f t="shared" si="28"/>
        <v>1.8447926961268766E-2</v>
      </c>
      <c r="Q70" s="463">
        <f t="shared" si="29"/>
        <v>5.609999999999931</v>
      </c>
      <c r="R70" s="461">
        <f t="shared" si="30"/>
        <v>1.3200621205703636E-2</v>
      </c>
      <c r="S70" s="464">
        <f t="shared" si="31"/>
        <v>887.44589999998925</v>
      </c>
      <c r="T70" s="465" t="s">
        <v>575</v>
      </c>
      <c r="U70" s="465" t="s">
        <v>844</v>
      </c>
      <c r="V70" s="466" t="s">
        <v>998</v>
      </c>
      <c r="W70" s="466" t="s">
        <v>999</v>
      </c>
      <c r="X70" s="466">
        <v>1</v>
      </c>
      <c r="Y70" s="467" t="s">
        <v>987</v>
      </c>
      <c r="AC70" s="472"/>
    </row>
    <row r="71" spans="2:34" s="157" customFormat="1" ht="27" customHeight="1">
      <c r="B71" s="882"/>
      <c r="C71" s="883"/>
      <c r="D71" s="449">
        <v>17</v>
      </c>
      <c r="E71" s="458" t="s">
        <v>434</v>
      </c>
      <c r="F71" s="459">
        <v>1222.0800000000002</v>
      </c>
      <c r="G71" s="460">
        <v>605.96</v>
      </c>
      <c r="H71" s="460">
        <v>618.51</v>
      </c>
      <c r="I71" s="461">
        <f t="shared" si="35"/>
        <v>1.0207109380157104</v>
      </c>
      <c r="J71" s="460">
        <v>5.48</v>
      </c>
      <c r="K71" s="461">
        <f t="shared" si="36"/>
        <v>9.04350122120272E-3</v>
      </c>
      <c r="L71" s="460">
        <v>96</v>
      </c>
      <c r="M71" s="461">
        <f t="shared" si="37"/>
        <v>1.0297544392369133</v>
      </c>
      <c r="N71" s="462">
        <v>1730.8799999999987</v>
      </c>
      <c r="O71" s="460">
        <v>12.729999999999999</v>
      </c>
      <c r="P71" s="461">
        <f t="shared" si="28"/>
        <v>2.1007987325896094E-2</v>
      </c>
      <c r="Q71" s="463">
        <f t="shared" si="29"/>
        <v>5.2999999999999741</v>
      </c>
      <c r="R71" s="461">
        <f t="shared" si="30"/>
        <v>8.7464519110171859E-3</v>
      </c>
      <c r="S71" s="464">
        <f t="shared" si="31"/>
        <v>508.79999999999751</v>
      </c>
      <c r="T71" s="465" t="s">
        <v>575</v>
      </c>
      <c r="U71" s="465" t="s">
        <v>219</v>
      </c>
      <c r="V71" s="466" t="s">
        <v>1005</v>
      </c>
      <c r="W71" s="466" t="s">
        <v>888</v>
      </c>
      <c r="X71" s="466">
        <v>1</v>
      </c>
      <c r="Y71" s="467" t="s">
        <v>413</v>
      </c>
      <c r="AB71" s="474">
        <v>1</v>
      </c>
      <c r="AC71" s="472" t="s">
        <v>848</v>
      </c>
    </row>
    <row r="72" spans="2:34" s="157" customFormat="1" ht="27" customHeight="1">
      <c r="B72" s="882"/>
      <c r="C72" s="883"/>
      <c r="D72" s="449">
        <v>18</v>
      </c>
      <c r="E72" s="458" t="s">
        <v>984</v>
      </c>
      <c r="F72" s="459">
        <v>1216.2659999999996</v>
      </c>
      <c r="G72" s="460">
        <v>412.38</v>
      </c>
      <c r="H72" s="460">
        <v>424.48999999999995</v>
      </c>
      <c r="I72" s="461">
        <f t="shared" si="35"/>
        <v>1.0293661186284493</v>
      </c>
      <c r="J72" s="460">
        <v>3.5</v>
      </c>
      <c r="K72" s="461">
        <f t="shared" si="36"/>
        <v>8.4873175226732635E-3</v>
      </c>
      <c r="L72" s="460">
        <v>129.38999999999999</v>
      </c>
      <c r="M72" s="461">
        <f t="shared" si="37"/>
        <v>1.0378534361511227</v>
      </c>
      <c r="N72" s="462">
        <v>2019.7778999999978</v>
      </c>
      <c r="O72" s="460">
        <v>9.3999999999999986</v>
      </c>
      <c r="P72" s="461">
        <f t="shared" si="28"/>
        <v>2.2794509918036759E-2</v>
      </c>
      <c r="Q72" s="463">
        <f t="shared" si="29"/>
        <v>6.2099999999999582</v>
      </c>
      <c r="R72" s="461">
        <f t="shared" si="30"/>
        <v>1.5058926233085888E-2</v>
      </c>
      <c r="S72" s="464">
        <f t="shared" si="31"/>
        <v>803.51189999999451</v>
      </c>
      <c r="T72" s="465" t="s">
        <v>575</v>
      </c>
      <c r="U72" s="465" t="s">
        <v>844</v>
      </c>
      <c r="V72" s="466" t="s">
        <v>949</v>
      </c>
      <c r="W72" s="466" t="s">
        <v>896</v>
      </c>
      <c r="X72" s="466">
        <v>1</v>
      </c>
      <c r="Y72" s="467" t="s">
        <v>933</v>
      </c>
      <c r="AB72" s="157">
        <v>2</v>
      </c>
      <c r="AC72" s="472" t="s">
        <v>850</v>
      </c>
    </row>
    <row r="73" spans="2:34" s="157" customFormat="1" ht="27" customHeight="1">
      <c r="B73" s="882"/>
      <c r="C73" s="883"/>
      <c r="D73" s="449">
        <v>19</v>
      </c>
      <c r="E73" s="458" t="s">
        <v>985</v>
      </c>
      <c r="F73" s="459">
        <v>1215.3531999999998</v>
      </c>
      <c r="G73" s="460">
        <v>129.89000000000001</v>
      </c>
      <c r="H73" s="460">
        <v>136.80999999999997</v>
      </c>
      <c r="I73" s="461">
        <f t="shared" si="35"/>
        <v>1.0532758487951339</v>
      </c>
      <c r="J73" s="460">
        <v>0</v>
      </c>
      <c r="K73" s="461">
        <f t="shared" si="36"/>
        <v>0</v>
      </c>
      <c r="L73" s="460">
        <v>300.83</v>
      </c>
      <c r="M73" s="461">
        <f t="shared" si="37"/>
        <v>1.0532758487951339</v>
      </c>
      <c r="N73" s="462">
        <v>2081.7435999999993</v>
      </c>
      <c r="O73" s="460">
        <v>4.04</v>
      </c>
      <c r="P73" s="461">
        <f t="shared" si="28"/>
        <v>3.1103241204095772E-2</v>
      </c>
      <c r="Q73" s="463">
        <f t="shared" si="29"/>
        <v>2.879999999999959</v>
      </c>
      <c r="R73" s="461">
        <f t="shared" si="30"/>
        <v>2.2172607591038253E-2</v>
      </c>
      <c r="S73" s="464">
        <f t="shared" si="31"/>
        <v>866.39039999998761</v>
      </c>
      <c r="T73" s="465" t="s">
        <v>575</v>
      </c>
      <c r="U73" s="465" t="s">
        <v>844</v>
      </c>
      <c r="V73" s="466" t="s">
        <v>1000</v>
      </c>
      <c r="W73" s="466" t="s">
        <v>888</v>
      </c>
      <c r="X73" s="466">
        <v>1</v>
      </c>
      <c r="Y73" s="467" t="s">
        <v>414</v>
      </c>
      <c r="AB73" s="475"/>
      <c r="AC73" s="472"/>
    </row>
    <row r="74" spans="2:34" s="157" customFormat="1" ht="27" customHeight="1">
      <c r="B74" s="884"/>
      <c r="C74" s="885"/>
      <c r="D74" s="449">
        <v>20</v>
      </c>
      <c r="E74" s="458" t="s">
        <v>361</v>
      </c>
      <c r="F74" s="459">
        <v>1205.0999999999999</v>
      </c>
      <c r="G74" s="460">
        <v>23002</v>
      </c>
      <c r="H74" s="460">
        <v>22737</v>
      </c>
      <c r="I74" s="461">
        <f t="shared" si="35"/>
        <v>0.98847926267281105</v>
      </c>
      <c r="J74" s="460">
        <v>343</v>
      </c>
      <c r="K74" s="461">
        <f t="shared" si="36"/>
        <v>1.4911746804625686E-2</v>
      </c>
      <c r="L74" s="460">
        <v>15.450000000000001</v>
      </c>
      <c r="M74" s="461">
        <f t="shared" si="37"/>
        <v>1.0033910094774368</v>
      </c>
      <c r="N74" s="462">
        <v>1205.0999999999999</v>
      </c>
      <c r="O74" s="460">
        <v>78</v>
      </c>
      <c r="P74" s="461">
        <f t="shared" si="28"/>
        <v>3.3910094774367446E-3</v>
      </c>
      <c r="Q74" s="463">
        <f t="shared" si="29"/>
        <v>0</v>
      </c>
      <c r="R74" s="461">
        <f t="shared" si="30"/>
        <v>0</v>
      </c>
      <c r="S74" s="464">
        <f t="shared" si="31"/>
        <v>0</v>
      </c>
      <c r="T74" s="465" t="s">
        <v>575</v>
      </c>
      <c r="U74" s="465" t="s">
        <v>220</v>
      </c>
      <c r="V74" s="466" t="s">
        <v>1007</v>
      </c>
      <c r="W74" s="466" t="s">
        <v>1008</v>
      </c>
      <c r="X74" s="466">
        <v>1</v>
      </c>
      <c r="Y74" s="467" t="s">
        <v>369</v>
      </c>
      <c r="AB74" s="475"/>
      <c r="AC74" s="472"/>
    </row>
    <row r="75" spans="2:34" ht="17.100000000000001" customHeight="1">
      <c r="B75" s="893" t="s">
        <v>841</v>
      </c>
      <c r="C75" s="894"/>
      <c r="D75" s="899" t="s">
        <v>173</v>
      </c>
      <c r="E75" s="899"/>
      <c r="F75" s="899"/>
      <c r="G75" s="899" t="s">
        <v>187</v>
      </c>
      <c r="H75" s="899"/>
      <c r="I75" s="899"/>
      <c r="J75" s="899"/>
      <c r="K75" s="899"/>
      <c r="L75" s="899"/>
      <c r="M75" s="899"/>
      <c r="N75" s="899"/>
      <c r="O75" s="899"/>
      <c r="P75" s="899"/>
      <c r="Q75" s="899"/>
      <c r="R75" s="899"/>
      <c r="S75" s="899"/>
      <c r="T75" s="899" t="s">
        <v>174</v>
      </c>
      <c r="U75" s="871" t="s">
        <v>257</v>
      </c>
      <c r="V75" s="886" t="s">
        <v>842</v>
      </c>
      <c r="W75" s="886" t="s">
        <v>843</v>
      </c>
      <c r="X75" s="889" t="s">
        <v>258</v>
      </c>
      <c r="Y75" s="892" t="s">
        <v>175</v>
      </c>
      <c r="AA75" s="871" t="s">
        <v>259</v>
      </c>
      <c r="AB75" s="872"/>
      <c r="AC75" s="872"/>
      <c r="AD75" s="872"/>
      <c r="AE75" s="872"/>
      <c r="AF75" s="872"/>
      <c r="AG75" s="872"/>
      <c r="AH75" s="873"/>
    </row>
    <row r="76" spans="2:34" ht="17.100000000000001" customHeight="1">
      <c r="B76" s="895"/>
      <c r="C76" s="896"/>
      <c r="D76" s="900" t="s">
        <v>172</v>
      </c>
      <c r="E76" s="899" t="s">
        <v>176</v>
      </c>
      <c r="F76" s="899"/>
      <c r="G76" s="899" t="s">
        <v>188</v>
      </c>
      <c r="H76" s="899"/>
      <c r="I76" s="899"/>
      <c r="J76" s="899"/>
      <c r="K76" s="899"/>
      <c r="L76" s="899"/>
      <c r="M76" s="899"/>
      <c r="N76" s="899"/>
      <c r="O76" s="899" t="s">
        <v>177</v>
      </c>
      <c r="P76" s="899"/>
      <c r="Q76" s="899"/>
      <c r="R76" s="899"/>
      <c r="S76" s="899"/>
      <c r="T76" s="899"/>
      <c r="U76" s="874"/>
      <c r="V76" s="887"/>
      <c r="W76" s="887"/>
      <c r="X76" s="890"/>
      <c r="Y76" s="892"/>
      <c r="AA76" s="874"/>
      <c r="AB76" s="875"/>
      <c r="AC76" s="875"/>
      <c r="AD76" s="875"/>
      <c r="AE76" s="875"/>
      <c r="AF76" s="875"/>
      <c r="AG76" s="875"/>
      <c r="AH76" s="876"/>
    </row>
    <row r="77" spans="2:34" ht="17.100000000000001" customHeight="1">
      <c r="B77" s="895"/>
      <c r="C77" s="896"/>
      <c r="D77" s="900"/>
      <c r="E77" s="900" t="s">
        <v>178</v>
      </c>
      <c r="F77" s="892" t="s">
        <v>260</v>
      </c>
      <c r="G77" s="901" t="s">
        <v>189</v>
      </c>
      <c r="H77" s="901"/>
      <c r="I77" s="901"/>
      <c r="J77" s="901"/>
      <c r="K77" s="901"/>
      <c r="L77" s="901"/>
      <c r="M77" s="901"/>
      <c r="N77" s="901"/>
      <c r="O77" s="901" t="s">
        <v>171</v>
      </c>
      <c r="P77" s="901"/>
      <c r="Q77" s="901" t="s">
        <v>179</v>
      </c>
      <c r="R77" s="901"/>
      <c r="S77" s="901"/>
      <c r="T77" s="899"/>
      <c r="U77" s="874"/>
      <c r="V77" s="887"/>
      <c r="W77" s="887"/>
      <c r="X77" s="890"/>
      <c r="Y77" s="892"/>
      <c r="AA77" s="877"/>
      <c r="AB77" s="878"/>
      <c r="AC77" s="878"/>
      <c r="AD77" s="878"/>
      <c r="AE77" s="878"/>
      <c r="AF77" s="878"/>
      <c r="AG77" s="878"/>
      <c r="AH77" s="879"/>
    </row>
    <row r="78" spans="2:34" ht="38.450000000000003" customHeight="1">
      <c r="B78" s="897"/>
      <c r="C78" s="898"/>
      <c r="D78" s="900"/>
      <c r="E78" s="900"/>
      <c r="F78" s="892"/>
      <c r="G78" s="456" t="s">
        <v>180</v>
      </c>
      <c r="H78" s="456" t="s">
        <v>270</v>
      </c>
      <c r="I78" s="456" t="s">
        <v>271</v>
      </c>
      <c r="J78" s="456" t="s">
        <v>181</v>
      </c>
      <c r="K78" s="456" t="s">
        <v>264</v>
      </c>
      <c r="L78" s="456" t="s">
        <v>182</v>
      </c>
      <c r="M78" s="456" t="s">
        <v>190</v>
      </c>
      <c r="N78" s="456" t="s">
        <v>183</v>
      </c>
      <c r="O78" s="457" t="s">
        <v>184</v>
      </c>
      <c r="P78" s="457" t="s">
        <v>185</v>
      </c>
      <c r="Q78" s="457" t="s">
        <v>184</v>
      </c>
      <c r="R78" s="457" t="s">
        <v>185</v>
      </c>
      <c r="S78" s="456" t="s">
        <v>186</v>
      </c>
      <c r="T78" s="899"/>
      <c r="U78" s="877"/>
      <c r="V78" s="888"/>
      <c r="W78" s="888"/>
      <c r="X78" s="891"/>
      <c r="Y78" s="892"/>
      <c r="AA78" s="179" t="s">
        <v>253</v>
      </c>
      <c r="AB78" s="179" t="s">
        <v>844</v>
      </c>
      <c r="AC78" s="171" t="s">
        <v>529</v>
      </c>
      <c r="AD78" s="171" t="s">
        <v>366</v>
      </c>
      <c r="AE78" s="171" t="s">
        <v>654</v>
      </c>
      <c r="AF78" s="171" t="s">
        <v>219</v>
      </c>
      <c r="AG78" s="171" t="s">
        <v>220</v>
      </c>
      <c r="AH78" s="171" t="s">
        <v>530</v>
      </c>
    </row>
    <row r="79" spans="2:34" s="157" customFormat="1" ht="27" customHeight="1">
      <c r="B79" s="880" t="s">
        <v>1024</v>
      </c>
      <c r="C79" s="881"/>
      <c r="D79" s="449">
        <v>1</v>
      </c>
      <c r="E79" s="458" t="s">
        <v>432</v>
      </c>
      <c r="F79" s="459">
        <v>2802.9625000000001</v>
      </c>
      <c r="G79" s="460">
        <v>1076.5700000000002</v>
      </c>
      <c r="H79" s="460">
        <v>1103.4100000000001</v>
      </c>
      <c r="I79" s="461">
        <f>H79/G79</f>
        <v>1.0249310309594359</v>
      </c>
      <c r="J79" s="460">
        <v>4.9000000000000004</v>
      </c>
      <c r="K79" s="461">
        <f>J79/G79</f>
        <v>4.5514922392412942E-3</v>
      </c>
      <c r="L79" s="460">
        <v>152.75</v>
      </c>
      <c r="M79" s="461">
        <f>(H79+J79)/G79</f>
        <v>1.0294825231986773</v>
      </c>
      <c r="N79" s="462">
        <v>4848.2849999999971</v>
      </c>
      <c r="O79" s="460">
        <v>18.350000000000001</v>
      </c>
      <c r="P79" s="461">
        <f>O79/G79</f>
        <v>1.7044873997975048E-2</v>
      </c>
      <c r="Q79" s="463">
        <f>((H79+J79)-G79)-O79</f>
        <v>13.390000000000008</v>
      </c>
      <c r="R79" s="461">
        <f>Q79/G79</f>
        <v>1.2437649200702235E-2</v>
      </c>
      <c r="S79" s="464">
        <f>Q79*L79</f>
        <v>2045.3225000000011</v>
      </c>
      <c r="T79" s="465" t="s">
        <v>575</v>
      </c>
      <c r="U79" s="465" t="s">
        <v>844</v>
      </c>
      <c r="V79" s="466" t="s">
        <v>915</v>
      </c>
      <c r="W79" s="466" t="s">
        <v>896</v>
      </c>
      <c r="X79" s="466">
        <v>1</v>
      </c>
      <c r="Y79" s="467" t="s">
        <v>436</v>
      </c>
      <c r="Z79" s="468" t="s">
        <v>845</v>
      </c>
      <c r="AA79" s="480">
        <f>SUM(X79:X98)</f>
        <v>20</v>
      </c>
      <c r="AB79" s="470">
        <f>SUMIF($U$79:$U$98,TRIM(AB78),$X$79:$X$98)</f>
        <v>15</v>
      </c>
      <c r="AC79" s="470">
        <f t="shared" ref="AC79:AH79" si="38">SUMIF($U$79:$U$98,TRIM(AC78),$X$79:$X$98)</f>
        <v>0</v>
      </c>
      <c r="AD79" s="470">
        <f t="shared" si="38"/>
        <v>4</v>
      </c>
      <c r="AE79" s="470">
        <f t="shared" si="38"/>
        <v>0</v>
      </c>
      <c r="AF79" s="470">
        <f t="shared" si="38"/>
        <v>0</v>
      </c>
      <c r="AG79" s="470">
        <f t="shared" si="38"/>
        <v>1</v>
      </c>
      <c r="AH79" s="470">
        <f t="shared" si="38"/>
        <v>0</v>
      </c>
    </row>
    <row r="80" spans="2:34" s="157" customFormat="1" ht="27" customHeight="1">
      <c r="B80" s="882"/>
      <c r="C80" s="883"/>
      <c r="D80" s="449">
        <v>2</v>
      </c>
      <c r="E80" s="458" t="s">
        <v>696</v>
      </c>
      <c r="F80" s="459">
        <v>1994.85</v>
      </c>
      <c r="G80" s="460">
        <v>18323</v>
      </c>
      <c r="H80" s="460">
        <v>18310</v>
      </c>
      <c r="I80" s="461">
        <f t="shared" ref="I80:I81" si="39">H80/G80</f>
        <v>0.9992905091960923</v>
      </c>
      <c r="J80" s="460">
        <v>157</v>
      </c>
      <c r="K80" s="461">
        <f t="shared" ref="K80:K85" si="40">J80/G80</f>
        <v>8.5684658625770887E-3</v>
      </c>
      <c r="L80" s="460">
        <v>13.950000000000001</v>
      </c>
      <c r="M80" s="461">
        <f t="shared" ref="M80:M85" si="41">(H80+J80)/G80</f>
        <v>1.0078589750586695</v>
      </c>
      <c r="N80" s="462">
        <v>2008.8000000000002</v>
      </c>
      <c r="O80" s="460">
        <v>143</v>
      </c>
      <c r="P80" s="461">
        <f t="shared" ref="P80:P98" si="42">O80/G80</f>
        <v>7.8043988429842273E-3</v>
      </c>
      <c r="Q80" s="463">
        <f t="shared" ref="Q80:Q98" si="43">((H80+J80)-G80)-O80</f>
        <v>1</v>
      </c>
      <c r="R80" s="461">
        <f t="shared" ref="R80:R98" si="44">Q80/G80</f>
        <v>5.4576215685204391E-5</v>
      </c>
      <c r="S80" s="464">
        <f t="shared" ref="S80:S98" si="45">Q80*L80</f>
        <v>13.950000000000001</v>
      </c>
      <c r="T80" s="465" t="s">
        <v>575</v>
      </c>
      <c r="U80" s="465" t="s">
        <v>366</v>
      </c>
      <c r="V80" s="466" t="s">
        <v>921</v>
      </c>
      <c r="W80" s="466" t="s">
        <v>922</v>
      </c>
      <c r="X80" s="466">
        <v>1</v>
      </c>
      <c r="Y80" s="467" t="s">
        <v>698</v>
      </c>
      <c r="AA80" s="481"/>
      <c r="AB80" s="478">
        <f>SUMIF($U$79:$U$98,TRIM(AB78),$F$79:$F$98)</f>
        <v>22313.197499999998</v>
      </c>
      <c r="AC80" s="478">
        <f t="shared" ref="AC80:AH80" si="46">SUMIF($U$79:$U$98,TRIM(AC78),$F$79:$F$98)</f>
        <v>0</v>
      </c>
      <c r="AD80" s="478">
        <f t="shared" si="46"/>
        <v>5943.4953999999998</v>
      </c>
      <c r="AE80" s="478">
        <f t="shared" si="46"/>
        <v>0</v>
      </c>
      <c r="AF80" s="478">
        <f t="shared" si="46"/>
        <v>0</v>
      </c>
      <c r="AG80" s="478">
        <f t="shared" si="46"/>
        <v>1328.6999999999998</v>
      </c>
      <c r="AH80" s="478">
        <f t="shared" si="46"/>
        <v>0</v>
      </c>
    </row>
    <row r="81" spans="2:34" s="157" customFormat="1" ht="27" customHeight="1">
      <c r="B81" s="882"/>
      <c r="C81" s="883"/>
      <c r="D81" s="449">
        <v>3</v>
      </c>
      <c r="E81" s="458" t="s">
        <v>714</v>
      </c>
      <c r="F81" s="459">
        <v>1946.8592000000003</v>
      </c>
      <c r="G81" s="460">
        <v>499.82</v>
      </c>
      <c r="H81" s="460">
        <v>507.21</v>
      </c>
      <c r="I81" s="461">
        <f t="shared" si="39"/>
        <v>1.0147853227161778</v>
      </c>
      <c r="J81" s="460">
        <v>7.36</v>
      </c>
      <c r="K81" s="461">
        <f t="shared" si="40"/>
        <v>1.4725301108399024E-2</v>
      </c>
      <c r="L81" s="460">
        <v>181.60999999999999</v>
      </c>
      <c r="M81" s="461">
        <f t="shared" si="41"/>
        <v>1.0295106238245768</v>
      </c>
      <c r="N81" s="462">
        <v>2678.7475000000013</v>
      </c>
      <c r="O81" s="460">
        <v>10.719999999999999</v>
      </c>
      <c r="P81" s="461">
        <f t="shared" si="42"/>
        <v>2.1447721179624662E-2</v>
      </c>
      <c r="Q81" s="463">
        <f t="shared" si="43"/>
        <v>4.0299999999999443</v>
      </c>
      <c r="R81" s="461">
        <f t="shared" si="44"/>
        <v>8.0629026449520712E-3</v>
      </c>
      <c r="S81" s="464">
        <f t="shared" si="45"/>
        <v>731.88829999998984</v>
      </c>
      <c r="T81" s="465" t="s">
        <v>575</v>
      </c>
      <c r="U81" s="465" t="s">
        <v>844</v>
      </c>
      <c r="V81" s="466" t="s">
        <v>912</v>
      </c>
      <c r="W81" s="466" t="s">
        <v>913</v>
      </c>
      <c r="X81" s="466">
        <v>1</v>
      </c>
      <c r="Y81" s="467" t="s">
        <v>710</v>
      </c>
      <c r="AA81" s="449"/>
      <c r="AB81" s="479">
        <f>AB79/$AA79</f>
        <v>0.75</v>
      </c>
      <c r="AC81" s="479">
        <f t="shared" ref="AC81:AH81" si="47">AC79/$AA79</f>
        <v>0</v>
      </c>
      <c r="AD81" s="479">
        <f t="shared" si="47"/>
        <v>0.2</v>
      </c>
      <c r="AE81" s="479">
        <f t="shared" si="47"/>
        <v>0</v>
      </c>
      <c r="AF81" s="479">
        <f t="shared" si="47"/>
        <v>0</v>
      </c>
      <c r="AG81" s="479">
        <f t="shared" si="47"/>
        <v>0.05</v>
      </c>
      <c r="AH81" s="479">
        <f t="shared" si="47"/>
        <v>0</v>
      </c>
    </row>
    <row r="82" spans="2:34" s="157" customFormat="1" ht="27" customHeight="1">
      <c r="B82" s="882"/>
      <c r="C82" s="883"/>
      <c r="D82" s="449">
        <v>4</v>
      </c>
      <c r="E82" s="458" t="s">
        <v>362</v>
      </c>
      <c r="F82" s="459">
        <v>1657.5389999999998</v>
      </c>
      <c r="G82" s="460">
        <v>619.91999999999996</v>
      </c>
      <c r="H82" s="460">
        <v>635.03</v>
      </c>
      <c r="I82" s="461">
        <f>H82/G82</f>
        <v>1.0243741127887469</v>
      </c>
      <c r="J82" s="460">
        <v>0</v>
      </c>
      <c r="K82" s="461">
        <f t="shared" si="40"/>
        <v>0</v>
      </c>
      <c r="L82" s="460">
        <v>141.66999999999999</v>
      </c>
      <c r="M82" s="461">
        <f t="shared" si="41"/>
        <v>1.0243741127887469</v>
      </c>
      <c r="N82" s="462">
        <v>2140.633699999998</v>
      </c>
      <c r="O82" s="460">
        <v>11.7</v>
      </c>
      <c r="P82" s="461">
        <f t="shared" si="42"/>
        <v>1.8873403019744484E-2</v>
      </c>
      <c r="Q82" s="463">
        <f t="shared" si="43"/>
        <v>3.4100000000000144</v>
      </c>
      <c r="R82" s="461">
        <f t="shared" si="44"/>
        <v>5.5007097690024757E-3</v>
      </c>
      <c r="S82" s="464">
        <f t="shared" si="45"/>
        <v>483.09470000000198</v>
      </c>
      <c r="T82" s="465" t="s">
        <v>575</v>
      </c>
      <c r="U82" s="465" t="s">
        <v>844</v>
      </c>
      <c r="V82" s="466" t="s">
        <v>915</v>
      </c>
      <c r="W82" s="466" t="s">
        <v>896</v>
      </c>
      <c r="X82" s="466">
        <v>1</v>
      </c>
      <c r="Y82" s="467" t="s">
        <v>374</v>
      </c>
    </row>
    <row r="83" spans="2:34" s="157" customFormat="1" ht="27" customHeight="1">
      <c r="B83" s="882"/>
      <c r="C83" s="883"/>
      <c r="D83" s="449">
        <v>5</v>
      </c>
      <c r="E83" s="458" t="s">
        <v>581</v>
      </c>
      <c r="F83" s="459">
        <v>1605.5378999999998</v>
      </c>
      <c r="G83" s="460">
        <v>1481.5700000000002</v>
      </c>
      <c r="H83" s="460">
        <v>1499.86</v>
      </c>
      <c r="I83" s="461">
        <f t="shared" ref="I83:I98" si="48">H83/G83</f>
        <v>1.0123450123855098</v>
      </c>
      <c r="J83" s="460">
        <v>0</v>
      </c>
      <c r="K83" s="461">
        <f t="shared" si="40"/>
        <v>0</v>
      </c>
      <c r="L83" s="460">
        <v>157.87000000000003</v>
      </c>
      <c r="M83" s="461">
        <f t="shared" si="41"/>
        <v>1.0123450123855098</v>
      </c>
      <c r="N83" s="462">
        <v>2887.4422999999942</v>
      </c>
      <c r="O83" s="460">
        <v>10.17</v>
      </c>
      <c r="P83" s="461">
        <f t="shared" si="42"/>
        <v>6.8643398556936215E-3</v>
      </c>
      <c r="Q83" s="463">
        <f t="shared" si="43"/>
        <v>8.1199999999997363</v>
      </c>
      <c r="R83" s="461">
        <f t="shared" si="44"/>
        <v>5.4806725298161647E-3</v>
      </c>
      <c r="S83" s="464">
        <f t="shared" si="45"/>
        <v>1281.9043999999587</v>
      </c>
      <c r="T83" s="465" t="s">
        <v>575</v>
      </c>
      <c r="U83" s="465" t="s">
        <v>844</v>
      </c>
      <c r="V83" s="466" t="s">
        <v>912</v>
      </c>
      <c r="W83" s="466" t="s">
        <v>913</v>
      </c>
      <c r="X83" s="466">
        <v>1</v>
      </c>
      <c r="Y83" s="467" t="s">
        <v>370</v>
      </c>
    </row>
    <row r="84" spans="2:34" s="157" customFormat="1" ht="27" customHeight="1">
      <c r="B84" s="882"/>
      <c r="C84" s="883"/>
      <c r="D84" s="449">
        <v>6</v>
      </c>
      <c r="E84" s="458" t="s">
        <v>796</v>
      </c>
      <c r="F84" s="459">
        <v>1477.3764000000001</v>
      </c>
      <c r="G84" s="460">
        <v>126.22000000000001</v>
      </c>
      <c r="H84" s="460">
        <v>124.29</v>
      </c>
      <c r="I84" s="461">
        <f t="shared" si="48"/>
        <v>0.98470923783869424</v>
      </c>
      <c r="J84" s="460">
        <v>12.93</v>
      </c>
      <c r="K84" s="461">
        <f t="shared" si="40"/>
        <v>0.10244018380605291</v>
      </c>
      <c r="L84" s="460">
        <v>191.37000000000003</v>
      </c>
      <c r="M84" s="461">
        <f t="shared" si="41"/>
        <v>1.087149421644747</v>
      </c>
      <c r="N84" s="462">
        <v>2105.0700000000006</v>
      </c>
      <c r="O84" s="460">
        <v>7.72</v>
      </c>
      <c r="P84" s="461">
        <f t="shared" si="42"/>
        <v>6.1163048645222616E-2</v>
      </c>
      <c r="Q84" s="463">
        <f t="shared" si="43"/>
        <v>3.279999999999986</v>
      </c>
      <c r="R84" s="461">
        <f t="shared" si="44"/>
        <v>2.5986372999524526E-2</v>
      </c>
      <c r="S84" s="464">
        <f t="shared" si="45"/>
        <v>627.69359999999745</v>
      </c>
      <c r="T84" s="465" t="s">
        <v>575</v>
      </c>
      <c r="U84" s="465" t="s">
        <v>844</v>
      </c>
      <c r="V84" s="466" t="s">
        <v>930</v>
      </c>
      <c r="W84" s="466" t="s">
        <v>931</v>
      </c>
      <c r="X84" s="466">
        <v>1</v>
      </c>
      <c r="Y84" s="467" t="s">
        <v>780</v>
      </c>
      <c r="AA84" s="871" t="s">
        <v>259</v>
      </c>
      <c r="AB84" s="872"/>
      <c r="AC84" s="872"/>
      <c r="AD84" s="872"/>
      <c r="AE84" s="872"/>
      <c r="AF84" s="872"/>
      <c r="AG84" s="872"/>
      <c r="AH84" s="873"/>
    </row>
    <row r="85" spans="2:34" s="157" customFormat="1" ht="27" customHeight="1">
      <c r="B85" s="882"/>
      <c r="C85" s="883"/>
      <c r="D85" s="449">
        <v>7</v>
      </c>
      <c r="E85" s="458" t="s">
        <v>938</v>
      </c>
      <c r="F85" s="459">
        <v>1474</v>
      </c>
      <c r="G85" s="460">
        <v>56625</v>
      </c>
      <c r="H85" s="460">
        <v>56683</v>
      </c>
      <c r="I85" s="461">
        <f t="shared" si="48"/>
        <v>1.0010242825607063</v>
      </c>
      <c r="J85" s="460">
        <v>217</v>
      </c>
      <c r="K85" s="461">
        <f t="shared" si="40"/>
        <v>3.8322295805739513E-3</v>
      </c>
      <c r="L85" s="460">
        <v>5.36</v>
      </c>
      <c r="M85" s="461">
        <f t="shared" si="41"/>
        <v>1.0048565121412802</v>
      </c>
      <c r="N85" s="462">
        <v>1474</v>
      </c>
      <c r="O85" s="460">
        <v>275</v>
      </c>
      <c r="P85" s="461">
        <f t="shared" si="42"/>
        <v>4.8565121412803532E-3</v>
      </c>
      <c r="Q85" s="463">
        <f t="shared" si="43"/>
        <v>0</v>
      </c>
      <c r="R85" s="461">
        <f t="shared" si="44"/>
        <v>0</v>
      </c>
      <c r="S85" s="464">
        <f t="shared" si="45"/>
        <v>0</v>
      </c>
      <c r="T85" s="465" t="s">
        <v>575</v>
      </c>
      <c r="U85" s="465" t="s">
        <v>366</v>
      </c>
      <c r="V85" s="466" t="s">
        <v>1044</v>
      </c>
      <c r="W85" s="466" t="s">
        <v>1045</v>
      </c>
      <c r="X85" s="466">
        <v>1</v>
      </c>
      <c r="Y85" s="467" t="s">
        <v>837</v>
      </c>
      <c r="AA85" s="874"/>
      <c r="AB85" s="875"/>
      <c r="AC85" s="875"/>
      <c r="AD85" s="875"/>
      <c r="AE85" s="875"/>
      <c r="AF85" s="875"/>
      <c r="AG85" s="875"/>
      <c r="AH85" s="876"/>
    </row>
    <row r="86" spans="2:34" s="157" customFormat="1" ht="27" customHeight="1">
      <c r="B86" s="882"/>
      <c r="C86" s="883"/>
      <c r="D86" s="449">
        <v>8</v>
      </c>
      <c r="E86" s="458" t="s">
        <v>533</v>
      </c>
      <c r="F86" s="459">
        <v>1448.4272000000001</v>
      </c>
      <c r="G86" s="460">
        <v>3801.9</v>
      </c>
      <c r="H86" s="460">
        <v>3681.9200000000005</v>
      </c>
      <c r="I86" s="461">
        <f t="shared" si="48"/>
        <v>0.96844209474210274</v>
      </c>
      <c r="J86" s="460">
        <v>165.3</v>
      </c>
      <c r="K86" s="461">
        <f>J86/G86</f>
        <v>4.3478260869565216E-2</v>
      </c>
      <c r="L86" s="460">
        <v>127.84000000000002</v>
      </c>
      <c r="M86" s="461">
        <f>(H86+J86)/G86</f>
        <v>1.011920355611668</v>
      </c>
      <c r="N86" s="462">
        <v>5793.7087999999994</v>
      </c>
      <c r="O86" s="460">
        <v>11.33</v>
      </c>
      <c r="P86" s="461">
        <f t="shared" si="42"/>
        <v>2.9800889029169626E-3</v>
      </c>
      <c r="Q86" s="463">
        <f t="shared" si="43"/>
        <v>33.99000000000062</v>
      </c>
      <c r="R86" s="461">
        <f t="shared" si="44"/>
        <v>8.9402667087510514E-3</v>
      </c>
      <c r="S86" s="464">
        <f t="shared" si="45"/>
        <v>4345.2816000000803</v>
      </c>
      <c r="T86" s="465" t="s">
        <v>575</v>
      </c>
      <c r="U86" s="465" t="s">
        <v>844</v>
      </c>
      <c r="V86" s="466" t="s">
        <v>869</v>
      </c>
      <c r="W86" s="466" t="s">
        <v>870</v>
      </c>
      <c r="X86" s="466">
        <v>1</v>
      </c>
      <c r="Y86" s="467" t="s">
        <v>370</v>
      </c>
      <c r="AA86" s="877"/>
      <c r="AB86" s="878"/>
      <c r="AC86" s="878"/>
      <c r="AD86" s="878"/>
      <c r="AE86" s="878"/>
      <c r="AF86" s="878"/>
      <c r="AG86" s="878"/>
      <c r="AH86" s="879"/>
    </row>
    <row r="87" spans="2:34" s="157" customFormat="1" ht="27" customHeight="1">
      <c r="B87" s="882"/>
      <c r="C87" s="883"/>
      <c r="D87" s="449">
        <v>9</v>
      </c>
      <c r="E87" s="458" t="s">
        <v>765</v>
      </c>
      <c r="F87" s="459">
        <v>1429.0528000000002</v>
      </c>
      <c r="G87" s="460">
        <v>291.26</v>
      </c>
      <c r="H87" s="460">
        <v>293.3</v>
      </c>
      <c r="I87" s="461">
        <f t="shared" si="48"/>
        <v>1.0070040513630434</v>
      </c>
      <c r="J87" s="460">
        <v>10.47</v>
      </c>
      <c r="K87" s="461">
        <f t="shared" ref="K87:K98" si="49">J87/G87</f>
        <v>3.59472636132665E-2</v>
      </c>
      <c r="L87" s="460">
        <v>155.84</v>
      </c>
      <c r="M87" s="461">
        <f t="shared" ref="M87:M98" si="50">(H87+J87)/G87</f>
        <v>1.0429513149763099</v>
      </c>
      <c r="N87" s="462">
        <v>1949.5583999999992</v>
      </c>
      <c r="O87" s="460">
        <v>9.17</v>
      </c>
      <c r="P87" s="461">
        <f t="shared" si="42"/>
        <v>3.1483897548582024E-2</v>
      </c>
      <c r="Q87" s="463">
        <f t="shared" si="43"/>
        <v>3.3400000000000478</v>
      </c>
      <c r="R87" s="461">
        <f t="shared" si="44"/>
        <v>1.1467417427727968E-2</v>
      </c>
      <c r="S87" s="464">
        <f t="shared" si="45"/>
        <v>520.50560000000746</v>
      </c>
      <c r="T87" s="465" t="s">
        <v>575</v>
      </c>
      <c r="U87" s="465" t="s">
        <v>844</v>
      </c>
      <c r="V87" s="466" t="s">
        <v>995</v>
      </c>
      <c r="W87" s="466" t="s">
        <v>867</v>
      </c>
      <c r="X87" s="466">
        <v>1</v>
      </c>
      <c r="Y87" s="467" t="s">
        <v>762</v>
      </c>
      <c r="AA87" s="179" t="s">
        <v>253</v>
      </c>
      <c r="AB87" s="179" t="s">
        <v>844</v>
      </c>
      <c r="AC87" s="171" t="s">
        <v>529</v>
      </c>
      <c r="AD87" s="171" t="s">
        <v>366</v>
      </c>
      <c r="AE87" s="171" t="s">
        <v>654</v>
      </c>
      <c r="AF87" s="171" t="s">
        <v>219</v>
      </c>
      <c r="AG87" s="171" t="s">
        <v>220</v>
      </c>
      <c r="AH87" s="171" t="s">
        <v>530</v>
      </c>
    </row>
    <row r="88" spans="2:34" s="157" customFormat="1" ht="27" customHeight="1">
      <c r="B88" s="882"/>
      <c r="C88" s="883"/>
      <c r="D88" s="449">
        <v>10</v>
      </c>
      <c r="E88" s="458" t="s">
        <v>430</v>
      </c>
      <c r="F88" s="459">
        <v>1410.4320000000002</v>
      </c>
      <c r="G88" s="460">
        <v>265.48</v>
      </c>
      <c r="H88" s="460">
        <v>267.54000000000002</v>
      </c>
      <c r="I88" s="461">
        <f t="shared" si="48"/>
        <v>1.007759529908091</v>
      </c>
      <c r="J88" s="460">
        <v>11.129999999999999</v>
      </c>
      <c r="K88" s="461">
        <f t="shared" si="49"/>
        <v>4.1924062076239256E-2</v>
      </c>
      <c r="L88" s="460">
        <v>183.65000000000003</v>
      </c>
      <c r="M88" s="461">
        <f t="shared" si="50"/>
        <v>1.0496835919843304</v>
      </c>
      <c r="N88" s="462">
        <v>2422.3435000000009</v>
      </c>
      <c r="O88" s="460">
        <v>7.68</v>
      </c>
      <c r="P88" s="461">
        <f t="shared" si="42"/>
        <v>2.892873286123248E-2</v>
      </c>
      <c r="Q88" s="463">
        <f t="shared" si="43"/>
        <v>5.509999999999998</v>
      </c>
      <c r="R88" s="461">
        <f t="shared" si="44"/>
        <v>2.0754859123097776E-2</v>
      </c>
      <c r="S88" s="464">
        <f t="shared" si="45"/>
        <v>1011.9114999999998</v>
      </c>
      <c r="T88" s="465" t="s">
        <v>575</v>
      </c>
      <c r="U88" s="465" t="s">
        <v>844</v>
      </c>
      <c r="V88" s="466" t="s">
        <v>996</v>
      </c>
      <c r="W88" s="466" t="s">
        <v>997</v>
      </c>
      <c r="X88" s="466">
        <v>1</v>
      </c>
      <c r="Y88" s="467" t="s">
        <v>414</v>
      </c>
      <c r="Z88" s="485" t="s">
        <v>1033</v>
      </c>
      <c r="AA88" s="480">
        <f>AA7+AA31+AA55+AA79</f>
        <v>80</v>
      </c>
      <c r="AB88" s="480">
        <f t="shared" ref="AB88:AH88" si="51">AB7+AB31+AB55+AB79</f>
        <v>59</v>
      </c>
      <c r="AC88" s="480">
        <f t="shared" si="51"/>
        <v>0</v>
      </c>
      <c r="AD88" s="480">
        <f t="shared" si="51"/>
        <v>18</v>
      </c>
      <c r="AE88" s="480">
        <f t="shared" si="51"/>
        <v>0</v>
      </c>
      <c r="AF88" s="480">
        <f t="shared" si="51"/>
        <v>1</v>
      </c>
      <c r="AG88" s="480">
        <f t="shared" si="51"/>
        <v>2</v>
      </c>
      <c r="AH88" s="480">
        <f t="shared" si="51"/>
        <v>0</v>
      </c>
    </row>
    <row r="89" spans="2:34" s="157" customFormat="1" ht="27" customHeight="1">
      <c r="B89" s="882"/>
      <c r="C89" s="883"/>
      <c r="D89" s="449">
        <v>11</v>
      </c>
      <c r="E89" s="458" t="s">
        <v>361</v>
      </c>
      <c r="F89" s="459">
        <v>1328.6999999999998</v>
      </c>
      <c r="G89" s="460">
        <v>21175</v>
      </c>
      <c r="H89" s="460">
        <v>20184</v>
      </c>
      <c r="I89" s="461">
        <f t="shared" si="48"/>
        <v>0.95319952774498229</v>
      </c>
      <c r="J89" s="460">
        <v>1077</v>
      </c>
      <c r="K89" s="461">
        <f t="shared" si="49"/>
        <v>5.0861865407319955E-2</v>
      </c>
      <c r="L89" s="460">
        <v>15.450000000000001</v>
      </c>
      <c r="M89" s="461">
        <f t="shared" si="50"/>
        <v>1.0040613931523021</v>
      </c>
      <c r="N89" s="462">
        <v>1328.6999999999998</v>
      </c>
      <c r="O89" s="460">
        <v>86</v>
      </c>
      <c r="P89" s="461">
        <f t="shared" si="42"/>
        <v>4.0613931523022428E-3</v>
      </c>
      <c r="Q89" s="463">
        <f t="shared" si="43"/>
        <v>0</v>
      </c>
      <c r="R89" s="461">
        <f t="shared" si="44"/>
        <v>0</v>
      </c>
      <c r="S89" s="464">
        <f t="shared" si="45"/>
        <v>0</v>
      </c>
      <c r="T89" s="465" t="s">
        <v>575</v>
      </c>
      <c r="U89" s="465" t="s">
        <v>220</v>
      </c>
      <c r="V89" s="466" t="s">
        <v>1007</v>
      </c>
      <c r="W89" s="498" t="s">
        <v>1046</v>
      </c>
      <c r="X89" s="466">
        <v>1</v>
      </c>
      <c r="Y89" s="467" t="s">
        <v>369</v>
      </c>
      <c r="AA89" s="481"/>
      <c r="AB89" s="478">
        <f>AB8+AB32+AB56+AB80</f>
        <v>92340.987800000003</v>
      </c>
      <c r="AC89" s="478">
        <f t="shared" ref="AC89:AH89" si="52">AC8+AC32+AC56+AC80</f>
        <v>0</v>
      </c>
      <c r="AD89" s="478">
        <f t="shared" si="52"/>
        <v>29812.518400000001</v>
      </c>
      <c r="AE89" s="478">
        <f t="shared" si="52"/>
        <v>0</v>
      </c>
      <c r="AF89" s="478">
        <f t="shared" si="52"/>
        <v>1222.0800000000002</v>
      </c>
      <c r="AG89" s="478">
        <f t="shared" si="52"/>
        <v>2533.7999999999997</v>
      </c>
      <c r="AH89" s="478">
        <f t="shared" si="52"/>
        <v>0</v>
      </c>
    </row>
    <row r="90" spans="2:34" s="157" customFormat="1" ht="27" customHeight="1">
      <c r="B90" s="882"/>
      <c r="C90" s="883"/>
      <c r="D90" s="449">
        <v>12</v>
      </c>
      <c r="E90" s="458" t="s">
        <v>615</v>
      </c>
      <c r="F90" s="459">
        <v>1285.9253999999999</v>
      </c>
      <c r="G90" s="460">
        <v>598.08999999999992</v>
      </c>
      <c r="H90" s="460">
        <v>583.45000000000005</v>
      </c>
      <c r="I90" s="461">
        <f t="shared" si="48"/>
        <v>0.97552207861693074</v>
      </c>
      <c r="J90" s="460">
        <v>27.8</v>
      </c>
      <c r="K90" s="461">
        <f t="shared" si="49"/>
        <v>4.6481298801183776E-2</v>
      </c>
      <c r="L90" s="460">
        <v>122.81999999999996</v>
      </c>
      <c r="M90" s="461">
        <f t="shared" si="50"/>
        <v>1.0220033774181145</v>
      </c>
      <c r="N90" s="462">
        <v>1616.3111999999996</v>
      </c>
      <c r="O90" s="460">
        <v>10.469999999999999</v>
      </c>
      <c r="P90" s="461">
        <f t="shared" si="42"/>
        <v>1.7505726562891871E-2</v>
      </c>
      <c r="Q90" s="463">
        <f t="shared" si="43"/>
        <v>2.690000000000083</v>
      </c>
      <c r="R90" s="461">
        <f t="shared" si="44"/>
        <v>4.4976508552225973E-3</v>
      </c>
      <c r="S90" s="464">
        <f t="shared" si="45"/>
        <v>330.38580000001008</v>
      </c>
      <c r="T90" s="465" t="s">
        <v>575</v>
      </c>
      <c r="U90" s="465" t="s">
        <v>366</v>
      </c>
      <c r="V90" s="466" t="s">
        <v>930</v>
      </c>
      <c r="W90" s="466" t="s">
        <v>931</v>
      </c>
      <c r="X90" s="466">
        <v>1</v>
      </c>
      <c r="Y90" s="467" t="s">
        <v>583</v>
      </c>
      <c r="AA90" s="449"/>
      <c r="AB90" s="479">
        <f>AB88/$AA88</f>
        <v>0.73750000000000004</v>
      </c>
      <c r="AC90" s="479">
        <f t="shared" ref="AC90:AH90" si="53">AC88/$AA88</f>
        <v>0</v>
      </c>
      <c r="AD90" s="479">
        <f t="shared" si="53"/>
        <v>0.22500000000000001</v>
      </c>
      <c r="AE90" s="479">
        <f t="shared" si="53"/>
        <v>0</v>
      </c>
      <c r="AF90" s="479">
        <f t="shared" si="53"/>
        <v>1.2500000000000001E-2</v>
      </c>
      <c r="AG90" s="479">
        <f t="shared" si="53"/>
        <v>2.5000000000000001E-2</v>
      </c>
      <c r="AH90" s="479">
        <f t="shared" si="53"/>
        <v>0</v>
      </c>
    </row>
    <row r="91" spans="2:34" s="157" customFormat="1" ht="27" customHeight="1">
      <c r="B91" s="882"/>
      <c r="C91" s="883"/>
      <c r="D91" s="449">
        <v>13</v>
      </c>
      <c r="E91" s="458" t="s">
        <v>431</v>
      </c>
      <c r="F91" s="459">
        <v>1277.2175999999999</v>
      </c>
      <c r="G91" s="460">
        <v>214.42999999999998</v>
      </c>
      <c r="H91" s="460">
        <v>217.46</v>
      </c>
      <c r="I91" s="461">
        <f t="shared" si="48"/>
        <v>1.014130485473115</v>
      </c>
      <c r="J91" s="460">
        <v>5.34</v>
      </c>
      <c r="K91" s="461">
        <f t="shared" si="49"/>
        <v>2.4903231823905241E-2</v>
      </c>
      <c r="L91" s="460">
        <v>253.92000000000002</v>
      </c>
      <c r="M91" s="461">
        <f t="shared" si="50"/>
        <v>1.0390337172970201</v>
      </c>
      <c r="N91" s="462">
        <v>2125.3104000000012</v>
      </c>
      <c r="O91" s="460">
        <v>5.03</v>
      </c>
      <c r="P91" s="461">
        <f t="shared" si="42"/>
        <v>2.3457538590682277E-2</v>
      </c>
      <c r="Q91" s="463">
        <f t="shared" si="43"/>
        <v>3.3400000000000327</v>
      </c>
      <c r="R91" s="461">
        <f t="shared" si="44"/>
        <v>1.5576178706337887E-2</v>
      </c>
      <c r="S91" s="464">
        <f t="shared" si="45"/>
        <v>848.09280000000831</v>
      </c>
      <c r="T91" s="465" t="s">
        <v>575</v>
      </c>
      <c r="U91" s="465" t="s">
        <v>844</v>
      </c>
      <c r="V91" s="466" t="s">
        <v>950</v>
      </c>
      <c r="W91" s="466" t="s">
        <v>888</v>
      </c>
      <c r="X91" s="466">
        <v>1</v>
      </c>
      <c r="Y91" s="467" t="s">
        <v>414</v>
      </c>
      <c r="AC91" s="472"/>
    </row>
    <row r="92" spans="2:34" s="157" customFormat="1" ht="27" customHeight="1">
      <c r="B92" s="882"/>
      <c r="C92" s="883"/>
      <c r="D92" s="449">
        <v>14</v>
      </c>
      <c r="E92" s="458" t="s">
        <v>684</v>
      </c>
      <c r="F92" s="459">
        <v>1231.6590000000001</v>
      </c>
      <c r="G92" s="460">
        <v>206.63</v>
      </c>
      <c r="H92" s="460">
        <v>213.81</v>
      </c>
      <c r="I92" s="461">
        <f t="shared" si="48"/>
        <v>1.0347481004694381</v>
      </c>
      <c r="J92" s="460">
        <v>1.6</v>
      </c>
      <c r="K92" s="461">
        <f t="shared" si="49"/>
        <v>7.7433092968107247E-3</v>
      </c>
      <c r="L92" s="460">
        <v>203.57999999999998</v>
      </c>
      <c r="M92" s="461">
        <f t="shared" si="50"/>
        <v>1.0424914097662488</v>
      </c>
      <c r="N92" s="462">
        <v>1787.4323999999967</v>
      </c>
      <c r="O92" s="460">
        <v>6.05</v>
      </c>
      <c r="P92" s="461">
        <f t="shared" si="42"/>
        <v>2.9279388278565553E-2</v>
      </c>
      <c r="Q92" s="463">
        <f t="shared" si="43"/>
        <v>2.7300000000000013</v>
      </c>
      <c r="R92" s="461">
        <f t="shared" si="44"/>
        <v>1.3212021487683306E-2</v>
      </c>
      <c r="S92" s="464">
        <f t="shared" si="45"/>
        <v>555.77340000000027</v>
      </c>
      <c r="T92" s="465" t="s">
        <v>575</v>
      </c>
      <c r="U92" s="465" t="s">
        <v>844</v>
      </c>
      <c r="V92" s="466" t="s">
        <v>949</v>
      </c>
      <c r="W92" s="466" t="s">
        <v>868</v>
      </c>
      <c r="X92" s="466">
        <v>1</v>
      </c>
      <c r="Y92" s="467" t="s">
        <v>374</v>
      </c>
      <c r="AC92" s="473"/>
    </row>
    <row r="93" spans="2:34" s="157" customFormat="1" ht="27" customHeight="1">
      <c r="B93" s="882"/>
      <c r="C93" s="883"/>
      <c r="D93" s="449">
        <v>15</v>
      </c>
      <c r="E93" s="458" t="s">
        <v>771</v>
      </c>
      <c r="F93" s="459">
        <v>1227.4201</v>
      </c>
      <c r="G93" s="460">
        <v>61.97</v>
      </c>
      <c r="H93" s="460">
        <v>65.149999999999991</v>
      </c>
      <c r="I93" s="461">
        <f t="shared" si="48"/>
        <v>1.0513151524931417</v>
      </c>
      <c r="J93" s="460">
        <v>1</v>
      </c>
      <c r="K93" s="461">
        <f t="shared" si="49"/>
        <v>1.6136840406648378E-2</v>
      </c>
      <c r="L93" s="460">
        <v>456.29</v>
      </c>
      <c r="M93" s="461">
        <f t="shared" si="50"/>
        <v>1.0674519928997901</v>
      </c>
      <c r="N93" s="462">
        <v>1907.2922000000003</v>
      </c>
      <c r="O93" s="460">
        <v>2.69</v>
      </c>
      <c r="P93" s="461">
        <f t="shared" si="42"/>
        <v>4.3408100693884136E-2</v>
      </c>
      <c r="Q93" s="463">
        <f t="shared" si="43"/>
        <v>1.4899999999999927</v>
      </c>
      <c r="R93" s="461">
        <f t="shared" si="44"/>
        <v>2.4043892205905967E-2</v>
      </c>
      <c r="S93" s="464">
        <f t="shared" si="45"/>
        <v>679.87209999999664</v>
      </c>
      <c r="T93" s="465" t="s">
        <v>575</v>
      </c>
      <c r="U93" s="465" t="s">
        <v>844</v>
      </c>
      <c r="V93" s="466" t="s">
        <v>949</v>
      </c>
      <c r="W93" s="466" t="s">
        <v>868</v>
      </c>
      <c r="X93" s="466">
        <v>1</v>
      </c>
      <c r="Y93" s="467" t="s">
        <v>762</v>
      </c>
      <c r="AC93" s="472"/>
    </row>
    <row r="94" spans="2:34" s="157" customFormat="1" ht="27" customHeight="1">
      <c r="B94" s="882"/>
      <c r="C94" s="883"/>
      <c r="D94" s="449">
        <v>16</v>
      </c>
      <c r="E94" s="458" t="s">
        <v>675</v>
      </c>
      <c r="F94" s="459">
        <v>1209.6476</v>
      </c>
      <c r="G94" s="460">
        <v>153.54999999999998</v>
      </c>
      <c r="H94" s="460">
        <v>156.79999999999998</v>
      </c>
      <c r="I94" s="461">
        <f t="shared" si="48"/>
        <v>1.0211657440573103</v>
      </c>
      <c r="J94" s="460">
        <v>7.09</v>
      </c>
      <c r="K94" s="461">
        <f t="shared" si="49"/>
        <v>4.6173884728101598E-2</v>
      </c>
      <c r="L94" s="460">
        <v>210.74</v>
      </c>
      <c r="M94" s="461">
        <f t="shared" si="50"/>
        <v>1.067339628785412</v>
      </c>
      <c r="N94" s="462">
        <v>2179.0515999999989</v>
      </c>
      <c r="O94" s="460">
        <v>5.74</v>
      </c>
      <c r="P94" s="461">
        <f t="shared" si="42"/>
        <v>3.7381960273526547E-2</v>
      </c>
      <c r="Q94" s="463">
        <f t="shared" si="43"/>
        <v>4.6000000000000032</v>
      </c>
      <c r="R94" s="461">
        <f t="shared" si="44"/>
        <v>2.9957668511885402E-2</v>
      </c>
      <c r="S94" s="464">
        <f t="shared" si="45"/>
        <v>969.40400000000068</v>
      </c>
      <c r="T94" s="465" t="s">
        <v>575</v>
      </c>
      <c r="U94" s="465" t="s">
        <v>844</v>
      </c>
      <c r="V94" s="466" t="s">
        <v>869</v>
      </c>
      <c r="W94" s="466" t="s">
        <v>870</v>
      </c>
      <c r="X94" s="466">
        <v>1</v>
      </c>
      <c r="Y94" s="467" t="s">
        <v>661</v>
      </c>
      <c r="AC94" s="472"/>
    </row>
    <row r="95" spans="2:34" s="157" customFormat="1" ht="27" customHeight="1">
      <c r="B95" s="882"/>
      <c r="C95" s="883"/>
      <c r="D95" s="449">
        <v>17</v>
      </c>
      <c r="E95" s="458" t="s">
        <v>743</v>
      </c>
      <c r="F95" s="459">
        <v>1202.8140000000001</v>
      </c>
      <c r="G95" s="460">
        <v>88.79</v>
      </c>
      <c r="H95" s="460">
        <v>96.58</v>
      </c>
      <c r="I95" s="461">
        <f t="shared" si="48"/>
        <v>1.0877351053046513</v>
      </c>
      <c r="J95" s="460">
        <v>1.44</v>
      </c>
      <c r="K95" s="461">
        <f t="shared" si="49"/>
        <v>1.621804257236175E-2</v>
      </c>
      <c r="L95" s="460">
        <v>211.02</v>
      </c>
      <c r="M95" s="461">
        <f t="shared" si="50"/>
        <v>1.103953147877013</v>
      </c>
      <c r="N95" s="462">
        <v>1947.7145999999989</v>
      </c>
      <c r="O95" s="460">
        <v>5.7</v>
      </c>
      <c r="P95" s="461">
        <f t="shared" si="42"/>
        <v>6.4196418515598597E-2</v>
      </c>
      <c r="Q95" s="463">
        <f t="shared" si="43"/>
        <v>3.5299999999999896</v>
      </c>
      <c r="R95" s="461">
        <f t="shared" si="44"/>
        <v>3.9756729361414452E-2</v>
      </c>
      <c r="S95" s="464">
        <f t="shared" si="45"/>
        <v>744.90059999999789</v>
      </c>
      <c r="T95" s="465" t="s">
        <v>575</v>
      </c>
      <c r="U95" s="465" t="s">
        <v>844</v>
      </c>
      <c r="V95" s="466" t="s">
        <v>869</v>
      </c>
      <c r="W95" s="466" t="s">
        <v>870</v>
      </c>
      <c r="X95" s="466">
        <v>1</v>
      </c>
      <c r="Y95" s="467" t="s">
        <v>742</v>
      </c>
      <c r="AB95" s="474"/>
      <c r="AC95" s="472"/>
    </row>
    <row r="96" spans="2:34" s="157" customFormat="1" ht="27" customHeight="1">
      <c r="B96" s="882"/>
      <c r="C96" s="883"/>
      <c r="D96" s="449">
        <v>18</v>
      </c>
      <c r="E96" s="458" t="s">
        <v>983</v>
      </c>
      <c r="F96" s="459">
        <v>1199.0801999999999</v>
      </c>
      <c r="G96" s="460">
        <v>398.84</v>
      </c>
      <c r="H96" s="460">
        <v>412.15000000000003</v>
      </c>
      <c r="I96" s="461">
        <f t="shared" si="48"/>
        <v>1.0333717781566545</v>
      </c>
      <c r="J96" s="460">
        <v>0</v>
      </c>
      <c r="K96" s="461">
        <f t="shared" si="49"/>
        <v>0</v>
      </c>
      <c r="L96" s="460">
        <v>158.19000000000003</v>
      </c>
      <c r="M96" s="461">
        <f t="shared" si="50"/>
        <v>1.0333717781566545</v>
      </c>
      <c r="N96" s="462">
        <v>2105.5089000000003</v>
      </c>
      <c r="O96" s="460">
        <v>7.58</v>
      </c>
      <c r="P96" s="461">
        <f t="shared" si="42"/>
        <v>1.9005114833015747E-2</v>
      </c>
      <c r="Q96" s="463">
        <f t="shared" si="43"/>
        <v>5.730000000000059</v>
      </c>
      <c r="R96" s="461">
        <f t="shared" si="44"/>
        <v>1.4366663323638701E-2</v>
      </c>
      <c r="S96" s="464">
        <f t="shared" si="45"/>
        <v>906.42870000000948</v>
      </c>
      <c r="T96" s="465" t="s">
        <v>575</v>
      </c>
      <c r="U96" s="465" t="s">
        <v>844</v>
      </c>
      <c r="V96" s="466" t="s">
        <v>998</v>
      </c>
      <c r="W96" s="466" t="s">
        <v>999</v>
      </c>
      <c r="X96" s="466">
        <v>1</v>
      </c>
      <c r="Y96" s="467" t="s">
        <v>987</v>
      </c>
      <c r="AC96" s="472"/>
    </row>
    <row r="97" spans="2:29" s="157" customFormat="1" ht="27" customHeight="1">
      <c r="B97" s="882"/>
      <c r="C97" s="883"/>
      <c r="D97" s="449">
        <v>19</v>
      </c>
      <c r="E97" s="458" t="s">
        <v>846</v>
      </c>
      <c r="F97" s="459">
        <v>1188.72</v>
      </c>
      <c r="G97" s="460">
        <v>214960</v>
      </c>
      <c r="H97" s="460">
        <v>215976</v>
      </c>
      <c r="I97" s="461">
        <f t="shared" si="48"/>
        <v>1.0047264607368813</v>
      </c>
      <c r="J97" s="460">
        <v>0</v>
      </c>
      <c r="K97" s="461">
        <f t="shared" si="49"/>
        <v>0</v>
      </c>
      <c r="L97" s="460">
        <v>1.17</v>
      </c>
      <c r="M97" s="461">
        <f t="shared" si="50"/>
        <v>1.0047264607368813</v>
      </c>
      <c r="N97" s="462">
        <v>1188.72</v>
      </c>
      <c r="O97" s="460">
        <v>1016</v>
      </c>
      <c r="P97" s="461">
        <f t="shared" si="42"/>
        <v>4.72646073688128E-3</v>
      </c>
      <c r="Q97" s="463">
        <f t="shared" si="43"/>
        <v>0</v>
      </c>
      <c r="R97" s="461">
        <f t="shared" si="44"/>
        <v>0</v>
      </c>
      <c r="S97" s="464">
        <f t="shared" si="45"/>
        <v>0</v>
      </c>
      <c r="T97" s="465" t="s">
        <v>575</v>
      </c>
      <c r="U97" s="465" t="s">
        <v>366</v>
      </c>
      <c r="V97" s="466" t="s">
        <v>924</v>
      </c>
      <c r="W97" s="466" t="s">
        <v>925</v>
      </c>
      <c r="X97" s="466">
        <v>1</v>
      </c>
      <c r="Y97" s="467" t="s">
        <v>370</v>
      </c>
      <c r="AB97" s="475"/>
      <c r="AC97" s="472"/>
    </row>
    <row r="98" spans="2:29" s="157" customFormat="1" ht="27" customHeight="1">
      <c r="B98" s="884"/>
      <c r="C98" s="885"/>
      <c r="D98" s="449">
        <v>20</v>
      </c>
      <c r="E98" s="458" t="s">
        <v>746</v>
      </c>
      <c r="F98" s="459">
        <v>1187.172</v>
      </c>
      <c r="G98" s="460">
        <v>170.76</v>
      </c>
      <c r="H98" s="460">
        <v>183.32</v>
      </c>
      <c r="I98" s="461">
        <f t="shared" si="48"/>
        <v>1.0735535254157882</v>
      </c>
      <c r="J98" s="460">
        <v>1.25</v>
      </c>
      <c r="K98" s="461">
        <f t="shared" si="49"/>
        <v>7.3202155071445309E-3</v>
      </c>
      <c r="L98" s="460">
        <v>141.33000000000001</v>
      </c>
      <c r="M98" s="461">
        <f t="shared" si="50"/>
        <v>1.0808737409229328</v>
      </c>
      <c r="N98" s="462">
        <v>1951.7673</v>
      </c>
      <c r="O98" s="460">
        <v>8.4</v>
      </c>
      <c r="P98" s="461">
        <f t="shared" si="42"/>
        <v>4.919184820801125E-2</v>
      </c>
      <c r="Q98" s="463">
        <f t="shared" si="43"/>
        <v>5.4100000000000019</v>
      </c>
      <c r="R98" s="461">
        <f t="shared" si="44"/>
        <v>3.1681892714921542E-2</v>
      </c>
      <c r="S98" s="464">
        <f t="shared" si="45"/>
        <v>764.59530000000029</v>
      </c>
      <c r="T98" s="465" t="s">
        <v>575</v>
      </c>
      <c r="U98" s="465" t="s">
        <v>844</v>
      </c>
      <c r="V98" s="466" t="s">
        <v>915</v>
      </c>
      <c r="W98" s="466" t="s">
        <v>896</v>
      </c>
      <c r="X98" s="466">
        <v>1</v>
      </c>
      <c r="Y98" s="467" t="s">
        <v>742</v>
      </c>
      <c r="AB98" s="475"/>
      <c r="AC98" s="472"/>
    </row>
    <row r="111" spans="2:29">
      <c r="Z111" s="155" t="s">
        <v>255</v>
      </c>
    </row>
    <row r="112" spans="2:29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82">
    <mergeCell ref="B31:C50"/>
    <mergeCell ref="Y27:Y30"/>
    <mergeCell ref="D28:D30"/>
    <mergeCell ref="E28:F28"/>
    <mergeCell ref="G28:N28"/>
    <mergeCell ref="O28:S28"/>
    <mergeCell ref="E29:E30"/>
    <mergeCell ref="F29:F30"/>
    <mergeCell ref="G29:N29"/>
    <mergeCell ref="O29:P29"/>
    <mergeCell ref="Q29:S29"/>
    <mergeCell ref="T27:T30"/>
    <mergeCell ref="U27:U30"/>
    <mergeCell ref="V27:V30"/>
    <mergeCell ref="W27:W30"/>
    <mergeCell ref="X27:X30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7:C30"/>
    <mergeCell ref="D27:F27"/>
    <mergeCell ref="G27:S27"/>
    <mergeCell ref="AA27:AH29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AA3:AH5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  <mergeCell ref="E53:E54"/>
    <mergeCell ref="F53:F54"/>
    <mergeCell ref="G53:N53"/>
    <mergeCell ref="O53:P53"/>
    <mergeCell ref="Q53:S53"/>
    <mergeCell ref="B55:C74"/>
    <mergeCell ref="V51:V54"/>
    <mergeCell ref="W51:W54"/>
    <mergeCell ref="X51:X54"/>
    <mergeCell ref="Y51:Y54"/>
    <mergeCell ref="E77:E78"/>
    <mergeCell ref="F77:F78"/>
    <mergeCell ref="G77:N77"/>
    <mergeCell ref="O77:P77"/>
    <mergeCell ref="Q77:S77"/>
    <mergeCell ref="AA84:AH86"/>
    <mergeCell ref="B79:C98"/>
    <mergeCell ref="V75:V78"/>
    <mergeCell ref="W75:W78"/>
    <mergeCell ref="X75:X78"/>
    <mergeCell ref="Y75:Y78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</mergeCells>
  <phoneticPr fontId="15" type="noConversion"/>
  <dataValidations count="2">
    <dataValidation type="list" allowBlank="1" showInputMessage="1" showErrorMessage="1" sqref="T1:T1048576" xr:uid="{608FC5E9-AB82-4AC7-B69C-43EEF33AE021}">
      <formula1>$AC$23:$AC$26</formula1>
    </dataValidation>
    <dataValidation type="list" allowBlank="1" showInputMessage="1" showErrorMessage="1" sqref="U1:U1048576" xr:uid="{80278CBC-C305-47FE-9F95-E0885F34031B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E928-6F4B-49F1-9BD4-8170998B63CC}">
  <sheetPr>
    <tabColor rgb="FF92D050"/>
    <pageSetUpPr fitToPage="1"/>
  </sheetPr>
  <dimension ref="B2:AH296"/>
  <sheetViews>
    <sheetView zoomScale="70" zoomScaleNormal="70" workbookViewId="0">
      <pane xSplit="4" ySplit="6" topLeftCell="S72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W87" sqref="W87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11.5703125" style="150" customWidth="1"/>
    <col min="5" max="5" width="39.28515625" style="150" bestFit="1" customWidth="1"/>
    <col min="6" max="6" width="11.42578125" style="150" bestFit="1" customWidth="1"/>
    <col min="7" max="8" width="15.85546875" style="150" bestFit="1" customWidth="1"/>
    <col min="9" max="9" width="16.85546875" style="150" customWidth="1"/>
    <col min="10" max="10" width="14" style="150" customWidth="1"/>
    <col min="11" max="11" width="11.5703125" style="150" bestFit="1" customWidth="1"/>
    <col min="12" max="12" width="12.28515625" style="150" bestFit="1" customWidth="1"/>
    <col min="13" max="13" width="19.140625" style="150" bestFit="1" customWidth="1"/>
    <col min="14" max="14" width="15.28515625" style="150" bestFit="1" customWidth="1"/>
    <col min="15" max="15" width="12.28515625" style="150" bestFit="1" customWidth="1"/>
    <col min="16" max="16" width="12.5703125" style="150" bestFit="1" customWidth="1"/>
    <col min="17" max="17" width="9.140625" style="150" bestFit="1" customWidth="1"/>
    <col min="18" max="18" width="12.28515625" style="150" bestFit="1" customWidth="1"/>
    <col min="19" max="19" width="12.5703125" style="150" bestFit="1" customWidth="1"/>
    <col min="20" max="20" width="12.42578125" style="150" bestFit="1" customWidth="1"/>
    <col min="21" max="21" width="25.28515625" style="150" bestFit="1" customWidth="1"/>
    <col min="22" max="23" width="88.28515625" style="150" customWidth="1"/>
    <col min="24" max="24" width="7.42578125" style="150" bestFit="1" customWidth="1"/>
    <col min="25" max="25" width="69.5703125" style="150" bestFit="1" customWidth="1"/>
    <col min="26" max="26" width="11.42578125" style="150" bestFit="1" customWidth="1"/>
    <col min="27" max="27" width="21.5703125" style="150" customWidth="1"/>
    <col min="28" max="28" width="19.42578125" style="150" bestFit="1" customWidth="1"/>
    <col min="29" max="34" width="14.42578125" style="150" customWidth="1"/>
    <col min="35" max="16384" width="8.85546875" style="150"/>
  </cols>
  <sheetData>
    <row r="2" spans="2:34" ht="41.1" customHeight="1">
      <c r="B2" s="902" t="s">
        <v>851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AA2" s="151"/>
      <c r="AB2" s="151"/>
    </row>
    <row r="3" spans="2:34" ht="17.100000000000001" customHeight="1">
      <c r="B3" s="893" t="s">
        <v>841</v>
      </c>
      <c r="C3" s="894"/>
      <c r="D3" s="899" t="s">
        <v>173</v>
      </c>
      <c r="E3" s="899"/>
      <c r="F3" s="899"/>
      <c r="G3" s="899" t="s">
        <v>187</v>
      </c>
      <c r="H3" s="899"/>
      <c r="I3" s="899"/>
      <c r="J3" s="899"/>
      <c r="K3" s="899"/>
      <c r="L3" s="899"/>
      <c r="M3" s="899"/>
      <c r="N3" s="899"/>
      <c r="O3" s="899"/>
      <c r="P3" s="899"/>
      <c r="Q3" s="899"/>
      <c r="R3" s="899"/>
      <c r="S3" s="899"/>
      <c r="T3" s="899" t="s">
        <v>174</v>
      </c>
      <c r="U3" s="871" t="s">
        <v>257</v>
      </c>
      <c r="V3" s="910" t="s">
        <v>852</v>
      </c>
      <c r="W3" s="910" t="s">
        <v>843</v>
      </c>
      <c r="X3" s="889" t="s">
        <v>258</v>
      </c>
      <c r="Y3" s="892" t="s">
        <v>175</v>
      </c>
      <c r="AA3" s="899" t="s">
        <v>259</v>
      </c>
      <c r="AB3" s="899"/>
      <c r="AC3" s="899"/>
      <c r="AD3" s="899"/>
      <c r="AE3" s="899"/>
      <c r="AF3" s="899"/>
      <c r="AG3" s="899"/>
      <c r="AH3" s="899"/>
    </row>
    <row r="4" spans="2:34" ht="17.100000000000001" customHeight="1">
      <c r="B4" s="895"/>
      <c r="C4" s="896"/>
      <c r="D4" s="900" t="s">
        <v>172</v>
      </c>
      <c r="E4" s="899" t="s">
        <v>176</v>
      </c>
      <c r="F4" s="899"/>
      <c r="G4" s="899" t="s">
        <v>188</v>
      </c>
      <c r="H4" s="899"/>
      <c r="I4" s="899"/>
      <c r="J4" s="899"/>
      <c r="K4" s="899"/>
      <c r="L4" s="899"/>
      <c r="M4" s="899"/>
      <c r="N4" s="899"/>
      <c r="O4" s="899" t="s">
        <v>177</v>
      </c>
      <c r="P4" s="899"/>
      <c r="Q4" s="899"/>
      <c r="R4" s="899"/>
      <c r="S4" s="899"/>
      <c r="T4" s="899"/>
      <c r="U4" s="874"/>
      <c r="V4" s="890"/>
      <c r="W4" s="911"/>
      <c r="X4" s="890"/>
      <c r="Y4" s="892"/>
      <c r="AA4" s="899"/>
      <c r="AB4" s="899"/>
      <c r="AC4" s="899"/>
      <c r="AD4" s="899"/>
      <c r="AE4" s="899"/>
      <c r="AF4" s="899"/>
      <c r="AG4" s="899"/>
      <c r="AH4" s="899"/>
    </row>
    <row r="5" spans="2:34" ht="17.100000000000001" customHeight="1">
      <c r="B5" s="895"/>
      <c r="C5" s="896"/>
      <c r="D5" s="900"/>
      <c r="E5" s="900" t="s">
        <v>178</v>
      </c>
      <c r="F5" s="913" t="s">
        <v>853</v>
      </c>
      <c r="G5" s="901" t="s">
        <v>189</v>
      </c>
      <c r="H5" s="901"/>
      <c r="I5" s="901"/>
      <c r="J5" s="901"/>
      <c r="K5" s="901"/>
      <c r="L5" s="901"/>
      <c r="M5" s="901"/>
      <c r="N5" s="901"/>
      <c r="O5" s="914" t="s">
        <v>171</v>
      </c>
      <c r="P5" s="915"/>
      <c r="Q5" s="916"/>
      <c r="R5" s="901" t="s">
        <v>179</v>
      </c>
      <c r="S5" s="901"/>
      <c r="T5" s="899"/>
      <c r="U5" s="874"/>
      <c r="V5" s="890"/>
      <c r="W5" s="911"/>
      <c r="X5" s="890"/>
      <c r="Y5" s="892"/>
      <c r="AA5" s="899"/>
      <c r="AB5" s="899"/>
      <c r="AC5" s="899"/>
      <c r="AD5" s="899"/>
      <c r="AE5" s="899"/>
      <c r="AF5" s="899"/>
      <c r="AG5" s="899"/>
      <c r="AH5" s="899"/>
    </row>
    <row r="6" spans="2:34" ht="38.450000000000003" customHeight="1">
      <c r="B6" s="897"/>
      <c r="C6" s="898"/>
      <c r="D6" s="900"/>
      <c r="E6" s="900"/>
      <c r="F6" s="913"/>
      <c r="G6" s="456" t="s">
        <v>180</v>
      </c>
      <c r="H6" s="456" t="s">
        <v>270</v>
      </c>
      <c r="I6" s="456" t="s">
        <v>271</v>
      </c>
      <c r="J6" s="456" t="s">
        <v>181</v>
      </c>
      <c r="K6" s="456" t="s">
        <v>264</v>
      </c>
      <c r="L6" s="456" t="s">
        <v>182</v>
      </c>
      <c r="M6" s="456" t="s">
        <v>190</v>
      </c>
      <c r="N6" s="456" t="s">
        <v>183</v>
      </c>
      <c r="O6" s="457" t="s">
        <v>184</v>
      </c>
      <c r="P6" s="457" t="s">
        <v>185</v>
      </c>
      <c r="Q6" s="456" t="s">
        <v>186</v>
      </c>
      <c r="R6" s="457" t="s">
        <v>184</v>
      </c>
      <c r="S6" s="457" t="s">
        <v>185</v>
      </c>
      <c r="T6" s="899"/>
      <c r="U6" s="877"/>
      <c r="V6" s="891"/>
      <c r="W6" s="912"/>
      <c r="X6" s="891"/>
      <c r="Y6" s="892"/>
      <c r="AA6" s="179" t="s">
        <v>253</v>
      </c>
      <c r="AB6" s="179" t="s">
        <v>844</v>
      </c>
      <c r="AC6" s="171" t="s">
        <v>529</v>
      </c>
      <c r="AD6" s="171" t="s">
        <v>366</v>
      </c>
      <c r="AE6" s="171" t="s">
        <v>654</v>
      </c>
      <c r="AF6" s="171" t="s">
        <v>219</v>
      </c>
      <c r="AG6" s="171" t="s">
        <v>220</v>
      </c>
      <c r="AH6" s="171" t="s">
        <v>530</v>
      </c>
    </row>
    <row r="7" spans="2:34" s="157" customFormat="1" ht="27" customHeight="1">
      <c r="B7" s="904" t="s">
        <v>857</v>
      </c>
      <c r="C7" s="905"/>
      <c r="D7" s="449">
        <v>1</v>
      </c>
      <c r="E7" s="458" t="s">
        <v>363</v>
      </c>
      <c r="F7" s="459">
        <v>17333.34510000002</v>
      </c>
      <c r="G7" s="460">
        <v>4493.91</v>
      </c>
      <c r="H7" s="460">
        <v>4429.9399999999996</v>
      </c>
      <c r="I7" s="461">
        <f>H7/G7</f>
        <v>0.98576517998802815</v>
      </c>
      <c r="J7" s="460">
        <v>181.54000000000002</v>
      </c>
      <c r="K7" s="461">
        <f>J7/G7</f>
        <v>4.0396892683654109E-2</v>
      </c>
      <c r="L7" s="460">
        <v>147.43000000000004</v>
      </c>
      <c r="M7" s="461">
        <f>(H7+J7)/G7</f>
        <v>1.0261620726716822</v>
      </c>
      <c r="N7" s="462">
        <v>17333.34510000002</v>
      </c>
      <c r="O7" s="460">
        <v>0</v>
      </c>
      <c r="P7" s="461">
        <f>O7/G7</f>
        <v>0</v>
      </c>
      <c r="Q7" s="476">
        <f>O7*L7</f>
        <v>0</v>
      </c>
      <c r="R7" s="463">
        <f>((H7+J7)-G7)-O7</f>
        <v>117.56999999999971</v>
      </c>
      <c r="S7" s="461">
        <f>R7/G7</f>
        <v>2.6162072671682281E-2</v>
      </c>
      <c r="T7" s="465" t="s">
        <v>177</v>
      </c>
      <c r="U7" s="465" t="s">
        <v>219</v>
      </c>
      <c r="V7" s="466" t="s">
        <v>759</v>
      </c>
      <c r="W7" s="466" t="s">
        <v>868</v>
      </c>
      <c r="X7" s="466">
        <v>1</v>
      </c>
      <c r="Y7" s="467" t="s">
        <v>370</v>
      </c>
      <c r="Z7" s="468" t="s">
        <v>845</v>
      </c>
      <c r="AA7" s="469">
        <f>SUM(X7:X26)</f>
        <v>20</v>
      </c>
      <c r="AB7" s="470">
        <f>SUMIF($U$7:$U$26,TRIM(AB6),$X$7:$X$26)</f>
        <v>0</v>
      </c>
      <c r="AC7" s="470">
        <f t="shared" ref="AC7:AH7" si="0">SUMIF($U$7:$U$26,TRIM(AC6),$X$7:$X$26)</f>
        <v>0</v>
      </c>
      <c r="AD7" s="470">
        <f t="shared" si="0"/>
        <v>0</v>
      </c>
      <c r="AE7" s="470">
        <f t="shared" si="0"/>
        <v>15</v>
      </c>
      <c r="AF7" s="470">
        <f t="shared" si="0"/>
        <v>1</v>
      </c>
      <c r="AG7" s="470">
        <f t="shared" si="0"/>
        <v>4</v>
      </c>
      <c r="AH7" s="470">
        <f t="shared" si="0"/>
        <v>0</v>
      </c>
    </row>
    <row r="8" spans="2:34" s="157" customFormat="1" ht="27" customHeight="1">
      <c r="B8" s="906"/>
      <c r="C8" s="907"/>
      <c r="D8" s="449">
        <v>2</v>
      </c>
      <c r="E8" s="458" t="s">
        <v>785</v>
      </c>
      <c r="F8" s="459">
        <v>14070.51509999999</v>
      </c>
      <c r="G8" s="460">
        <v>848.66000000000008</v>
      </c>
      <c r="H8" s="460">
        <v>801.12999999999988</v>
      </c>
      <c r="I8" s="461">
        <f t="shared" ref="I8:I26" si="1">H8/G8</f>
        <v>0.94399406122593243</v>
      </c>
      <c r="J8" s="460">
        <v>81.12</v>
      </c>
      <c r="K8" s="461">
        <f t="shared" ref="K8:K26" si="2">J8/G8</f>
        <v>9.5585982607875944E-2</v>
      </c>
      <c r="L8" s="460">
        <v>418.88999999999993</v>
      </c>
      <c r="M8" s="461">
        <f t="shared" ref="M8:M26" si="3">(H8+J8)/G8</f>
        <v>1.0395800438338083</v>
      </c>
      <c r="N8" s="462">
        <v>14070.51509999999</v>
      </c>
      <c r="O8" s="460">
        <v>0</v>
      </c>
      <c r="P8" s="461">
        <f t="shared" ref="P8:P26" si="4">O8/G8</f>
        <v>0</v>
      </c>
      <c r="Q8" s="476">
        <f t="shared" ref="Q8:Q26" si="5">O8*L8</f>
        <v>0</v>
      </c>
      <c r="R8" s="463">
        <f t="shared" ref="R8:R26" si="6">((H8+J8)-G8)-O8</f>
        <v>33.589999999999804</v>
      </c>
      <c r="S8" s="461">
        <f t="shared" ref="S8:S26" si="7">R8/G8</f>
        <v>3.9580043833808358E-2</v>
      </c>
      <c r="T8" s="465" t="s">
        <v>177</v>
      </c>
      <c r="U8" s="465" t="s">
        <v>654</v>
      </c>
      <c r="V8" s="466" t="s">
        <v>889</v>
      </c>
      <c r="W8" s="466" t="s">
        <v>894</v>
      </c>
      <c r="X8" s="466">
        <v>1</v>
      </c>
      <c r="Y8" s="467" t="s">
        <v>779</v>
      </c>
      <c r="AA8" s="469"/>
      <c r="AB8" s="471">
        <f>SUMIF($U$7:$U$26,TRIM(AB6),$F$7:$F$26)</f>
        <v>0</v>
      </c>
      <c r="AC8" s="471">
        <f t="shared" ref="AC8:AH8" si="8">SUMIF($U$7:$U$26,TRIM(AC6),$F$7:$F$26)</f>
        <v>0</v>
      </c>
      <c r="AD8" s="471">
        <f t="shared" si="8"/>
        <v>0</v>
      </c>
      <c r="AE8" s="471">
        <f t="shared" si="8"/>
        <v>86668.983099999998</v>
      </c>
      <c r="AF8" s="471">
        <f t="shared" si="8"/>
        <v>17333.34510000002</v>
      </c>
      <c r="AG8" s="471">
        <f t="shared" si="8"/>
        <v>22266.246199999972</v>
      </c>
      <c r="AH8" s="471">
        <f t="shared" si="8"/>
        <v>0</v>
      </c>
    </row>
    <row r="9" spans="2:34" s="157" customFormat="1" ht="27" customHeight="1">
      <c r="B9" s="906"/>
      <c r="C9" s="907"/>
      <c r="D9" s="449">
        <v>3</v>
      </c>
      <c r="E9" s="458" t="s">
        <v>784</v>
      </c>
      <c r="F9" s="459">
        <v>8838.8259999999827</v>
      </c>
      <c r="G9" s="460">
        <v>4092.6599999999994</v>
      </c>
      <c r="H9" s="460">
        <v>3752.81</v>
      </c>
      <c r="I9" s="461">
        <f t="shared" si="1"/>
        <v>0.91696109620637933</v>
      </c>
      <c r="J9" s="460">
        <v>450.68</v>
      </c>
      <c r="K9" s="461">
        <f t="shared" si="2"/>
        <v>0.11011909125116674</v>
      </c>
      <c r="L9" s="460">
        <v>87.799999999999983</v>
      </c>
      <c r="M9" s="461">
        <f t="shared" si="3"/>
        <v>1.0270801874575461</v>
      </c>
      <c r="N9" s="462">
        <v>9730.8739999999834</v>
      </c>
      <c r="O9" s="460">
        <v>10.16</v>
      </c>
      <c r="P9" s="461">
        <f t="shared" si="4"/>
        <v>2.482493048530785E-3</v>
      </c>
      <c r="Q9" s="476">
        <f t="shared" si="5"/>
        <v>892.04799999999989</v>
      </c>
      <c r="R9" s="463">
        <f t="shared" si="6"/>
        <v>100.67000000000039</v>
      </c>
      <c r="S9" s="461">
        <f t="shared" si="7"/>
        <v>2.4597694409015262E-2</v>
      </c>
      <c r="T9" s="465" t="s">
        <v>177</v>
      </c>
      <c r="U9" s="465" t="s">
        <v>220</v>
      </c>
      <c r="V9" s="466" t="s">
        <v>902</v>
      </c>
      <c r="W9" s="466" t="s">
        <v>903</v>
      </c>
      <c r="X9" s="466">
        <v>1</v>
      </c>
      <c r="Y9" s="467" t="s">
        <v>782</v>
      </c>
      <c r="AA9" s="449"/>
      <c r="AB9" s="479">
        <f>AB7/$AA7</f>
        <v>0</v>
      </c>
      <c r="AC9" s="477">
        <f t="shared" ref="AC9:AH9" si="9">AC7/$AA7</f>
        <v>0</v>
      </c>
      <c r="AD9" s="477">
        <f t="shared" si="9"/>
        <v>0</v>
      </c>
      <c r="AE9" s="477">
        <f t="shared" si="9"/>
        <v>0.75</v>
      </c>
      <c r="AF9" s="477">
        <f t="shared" si="9"/>
        <v>0.05</v>
      </c>
      <c r="AG9" s="477">
        <f t="shared" si="9"/>
        <v>0.2</v>
      </c>
      <c r="AH9" s="477">
        <f t="shared" si="9"/>
        <v>0</v>
      </c>
    </row>
    <row r="10" spans="2:34" s="157" customFormat="1" ht="27" customHeight="1">
      <c r="B10" s="906"/>
      <c r="C10" s="907"/>
      <c r="D10" s="449">
        <v>4</v>
      </c>
      <c r="E10" s="458" t="s">
        <v>435</v>
      </c>
      <c r="F10" s="459">
        <v>8836.7498999999916</v>
      </c>
      <c r="G10" s="460">
        <v>750.72</v>
      </c>
      <c r="H10" s="460">
        <v>732.07999999999993</v>
      </c>
      <c r="I10" s="461">
        <f>H10/G10</f>
        <v>0.97517050298380203</v>
      </c>
      <c r="J10" s="460">
        <v>39.35</v>
      </c>
      <c r="K10" s="461">
        <f t="shared" si="2"/>
        <v>5.2416346973572038E-2</v>
      </c>
      <c r="L10" s="460">
        <v>426.69</v>
      </c>
      <c r="M10" s="461">
        <f t="shared" si="3"/>
        <v>1.0275868499573741</v>
      </c>
      <c r="N10" s="462">
        <v>8836.7498999999916</v>
      </c>
      <c r="O10" s="460">
        <v>0</v>
      </c>
      <c r="P10" s="461">
        <f t="shared" si="4"/>
        <v>0</v>
      </c>
      <c r="Q10" s="476">
        <f t="shared" si="5"/>
        <v>0</v>
      </c>
      <c r="R10" s="463">
        <f t="shared" si="6"/>
        <v>20.709999999999923</v>
      </c>
      <c r="S10" s="461">
        <f t="shared" si="7"/>
        <v>2.7586849957374149E-2</v>
      </c>
      <c r="T10" s="465" t="s">
        <v>177</v>
      </c>
      <c r="U10" s="465" t="s">
        <v>654</v>
      </c>
      <c r="V10" s="466" t="s">
        <v>891</v>
      </c>
      <c r="W10" s="466" t="s">
        <v>899</v>
      </c>
      <c r="X10" s="466">
        <v>1</v>
      </c>
      <c r="Y10" s="467" t="s">
        <v>436</v>
      </c>
    </row>
    <row r="11" spans="2:34" s="157" customFormat="1" ht="27" customHeight="1">
      <c r="B11" s="906"/>
      <c r="C11" s="907"/>
      <c r="D11" s="449">
        <v>5</v>
      </c>
      <c r="E11" s="458" t="s">
        <v>533</v>
      </c>
      <c r="F11" s="459">
        <v>8120.3968000000332</v>
      </c>
      <c r="G11" s="460">
        <v>4116.45</v>
      </c>
      <c r="H11" s="460">
        <v>4014.5700000000006</v>
      </c>
      <c r="I11" s="461">
        <f t="shared" si="1"/>
        <v>0.9752505192580988</v>
      </c>
      <c r="J11" s="460">
        <v>165.4</v>
      </c>
      <c r="K11" s="461">
        <f t="shared" si="2"/>
        <v>4.0180252401948287E-2</v>
      </c>
      <c r="L11" s="460">
        <v>127.84000000000002</v>
      </c>
      <c r="M11" s="461">
        <f t="shared" si="3"/>
        <v>1.015430771660047</v>
      </c>
      <c r="N11" s="462">
        <v>8120.3968000000332</v>
      </c>
      <c r="O11" s="460">
        <v>0</v>
      </c>
      <c r="P11" s="461">
        <f t="shared" si="4"/>
        <v>0</v>
      </c>
      <c r="Q11" s="476">
        <f t="shared" si="5"/>
        <v>0</v>
      </c>
      <c r="R11" s="463">
        <f t="shared" si="6"/>
        <v>63.520000000000437</v>
      </c>
      <c r="S11" s="461">
        <f t="shared" si="7"/>
        <v>1.5430771660046992E-2</v>
      </c>
      <c r="T11" s="465" t="s">
        <v>177</v>
      </c>
      <c r="U11" s="465" t="s">
        <v>654</v>
      </c>
      <c r="V11" s="466" t="s">
        <v>892</v>
      </c>
      <c r="W11" s="466" t="s">
        <v>896</v>
      </c>
      <c r="X11" s="466">
        <v>1</v>
      </c>
      <c r="Y11" s="467" t="s">
        <v>370</v>
      </c>
    </row>
    <row r="12" spans="2:34" s="157" customFormat="1" ht="27" customHeight="1">
      <c r="B12" s="906"/>
      <c r="C12" s="907"/>
      <c r="D12" s="449">
        <v>6</v>
      </c>
      <c r="E12" s="458" t="s">
        <v>768</v>
      </c>
      <c r="F12" s="459">
        <v>6826.8420000000042</v>
      </c>
      <c r="G12" s="460">
        <v>430.40999999999997</v>
      </c>
      <c r="H12" s="460">
        <v>419.21000000000004</v>
      </c>
      <c r="I12" s="461">
        <f t="shared" si="1"/>
        <v>0.9739782997606935</v>
      </c>
      <c r="J12" s="460">
        <v>27.4</v>
      </c>
      <c r="K12" s="461">
        <f t="shared" si="2"/>
        <v>6.366023094258963E-2</v>
      </c>
      <c r="L12" s="460">
        <v>421.40999999999997</v>
      </c>
      <c r="M12" s="461">
        <f t="shared" si="3"/>
        <v>1.0376385307032829</v>
      </c>
      <c r="N12" s="462">
        <v>6826.8420000000042</v>
      </c>
      <c r="O12" s="460">
        <v>0</v>
      </c>
      <c r="P12" s="461">
        <f t="shared" si="4"/>
        <v>0</v>
      </c>
      <c r="Q12" s="476">
        <f t="shared" si="5"/>
        <v>0</v>
      </c>
      <c r="R12" s="463">
        <f t="shared" si="6"/>
        <v>16.200000000000045</v>
      </c>
      <c r="S12" s="461">
        <f t="shared" si="7"/>
        <v>3.7638530703283025E-2</v>
      </c>
      <c r="T12" s="465" t="s">
        <v>177</v>
      </c>
      <c r="U12" s="465" t="s">
        <v>654</v>
      </c>
      <c r="V12" s="466" t="s">
        <v>889</v>
      </c>
      <c r="W12" s="466" t="s">
        <v>896</v>
      </c>
      <c r="X12" s="466">
        <v>1</v>
      </c>
      <c r="Y12" s="467" t="s">
        <v>761</v>
      </c>
    </row>
    <row r="13" spans="2:34" s="157" customFormat="1" ht="27" customHeight="1">
      <c r="B13" s="906"/>
      <c r="C13" s="907"/>
      <c r="D13" s="449">
        <v>7</v>
      </c>
      <c r="E13" s="458" t="s">
        <v>699</v>
      </c>
      <c r="F13" s="459">
        <v>6304.0361999999968</v>
      </c>
      <c r="G13" s="460">
        <v>3044.85</v>
      </c>
      <c r="H13" s="460">
        <v>3002.56</v>
      </c>
      <c r="I13" s="461">
        <f t="shared" si="1"/>
        <v>0.9861109742680263</v>
      </c>
      <c r="J13" s="460">
        <v>108.95</v>
      </c>
      <c r="K13" s="461">
        <f t="shared" si="2"/>
        <v>3.5781729806065983E-2</v>
      </c>
      <c r="L13" s="460">
        <v>94.570000000000007</v>
      </c>
      <c r="M13" s="461">
        <f t="shared" si="3"/>
        <v>1.0218927040740922</v>
      </c>
      <c r="N13" s="462">
        <v>6304.0361999999968</v>
      </c>
      <c r="O13" s="460">
        <v>0</v>
      </c>
      <c r="P13" s="461">
        <f t="shared" si="4"/>
        <v>0</v>
      </c>
      <c r="Q13" s="476">
        <f t="shared" si="5"/>
        <v>0</v>
      </c>
      <c r="R13" s="463">
        <f t="shared" si="6"/>
        <v>66.659999999999854</v>
      </c>
      <c r="S13" s="461">
        <f t="shared" si="7"/>
        <v>2.1892704074092273E-2</v>
      </c>
      <c r="T13" s="465" t="s">
        <v>177</v>
      </c>
      <c r="U13" s="465" t="s">
        <v>654</v>
      </c>
      <c r="V13" s="466" t="s">
        <v>893</v>
      </c>
      <c r="W13" s="466" t="s">
        <v>894</v>
      </c>
      <c r="X13" s="466">
        <v>1</v>
      </c>
      <c r="Y13" s="467" t="s">
        <v>698</v>
      </c>
      <c r="AB13" s="157">
        <v>1</v>
      </c>
      <c r="AC13" s="472" t="s">
        <v>844</v>
      </c>
    </row>
    <row r="14" spans="2:34" s="157" customFormat="1" ht="27" customHeight="1">
      <c r="B14" s="906"/>
      <c r="C14" s="907"/>
      <c r="D14" s="449">
        <v>8</v>
      </c>
      <c r="E14" s="458" t="s">
        <v>663</v>
      </c>
      <c r="F14" s="459">
        <v>5835.0190000000002</v>
      </c>
      <c r="G14" s="460">
        <v>456.26</v>
      </c>
      <c r="H14" s="460">
        <v>441.92999999999995</v>
      </c>
      <c r="I14" s="461">
        <f t="shared" si="1"/>
        <v>0.96859246920615427</v>
      </c>
      <c r="J14" s="460">
        <v>30.6</v>
      </c>
      <c r="K14" s="461">
        <f>J14/G14</f>
        <v>6.7067023188532859E-2</v>
      </c>
      <c r="L14" s="460">
        <v>368.13999999999993</v>
      </c>
      <c r="M14" s="461">
        <f>(H14+J14)/G14</f>
        <v>1.0356594923946871</v>
      </c>
      <c r="N14" s="462">
        <v>5989.6378000000004</v>
      </c>
      <c r="O14" s="460">
        <v>0.42</v>
      </c>
      <c r="P14" s="461">
        <f t="shared" si="4"/>
        <v>9.2052776925437253E-4</v>
      </c>
      <c r="Q14" s="476">
        <f t="shared" si="5"/>
        <v>154.61879999999996</v>
      </c>
      <c r="R14" s="463">
        <f t="shared" si="6"/>
        <v>15.849999999999982</v>
      </c>
      <c r="S14" s="461">
        <f t="shared" si="7"/>
        <v>3.4738964625432828E-2</v>
      </c>
      <c r="T14" s="465" t="s">
        <v>177</v>
      </c>
      <c r="U14" s="465" t="s">
        <v>654</v>
      </c>
      <c r="V14" s="466" t="s">
        <v>880</v>
      </c>
      <c r="W14" s="466" t="s">
        <v>877</v>
      </c>
      <c r="X14" s="466">
        <v>1</v>
      </c>
      <c r="Y14" s="467" t="s">
        <v>665</v>
      </c>
      <c r="AB14" s="157">
        <v>2</v>
      </c>
      <c r="AC14" s="472" t="s">
        <v>529</v>
      </c>
    </row>
    <row r="15" spans="2:34" s="157" customFormat="1" ht="27" customHeight="1">
      <c r="B15" s="906"/>
      <c r="C15" s="907"/>
      <c r="D15" s="449">
        <v>9</v>
      </c>
      <c r="E15" s="458" t="s">
        <v>854</v>
      </c>
      <c r="F15" s="459">
        <v>5191.9999999999991</v>
      </c>
      <c r="G15" s="460">
        <v>65.27000000000001</v>
      </c>
      <c r="H15" s="460">
        <v>65.52000000000001</v>
      </c>
      <c r="I15" s="461">
        <f t="shared" si="1"/>
        <v>1.0038302436034932</v>
      </c>
      <c r="J15" s="460">
        <v>2.7</v>
      </c>
      <c r="K15" s="461">
        <f t="shared" si="2"/>
        <v>4.1366630917726362E-2</v>
      </c>
      <c r="L15" s="460">
        <v>1760</v>
      </c>
      <c r="M15" s="461">
        <f t="shared" si="3"/>
        <v>1.0451968745212197</v>
      </c>
      <c r="N15" s="462">
        <v>5191.9999999999991</v>
      </c>
      <c r="O15" s="460">
        <v>0</v>
      </c>
      <c r="P15" s="461">
        <f t="shared" si="4"/>
        <v>0</v>
      </c>
      <c r="Q15" s="476">
        <f t="shared" si="5"/>
        <v>0</v>
      </c>
      <c r="R15" s="463">
        <f t="shared" si="6"/>
        <v>2.9500000000000028</v>
      </c>
      <c r="S15" s="461">
        <f t="shared" si="7"/>
        <v>4.5196874521219586E-2</v>
      </c>
      <c r="T15" s="465" t="s">
        <v>177</v>
      </c>
      <c r="U15" s="465" t="s">
        <v>654</v>
      </c>
      <c r="V15" s="466" t="s">
        <v>881</v>
      </c>
      <c r="W15" s="466" t="s">
        <v>882</v>
      </c>
      <c r="X15" s="466">
        <v>1</v>
      </c>
      <c r="Y15" s="467" t="s">
        <v>855</v>
      </c>
      <c r="AB15" s="157">
        <v>3</v>
      </c>
      <c r="AC15" s="472" t="s">
        <v>366</v>
      </c>
    </row>
    <row r="16" spans="2:34" s="157" customFormat="1" ht="27" customHeight="1">
      <c r="B16" s="906"/>
      <c r="C16" s="907"/>
      <c r="D16" s="449">
        <v>10</v>
      </c>
      <c r="E16" s="458" t="s">
        <v>787</v>
      </c>
      <c r="F16" s="459">
        <v>5095.011999999997</v>
      </c>
      <c r="G16" s="460">
        <v>312.12</v>
      </c>
      <c r="H16" s="460">
        <v>310.74</v>
      </c>
      <c r="I16" s="461">
        <f t="shared" si="1"/>
        <v>0.99557862360630534</v>
      </c>
      <c r="J16" s="460">
        <v>19.100000000000001</v>
      </c>
      <c r="K16" s="461">
        <f t="shared" si="2"/>
        <v>6.1194412405485073E-2</v>
      </c>
      <c r="L16" s="460">
        <v>301.48</v>
      </c>
      <c r="M16" s="461">
        <f t="shared" si="3"/>
        <v>1.0567730360117904</v>
      </c>
      <c r="N16" s="462">
        <v>5342.2255999999979</v>
      </c>
      <c r="O16" s="460">
        <v>0.82</v>
      </c>
      <c r="P16" s="461">
        <f t="shared" si="4"/>
        <v>2.62719466871716E-3</v>
      </c>
      <c r="Q16" s="476">
        <f t="shared" si="5"/>
        <v>247.21360000000001</v>
      </c>
      <c r="R16" s="463">
        <f t="shared" si="6"/>
        <v>16.900000000000027</v>
      </c>
      <c r="S16" s="461">
        <f t="shared" si="7"/>
        <v>5.4145841343073264E-2</v>
      </c>
      <c r="T16" s="465" t="s">
        <v>177</v>
      </c>
      <c r="U16" s="465" t="s">
        <v>220</v>
      </c>
      <c r="V16" s="466" t="s">
        <v>904</v>
      </c>
      <c r="W16" s="466" t="s">
        <v>905</v>
      </c>
      <c r="X16" s="466">
        <v>1</v>
      </c>
      <c r="Y16" s="467" t="s">
        <v>780</v>
      </c>
      <c r="AB16" s="157">
        <v>4</v>
      </c>
      <c r="AC16" s="472" t="s">
        <v>654</v>
      </c>
    </row>
    <row r="17" spans="2:34" s="157" customFormat="1" ht="27" customHeight="1">
      <c r="B17" s="906"/>
      <c r="C17" s="907"/>
      <c r="D17" s="449">
        <v>11</v>
      </c>
      <c r="E17" s="458" t="s">
        <v>635</v>
      </c>
      <c r="F17" s="459">
        <v>5002.7345000000005</v>
      </c>
      <c r="G17" s="460">
        <v>1828.6799999999998</v>
      </c>
      <c r="H17" s="460">
        <v>1819.3799999999999</v>
      </c>
      <c r="I17" s="461">
        <f t="shared" si="1"/>
        <v>0.99491436445961023</v>
      </c>
      <c r="J17" s="460">
        <v>84.95</v>
      </c>
      <c r="K17" s="461">
        <f t="shared" si="2"/>
        <v>4.6454273027538996E-2</v>
      </c>
      <c r="L17" s="460">
        <v>66.13</v>
      </c>
      <c r="M17" s="461">
        <f t="shared" si="3"/>
        <v>1.0413686374871494</v>
      </c>
      <c r="N17" s="462">
        <v>5002.7345000000005</v>
      </c>
      <c r="O17" s="460">
        <v>0</v>
      </c>
      <c r="P17" s="461">
        <f t="shared" si="4"/>
        <v>0</v>
      </c>
      <c r="Q17" s="476">
        <f t="shared" si="5"/>
        <v>0</v>
      </c>
      <c r="R17" s="463">
        <f t="shared" si="6"/>
        <v>75.650000000000091</v>
      </c>
      <c r="S17" s="461">
        <f t="shared" si="7"/>
        <v>4.1368637487149251E-2</v>
      </c>
      <c r="T17" s="465" t="s">
        <v>177</v>
      </c>
      <c r="U17" s="465" t="s">
        <v>654</v>
      </c>
      <c r="V17" s="466" t="s">
        <v>878</v>
      </c>
      <c r="W17" s="466" t="s">
        <v>883</v>
      </c>
      <c r="X17" s="466">
        <v>1</v>
      </c>
      <c r="Y17" s="467" t="s">
        <v>372</v>
      </c>
      <c r="AB17" s="157">
        <v>5</v>
      </c>
      <c r="AC17" s="472" t="s">
        <v>219</v>
      </c>
    </row>
    <row r="18" spans="2:34" s="157" customFormat="1" ht="27" customHeight="1">
      <c r="B18" s="906"/>
      <c r="C18" s="907"/>
      <c r="D18" s="449">
        <v>12</v>
      </c>
      <c r="E18" s="458" t="s">
        <v>584</v>
      </c>
      <c r="F18" s="459">
        <v>4751.1673999999948</v>
      </c>
      <c r="G18" s="460">
        <v>296.64</v>
      </c>
      <c r="H18" s="460">
        <v>294.86</v>
      </c>
      <c r="I18" s="461">
        <f t="shared" si="1"/>
        <v>0.99399946062567435</v>
      </c>
      <c r="J18" s="460">
        <v>8.6399999999999988</v>
      </c>
      <c r="K18" s="461">
        <f t="shared" si="2"/>
        <v>2.9126213592233007E-2</v>
      </c>
      <c r="L18" s="460">
        <v>692.59</v>
      </c>
      <c r="M18" s="461">
        <f t="shared" si="3"/>
        <v>1.0231256742179073</v>
      </c>
      <c r="N18" s="462">
        <v>4751.1673999999948</v>
      </c>
      <c r="O18" s="460">
        <v>0</v>
      </c>
      <c r="P18" s="461">
        <f t="shared" si="4"/>
        <v>0</v>
      </c>
      <c r="Q18" s="476">
        <f t="shared" si="5"/>
        <v>0</v>
      </c>
      <c r="R18" s="463">
        <f t="shared" si="6"/>
        <v>6.8600000000000136</v>
      </c>
      <c r="S18" s="461">
        <f t="shared" si="7"/>
        <v>2.3125674217907274E-2</v>
      </c>
      <c r="T18" s="465" t="s">
        <v>177</v>
      </c>
      <c r="U18" s="465" t="s">
        <v>220</v>
      </c>
      <c r="V18" s="465" t="s">
        <v>907</v>
      </c>
      <c r="W18" s="465" t="s">
        <v>908</v>
      </c>
      <c r="X18" s="466">
        <v>1</v>
      </c>
      <c r="Y18" s="467" t="s">
        <v>582</v>
      </c>
      <c r="AB18" s="157">
        <v>6</v>
      </c>
      <c r="AC18" s="472" t="s">
        <v>220</v>
      </c>
    </row>
    <row r="19" spans="2:34" s="157" customFormat="1" ht="27" customHeight="1">
      <c r="B19" s="906"/>
      <c r="C19" s="907"/>
      <c r="D19" s="449">
        <v>13</v>
      </c>
      <c r="E19" s="458" t="s">
        <v>680</v>
      </c>
      <c r="F19" s="459">
        <v>4121.9274000000005</v>
      </c>
      <c r="G19" s="460">
        <v>283.5</v>
      </c>
      <c r="H19" s="460">
        <v>284.27999999999997</v>
      </c>
      <c r="I19" s="461">
        <f t="shared" ref="I19:I25" si="10">H19/G19</f>
        <v>1.0027513227513227</v>
      </c>
      <c r="J19" s="460">
        <v>10.079999999999998</v>
      </c>
      <c r="K19" s="461">
        <f t="shared" ref="K19:K25" si="11">J19/G19</f>
        <v>3.5555555555555549E-2</v>
      </c>
      <c r="L19" s="460">
        <v>411.36999999999995</v>
      </c>
      <c r="M19" s="461">
        <f t="shared" ref="M19:M25" si="12">(H19+J19)/G19</f>
        <v>1.0383068783068781</v>
      </c>
      <c r="N19" s="462">
        <v>4467.4782000000014</v>
      </c>
      <c r="O19" s="460">
        <v>0.84</v>
      </c>
      <c r="P19" s="461">
        <f t="shared" ref="P19:P25" si="13">O19/G19</f>
        <v>2.9629629629629628E-3</v>
      </c>
      <c r="Q19" s="476">
        <f t="shared" ref="Q19:Q25" si="14">O19*L19</f>
        <v>345.55079999999992</v>
      </c>
      <c r="R19" s="463">
        <f t="shared" ref="R19:R25" si="15">((H19+J19)-G19)-O19</f>
        <v>10.019999999999957</v>
      </c>
      <c r="S19" s="461">
        <f t="shared" ref="S19:S25" si="16">R19/G19</f>
        <v>3.5343915343915192E-2</v>
      </c>
      <c r="T19" s="465" t="s">
        <v>177</v>
      </c>
      <c r="U19" s="465" t="s">
        <v>654</v>
      </c>
      <c r="V19" s="465" t="s">
        <v>880</v>
      </c>
      <c r="W19" s="465" t="s">
        <v>886</v>
      </c>
      <c r="X19" s="466">
        <v>1</v>
      </c>
      <c r="Y19" s="467" t="s">
        <v>669</v>
      </c>
      <c r="AB19" s="157">
        <v>7</v>
      </c>
      <c r="AC19" s="472" t="s">
        <v>530</v>
      </c>
    </row>
    <row r="20" spans="2:34" s="157" customFormat="1" ht="27" customHeight="1">
      <c r="B20" s="906"/>
      <c r="C20" s="907"/>
      <c r="D20" s="449">
        <v>14</v>
      </c>
      <c r="E20" s="458" t="s">
        <v>438</v>
      </c>
      <c r="F20" s="459">
        <v>3905.8416000000016</v>
      </c>
      <c r="G20" s="460">
        <v>339.94999999999993</v>
      </c>
      <c r="H20" s="460">
        <v>338.2</v>
      </c>
      <c r="I20" s="461">
        <f t="shared" si="10"/>
        <v>0.99485218414472731</v>
      </c>
      <c r="J20" s="460">
        <v>8.56</v>
      </c>
      <c r="K20" s="461">
        <f t="shared" si="11"/>
        <v>2.5180173554934557E-2</v>
      </c>
      <c r="L20" s="460">
        <v>628.96</v>
      </c>
      <c r="M20" s="461">
        <f t="shared" si="12"/>
        <v>1.0200323576996619</v>
      </c>
      <c r="N20" s="462">
        <v>4283.2176000000018</v>
      </c>
      <c r="O20" s="460">
        <v>0.6</v>
      </c>
      <c r="P20" s="461">
        <f t="shared" si="13"/>
        <v>1.7649654360935435E-3</v>
      </c>
      <c r="Q20" s="476">
        <f t="shared" si="14"/>
        <v>377.37600000000003</v>
      </c>
      <c r="R20" s="463">
        <f t="shared" si="15"/>
        <v>6.2100000000000595</v>
      </c>
      <c r="S20" s="461">
        <f t="shared" si="16"/>
        <v>1.8267392263568352E-2</v>
      </c>
      <c r="T20" s="465" t="s">
        <v>177</v>
      </c>
      <c r="U20" s="465" t="s">
        <v>654</v>
      </c>
      <c r="V20" s="466" t="s">
        <v>884</v>
      </c>
      <c r="W20" s="466" t="s">
        <v>885</v>
      </c>
      <c r="X20" s="466">
        <v>1</v>
      </c>
      <c r="Y20" s="467" t="s">
        <v>408</v>
      </c>
      <c r="AC20" s="473"/>
    </row>
    <row r="21" spans="2:34" s="157" customFormat="1" ht="27" customHeight="1">
      <c r="B21" s="906"/>
      <c r="C21" s="907"/>
      <c r="D21" s="449">
        <v>15</v>
      </c>
      <c r="E21" s="458" t="s">
        <v>711</v>
      </c>
      <c r="F21" s="459">
        <v>3830.1339999999977</v>
      </c>
      <c r="G21" s="460">
        <v>227.94</v>
      </c>
      <c r="H21" s="460">
        <v>226.05</v>
      </c>
      <c r="I21" s="461">
        <f t="shared" si="10"/>
        <v>0.99170834430113197</v>
      </c>
      <c r="J21" s="460">
        <v>10.25</v>
      </c>
      <c r="K21" s="461">
        <f t="shared" si="11"/>
        <v>4.4967974028253047E-2</v>
      </c>
      <c r="L21" s="460">
        <v>458.15000000000003</v>
      </c>
      <c r="M21" s="461">
        <f t="shared" si="12"/>
        <v>1.036676318329385</v>
      </c>
      <c r="N21" s="462">
        <v>3830.1339999999977</v>
      </c>
      <c r="O21" s="460">
        <v>0</v>
      </c>
      <c r="P21" s="461">
        <f t="shared" si="13"/>
        <v>0</v>
      </c>
      <c r="Q21" s="476">
        <f t="shared" si="14"/>
        <v>0</v>
      </c>
      <c r="R21" s="463">
        <f t="shared" si="15"/>
        <v>8.3600000000000136</v>
      </c>
      <c r="S21" s="461">
        <f t="shared" si="16"/>
        <v>3.6676318329384984E-2</v>
      </c>
      <c r="T21" s="465" t="s">
        <v>177</v>
      </c>
      <c r="U21" s="465" t="s">
        <v>654</v>
      </c>
      <c r="V21" s="465" t="s">
        <v>887</v>
      </c>
      <c r="W21" s="465" t="s">
        <v>888</v>
      </c>
      <c r="X21" s="466">
        <v>1</v>
      </c>
      <c r="Y21" s="467" t="s">
        <v>713</v>
      </c>
      <c r="AC21" s="472"/>
    </row>
    <row r="22" spans="2:34" s="157" customFormat="1" ht="27" customHeight="1">
      <c r="B22" s="906"/>
      <c r="C22" s="907"/>
      <c r="D22" s="449">
        <v>16</v>
      </c>
      <c r="E22" s="458" t="s">
        <v>789</v>
      </c>
      <c r="F22" s="459">
        <v>3756.5000000000027</v>
      </c>
      <c r="G22" s="460">
        <v>135.70000000000002</v>
      </c>
      <c r="H22" s="460">
        <v>135.63</v>
      </c>
      <c r="I22" s="461">
        <f t="shared" si="10"/>
        <v>0.99948415622697107</v>
      </c>
      <c r="J22" s="460">
        <v>6.8999999999999995</v>
      </c>
      <c r="K22" s="461">
        <f t="shared" si="11"/>
        <v>5.0847457627118633E-2</v>
      </c>
      <c r="L22" s="460">
        <v>550</v>
      </c>
      <c r="M22" s="461">
        <f t="shared" si="12"/>
        <v>1.0503316138540897</v>
      </c>
      <c r="N22" s="462">
        <v>3756.5000000000027</v>
      </c>
      <c r="O22" s="460">
        <v>0</v>
      </c>
      <c r="P22" s="461">
        <f t="shared" si="13"/>
        <v>0</v>
      </c>
      <c r="Q22" s="476">
        <f t="shared" si="14"/>
        <v>0</v>
      </c>
      <c r="R22" s="463">
        <f t="shared" si="15"/>
        <v>6.8299999999999841</v>
      </c>
      <c r="S22" s="461">
        <f t="shared" si="16"/>
        <v>5.0331613854089782E-2</v>
      </c>
      <c r="T22" s="465" t="s">
        <v>177</v>
      </c>
      <c r="U22" s="465" t="s">
        <v>654</v>
      </c>
      <c r="V22" s="466" t="s">
        <v>881</v>
      </c>
      <c r="W22" s="466" t="s">
        <v>882</v>
      </c>
      <c r="X22" s="466">
        <v>1</v>
      </c>
      <c r="Y22" s="467" t="s">
        <v>780</v>
      </c>
      <c r="AC22" s="472"/>
    </row>
    <row r="23" spans="2:34" s="157" customFormat="1" ht="27" customHeight="1">
      <c r="B23" s="906"/>
      <c r="C23" s="907"/>
      <c r="D23" s="449">
        <v>17</v>
      </c>
      <c r="E23" s="458" t="s">
        <v>649</v>
      </c>
      <c r="F23" s="459">
        <v>3746.5515000000037</v>
      </c>
      <c r="G23" s="460">
        <v>1213.44</v>
      </c>
      <c r="H23" s="460">
        <v>1175.69</v>
      </c>
      <c r="I23" s="461">
        <f t="shared" si="10"/>
        <v>0.9688900975738397</v>
      </c>
      <c r="J23" s="460">
        <v>75.400000000000006</v>
      </c>
      <c r="K23" s="461">
        <f t="shared" si="11"/>
        <v>6.2137394514767935E-2</v>
      </c>
      <c r="L23" s="460">
        <v>99.51</v>
      </c>
      <c r="M23" s="461">
        <f t="shared" si="12"/>
        <v>1.0310274920886078</v>
      </c>
      <c r="N23" s="462">
        <v>3746.5515000000037</v>
      </c>
      <c r="O23" s="460">
        <v>0</v>
      </c>
      <c r="P23" s="461">
        <f t="shared" si="13"/>
        <v>0</v>
      </c>
      <c r="Q23" s="476">
        <f t="shared" si="14"/>
        <v>0</v>
      </c>
      <c r="R23" s="463">
        <f t="shared" si="15"/>
        <v>37.650000000000091</v>
      </c>
      <c r="S23" s="461">
        <f t="shared" si="16"/>
        <v>3.102749208860767E-2</v>
      </c>
      <c r="T23" s="465" t="s">
        <v>177</v>
      </c>
      <c r="U23" s="465" t="s">
        <v>654</v>
      </c>
      <c r="V23" s="466" t="s">
        <v>878</v>
      </c>
      <c r="W23" s="466" t="s">
        <v>883</v>
      </c>
      <c r="X23" s="466">
        <v>1</v>
      </c>
      <c r="Y23" s="467" t="s">
        <v>410</v>
      </c>
      <c r="AB23" s="474">
        <v>1</v>
      </c>
      <c r="AC23" s="472" t="s">
        <v>848</v>
      </c>
    </row>
    <row r="24" spans="2:34" s="157" customFormat="1" ht="27" customHeight="1">
      <c r="B24" s="906"/>
      <c r="C24" s="907"/>
      <c r="D24" s="449">
        <v>18</v>
      </c>
      <c r="E24" s="458" t="s">
        <v>634</v>
      </c>
      <c r="F24" s="459">
        <v>3581.2407999999982</v>
      </c>
      <c r="G24" s="460">
        <v>1097.76</v>
      </c>
      <c r="H24" s="460">
        <v>1071.42</v>
      </c>
      <c r="I24" s="461">
        <f t="shared" si="10"/>
        <v>0.97600568430257983</v>
      </c>
      <c r="J24" s="460">
        <v>67.08</v>
      </c>
      <c r="K24" s="461">
        <f t="shared" si="11"/>
        <v>6.1106252732837776E-2</v>
      </c>
      <c r="L24" s="460">
        <v>108.26</v>
      </c>
      <c r="M24" s="461">
        <f t="shared" si="12"/>
        <v>1.0371119370354176</v>
      </c>
      <c r="N24" s="462">
        <v>4410.5123999999978</v>
      </c>
      <c r="O24" s="460">
        <v>7.66</v>
      </c>
      <c r="P24" s="461">
        <f t="shared" si="13"/>
        <v>6.9778457950736049E-3</v>
      </c>
      <c r="Q24" s="476">
        <f t="shared" si="14"/>
        <v>829.27160000000003</v>
      </c>
      <c r="R24" s="463">
        <f t="shared" si="15"/>
        <v>33.080000000000013</v>
      </c>
      <c r="S24" s="461">
        <f t="shared" si="16"/>
        <v>3.0134091240343986E-2</v>
      </c>
      <c r="T24" s="465" t="s">
        <v>177</v>
      </c>
      <c r="U24" s="465" t="s">
        <v>220</v>
      </c>
      <c r="V24" s="466" t="s">
        <v>902</v>
      </c>
      <c r="W24" s="466" t="s">
        <v>910</v>
      </c>
      <c r="X24" s="466">
        <v>1</v>
      </c>
      <c r="Y24" s="467" t="s">
        <v>379</v>
      </c>
      <c r="AB24" s="157">
        <v>2</v>
      </c>
      <c r="AC24" s="472" t="s">
        <v>850</v>
      </c>
    </row>
    <row r="25" spans="2:34" s="157" customFormat="1" ht="27" customHeight="1">
      <c r="B25" s="906"/>
      <c r="C25" s="907"/>
      <c r="D25" s="449">
        <v>19</v>
      </c>
      <c r="E25" s="458" t="s">
        <v>856</v>
      </c>
      <c r="F25" s="459">
        <v>3579.6294999999986</v>
      </c>
      <c r="G25" s="460">
        <v>710.45999999999992</v>
      </c>
      <c r="H25" s="460">
        <v>700.32</v>
      </c>
      <c r="I25" s="461">
        <f t="shared" si="10"/>
        <v>0.98572755679418989</v>
      </c>
      <c r="J25" s="460">
        <v>63.56</v>
      </c>
      <c r="K25" s="461">
        <f t="shared" si="11"/>
        <v>8.9463164710187781E-2</v>
      </c>
      <c r="L25" s="460">
        <v>71.350000000000009</v>
      </c>
      <c r="M25" s="461">
        <f t="shared" si="12"/>
        <v>1.0751907215043777</v>
      </c>
      <c r="N25" s="462">
        <v>3811.5169999999989</v>
      </c>
      <c r="O25" s="460">
        <v>3.25</v>
      </c>
      <c r="P25" s="461">
        <f t="shared" si="13"/>
        <v>4.5745010275033086E-3</v>
      </c>
      <c r="Q25" s="476">
        <f t="shared" si="14"/>
        <v>231.88750000000002</v>
      </c>
      <c r="R25" s="463">
        <f t="shared" si="15"/>
        <v>50.170000000000186</v>
      </c>
      <c r="S25" s="461">
        <f t="shared" si="16"/>
        <v>7.0616220476874408E-2</v>
      </c>
      <c r="T25" s="465" t="s">
        <v>177</v>
      </c>
      <c r="U25" s="465" t="s">
        <v>654</v>
      </c>
      <c r="V25" s="466" t="s">
        <v>878</v>
      </c>
      <c r="W25" s="466" t="s">
        <v>883</v>
      </c>
      <c r="X25" s="466">
        <v>1</v>
      </c>
      <c r="Y25" s="467" t="s">
        <v>698</v>
      </c>
      <c r="AB25" s="475"/>
      <c r="AC25" s="472"/>
    </row>
    <row r="26" spans="2:34" s="157" customFormat="1" ht="27" customHeight="1">
      <c r="B26" s="908"/>
      <c r="C26" s="909"/>
      <c r="D26" s="449">
        <v>20</v>
      </c>
      <c r="E26" s="458" t="s">
        <v>786</v>
      </c>
      <c r="F26" s="459">
        <v>3540.1055999999926</v>
      </c>
      <c r="G26" s="460">
        <v>761.66000000000008</v>
      </c>
      <c r="H26" s="460">
        <v>670.33</v>
      </c>
      <c r="I26" s="461">
        <f t="shared" si="1"/>
        <v>0.88009085418690747</v>
      </c>
      <c r="J26" s="460">
        <v>115.10999999999999</v>
      </c>
      <c r="K26" s="461">
        <f t="shared" si="2"/>
        <v>0.15113042564923979</v>
      </c>
      <c r="L26" s="460">
        <v>177.35999999999999</v>
      </c>
      <c r="M26" s="461">
        <f t="shared" si="3"/>
        <v>1.0312212798361473</v>
      </c>
      <c r="N26" s="462">
        <v>4217.6207999999933</v>
      </c>
      <c r="O26" s="460">
        <v>3.8200000000000003</v>
      </c>
      <c r="P26" s="461">
        <f t="shared" si="4"/>
        <v>5.0153611847806104E-3</v>
      </c>
      <c r="Q26" s="476">
        <f t="shared" si="5"/>
        <v>677.51520000000005</v>
      </c>
      <c r="R26" s="463">
        <f t="shared" si="6"/>
        <v>19.959999999999972</v>
      </c>
      <c r="S26" s="461">
        <f t="shared" si="7"/>
        <v>2.6205918651366712E-2</v>
      </c>
      <c r="T26" s="465" t="s">
        <v>177</v>
      </c>
      <c r="U26" s="465" t="s">
        <v>654</v>
      </c>
      <c r="V26" s="466" t="s">
        <v>879</v>
      </c>
      <c r="W26" s="466" t="s">
        <v>868</v>
      </c>
      <c r="X26" s="466">
        <v>1</v>
      </c>
      <c r="Y26" s="467" t="s">
        <v>779</v>
      </c>
      <c r="AB26" s="475"/>
      <c r="AC26" s="472"/>
    </row>
    <row r="27" spans="2:34" ht="16.5" customHeight="1">
      <c r="B27" s="893" t="s">
        <v>841</v>
      </c>
      <c r="C27" s="894"/>
      <c r="D27" s="899" t="s">
        <v>173</v>
      </c>
      <c r="E27" s="899"/>
      <c r="F27" s="899"/>
      <c r="G27" s="899" t="s">
        <v>187</v>
      </c>
      <c r="H27" s="899"/>
      <c r="I27" s="899"/>
      <c r="J27" s="899"/>
      <c r="K27" s="899"/>
      <c r="L27" s="899"/>
      <c r="M27" s="899"/>
      <c r="N27" s="899"/>
      <c r="O27" s="899"/>
      <c r="P27" s="899"/>
      <c r="Q27" s="899"/>
      <c r="R27" s="899"/>
      <c r="S27" s="899"/>
      <c r="T27" s="899" t="s">
        <v>174</v>
      </c>
      <c r="U27" s="871" t="s">
        <v>257</v>
      </c>
      <c r="V27" s="910" t="s">
        <v>852</v>
      </c>
      <c r="W27" s="910" t="s">
        <v>843</v>
      </c>
      <c r="X27" s="889" t="s">
        <v>258</v>
      </c>
      <c r="Y27" s="892" t="s">
        <v>175</v>
      </c>
      <c r="AA27" s="899" t="s">
        <v>259</v>
      </c>
      <c r="AB27" s="899"/>
      <c r="AC27" s="899"/>
      <c r="AD27" s="899"/>
      <c r="AE27" s="899"/>
      <c r="AF27" s="899"/>
      <c r="AG27" s="899"/>
      <c r="AH27" s="899"/>
    </row>
    <row r="28" spans="2:34" ht="17.100000000000001" customHeight="1">
      <c r="B28" s="895"/>
      <c r="C28" s="896"/>
      <c r="D28" s="900" t="s">
        <v>172</v>
      </c>
      <c r="E28" s="899" t="s">
        <v>176</v>
      </c>
      <c r="F28" s="899"/>
      <c r="G28" s="899" t="s">
        <v>188</v>
      </c>
      <c r="H28" s="899"/>
      <c r="I28" s="899"/>
      <c r="J28" s="899"/>
      <c r="K28" s="899"/>
      <c r="L28" s="899"/>
      <c r="M28" s="899"/>
      <c r="N28" s="899"/>
      <c r="O28" s="899" t="s">
        <v>177</v>
      </c>
      <c r="P28" s="899"/>
      <c r="Q28" s="899"/>
      <c r="R28" s="899"/>
      <c r="S28" s="899"/>
      <c r="T28" s="899"/>
      <c r="U28" s="874"/>
      <c r="V28" s="890"/>
      <c r="W28" s="911"/>
      <c r="X28" s="890"/>
      <c r="Y28" s="892"/>
      <c r="AA28" s="899"/>
      <c r="AB28" s="899"/>
      <c r="AC28" s="899"/>
      <c r="AD28" s="899"/>
      <c r="AE28" s="899"/>
      <c r="AF28" s="899"/>
      <c r="AG28" s="899"/>
      <c r="AH28" s="899"/>
    </row>
    <row r="29" spans="2:34" ht="17.100000000000001" customHeight="1">
      <c r="B29" s="895"/>
      <c r="C29" s="896"/>
      <c r="D29" s="900"/>
      <c r="E29" s="900" t="s">
        <v>178</v>
      </c>
      <c r="F29" s="913" t="s">
        <v>853</v>
      </c>
      <c r="G29" s="901" t="s">
        <v>189</v>
      </c>
      <c r="H29" s="901"/>
      <c r="I29" s="901"/>
      <c r="J29" s="901"/>
      <c r="K29" s="901"/>
      <c r="L29" s="901"/>
      <c r="M29" s="901"/>
      <c r="N29" s="901"/>
      <c r="O29" s="914" t="s">
        <v>171</v>
      </c>
      <c r="P29" s="915"/>
      <c r="Q29" s="916"/>
      <c r="R29" s="901" t="s">
        <v>179</v>
      </c>
      <c r="S29" s="901"/>
      <c r="T29" s="899"/>
      <c r="U29" s="874"/>
      <c r="V29" s="890"/>
      <c r="W29" s="911"/>
      <c r="X29" s="890"/>
      <c r="Y29" s="892"/>
      <c r="AA29" s="899"/>
      <c r="AB29" s="899"/>
      <c r="AC29" s="899"/>
      <c r="AD29" s="899"/>
      <c r="AE29" s="899"/>
      <c r="AF29" s="899"/>
      <c r="AG29" s="899"/>
      <c r="AH29" s="899"/>
    </row>
    <row r="30" spans="2:34" ht="38.450000000000003" customHeight="1">
      <c r="B30" s="897"/>
      <c r="C30" s="898"/>
      <c r="D30" s="900"/>
      <c r="E30" s="900"/>
      <c r="F30" s="913"/>
      <c r="G30" s="456" t="s">
        <v>180</v>
      </c>
      <c r="H30" s="456" t="s">
        <v>270</v>
      </c>
      <c r="I30" s="456" t="s">
        <v>271</v>
      </c>
      <c r="J30" s="456" t="s">
        <v>181</v>
      </c>
      <c r="K30" s="456" t="s">
        <v>264</v>
      </c>
      <c r="L30" s="456" t="s">
        <v>182</v>
      </c>
      <c r="M30" s="456" t="s">
        <v>190</v>
      </c>
      <c r="N30" s="456" t="s">
        <v>183</v>
      </c>
      <c r="O30" s="457" t="s">
        <v>184</v>
      </c>
      <c r="P30" s="457" t="s">
        <v>185</v>
      </c>
      <c r="Q30" s="456" t="s">
        <v>186</v>
      </c>
      <c r="R30" s="457" t="s">
        <v>184</v>
      </c>
      <c r="S30" s="457" t="s">
        <v>185</v>
      </c>
      <c r="T30" s="899"/>
      <c r="U30" s="877"/>
      <c r="V30" s="891"/>
      <c r="W30" s="912"/>
      <c r="X30" s="891"/>
      <c r="Y30" s="892"/>
      <c r="AA30" s="179" t="s">
        <v>253</v>
      </c>
      <c r="AB30" s="179" t="s">
        <v>844</v>
      </c>
      <c r="AC30" s="171" t="s">
        <v>529</v>
      </c>
      <c r="AD30" s="171" t="s">
        <v>366</v>
      </c>
      <c r="AE30" s="171" t="s">
        <v>654</v>
      </c>
      <c r="AF30" s="171" t="s">
        <v>219</v>
      </c>
      <c r="AG30" s="171" t="s">
        <v>220</v>
      </c>
      <c r="AH30" s="171" t="s">
        <v>530</v>
      </c>
    </row>
    <row r="31" spans="2:34" s="157" customFormat="1" ht="27" customHeight="1">
      <c r="B31" s="904" t="s">
        <v>937</v>
      </c>
      <c r="C31" s="881"/>
      <c r="D31" s="449">
        <v>1</v>
      </c>
      <c r="E31" s="458" t="s">
        <v>363</v>
      </c>
      <c r="F31" s="459">
        <v>8909.1949000000186</v>
      </c>
      <c r="G31" s="460">
        <v>4453.3700000000008</v>
      </c>
      <c r="H31" s="460">
        <v>4333.7700000000004</v>
      </c>
      <c r="I31" s="461">
        <f>H31/G31</f>
        <v>0.97314393369515662</v>
      </c>
      <c r="J31" s="460">
        <v>180.03</v>
      </c>
      <c r="K31" s="461">
        <f>J31/G31</f>
        <v>4.0425565358369046E-2</v>
      </c>
      <c r="L31" s="460">
        <v>147.43000000000004</v>
      </c>
      <c r="M31" s="461">
        <f>(H31+J31)/G31</f>
        <v>1.0135694990535256</v>
      </c>
      <c r="N31" s="462">
        <v>8909.1949000000186</v>
      </c>
      <c r="O31" s="460">
        <v>0</v>
      </c>
      <c r="P31" s="461">
        <f>O31/G31</f>
        <v>0</v>
      </c>
      <c r="Q31" s="476">
        <f>O31*L31</f>
        <v>0</v>
      </c>
      <c r="R31" s="463">
        <f>((H31+J31)-G31)-O31</f>
        <v>60.429999999999382</v>
      </c>
      <c r="S31" s="461">
        <f>R31/G31</f>
        <v>1.3569499053525615E-2</v>
      </c>
      <c r="T31" s="465" t="s">
        <v>177</v>
      </c>
      <c r="U31" s="465" t="s">
        <v>219</v>
      </c>
      <c r="V31" s="466" t="s">
        <v>759</v>
      </c>
      <c r="W31" s="466" t="s">
        <v>963</v>
      </c>
      <c r="X31" s="466">
        <v>1</v>
      </c>
      <c r="Y31" s="467" t="s">
        <v>370</v>
      </c>
      <c r="Z31" s="468" t="s">
        <v>845</v>
      </c>
      <c r="AA31" s="469">
        <f>SUM(X31:X50)</f>
        <v>20</v>
      </c>
      <c r="AB31" s="470">
        <f>SUMIF($U$31:$U$50,TRIM(AB30),$X$31:$X$50)</f>
        <v>0</v>
      </c>
      <c r="AC31" s="470">
        <f t="shared" ref="AC31:AH31" si="17">SUMIF($U$31:$U$50,TRIM(AC30),$X$31:$X$50)</f>
        <v>0</v>
      </c>
      <c r="AD31" s="470">
        <f t="shared" si="17"/>
        <v>0</v>
      </c>
      <c r="AE31" s="470">
        <f t="shared" si="17"/>
        <v>14</v>
      </c>
      <c r="AF31" s="470">
        <f t="shared" si="17"/>
        <v>1</v>
      </c>
      <c r="AG31" s="470">
        <f t="shared" si="17"/>
        <v>5</v>
      </c>
      <c r="AH31" s="470">
        <f t="shared" si="17"/>
        <v>0</v>
      </c>
    </row>
    <row r="32" spans="2:34" s="157" customFormat="1" ht="27" customHeight="1">
      <c r="B32" s="882"/>
      <c r="C32" s="883"/>
      <c r="D32" s="449">
        <v>2</v>
      </c>
      <c r="E32" s="458" t="s">
        <v>435</v>
      </c>
      <c r="F32" s="459">
        <v>8811.1484999999957</v>
      </c>
      <c r="G32" s="460">
        <v>745.08999999999992</v>
      </c>
      <c r="H32" s="460">
        <v>716.13999999999987</v>
      </c>
      <c r="I32" s="461">
        <f t="shared" ref="I32:I33" si="18">H32/G32</f>
        <v>0.96114563341341308</v>
      </c>
      <c r="J32" s="460">
        <v>49.6</v>
      </c>
      <c r="K32" s="461">
        <f t="shared" ref="K32:K37" si="19">J32/G32</f>
        <v>6.6569139298608235E-2</v>
      </c>
      <c r="L32" s="460">
        <v>426.69</v>
      </c>
      <c r="M32" s="461">
        <f t="shared" ref="M32:M37" si="20">(H32+J32)/G32</f>
        <v>1.0277147727120213</v>
      </c>
      <c r="N32" s="462">
        <v>8811.1484999999957</v>
      </c>
      <c r="O32" s="460">
        <v>0</v>
      </c>
      <c r="P32" s="461">
        <f t="shared" ref="P32:P50" si="21">O32/G32</f>
        <v>0</v>
      </c>
      <c r="Q32" s="476">
        <f t="shared" ref="Q32:Q50" si="22">O32*L32</f>
        <v>0</v>
      </c>
      <c r="R32" s="463">
        <f t="shared" ref="R32:R50" si="23">((H32+J32)-G32)-O32</f>
        <v>20.649999999999977</v>
      </c>
      <c r="S32" s="461">
        <f t="shared" ref="S32:S50" si="24">R32/G32</f>
        <v>2.771477271202134E-2</v>
      </c>
      <c r="T32" s="465" t="s">
        <v>177</v>
      </c>
      <c r="U32" s="465" t="s">
        <v>654</v>
      </c>
      <c r="V32" s="466" t="s">
        <v>891</v>
      </c>
      <c r="W32" s="466" t="s">
        <v>965</v>
      </c>
      <c r="X32" s="466">
        <v>1</v>
      </c>
      <c r="Y32" s="467" t="s">
        <v>436</v>
      </c>
      <c r="AA32" s="469"/>
      <c r="AB32" s="471">
        <f>SUMIF($U$31:$U$50,TRIM(AB30),$F$31:$F$50)</f>
        <v>0</v>
      </c>
      <c r="AC32" s="471">
        <f t="shared" ref="AC32:AH32" si="25">SUMIF($U$31:$U$50,TRIM(AC30),$F$31:$F$50)</f>
        <v>0</v>
      </c>
      <c r="AD32" s="471">
        <f t="shared" si="25"/>
        <v>0</v>
      </c>
      <c r="AE32" s="471">
        <f t="shared" si="25"/>
        <v>70375.605099999957</v>
      </c>
      <c r="AF32" s="471">
        <f t="shared" si="25"/>
        <v>8909.1949000000186</v>
      </c>
      <c r="AG32" s="471">
        <f t="shared" si="25"/>
        <v>18216.111899999989</v>
      </c>
      <c r="AH32" s="471">
        <f t="shared" si="25"/>
        <v>0</v>
      </c>
    </row>
    <row r="33" spans="2:34" s="157" customFormat="1" ht="27" customHeight="1">
      <c r="B33" s="882"/>
      <c r="C33" s="883"/>
      <c r="D33" s="449">
        <v>3</v>
      </c>
      <c r="E33" s="458" t="s">
        <v>533</v>
      </c>
      <c r="F33" s="459">
        <v>7129.636799999962</v>
      </c>
      <c r="G33" s="460">
        <v>4153.6900000000005</v>
      </c>
      <c r="H33" s="460">
        <v>4011</v>
      </c>
      <c r="I33" s="461">
        <f t="shared" si="18"/>
        <v>0.9656474123008697</v>
      </c>
      <c r="J33" s="460">
        <v>198.45999999999998</v>
      </c>
      <c r="K33" s="461">
        <f t="shared" si="19"/>
        <v>4.7779203551540909E-2</v>
      </c>
      <c r="L33" s="460">
        <v>127.84000000000002</v>
      </c>
      <c r="M33" s="461">
        <f t="shared" si="20"/>
        <v>1.0134266158524106</v>
      </c>
      <c r="N33" s="462">
        <v>7129.636799999962</v>
      </c>
      <c r="O33" s="460">
        <v>0</v>
      </c>
      <c r="P33" s="461">
        <f t="shared" si="21"/>
        <v>0</v>
      </c>
      <c r="Q33" s="476">
        <f t="shared" si="22"/>
        <v>0</v>
      </c>
      <c r="R33" s="463">
        <f t="shared" si="23"/>
        <v>55.769999999999527</v>
      </c>
      <c r="S33" s="461">
        <f t="shared" si="24"/>
        <v>1.3426615852410633E-2</v>
      </c>
      <c r="T33" s="465" t="s">
        <v>177</v>
      </c>
      <c r="U33" s="465" t="s">
        <v>654</v>
      </c>
      <c r="V33" s="466" t="s">
        <v>892</v>
      </c>
      <c r="W33" s="466" t="s">
        <v>896</v>
      </c>
      <c r="X33" s="466">
        <v>1</v>
      </c>
      <c r="Y33" s="467" t="s">
        <v>370</v>
      </c>
      <c r="AA33" s="449"/>
      <c r="AB33" s="479">
        <f>AB31/$AA31</f>
        <v>0</v>
      </c>
      <c r="AC33" s="479">
        <f t="shared" ref="AC33:AH33" si="26">AC31/$AA31</f>
        <v>0</v>
      </c>
      <c r="AD33" s="479">
        <f t="shared" si="26"/>
        <v>0</v>
      </c>
      <c r="AE33" s="479">
        <f t="shared" si="26"/>
        <v>0.7</v>
      </c>
      <c r="AF33" s="479">
        <f t="shared" si="26"/>
        <v>0.05</v>
      </c>
      <c r="AG33" s="479">
        <f t="shared" si="26"/>
        <v>0.25</v>
      </c>
      <c r="AH33" s="479">
        <f t="shared" si="26"/>
        <v>0</v>
      </c>
    </row>
    <row r="34" spans="2:34" s="157" customFormat="1" ht="27" customHeight="1">
      <c r="B34" s="882"/>
      <c r="C34" s="883"/>
      <c r="D34" s="449">
        <v>4</v>
      </c>
      <c r="E34" s="458" t="s">
        <v>768</v>
      </c>
      <c r="F34" s="459">
        <v>6291.6513000000004</v>
      </c>
      <c r="G34" s="460">
        <v>411.66999999999996</v>
      </c>
      <c r="H34" s="460">
        <v>397</v>
      </c>
      <c r="I34" s="461">
        <f>H34/G34</f>
        <v>0.96436466101489071</v>
      </c>
      <c r="J34" s="460">
        <v>29.599999999999998</v>
      </c>
      <c r="K34" s="461">
        <f t="shared" si="19"/>
        <v>7.1902251803629122E-2</v>
      </c>
      <c r="L34" s="460">
        <v>421.40999999999997</v>
      </c>
      <c r="M34" s="461">
        <f t="shared" si="20"/>
        <v>1.0362669128185198</v>
      </c>
      <c r="N34" s="462">
        <v>6291.6513000000004</v>
      </c>
      <c r="O34" s="460">
        <v>0</v>
      </c>
      <c r="P34" s="461">
        <f t="shared" si="21"/>
        <v>0</v>
      </c>
      <c r="Q34" s="476">
        <f t="shared" si="22"/>
        <v>0</v>
      </c>
      <c r="R34" s="463">
        <f t="shared" si="23"/>
        <v>14.930000000000064</v>
      </c>
      <c r="S34" s="461">
        <f t="shared" si="24"/>
        <v>3.6266912818519847E-2</v>
      </c>
      <c r="T34" s="465" t="s">
        <v>177</v>
      </c>
      <c r="U34" s="465" t="s">
        <v>654</v>
      </c>
      <c r="V34" s="466" t="s">
        <v>889</v>
      </c>
      <c r="W34" s="466" t="s">
        <v>896</v>
      </c>
      <c r="X34" s="466">
        <v>1</v>
      </c>
      <c r="Y34" s="467" t="s">
        <v>761</v>
      </c>
    </row>
    <row r="35" spans="2:34" s="157" customFormat="1" ht="27" customHeight="1">
      <c r="B35" s="882"/>
      <c r="C35" s="883"/>
      <c r="D35" s="449">
        <v>5</v>
      </c>
      <c r="E35" s="458" t="s">
        <v>663</v>
      </c>
      <c r="F35" s="459">
        <v>5919.6911999999993</v>
      </c>
      <c r="G35" s="460">
        <v>448.92999999999995</v>
      </c>
      <c r="H35" s="460">
        <v>438.39</v>
      </c>
      <c r="I35" s="461">
        <f t="shared" ref="I35:I50" si="27">H35/G35</f>
        <v>0.97652195219744731</v>
      </c>
      <c r="J35" s="460">
        <v>26.620000000000005</v>
      </c>
      <c r="K35" s="461">
        <f t="shared" si="19"/>
        <v>5.9296549573430175E-2</v>
      </c>
      <c r="L35" s="460">
        <v>368.13999999999993</v>
      </c>
      <c r="M35" s="461">
        <f t="shared" si="20"/>
        <v>1.0358185017708774</v>
      </c>
      <c r="N35" s="462">
        <v>5919.6911999999993</v>
      </c>
      <c r="O35" s="460">
        <v>0</v>
      </c>
      <c r="P35" s="461">
        <f t="shared" si="21"/>
        <v>0</v>
      </c>
      <c r="Q35" s="476">
        <f t="shared" si="22"/>
        <v>0</v>
      </c>
      <c r="R35" s="463">
        <f t="shared" si="23"/>
        <v>16.080000000000041</v>
      </c>
      <c r="S35" s="461">
        <f t="shared" si="24"/>
        <v>3.5818501770877517E-2</v>
      </c>
      <c r="T35" s="465" t="s">
        <v>177</v>
      </c>
      <c r="U35" s="465" t="s">
        <v>654</v>
      </c>
      <c r="V35" s="466" t="s">
        <v>967</v>
      </c>
      <c r="W35" s="466" t="s">
        <v>894</v>
      </c>
      <c r="X35" s="466">
        <v>1</v>
      </c>
      <c r="Y35" s="467" t="s">
        <v>665</v>
      </c>
    </row>
    <row r="36" spans="2:34" s="157" customFormat="1" ht="27" customHeight="1">
      <c r="B36" s="882"/>
      <c r="C36" s="883"/>
      <c r="D36" s="449">
        <v>6</v>
      </c>
      <c r="E36" s="458" t="s">
        <v>697</v>
      </c>
      <c r="F36" s="459">
        <v>5082.8579999999984</v>
      </c>
      <c r="G36" s="460">
        <v>1182.55</v>
      </c>
      <c r="H36" s="460">
        <v>1137.4000000000001</v>
      </c>
      <c r="I36" s="461">
        <f t="shared" si="27"/>
        <v>0.96181979620312053</v>
      </c>
      <c r="J36" s="460">
        <v>122.55</v>
      </c>
      <c r="K36" s="461">
        <f t="shared" si="19"/>
        <v>0.10363198173438755</v>
      </c>
      <c r="L36" s="460">
        <v>65.67</v>
      </c>
      <c r="M36" s="461">
        <f t="shared" si="20"/>
        <v>1.0654517779375081</v>
      </c>
      <c r="N36" s="462">
        <v>5082.8579999999984</v>
      </c>
      <c r="O36" s="460">
        <v>0</v>
      </c>
      <c r="P36" s="461">
        <f t="shared" si="21"/>
        <v>0</v>
      </c>
      <c r="Q36" s="476">
        <f t="shared" si="22"/>
        <v>0</v>
      </c>
      <c r="R36" s="463">
        <f t="shared" si="23"/>
        <v>77.400000000000091</v>
      </c>
      <c r="S36" s="461">
        <f t="shared" si="24"/>
        <v>6.5451777937508004E-2</v>
      </c>
      <c r="T36" s="465" t="s">
        <v>177</v>
      </c>
      <c r="U36" s="465" t="s">
        <v>654</v>
      </c>
      <c r="V36" s="466" t="s">
        <v>902</v>
      </c>
      <c r="W36" s="466" t="s">
        <v>910</v>
      </c>
      <c r="X36" s="466">
        <v>1</v>
      </c>
      <c r="Y36" s="467" t="s">
        <v>698</v>
      </c>
    </row>
    <row r="37" spans="2:34" s="157" customFormat="1" ht="27" customHeight="1">
      <c r="B37" s="882"/>
      <c r="C37" s="883"/>
      <c r="D37" s="449">
        <v>7</v>
      </c>
      <c r="E37" s="458" t="s">
        <v>942</v>
      </c>
      <c r="F37" s="459">
        <v>4997.3576999999968</v>
      </c>
      <c r="G37" s="460">
        <v>327.88</v>
      </c>
      <c r="H37" s="460">
        <v>313.93</v>
      </c>
      <c r="I37" s="461">
        <f t="shared" si="27"/>
        <v>0.95745394656581684</v>
      </c>
      <c r="J37" s="460">
        <v>25.88</v>
      </c>
      <c r="K37" s="461">
        <f t="shared" si="19"/>
        <v>7.8931316335244597E-2</v>
      </c>
      <c r="L37" s="460">
        <v>418.89000000000004</v>
      </c>
      <c r="M37" s="461">
        <f t="shared" si="20"/>
        <v>1.0363852629010615</v>
      </c>
      <c r="N37" s="462">
        <v>4997.3576999999968</v>
      </c>
      <c r="O37" s="460">
        <v>0</v>
      </c>
      <c r="P37" s="461">
        <f t="shared" si="21"/>
        <v>0</v>
      </c>
      <c r="Q37" s="476">
        <f t="shared" si="22"/>
        <v>0</v>
      </c>
      <c r="R37" s="463">
        <f t="shared" si="23"/>
        <v>11.930000000000007</v>
      </c>
      <c r="S37" s="461">
        <f t="shared" si="24"/>
        <v>3.6385262901061387E-2</v>
      </c>
      <c r="T37" s="465" t="s">
        <v>177</v>
      </c>
      <c r="U37" s="465" t="s">
        <v>220</v>
      </c>
      <c r="V37" s="466" t="s">
        <v>889</v>
      </c>
      <c r="W37" s="466" t="s">
        <v>894</v>
      </c>
      <c r="X37" s="466">
        <v>1</v>
      </c>
      <c r="Y37" s="467" t="s">
        <v>779</v>
      </c>
      <c r="AB37" s="157">
        <v>1</v>
      </c>
      <c r="AC37" s="472" t="s">
        <v>844</v>
      </c>
    </row>
    <row r="38" spans="2:34" s="157" customFormat="1" ht="27" customHeight="1">
      <c r="B38" s="882"/>
      <c r="C38" s="883"/>
      <c r="D38" s="449">
        <v>8</v>
      </c>
      <c r="E38" s="458" t="s">
        <v>636</v>
      </c>
      <c r="F38" s="459">
        <v>4929.9999999999955</v>
      </c>
      <c r="G38" s="460">
        <v>2075.66</v>
      </c>
      <c r="H38" s="460">
        <v>2068.9799999999996</v>
      </c>
      <c r="I38" s="461">
        <f t="shared" si="27"/>
        <v>0.99678174652881479</v>
      </c>
      <c r="J38" s="460">
        <v>31.33</v>
      </c>
      <c r="K38" s="461">
        <f>J38/G38</f>
        <v>1.509399419943536E-2</v>
      </c>
      <c r="L38" s="460">
        <v>200</v>
      </c>
      <c r="M38" s="461">
        <f>(H38+J38)/G38</f>
        <v>1.0118757407282502</v>
      </c>
      <c r="N38" s="462">
        <v>4929.9999999999955</v>
      </c>
      <c r="O38" s="460">
        <v>0</v>
      </c>
      <c r="P38" s="461">
        <f t="shared" si="21"/>
        <v>0</v>
      </c>
      <c r="Q38" s="476">
        <f t="shared" si="22"/>
        <v>0</v>
      </c>
      <c r="R38" s="463">
        <f t="shared" si="23"/>
        <v>24.649999999999636</v>
      </c>
      <c r="S38" s="461">
        <f t="shared" si="24"/>
        <v>1.1875740728250117E-2</v>
      </c>
      <c r="T38" s="465" t="s">
        <v>177</v>
      </c>
      <c r="U38" s="465" t="s">
        <v>654</v>
      </c>
      <c r="V38" s="466" t="s">
        <v>952</v>
      </c>
      <c r="W38" s="466" t="s">
        <v>868</v>
      </c>
      <c r="X38" s="466">
        <v>1</v>
      </c>
      <c r="Y38" s="467" t="s">
        <v>370</v>
      </c>
      <c r="AB38" s="157">
        <v>2</v>
      </c>
      <c r="AC38" s="472" t="s">
        <v>529</v>
      </c>
    </row>
    <row r="39" spans="2:34" s="157" customFormat="1" ht="27" customHeight="1">
      <c r="B39" s="882"/>
      <c r="C39" s="883"/>
      <c r="D39" s="449">
        <v>9</v>
      </c>
      <c r="E39" s="458" t="s">
        <v>438</v>
      </c>
      <c r="F39" s="459">
        <v>4830.4128000000019</v>
      </c>
      <c r="G39" s="460">
        <v>337.67</v>
      </c>
      <c r="H39" s="460">
        <v>335.6</v>
      </c>
      <c r="I39" s="461">
        <f t="shared" si="27"/>
        <v>0.9938697544940327</v>
      </c>
      <c r="J39" s="460">
        <v>10.27</v>
      </c>
      <c r="K39" s="461">
        <f t="shared" ref="K39:K50" si="28">J39/G39</f>
        <v>3.0414309829123104E-2</v>
      </c>
      <c r="L39" s="460">
        <v>628.96</v>
      </c>
      <c r="M39" s="461">
        <f t="shared" ref="M39:M50" si="29">(H39+J39)/G39</f>
        <v>1.0242840643231557</v>
      </c>
      <c r="N39" s="462">
        <v>5157.4720000000016</v>
      </c>
      <c r="O39" s="460">
        <v>0.52</v>
      </c>
      <c r="P39" s="461">
        <f t="shared" si="21"/>
        <v>1.5399650546391447E-3</v>
      </c>
      <c r="Q39" s="476">
        <f t="shared" si="22"/>
        <v>327.05920000000003</v>
      </c>
      <c r="R39" s="463">
        <f t="shared" si="23"/>
        <v>7.6799999999999891</v>
      </c>
      <c r="S39" s="461">
        <f t="shared" si="24"/>
        <v>2.2744099268516567E-2</v>
      </c>
      <c r="T39" s="465" t="s">
        <v>177</v>
      </c>
      <c r="U39" s="465" t="s">
        <v>654</v>
      </c>
      <c r="V39" s="466" t="s">
        <v>884</v>
      </c>
      <c r="W39" s="466" t="s">
        <v>885</v>
      </c>
      <c r="X39" s="466">
        <v>1</v>
      </c>
      <c r="Y39" s="467" t="s">
        <v>408</v>
      </c>
      <c r="AB39" s="157">
        <v>3</v>
      </c>
      <c r="AC39" s="472" t="s">
        <v>366</v>
      </c>
    </row>
    <row r="40" spans="2:34" s="157" customFormat="1" ht="27" customHeight="1">
      <c r="B40" s="882"/>
      <c r="C40" s="883"/>
      <c r="D40" s="449">
        <v>10</v>
      </c>
      <c r="E40" s="458" t="s">
        <v>365</v>
      </c>
      <c r="F40" s="459">
        <v>4545.340599999995</v>
      </c>
      <c r="G40" s="460">
        <v>1682.8000000000002</v>
      </c>
      <c r="H40" s="460">
        <v>1594.4699999999998</v>
      </c>
      <c r="I40" s="461">
        <f t="shared" si="27"/>
        <v>0.94751010221060117</v>
      </c>
      <c r="J40" s="460">
        <v>154</v>
      </c>
      <c r="K40" s="461">
        <f t="shared" si="28"/>
        <v>9.1514143094841918E-2</v>
      </c>
      <c r="L40" s="460">
        <v>70.220000000000013</v>
      </c>
      <c r="M40" s="461">
        <f t="shared" si="29"/>
        <v>1.039024245305443</v>
      </c>
      <c r="N40" s="462">
        <v>4611.3473999999951</v>
      </c>
      <c r="O40" s="460">
        <v>0.94</v>
      </c>
      <c r="P40" s="461">
        <f t="shared" si="21"/>
        <v>5.5859282148799613E-4</v>
      </c>
      <c r="Q40" s="476">
        <f t="shared" si="22"/>
        <v>66.006800000000013</v>
      </c>
      <c r="R40" s="463">
        <f t="shared" si="23"/>
        <v>64.72999999999962</v>
      </c>
      <c r="S40" s="461">
        <f t="shared" si="24"/>
        <v>3.846565248395508E-2</v>
      </c>
      <c r="T40" s="465" t="s">
        <v>177</v>
      </c>
      <c r="U40" s="465" t="s">
        <v>654</v>
      </c>
      <c r="V40" s="466" t="s">
        <v>878</v>
      </c>
      <c r="W40" s="466" t="s">
        <v>883</v>
      </c>
      <c r="X40" s="466">
        <v>1</v>
      </c>
      <c r="Y40" s="467" t="s">
        <v>378</v>
      </c>
      <c r="AB40" s="157">
        <v>4</v>
      </c>
      <c r="AC40" s="472" t="s">
        <v>654</v>
      </c>
    </row>
    <row r="41" spans="2:34" s="157" customFormat="1" ht="27" customHeight="1">
      <c r="B41" s="882"/>
      <c r="C41" s="883"/>
      <c r="D41" s="449">
        <v>11</v>
      </c>
      <c r="E41" s="458" t="s">
        <v>534</v>
      </c>
      <c r="F41" s="459">
        <v>4292.433599999993</v>
      </c>
      <c r="G41" s="460">
        <v>1118.27</v>
      </c>
      <c r="H41" s="460">
        <v>1107.1400000000001</v>
      </c>
      <c r="I41" s="461">
        <f t="shared" si="27"/>
        <v>0.9900471263648315</v>
      </c>
      <c r="J41" s="460">
        <v>28.75</v>
      </c>
      <c r="K41" s="461">
        <f t="shared" si="28"/>
        <v>2.5709354628130954E-2</v>
      </c>
      <c r="L41" s="460">
        <v>266.27999999999997</v>
      </c>
      <c r="M41" s="461">
        <f t="shared" si="29"/>
        <v>1.0157564809929625</v>
      </c>
      <c r="N41" s="462">
        <v>4691.8535999999931</v>
      </c>
      <c r="O41" s="460">
        <v>1.5</v>
      </c>
      <c r="P41" s="461">
        <f t="shared" si="21"/>
        <v>1.3413576327720497E-3</v>
      </c>
      <c r="Q41" s="476">
        <f t="shared" si="22"/>
        <v>399.41999999999996</v>
      </c>
      <c r="R41" s="463">
        <f t="shared" si="23"/>
        <v>16.120000000000118</v>
      </c>
      <c r="S41" s="461">
        <f t="shared" si="24"/>
        <v>1.44151233601904E-2</v>
      </c>
      <c r="T41" s="465" t="s">
        <v>177</v>
      </c>
      <c r="U41" s="465" t="s">
        <v>654</v>
      </c>
      <c r="V41" s="466" t="s">
        <v>951</v>
      </c>
      <c r="W41" s="466" t="s">
        <v>868</v>
      </c>
      <c r="X41" s="466">
        <v>1</v>
      </c>
      <c r="Y41" s="467" t="s">
        <v>535</v>
      </c>
      <c r="AB41" s="157">
        <v>5</v>
      </c>
      <c r="AC41" s="472" t="s">
        <v>219</v>
      </c>
    </row>
    <row r="42" spans="2:34" s="157" customFormat="1" ht="27" customHeight="1">
      <c r="B42" s="882"/>
      <c r="C42" s="883"/>
      <c r="D42" s="449">
        <v>12</v>
      </c>
      <c r="E42" s="458" t="s">
        <v>649</v>
      </c>
      <c r="F42" s="459">
        <v>4254.0525000000034</v>
      </c>
      <c r="G42" s="460">
        <v>1149.3600000000001</v>
      </c>
      <c r="H42" s="460">
        <v>1107.31</v>
      </c>
      <c r="I42" s="461">
        <f t="shared" si="27"/>
        <v>0.96341442193916604</v>
      </c>
      <c r="J42" s="460">
        <v>84.799999999999983</v>
      </c>
      <c r="K42" s="461">
        <f t="shared" si="28"/>
        <v>7.3780190714832578E-2</v>
      </c>
      <c r="L42" s="460">
        <v>99.51</v>
      </c>
      <c r="M42" s="461">
        <f t="shared" si="29"/>
        <v>1.0371946126539986</v>
      </c>
      <c r="N42" s="462">
        <v>4254.0525000000034</v>
      </c>
      <c r="O42" s="460">
        <v>0</v>
      </c>
      <c r="P42" s="461">
        <f t="shared" si="21"/>
        <v>0</v>
      </c>
      <c r="Q42" s="476">
        <f t="shared" si="22"/>
        <v>0</v>
      </c>
      <c r="R42" s="463">
        <f t="shared" si="23"/>
        <v>42.749999999999773</v>
      </c>
      <c r="S42" s="461">
        <f t="shared" si="24"/>
        <v>3.7194612653998545E-2</v>
      </c>
      <c r="T42" s="465" t="s">
        <v>177</v>
      </c>
      <c r="U42" s="465" t="s">
        <v>654</v>
      </c>
      <c r="V42" s="465" t="s">
        <v>878</v>
      </c>
      <c r="W42" s="465" t="s">
        <v>883</v>
      </c>
      <c r="X42" s="466">
        <v>1</v>
      </c>
      <c r="Y42" s="467" t="s">
        <v>410</v>
      </c>
      <c r="AB42" s="157">
        <v>6</v>
      </c>
      <c r="AC42" s="472" t="s">
        <v>220</v>
      </c>
    </row>
    <row r="43" spans="2:34" s="157" customFormat="1" ht="27" customHeight="1">
      <c r="B43" s="882"/>
      <c r="C43" s="883"/>
      <c r="D43" s="449">
        <v>13</v>
      </c>
      <c r="E43" s="458" t="s">
        <v>784</v>
      </c>
      <c r="F43" s="459">
        <v>3809.6420000000026</v>
      </c>
      <c r="G43" s="460">
        <v>1859.78</v>
      </c>
      <c r="H43" s="460">
        <v>1727.07</v>
      </c>
      <c r="I43" s="461">
        <f t="shared" si="27"/>
        <v>0.92864209745238679</v>
      </c>
      <c r="J43" s="460">
        <v>179.29999999999998</v>
      </c>
      <c r="K43" s="461">
        <f t="shared" si="28"/>
        <v>9.6409252707309462E-2</v>
      </c>
      <c r="L43" s="460">
        <v>87.8</v>
      </c>
      <c r="M43" s="461">
        <f t="shared" si="29"/>
        <v>1.0250513501596963</v>
      </c>
      <c r="N43" s="462">
        <v>4090.6020000000026</v>
      </c>
      <c r="O43" s="460">
        <v>3.2</v>
      </c>
      <c r="P43" s="461">
        <f t="shared" si="21"/>
        <v>1.7206336233317921E-3</v>
      </c>
      <c r="Q43" s="476">
        <f t="shared" si="22"/>
        <v>280.95999999999998</v>
      </c>
      <c r="R43" s="463">
        <f t="shared" si="23"/>
        <v>43.389999999999915</v>
      </c>
      <c r="S43" s="461">
        <f t="shared" si="24"/>
        <v>2.3330716536364472E-2</v>
      </c>
      <c r="T43" s="465" t="s">
        <v>177</v>
      </c>
      <c r="U43" s="465" t="s">
        <v>654</v>
      </c>
      <c r="V43" s="465" t="s">
        <v>878</v>
      </c>
      <c r="W43" s="465" t="s">
        <v>883</v>
      </c>
      <c r="X43" s="466">
        <v>1</v>
      </c>
      <c r="Y43" s="467" t="s">
        <v>782</v>
      </c>
      <c r="AB43" s="157">
        <v>7</v>
      </c>
      <c r="AC43" s="472" t="s">
        <v>530</v>
      </c>
    </row>
    <row r="44" spans="2:34" s="157" customFormat="1" ht="27" customHeight="1">
      <c r="B44" s="882"/>
      <c r="C44" s="883"/>
      <c r="D44" s="449">
        <v>14</v>
      </c>
      <c r="E44" s="458" t="s">
        <v>686</v>
      </c>
      <c r="F44" s="459">
        <v>3692.1899000000008</v>
      </c>
      <c r="G44" s="460">
        <v>126.26</v>
      </c>
      <c r="H44" s="460">
        <v>125.16999999999999</v>
      </c>
      <c r="I44" s="461">
        <f t="shared" si="27"/>
        <v>0.99136702043402491</v>
      </c>
      <c r="J44" s="460">
        <v>8.52</v>
      </c>
      <c r="K44" s="461">
        <f t="shared" si="28"/>
        <v>6.7479803579914455E-2</v>
      </c>
      <c r="L44" s="460">
        <v>496.92999999999995</v>
      </c>
      <c r="M44" s="461">
        <f t="shared" si="29"/>
        <v>1.0588468240139395</v>
      </c>
      <c r="N44" s="462">
        <v>3692.1899000000008</v>
      </c>
      <c r="O44" s="460">
        <v>0</v>
      </c>
      <c r="P44" s="461">
        <f t="shared" si="21"/>
        <v>0</v>
      </c>
      <c r="Q44" s="476">
        <f t="shared" si="22"/>
        <v>0</v>
      </c>
      <c r="R44" s="463">
        <f t="shared" si="23"/>
        <v>7.4299999999999926</v>
      </c>
      <c r="S44" s="461">
        <f t="shared" si="24"/>
        <v>5.8846824013939432E-2</v>
      </c>
      <c r="T44" s="465" t="s">
        <v>177</v>
      </c>
      <c r="U44" s="465" t="s">
        <v>220</v>
      </c>
      <c r="V44" s="466" t="s">
        <v>969</v>
      </c>
      <c r="W44" s="466" t="s">
        <v>894</v>
      </c>
      <c r="X44" s="466">
        <v>1</v>
      </c>
      <c r="Y44" s="467" t="s">
        <v>669</v>
      </c>
      <c r="AC44" s="473"/>
    </row>
    <row r="45" spans="2:34" s="157" customFormat="1" ht="27" customHeight="1">
      <c r="B45" s="882"/>
      <c r="C45" s="883"/>
      <c r="D45" s="449">
        <v>15</v>
      </c>
      <c r="E45" s="458" t="s">
        <v>432</v>
      </c>
      <c r="F45" s="459">
        <v>3682.8025000000052</v>
      </c>
      <c r="G45" s="460">
        <v>1210.78</v>
      </c>
      <c r="H45" s="460">
        <v>1240.3399999999999</v>
      </c>
      <c r="I45" s="461">
        <f t="shared" si="27"/>
        <v>1.0244140141066089</v>
      </c>
      <c r="J45" s="460">
        <v>2.99</v>
      </c>
      <c r="K45" s="461">
        <f t="shared" si="28"/>
        <v>2.4694824823667388E-3</v>
      </c>
      <c r="L45" s="460">
        <v>152.75</v>
      </c>
      <c r="M45" s="461">
        <f t="shared" si="29"/>
        <v>1.0268834965889757</v>
      </c>
      <c r="N45" s="462">
        <v>4972.0125000000062</v>
      </c>
      <c r="O45" s="460">
        <v>8.4400000000000013</v>
      </c>
      <c r="P45" s="461">
        <f t="shared" si="21"/>
        <v>6.9707130940385546E-3</v>
      </c>
      <c r="Q45" s="476">
        <f t="shared" si="22"/>
        <v>1289.2100000000003</v>
      </c>
      <c r="R45" s="463">
        <f t="shared" si="23"/>
        <v>24.109999999999953</v>
      </c>
      <c r="S45" s="461">
        <f t="shared" si="24"/>
        <v>1.9912783494937109E-2</v>
      </c>
      <c r="T45" s="465" t="s">
        <v>177</v>
      </c>
      <c r="U45" s="465" t="s">
        <v>654</v>
      </c>
      <c r="V45" s="465" t="s">
        <v>953</v>
      </c>
      <c r="W45" s="465" t="s">
        <v>868</v>
      </c>
      <c r="X45" s="466">
        <v>1</v>
      </c>
      <c r="Y45" s="467" t="s">
        <v>436</v>
      </c>
      <c r="AC45" s="472"/>
    </row>
    <row r="46" spans="2:34" s="157" customFormat="1" ht="27" customHeight="1">
      <c r="B46" s="882"/>
      <c r="C46" s="883"/>
      <c r="D46" s="449">
        <v>16</v>
      </c>
      <c r="E46" s="458" t="s">
        <v>752</v>
      </c>
      <c r="F46" s="459">
        <v>3499.2250999999974</v>
      </c>
      <c r="G46" s="460">
        <v>617.22</v>
      </c>
      <c r="H46" s="460">
        <v>605.4</v>
      </c>
      <c r="I46" s="461">
        <f t="shared" si="27"/>
        <v>0.98084961602021958</v>
      </c>
      <c r="J46" s="460">
        <v>43.489999999999995</v>
      </c>
      <c r="K46" s="461">
        <f t="shared" si="28"/>
        <v>7.0461099769936156E-2</v>
      </c>
      <c r="L46" s="460">
        <v>113.87</v>
      </c>
      <c r="M46" s="461">
        <f t="shared" si="29"/>
        <v>1.0513107157901558</v>
      </c>
      <c r="N46" s="462">
        <v>3606.2628999999974</v>
      </c>
      <c r="O46" s="460">
        <v>0.94</v>
      </c>
      <c r="P46" s="461">
        <f t="shared" si="21"/>
        <v>1.5229577784258447E-3</v>
      </c>
      <c r="Q46" s="476">
        <f t="shared" si="22"/>
        <v>107.0378</v>
      </c>
      <c r="R46" s="463">
        <f t="shared" si="23"/>
        <v>30.729999999999958</v>
      </c>
      <c r="S46" s="461">
        <f t="shared" si="24"/>
        <v>4.9787758011729945E-2</v>
      </c>
      <c r="T46" s="465" t="s">
        <v>177</v>
      </c>
      <c r="U46" s="465" t="s">
        <v>654</v>
      </c>
      <c r="V46" s="466" t="s">
        <v>878</v>
      </c>
      <c r="W46" s="466" t="s">
        <v>883</v>
      </c>
      <c r="X46" s="466">
        <v>1</v>
      </c>
      <c r="Y46" s="467" t="s">
        <v>582</v>
      </c>
      <c r="AC46" s="472"/>
    </row>
    <row r="47" spans="2:34" s="157" customFormat="1" ht="27" customHeight="1">
      <c r="B47" s="882"/>
      <c r="C47" s="883"/>
      <c r="D47" s="449">
        <v>17</v>
      </c>
      <c r="E47" s="458" t="s">
        <v>584</v>
      </c>
      <c r="F47" s="459">
        <v>3317.5060999999896</v>
      </c>
      <c r="G47" s="460">
        <v>292.36</v>
      </c>
      <c r="H47" s="460">
        <v>293.73</v>
      </c>
      <c r="I47" s="461">
        <f t="shared" si="27"/>
        <v>1.0046860035572582</v>
      </c>
      <c r="J47" s="460">
        <v>3.42</v>
      </c>
      <c r="K47" s="461">
        <f t="shared" si="28"/>
        <v>1.169790669038172E-2</v>
      </c>
      <c r="L47" s="460">
        <v>692.59</v>
      </c>
      <c r="M47" s="461">
        <f t="shared" si="29"/>
        <v>1.01638391024764</v>
      </c>
      <c r="N47" s="462">
        <v>3317.5060999999896</v>
      </c>
      <c r="O47" s="460">
        <v>0</v>
      </c>
      <c r="P47" s="461">
        <f t="shared" si="21"/>
        <v>0</v>
      </c>
      <c r="Q47" s="476">
        <f t="shared" si="22"/>
        <v>0</v>
      </c>
      <c r="R47" s="463">
        <f t="shared" si="23"/>
        <v>4.7900000000000205</v>
      </c>
      <c r="S47" s="461">
        <f t="shared" si="24"/>
        <v>1.6383910247639966E-2</v>
      </c>
      <c r="T47" s="465" t="s">
        <v>177</v>
      </c>
      <c r="U47" s="465" t="s">
        <v>220</v>
      </c>
      <c r="V47" s="466" t="s">
        <v>907</v>
      </c>
      <c r="W47" s="466" t="s">
        <v>908</v>
      </c>
      <c r="X47" s="466">
        <v>1</v>
      </c>
      <c r="Y47" s="467" t="s">
        <v>582</v>
      </c>
      <c r="AB47" s="474">
        <v>1</v>
      </c>
      <c r="AC47" s="472" t="s">
        <v>848</v>
      </c>
    </row>
    <row r="48" spans="2:34" s="157" customFormat="1" ht="27" customHeight="1">
      <c r="B48" s="882"/>
      <c r="C48" s="883"/>
      <c r="D48" s="449">
        <v>18</v>
      </c>
      <c r="E48" s="458" t="s">
        <v>699</v>
      </c>
      <c r="F48" s="459">
        <v>3296.7102</v>
      </c>
      <c r="G48" s="460">
        <v>2728.95</v>
      </c>
      <c r="H48" s="460">
        <v>2724.57</v>
      </c>
      <c r="I48" s="461">
        <f t="shared" si="27"/>
        <v>0.99839498708294416</v>
      </c>
      <c r="J48" s="460">
        <v>43</v>
      </c>
      <c r="K48" s="461">
        <f t="shared" si="28"/>
        <v>1.5756976126348961E-2</v>
      </c>
      <c r="L48" s="460">
        <v>94.570000000000007</v>
      </c>
      <c r="M48" s="461">
        <f t="shared" si="29"/>
        <v>1.014151963209293</v>
      </c>
      <c r="N48" s="462">
        <v>3652.2933999999996</v>
      </c>
      <c r="O48" s="460">
        <v>3.76</v>
      </c>
      <c r="P48" s="461">
        <f t="shared" si="21"/>
        <v>1.3778193077923744E-3</v>
      </c>
      <c r="Q48" s="476">
        <f t="shared" si="22"/>
        <v>355.58320000000003</v>
      </c>
      <c r="R48" s="463">
        <f t="shared" si="23"/>
        <v>34.860000000000348</v>
      </c>
      <c r="S48" s="461">
        <f t="shared" si="24"/>
        <v>1.2774143901500706E-2</v>
      </c>
      <c r="T48" s="465" t="s">
        <v>177</v>
      </c>
      <c r="U48" s="465" t="s">
        <v>654</v>
      </c>
      <c r="V48" s="466" t="s">
        <v>954</v>
      </c>
      <c r="W48" s="466" t="s">
        <v>877</v>
      </c>
      <c r="X48" s="466">
        <v>1</v>
      </c>
      <c r="Y48" s="467" t="s">
        <v>698</v>
      </c>
      <c r="AB48" s="157">
        <v>2</v>
      </c>
      <c r="AC48" s="472" t="s">
        <v>850</v>
      </c>
    </row>
    <row r="49" spans="2:34" s="157" customFormat="1" ht="27" customHeight="1">
      <c r="B49" s="882"/>
      <c r="C49" s="883"/>
      <c r="D49" s="449">
        <v>19</v>
      </c>
      <c r="E49" s="458" t="s">
        <v>787</v>
      </c>
      <c r="F49" s="459">
        <v>3105.243999999997</v>
      </c>
      <c r="G49" s="460">
        <v>259.86</v>
      </c>
      <c r="H49" s="460">
        <v>252.07000000000002</v>
      </c>
      <c r="I49" s="461">
        <f t="shared" si="27"/>
        <v>0.97002231971061348</v>
      </c>
      <c r="J49" s="460">
        <v>19.2</v>
      </c>
      <c r="K49" s="461">
        <f t="shared" si="28"/>
        <v>7.3885938582313543E-2</v>
      </c>
      <c r="L49" s="460">
        <v>301.48</v>
      </c>
      <c r="M49" s="461">
        <f t="shared" si="29"/>
        <v>1.0439082582929271</v>
      </c>
      <c r="N49" s="462">
        <v>3439.886799999997</v>
      </c>
      <c r="O49" s="460">
        <v>1.1100000000000001</v>
      </c>
      <c r="P49" s="461">
        <f t="shared" si="21"/>
        <v>4.2715308242900025E-3</v>
      </c>
      <c r="Q49" s="476">
        <f t="shared" si="22"/>
        <v>334.64280000000002</v>
      </c>
      <c r="R49" s="463">
        <f t="shared" si="23"/>
        <v>10.300000000000026</v>
      </c>
      <c r="S49" s="461">
        <f t="shared" si="24"/>
        <v>3.9636727468637056E-2</v>
      </c>
      <c r="T49" s="465" t="s">
        <v>177</v>
      </c>
      <c r="U49" s="465" t="s">
        <v>220</v>
      </c>
      <c r="V49" s="466" t="s">
        <v>904</v>
      </c>
      <c r="W49" s="466" t="s">
        <v>905</v>
      </c>
      <c r="X49" s="466">
        <v>1</v>
      </c>
      <c r="Y49" s="467" t="s">
        <v>780</v>
      </c>
      <c r="AB49" s="475"/>
      <c r="AC49" s="472"/>
    </row>
    <row r="50" spans="2:34" s="157" customFormat="1" ht="27" customHeight="1">
      <c r="B50" s="884"/>
      <c r="C50" s="885"/>
      <c r="D50" s="449">
        <v>20</v>
      </c>
      <c r="E50" s="458" t="s">
        <v>634</v>
      </c>
      <c r="F50" s="459">
        <v>3103.8142000000043</v>
      </c>
      <c r="G50" s="460">
        <v>1007.6800000000001</v>
      </c>
      <c r="H50" s="460">
        <v>973.78</v>
      </c>
      <c r="I50" s="461">
        <f t="shared" si="27"/>
        <v>0.96635836773578909</v>
      </c>
      <c r="J50" s="460">
        <v>68.53</v>
      </c>
      <c r="K50" s="461">
        <f t="shared" si="28"/>
        <v>6.8007700857415046E-2</v>
      </c>
      <c r="L50" s="460">
        <v>108.26</v>
      </c>
      <c r="M50" s="461">
        <f t="shared" si="29"/>
        <v>1.0343660685932041</v>
      </c>
      <c r="N50" s="462">
        <v>3749.043800000004</v>
      </c>
      <c r="O50" s="460">
        <v>5.9599999999999991</v>
      </c>
      <c r="P50" s="461">
        <f t="shared" si="21"/>
        <v>5.9145760558907577E-3</v>
      </c>
      <c r="Q50" s="476">
        <f t="shared" si="22"/>
        <v>645.22959999999989</v>
      </c>
      <c r="R50" s="463">
        <f t="shared" si="23"/>
        <v>28.669999999999881</v>
      </c>
      <c r="S50" s="461">
        <f t="shared" si="24"/>
        <v>2.8451492537313314E-2</v>
      </c>
      <c r="T50" s="465" t="s">
        <v>177</v>
      </c>
      <c r="U50" s="465" t="s">
        <v>220</v>
      </c>
      <c r="V50" s="466" t="s">
        <v>902</v>
      </c>
      <c r="W50" s="466" t="s">
        <v>910</v>
      </c>
      <c r="X50" s="466">
        <v>1</v>
      </c>
      <c r="Y50" s="467" t="s">
        <v>379</v>
      </c>
      <c r="AB50" s="475"/>
      <c r="AC50" s="472"/>
    </row>
    <row r="51" spans="2:34" ht="16.5" customHeight="1">
      <c r="B51" s="893" t="s">
        <v>841</v>
      </c>
      <c r="C51" s="894"/>
      <c r="D51" s="899" t="s">
        <v>173</v>
      </c>
      <c r="E51" s="899"/>
      <c r="F51" s="899"/>
      <c r="G51" s="899" t="s">
        <v>187</v>
      </c>
      <c r="H51" s="899"/>
      <c r="I51" s="899"/>
      <c r="J51" s="899"/>
      <c r="K51" s="899"/>
      <c r="L51" s="899"/>
      <c r="M51" s="899"/>
      <c r="N51" s="899"/>
      <c r="O51" s="899"/>
      <c r="P51" s="899"/>
      <c r="Q51" s="899"/>
      <c r="R51" s="899"/>
      <c r="S51" s="899"/>
      <c r="T51" s="899" t="s">
        <v>174</v>
      </c>
      <c r="U51" s="871" t="s">
        <v>257</v>
      </c>
      <c r="V51" s="910" t="s">
        <v>852</v>
      </c>
      <c r="W51" s="910" t="s">
        <v>843</v>
      </c>
      <c r="X51" s="889" t="s">
        <v>258</v>
      </c>
      <c r="Y51" s="892" t="s">
        <v>175</v>
      </c>
      <c r="AA51" s="899" t="s">
        <v>259</v>
      </c>
      <c r="AB51" s="899"/>
      <c r="AC51" s="899"/>
      <c r="AD51" s="899"/>
      <c r="AE51" s="899"/>
      <c r="AF51" s="899"/>
      <c r="AG51" s="899"/>
      <c r="AH51" s="899"/>
    </row>
    <row r="52" spans="2:34" ht="17.100000000000001" customHeight="1">
      <c r="B52" s="895"/>
      <c r="C52" s="896"/>
      <c r="D52" s="900" t="s">
        <v>172</v>
      </c>
      <c r="E52" s="899" t="s">
        <v>176</v>
      </c>
      <c r="F52" s="899"/>
      <c r="G52" s="899" t="s">
        <v>188</v>
      </c>
      <c r="H52" s="899"/>
      <c r="I52" s="899"/>
      <c r="J52" s="899"/>
      <c r="K52" s="899"/>
      <c r="L52" s="899"/>
      <c r="M52" s="899"/>
      <c r="N52" s="899"/>
      <c r="O52" s="899" t="s">
        <v>177</v>
      </c>
      <c r="P52" s="899"/>
      <c r="Q52" s="899"/>
      <c r="R52" s="899"/>
      <c r="S52" s="899"/>
      <c r="T52" s="899"/>
      <c r="U52" s="874"/>
      <c r="V52" s="890"/>
      <c r="W52" s="911"/>
      <c r="X52" s="890"/>
      <c r="Y52" s="892"/>
      <c r="AA52" s="899"/>
      <c r="AB52" s="899"/>
      <c r="AC52" s="899"/>
      <c r="AD52" s="899"/>
      <c r="AE52" s="899"/>
      <c r="AF52" s="899"/>
      <c r="AG52" s="899"/>
      <c r="AH52" s="899"/>
    </row>
    <row r="53" spans="2:34" ht="17.100000000000001" customHeight="1">
      <c r="B53" s="895"/>
      <c r="C53" s="896"/>
      <c r="D53" s="900"/>
      <c r="E53" s="900" t="s">
        <v>178</v>
      </c>
      <c r="F53" s="913" t="s">
        <v>853</v>
      </c>
      <c r="G53" s="901" t="s">
        <v>189</v>
      </c>
      <c r="H53" s="901"/>
      <c r="I53" s="901"/>
      <c r="J53" s="901"/>
      <c r="K53" s="901"/>
      <c r="L53" s="901"/>
      <c r="M53" s="901"/>
      <c r="N53" s="901"/>
      <c r="O53" s="914" t="s">
        <v>171</v>
      </c>
      <c r="P53" s="915"/>
      <c r="Q53" s="916"/>
      <c r="R53" s="901" t="s">
        <v>179</v>
      </c>
      <c r="S53" s="901"/>
      <c r="T53" s="899"/>
      <c r="U53" s="874"/>
      <c r="V53" s="890"/>
      <c r="W53" s="911"/>
      <c r="X53" s="890"/>
      <c r="Y53" s="892"/>
      <c r="AA53" s="899"/>
      <c r="AB53" s="899"/>
      <c r="AC53" s="899"/>
      <c r="AD53" s="899"/>
      <c r="AE53" s="899"/>
      <c r="AF53" s="899"/>
      <c r="AG53" s="899"/>
      <c r="AH53" s="899"/>
    </row>
    <row r="54" spans="2:34" ht="38.450000000000003" customHeight="1">
      <c r="B54" s="897"/>
      <c r="C54" s="898"/>
      <c r="D54" s="900"/>
      <c r="E54" s="900"/>
      <c r="F54" s="913"/>
      <c r="G54" s="456" t="s">
        <v>180</v>
      </c>
      <c r="H54" s="456" t="s">
        <v>270</v>
      </c>
      <c r="I54" s="456" t="s">
        <v>271</v>
      </c>
      <c r="J54" s="456" t="s">
        <v>181</v>
      </c>
      <c r="K54" s="456" t="s">
        <v>264</v>
      </c>
      <c r="L54" s="456" t="s">
        <v>182</v>
      </c>
      <c r="M54" s="456" t="s">
        <v>190</v>
      </c>
      <c r="N54" s="456" t="s">
        <v>183</v>
      </c>
      <c r="O54" s="457" t="s">
        <v>184</v>
      </c>
      <c r="P54" s="457" t="s">
        <v>185</v>
      </c>
      <c r="Q54" s="456" t="s">
        <v>186</v>
      </c>
      <c r="R54" s="457" t="s">
        <v>184</v>
      </c>
      <c r="S54" s="457" t="s">
        <v>185</v>
      </c>
      <c r="T54" s="899"/>
      <c r="U54" s="877"/>
      <c r="V54" s="891"/>
      <c r="W54" s="912"/>
      <c r="X54" s="891"/>
      <c r="Y54" s="892"/>
      <c r="AA54" s="179" t="s">
        <v>253</v>
      </c>
      <c r="AB54" s="179" t="s">
        <v>844</v>
      </c>
      <c r="AC54" s="171" t="s">
        <v>529</v>
      </c>
      <c r="AD54" s="171" t="s">
        <v>366</v>
      </c>
      <c r="AE54" s="171" t="s">
        <v>654</v>
      </c>
      <c r="AF54" s="171" t="s">
        <v>219</v>
      </c>
      <c r="AG54" s="171" t="s">
        <v>220</v>
      </c>
      <c r="AH54" s="171" t="s">
        <v>530</v>
      </c>
    </row>
    <row r="55" spans="2:34" s="157" customFormat="1" ht="27" customHeight="1">
      <c r="B55" s="880" t="s">
        <v>981</v>
      </c>
      <c r="C55" s="881"/>
      <c r="D55" s="449">
        <v>1</v>
      </c>
      <c r="E55" s="458" t="s">
        <v>363</v>
      </c>
      <c r="F55" s="459">
        <v>15384.320500000038</v>
      </c>
      <c r="G55" s="460">
        <v>4418.08</v>
      </c>
      <c r="H55" s="460">
        <v>4383.05</v>
      </c>
      <c r="I55" s="461">
        <f>H55/G55</f>
        <v>0.99207121645601715</v>
      </c>
      <c r="J55" s="460">
        <v>139.38</v>
      </c>
      <c r="K55" s="461">
        <f>J55/G55</f>
        <v>3.1547640604063301E-2</v>
      </c>
      <c r="L55" s="460">
        <v>147.43000000000004</v>
      </c>
      <c r="M55" s="461">
        <f>(H55+J55)/G55</f>
        <v>1.0236188570600804</v>
      </c>
      <c r="N55" s="462">
        <v>15384.320500000038</v>
      </c>
      <c r="O55" s="460">
        <v>0</v>
      </c>
      <c r="P55" s="461">
        <f>O55/G55</f>
        <v>0</v>
      </c>
      <c r="Q55" s="476">
        <f>O55*L55</f>
        <v>0</v>
      </c>
      <c r="R55" s="463">
        <f>((H55+J55)-G55)-O55</f>
        <v>104.35000000000036</v>
      </c>
      <c r="S55" s="461">
        <f>R55/G55</f>
        <v>2.3618857060080479E-2</v>
      </c>
      <c r="T55" s="465" t="s">
        <v>177</v>
      </c>
      <c r="U55" s="465" t="s">
        <v>219</v>
      </c>
      <c r="V55" s="466" t="s">
        <v>759</v>
      </c>
      <c r="W55" s="466" t="s">
        <v>963</v>
      </c>
      <c r="X55" s="466">
        <v>1</v>
      </c>
      <c r="Y55" s="467" t="s">
        <v>370</v>
      </c>
      <c r="Z55" s="468" t="s">
        <v>845</v>
      </c>
      <c r="AA55" s="469">
        <f>SUM(X55:X74)</f>
        <v>20</v>
      </c>
      <c r="AB55" s="470">
        <f>SUMIF($U$55:$U$74,TRIM(AB54),$X$55:$X$74)</f>
        <v>0</v>
      </c>
      <c r="AC55" s="470">
        <f t="shared" ref="AC55:AH55" si="30">SUMIF($U$55:$U$74,TRIM(AC54),$X$55:$X$74)</f>
        <v>0</v>
      </c>
      <c r="AD55" s="470">
        <f t="shared" si="30"/>
        <v>0</v>
      </c>
      <c r="AE55" s="470">
        <f t="shared" si="30"/>
        <v>14</v>
      </c>
      <c r="AF55" s="470">
        <f t="shared" si="30"/>
        <v>1</v>
      </c>
      <c r="AG55" s="470">
        <f t="shared" si="30"/>
        <v>5</v>
      </c>
      <c r="AH55" s="470">
        <f t="shared" si="30"/>
        <v>0</v>
      </c>
    </row>
    <row r="56" spans="2:34" s="157" customFormat="1" ht="27" customHeight="1">
      <c r="B56" s="882"/>
      <c r="C56" s="883"/>
      <c r="D56" s="449">
        <v>2</v>
      </c>
      <c r="E56" s="458" t="s">
        <v>435</v>
      </c>
      <c r="F56" s="459">
        <v>6639.2964000000156</v>
      </c>
      <c r="G56" s="460">
        <v>729.77999999999986</v>
      </c>
      <c r="H56" s="460">
        <v>686.24</v>
      </c>
      <c r="I56" s="461">
        <f t="shared" ref="I56:I57" si="31">H56/G56</f>
        <v>0.94033818411028003</v>
      </c>
      <c r="J56" s="460">
        <v>60.199999999999996</v>
      </c>
      <c r="K56" s="461">
        <f t="shared" ref="K56:K61" si="32">J56/G56</f>
        <v>8.2490613609580973E-2</v>
      </c>
      <c r="L56" s="460">
        <v>426.69</v>
      </c>
      <c r="M56" s="461">
        <f t="shared" ref="M56:M61" si="33">(H56+J56)/G56</f>
        <v>1.0228287977198611</v>
      </c>
      <c r="N56" s="462">
        <v>7108.655400000016</v>
      </c>
      <c r="O56" s="460">
        <v>1.1000000000000001</v>
      </c>
      <c r="P56" s="461">
        <f t="shared" ref="P56:P74" si="34">O56/G56</f>
        <v>1.5073035709391876E-3</v>
      </c>
      <c r="Q56" s="476">
        <f t="shared" ref="Q56:Q74" si="35">O56*L56</f>
        <v>469.35900000000004</v>
      </c>
      <c r="R56" s="463">
        <f t="shared" ref="R56:R74" si="36">((H56+J56)-G56)-O56</f>
        <v>15.560000000000196</v>
      </c>
      <c r="S56" s="461">
        <f t="shared" ref="S56:S74" si="37">R56/G56</f>
        <v>2.1321494148921864E-2</v>
      </c>
      <c r="T56" s="465" t="s">
        <v>177</v>
      </c>
      <c r="U56" s="465" t="s">
        <v>654</v>
      </c>
      <c r="V56" s="466" t="s">
        <v>891</v>
      </c>
      <c r="W56" s="466" t="s">
        <v>965</v>
      </c>
      <c r="X56" s="466">
        <v>1</v>
      </c>
      <c r="Y56" s="467" t="s">
        <v>436</v>
      </c>
      <c r="AA56" s="469"/>
      <c r="AB56" s="471">
        <f>SUMIF($U$55:$U$74,TRIM(AB54),$F$55:$F$74)</f>
        <v>0</v>
      </c>
      <c r="AC56" s="471">
        <f t="shared" ref="AC56:AH56" si="38">SUMIF($U$55:$U$74,TRIM(AC54),$F$55:$F$74)</f>
        <v>0</v>
      </c>
      <c r="AD56" s="471">
        <f t="shared" si="38"/>
        <v>0</v>
      </c>
      <c r="AE56" s="471">
        <f t="shared" si="38"/>
        <v>59634.654699999999</v>
      </c>
      <c r="AF56" s="471">
        <f t="shared" si="38"/>
        <v>15384.320500000038</v>
      </c>
      <c r="AG56" s="471">
        <f t="shared" si="38"/>
        <v>21744.978099999993</v>
      </c>
      <c r="AH56" s="471">
        <f t="shared" si="38"/>
        <v>0</v>
      </c>
    </row>
    <row r="57" spans="2:34" s="157" customFormat="1" ht="27" customHeight="1">
      <c r="B57" s="882"/>
      <c r="C57" s="883"/>
      <c r="D57" s="449">
        <v>3</v>
      </c>
      <c r="E57" s="458" t="s">
        <v>649</v>
      </c>
      <c r="F57" s="459">
        <v>5707.8936000000049</v>
      </c>
      <c r="G57" s="460">
        <v>1137.72</v>
      </c>
      <c r="H57" s="460">
        <v>1105.98</v>
      </c>
      <c r="I57" s="461">
        <f t="shared" si="31"/>
        <v>0.97210209893471156</v>
      </c>
      <c r="J57" s="460">
        <v>89.1</v>
      </c>
      <c r="K57" s="461">
        <f t="shared" si="32"/>
        <v>7.8314523784410922E-2</v>
      </c>
      <c r="L57" s="460">
        <v>99.51</v>
      </c>
      <c r="M57" s="461">
        <f t="shared" si="33"/>
        <v>1.0504166227191223</v>
      </c>
      <c r="N57" s="462">
        <v>5707.8936000000049</v>
      </c>
      <c r="O57" s="460">
        <v>0</v>
      </c>
      <c r="P57" s="461">
        <f t="shared" si="34"/>
        <v>0</v>
      </c>
      <c r="Q57" s="476">
        <f t="shared" si="35"/>
        <v>0</v>
      </c>
      <c r="R57" s="463">
        <f t="shared" si="36"/>
        <v>57.3599999999999</v>
      </c>
      <c r="S57" s="461">
        <f t="shared" si="37"/>
        <v>5.0416622719122367E-2</v>
      </c>
      <c r="T57" s="465" t="s">
        <v>177</v>
      </c>
      <c r="U57" s="465" t="s">
        <v>654</v>
      </c>
      <c r="V57" s="466" t="s">
        <v>902</v>
      </c>
      <c r="W57" s="466" t="s">
        <v>883</v>
      </c>
      <c r="X57" s="466">
        <v>1</v>
      </c>
      <c r="Y57" s="467" t="s">
        <v>410</v>
      </c>
      <c r="AA57" s="449"/>
      <c r="AB57" s="479">
        <f>AB55/$AA55</f>
        <v>0</v>
      </c>
      <c r="AC57" s="479">
        <f t="shared" ref="AC57:AH57" si="39">AC55/$AA55</f>
        <v>0</v>
      </c>
      <c r="AD57" s="479">
        <f t="shared" si="39"/>
        <v>0</v>
      </c>
      <c r="AE57" s="479">
        <f t="shared" si="39"/>
        <v>0.7</v>
      </c>
      <c r="AF57" s="479">
        <f t="shared" si="39"/>
        <v>0.05</v>
      </c>
      <c r="AG57" s="479">
        <f t="shared" si="39"/>
        <v>0.25</v>
      </c>
      <c r="AH57" s="479">
        <f t="shared" si="39"/>
        <v>0</v>
      </c>
    </row>
    <row r="58" spans="2:34" s="157" customFormat="1" ht="27" customHeight="1">
      <c r="B58" s="882"/>
      <c r="C58" s="883"/>
      <c r="D58" s="449">
        <v>4</v>
      </c>
      <c r="E58" s="458" t="s">
        <v>365</v>
      </c>
      <c r="F58" s="459">
        <v>5578.9790000000039</v>
      </c>
      <c r="G58" s="460">
        <v>1647.9399999999998</v>
      </c>
      <c r="H58" s="460">
        <v>1574.4899999999998</v>
      </c>
      <c r="I58" s="461">
        <f>H58/G58</f>
        <v>0.95542920251950914</v>
      </c>
      <c r="J58" s="460">
        <v>152.9</v>
      </c>
      <c r="K58" s="461">
        <f t="shared" si="32"/>
        <v>9.2782504217386569E-2</v>
      </c>
      <c r="L58" s="460">
        <v>70.220000000000013</v>
      </c>
      <c r="M58" s="461">
        <f t="shared" si="33"/>
        <v>1.0482117067368959</v>
      </c>
      <c r="N58" s="462">
        <v>5578.9790000000039</v>
      </c>
      <c r="O58" s="460">
        <v>0</v>
      </c>
      <c r="P58" s="461">
        <f t="shared" si="34"/>
        <v>0</v>
      </c>
      <c r="Q58" s="476">
        <f t="shared" si="35"/>
        <v>0</v>
      </c>
      <c r="R58" s="463">
        <f t="shared" si="36"/>
        <v>79.450000000000045</v>
      </c>
      <c r="S58" s="461">
        <f t="shared" si="37"/>
        <v>4.8211706736895794E-2</v>
      </c>
      <c r="T58" s="465" t="s">
        <v>177</v>
      </c>
      <c r="U58" s="465" t="s">
        <v>654</v>
      </c>
      <c r="V58" s="466" t="s">
        <v>878</v>
      </c>
      <c r="W58" s="466" t="s">
        <v>883</v>
      </c>
      <c r="X58" s="466">
        <v>1</v>
      </c>
      <c r="Y58" s="467" t="s">
        <v>378</v>
      </c>
    </row>
    <row r="59" spans="2:34" s="157" customFormat="1" ht="27" customHeight="1">
      <c r="B59" s="882"/>
      <c r="C59" s="883"/>
      <c r="D59" s="449">
        <v>5</v>
      </c>
      <c r="E59" s="458" t="s">
        <v>636</v>
      </c>
      <c r="F59" s="459">
        <v>5455.9999999999964</v>
      </c>
      <c r="G59" s="460">
        <v>1764.8</v>
      </c>
      <c r="H59" s="460">
        <v>1762.55</v>
      </c>
      <c r="I59" s="461">
        <f t="shared" ref="I59:I74" si="40">H59/G59</f>
        <v>0.99872506799637351</v>
      </c>
      <c r="J59" s="460">
        <v>29.680000000000003</v>
      </c>
      <c r="K59" s="461">
        <f t="shared" si="32"/>
        <v>1.6817769718948324E-2</v>
      </c>
      <c r="L59" s="460">
        <v>200</v>
      </c>
      <c r="M59" s="461">
        <f t="shared" si="33"/>
        <v>1.0155428377153219</v>
      </c>
      <c r="N59" s="462">
        <v>5485.9999999999964</v>
      </c>
      <c r="O59" s="460">
        <v>0.15</v>
      </c>
      <c r="P59" s="461">
        <f t="shared" si="34"/>
        <v>8.499546690843155E-5</v>
      </c>
      <c r="Q59" s="476">
        <f t="shared" si="35"/>
        <v>30</v>
      </c>
      <c r="R59" s="463">
        <f t="shared" si="36"/>
        <v>27.280000000000065</v>
      </c>
      <c r="S59" s="461">
        <f t="shared" si="37"/>
        <v>1.5457842248413456E-2</v>
      </c>
      <c r="T59" s="465" t="s">
        <v>177</v>
      </c>
      <c r="U59" s="465" t="s">
        <v>654</v>
      </c>
      <c r="V59" s="466" t="s">
        <v>1016</v>
      </c>
      <c r="W59" s="466" t="s">
        <v>896</v>
      </c>
      <c r="X59" s="466">
        <v>1</v>
      </c>
      <c r="Y59" s="467" t="s">
        <v>370</v>
      </c>
    </row>
    <row r="60" spans="2:34" s="157" customFormat="1" ht="27" customHeight="1">
      <c r="B60" s="882"/>
      <c r="C60" s="883"/>
      <c r="D60" s="449">
        <v>6</v>
      </c>
      <c r="E60" s="458" t="s">
        <v>634</v>
      </c>
      <c r="F60" s="459">
        <v>5450.8910000000014</v>
      </c>
      <c r="G60" s="460">
        <v>948.8</v>
      </c>
      <c r="H60" s="460">
        <v>927.14</v>
      </c>
      <c r="I60" s="461">
        <f t="shared" si="40"/>
        <v>0.97717116357504219</v>
      </c>
      <c r="J60" s="460">
        <v>75.199999999999989</v>
      </c>
      <c r="K60" s="461">
        <f t="shared" si="32"/>
        <v>7.9258010118043842E-2</v>
      </c>
      <c r="L60" s="460">
        <v>108.26</v>
      </c>
      <c r="M60" s="461">
        <f t="shared" si="33"/>
        <v>1.056429173693086</v>
      </c>
      <c r="N60" s="462">
        <v>5796.2404000000006</v>
      </c>
      <c r="O60" s="460">
        <v>3.1900000000000004</v>
      </c>
      <c r="P60" s="461">
        <f t="shared" si="34"/>
        <v>3.3621416526138288E-3</v>
      </c>
      <c r="Q60" s="476">
        <f t="shared" si="35"/>
        <v>345.34940000000006</v>
      </c>
      <c r="R60" s="463">
        <f t="shared" si="36"/>
        <v>50.349999999999966</v>
      </c>
      <c r="S60" s="461">
        <f t="shared" si="37"/>
        <v>5.306703204047214E-2</v>
      </c>
      <c r="T60" s="465" t="s">
        <v>177</v>
      </c>
      <c r="U60" s="465" t="s">
        <v>220</v>
      </c>
      <c r="V60" s="466" t="s">
        <v>902</v>
      </c>
      <c r="W60" s="466" t="s">
        <v>910</v>
      </c>
      <c r="X60" s="466">
        <v>1</v>
      </c>
      <c r="Y60" s="467" t="s">
        <v>379</v>
      </c>
    </row>
    <row r="61" spans="2:34" s="157" customFormat="1" ht="27" customHeight="1">
      <c r="B61" s="882"/>
      <c r="C61" s="883"/>
      <c r="D61" s="449">
        <v>7</v>
      </c>
      <c r="E61" s="458" t="s">
        <v>697</v>
      </c>
      <c r="F61" s="459">
        <v>5118.9765000000034</v>
      </c>
      <c r="G61" s="460">
        <v>1096.23</v>
      </c>
      <c r="H61" s="460">
        <v>1041.45</v>
      </c>
      <c r="I61" s="461">
        <f t="shared" si="40"/>
        <v>0.95002873484578965</v>
      </c>
      <c r="J61" s="460">
        <v>132.72999999999999</v>
      </c>
      <c r="K61" s="461">
        <f t="shared" si="32"/>
        <v>0.12107860576703793</v>
      </c>
      <c r="L61" s="460">
        <v>65.67</v>
      </c>
      <c r="M61" s="461">
        <f t="shared" si="33"/>
        <v>1.0711073406128275</v>
      </c>
      <c r="N61" s="462">
        <v>5118.9765000000034</v>
      </c>
      <c r="O61" s="460">
        <v>0</v>
      </c>
      <c r="P61" s="461">
        <f t="shared" si="34"/>
        <v>0</v>
      </c>
      <c r="Q61" s="476">
        <f t="shared" si="35"/>
        <v>0</v>
      </c>
      <c r="R61" s="463">
        <f t="shared" si="36"/>
        <v>77.950000000000045</v>
      </c>
      <c r="S61" s="461">
        <f t="shared" si="37"/>
        <v>7.1107340612827641E-2</v>
      </c>
      <c r="T61" s="465" t="s">
        <v>177</v>
      </c>
      <c r="U61" s="465" t="s">
        <v>654</v>
      </c>
      <c r="V61" s="466" t="s">
        <v>878</v>
      </c>
      <c r="W61" s="466" t="s">
        <v>883</v>
      </c>
      <c r="X61" s="466">
        <v>1</v>
      </c>
      <c r="Y61" s="467" t="s">
        <v>698</v>
      </c>
      <c r="AB61" s="157">
        <v>1</v>
      </c>
      <c r="AC61" s="472" t="s">
        <v>844</v>
      </c>
    </row>
    <row r="62" spans="2:34" s="157" customFormat="1" ht="27" customHeight="1">
      <c r="B62" s="882"/>
      <c r="C62" s="883"/>
      <c r="D62" s="449">
        <v>8</v>
      </c>
      <c r="E62" s="458" t="s">
        <v>747</v>
      </c>
      <c r="F62" s="459">
        <v>4607.4619999999923</v>
      </c>
      <c r="G62" s="460">
        <v>1063.42</v>
      </c>
      <c r="H62" s="460">
        <v>1063.1699999999998</v>
      </c>
      <c r="I62" s="461">
        <f t="shared" si="40"/>
        <v>0.99976490944311724</v>
      </c>
      <c r="J62" s="460">
        <v>11.85</v>
      </c>
      <c r="K62" s="461">
        <f>J62/G62</f>
        <v>1.1143292396231026E-2</v>
      </c>
      <c r="L62" s="460">
        <v>407.74000000000007</v>
      </c>
      <c r="M62" s="461">
        <f>(H62+J62)/G62</f>
        <v>1.0109082018393483</v>
      </c>
      <c r="N62" s="462">
        <v>4729.7839999999924</v>
      </c>
      <c r="O62" s="460">
        <v>0.3</v>
      </c>
      <c r="P62" s="461">
        <f t="shared" si="34"/>
        <v>2.8210866825901333E-4</v>
      </c>
      <c r="Q62" s="476">
        <f t="shared" si="35"/>
        <v>122.32200000000002</v>
      </c>
      <c r="R62" s="463">
        <f t="shared" si="36"/>
        <v>11.299999999999681</v>
      </c>
      <c r="S62" s="461">
        <f t="shared" si="37"/>
        <v>1.0626093171089203E-2</v>
      </c>
      <c r="T62" s="465" t="s">
        <v>177</v>
      </c>
      <c r="U62" s="465" t="s">
        <v>220</v>
      </c>
      <c r="V62" s="466" t="s">
        <v>889</v>
      </c>
      <c r="W62" s="466" t="s">
        <v>1014</v>
      </c>
      <c r="X62" s="466">
        <v>1</v>
      </c>
      <c r="Y62" s="467" t="s">
        <v>745</v>
      </c>
      <c r="AB62" s="157">
        <v>2</v>
      </c>
      <c r="AC62" s="472" t="s">
        <v>529</v>
      </c>
    </row>
    <row r="63" spans="2:34" s="157" customFormat="1" ht="27" customHeight="1">
      <c r="B63" s="882"/>
      <c r="C63" s="883"/>
      <c r="D63" s="449">
        <v>9</v>
      </c>
      <c r="E63" s="458" t="s">
        <v>768</v>
      </c>
      <c r="F63" s="459">
        <v>4538.5856999999978</v>
      </c>
      <c r="G63" s="460">
        <v>373.89000000000004</v>
      </c>
      <c r="H63" s="460">
        <v>362.95</v>
      </c>
      <c r="I63" s="461">
        <f t="shared" si="40"/>
        <v>0.97074005723608536</v>
      </c>
      <c r="J63" s="460">
        <v>21.71</v>
      </c>
      <c r="K63" s="461">
        <f t="shared" ref="K63:K74" si="41">J63/G63</f>
        <v>5.80652063441119E-2</v>
      </c>
      <c r="L63" s="460">
        <v>421.40999999999997</v>
      </c>
      <c r="M63" s="461">
        <f t="shared" ref="M63:M74" si="42">(H63+J63)/G63</f>
        <v>1.0288052635801972</v>
      </c>
      <c r="N63" s="462">
        <v>4538.5856999999978</v>
      </c>
      <c r="O63" s="460">
        <v>0</v>
      </c>
      <c r="P63" s="461">
        <f t="shared" si="34"/>
        <v>0</v>
      </c>
      <c r="Q63" s="476">
        <f t="shared" si="35"/>
        <v>0</v>
      </c>
      <c r="R63" s="463">
        <f t="shared" si="36"/>
        <v>10.769999999999925</v>
      </c>
      <c r="S63" s="461">
        <f t="shared" si="37"/>
        <v>2.880526358019718E-2</v>
      </c>
      <c r="T63" s="465" t="s">
        <v>177</v>
      </c>
      <c r="U63" s="465" t="s">
        <v>654</v>
      </c>
      <c r="V63" s="466" t="s">
        <v>951</v>
      </c>
      <c r="W63" s="466" t="s">
        <v>868</v>
      </c>
      <c r="X63" s="466">
        <v>1</v>
      </c>
      <c r="Y63" s="467" t="s">
        <v>761</v>
      </c>
      <c r="AB63" s="157">
        <v>3</v>
      </c>
      <c r="AC63" s="472" t="s">
        <v>366</v>
      </c>
    </row>
    <row r="64" spans="2:34" s="157" customFormat="1" ht="27" customHeight="1">
      <c r="B64" s="882"/>
      <c r="C64" s="883"/>
      <c r="D64" s="449">
        <v>10</v>
      </c>
      <c r="E64" s="458" t="s">
        <v>439</v>
      </c>
      <c r="F64" s="459">
        <v>4464.5986000000021</v>
      </c>
      <c r="G64" s="460">
        <v>1174</v>
      </c>
      <c r="H64" s="460">
        <v>1159.81</v>
      </c>
      <c r="I64" s="461">
        <f t="shared" si="40"/>
        <v>0.9879131175468483</v>
      </c>
      <c r="J64" s="460">
        <v>21.78</v>
      </c>
      <c r="K64" s="461">
        <f t="shared" si="41"/>
        <v>1.8551959114139694E-2</v>
      </c>
      <c r="L64" s="460">
        <v>605.77999999999986</v>
      </c>
      <c r="M64" s="461">
        <f t="shared" si="42"/>
        <v>1.0064650766609879</v>
      </c>
      <c r="N64" s="462">
        <v>4597.8702000000021</v>
      </c>
      <c r="O64" s="460">
        <v>0.22</v>
      </c>
      <c r="P64" s="461">
        <f t="shared" si="34"/>
        <v>1.8739352640545145E-4</v>
      </c>
      <c r="Q64" s="476">
        <f t="shared" si="35"/>
        <v>133.27159999999998</v>
      </c>
      <c r="R64" s="463">
        <f t="shared" si="36"/>
        <v>7.3699999999999184</v>
      </c>
      <c r="S64" s="461">
        <f t="shared" si="37"/>
        <v>6.2776831345825544E-3</v>
      </c>
      <c r="T64" s="465" t="s">
        <v>177</v>
      </c>
      <c r="U64" s="465" t="s">
        <v>220</v>
      </c>
      <c r="V64" s="466" t="s">
        <v>907</v>
      </c>
      <c r="W64" s="466" t="s">
        <v>908</v>
      </c>
      <c r="X64" s="466">
        <v>1</v>
      </c>
      <c r="Y64" s="467" t="s">
        <v>374</v>
      </c>
      <c r="AB64" s="157">
        <v>4</v>
      </c>
      <c r="AC64" s="472" t="s">
        <v>654</v>
      </c>
    </row>
    <row r="65" spans="2:34" s="157" customFormat="1" ht="27" customHeight="1">
      <c r="B65" s="882"/>
      <c r="C65" s="883"/>
      <c r="D65" s="449">
        <v>11</v>
      </c>
      <c r="E65" s="458" t="s">
        <v>648</v>
      </c>
      <c r="F65" s="459">
        <v>4198.6189999999997</v>
      </c>
      <c r="G65" s="460">
        <v>214.51</v>
      </c>
      <c r="H65" s="460">
        <v>206.85000000000002</v>
      </c>
      <c r="I65" s="461">
        <f t="shared" si="40"/>
        <v>0.96429070905785297</v>
      </c>
      <c r="J65" s="460">
        <v>19.8</v>
      </c>
      <c r="K65" s="461">
        <f t="shared" si="41"/>
        <v>9.2303389119388388E-2</v>
      </c>
      <c r="L65" s="460">
        <v>345.84999999999997</v>
      </c>
      <c r="M65" s="461">
        <f t="shared" si="42"/>
        <v>1.0565940981772413</v>
      </c>
      <c r="N65" s="462">
        <v>4198.6189999999997</v>
      </c>
      <c r="O65" s="460">
        <v>0</v>
      </c>
      <c r="P65" s="461">
        <f t="shared" si="34"/>
        <v>0</v>
      </c>
      <c r="Q65" s="476">
        <f t="shared" si="35"/>
        <v>0</v>
      </c>
      <c r="R65" s="463">
        <f t="shared" si="36"/>
        <v>12.140000000000043</v>
      </c>
      <c r="S65" s="461">
        <f t="shared" si="37"/>
        <v>5.6594098177241356E-2</v>
      </c>
      <c r="T65" s="465" t="s">
        <v>177</v>
      </c>
      <c r="U65" s="465" t="s">
        <v>654</v>
      </c>
      <c r="V65" s="466" t="s">
        <v>880</v>
      </c>
      <c r="W65" s="466" t="s">
        <v>877</v>
      </c>
      <c r="X65" s="466">
        <v>1</v>
      </c>
      <c r="Y65" s="467" t="s">
        <v>640</v>
      </c>
      <c r="AB65" s="157">
        <v>5</v>
      </c>
      <c r="AC65" s="472" t="s">
        <v>219</v>
      </c>
    </row>
    <row r="66" spans="2:34" s="157" customFormat="1" ht="27" customHeight="1">
      <c r="B66" s="882"/>
      <c r="C66" s="883"/>
      <c r="D66" s="449">
        <v>12</v>
      </c>
      <c r="E66" s="458" t="s">
        <v>659</v>
      </c>
      <c r="F66" s="459">
        <v>4120.0340999999989</v>
      </c>
      <c r="G66" s="460">
        <v>1929.6</v>
      </c>
      <c r="H66" s="460">
        <v>1888.5300000000002</v>
      </c>
      <c r="I66" s="461">
        <f t="shared" si="40"/>
        <v>0.97871579601990066</v>
      </c>
      <c r="J66" s="460">
        <v>126.72</v>
      </c>
      <c r="K66" s="461">
        <f t="shared" si="41"/>
        <v>6.5671641791044774E-2</v>
      </c>
      <c r="L66" s="460">
        <v>51.87</v>
      </c>
      <c r="M66" s="461">
        <f t="shared" si="42"/>
        <v>1.0443874378109455</v>
      </c>
      <c r="N66" s="462">
        <v>4442.6654999999982</v>
      </c>
      <c r="O66" s="460">
        <v>6.22</v>
      </c>
      <c r="P66" s="461">
        <f t="shared" si="34"/>
        <v>3.2234660033167496E-3</v>
      </c>
      <c r="Q66" s="476">
        <f t="shared" si="35"/>
        <v>322.63139999999999</v>
      </c>
      <c r="R66" s="463">
        <f t="shared" si="36"/>
        <v>79.430000000000319</v>
      </c>
      <c r="S66" s="461">
        <f t="shared" si="37"/>
        <v>4.1163971807628694E-2</v>
      </c>
      <c r="T66" s="465" t="s">
        <v>177</v>
      </c>
      <c r="U66" s="465" t="s">
        <v>220</v>
      </c>
      <c r="V66" s="465" t="s">
        <v>902</v>
      </c>
      <c r="W66" s="465" t="s">
        <v>883</v>
      </c>
      <c r="X66" s="466">
        <v>1</v>
      </c>
      <c r="Y66" s="467" t="s">
        <v>661</v>
      </c>
      <c r="AB66" s="157">
        <v>6</v>
      </c>
      <c r="AC66" s="472" t="s">
        <v>220</v>
      </c>
    </row>
    <row r="67" spans="2:34" s="157" customFormat="1" ht="27" customHeight="1">
      <c r="B67" s="882"/>
      <c r="C67" s="883"/>
      <c r="D67" s="449">
        <v>13</v>
      </c>
      <c r="E67" s="458" t="s">
        <v>635</v>
      </c>
      <c r="F67" s="459">
        <v>3849.4273000000035</v>
      </c>
      <c r="G67" s="460">
        <v>1758.54</v>
      </c>
      <c r="H67" s="460">
        <v>1714.39</v>
      </c>
      <c r="I67" s="461">
        <f t="shared" si="40"/>
        <v>0.9748939461143904</v>
      </c>
      <c r="J67" s="460">
        <v>107.28</v>
      </c>
      <c r="K67" s="461">
        <f t="shared" si="41"/>
        <v>6.1005152001091814E-2</v>
      </c>
      <c r="L67" s="460">
        <v>66.13</v>
      </c>
      <c r="M67" s="461">
        <f t="shared" si="42"/>
        <v>1.0358990981154823</v>
      </c>
      <c r="N67" s="462">
        <v>4174.7869000000028</v>
      </c>
      <c r="O67" s="460">
        <v>4.92</v>
      </c>
      <c r="P67" s="461">
        <f t="shared" si="34"/>
        <v>2.7977754273431367E-3</v>
      </c>
      <c r="Q67" s="476">
        <f t="shared" si="35"/>
        <v>325.3596</v>
      </c>
      <c r="R67" s="463">
        <f t="shared" si="36"/>
        <v>58.210000000000107</v>
      </c>
      <c r="S67" s="461">
        <f t="shared" si="37"/>
        <v>3.3101322688139083E-2</v>
      </c>
      <c r="T67" s="465" t="s">
        <v>177</v>
      </c>
      <c r="U67" s="465" t="s">
        <v>654</v>
      </c>
      <c r="V67" s="465" t="s">
        <v>878</v>
      </c>
      <c r="W67" s="465" t="s">
        <v>883</v>
      </c>
      <c r="X67" s="466">
        <v>1</v>
      </c>
      <c r="Y67" s="467" t="s">
        <v>372</v>
      </c>
      <c r="AB67" s="157">
        <v>7</v>
      </c>
      <c r="AC67" s="472" t="s">
        <v>530</v>
      </c>
    </row>
    <row r="68" spans="2:34" s="157" customFormat="1" ht="27" customHeight="1">
      <c r="B68" s="882"/>
      <c r="C68" s="883"/>
      <c r="D68" s="449">
        <v>14</v>
      </c>
      <c r="E68" s="458" t="s">
        <v>988</v>
      </c>
      <c r="F68" s="459">
        <v>3371.3399999999997</v>
      </c>
      <c r="G68" s="460">
        <v>214437</v>
      </c>
      <c r="H68" s="460">
        <v>213998</v>
      </c>
      <c r="I68" s="461">
        <f t="shared" si="40"/>
        <v>0.99795277867159116</v>
      </c>
      <c r="J68" s="460">
        <v>1486</v>
      </c>
      <c r="K68" s="461">
        <f t="shared" si="41"/>
        <v>6.929774246048956E-3</v>
      </c>
      <c r="L68" s="460">
        <v>3.2199999999999998</v>
      </c>
      <c r="M68" s="461">
        <f t="shared" si="42"/>
        <v>1.0048825529176402</v>
      </c>
      <c r="N68" s="462">
        <v>3371.3399999999997</v>
      </c>
      <c r="O68" s="460">
        <v>0</v>
      </c>
      <c r="P68" s="461">
        <f t="shared" si="34"/>
        <v>0</v>
      </c>
      <c r="Q68" s="476">
        <f t="shared" si="35"/>
        <v>0</v>
      </c>
      <c r="R68" s="463">
        <f t="shared" si="36"/>
        <v>1047</v>
      </c>
      <c r="S68" s="461">
        <f t="shared" si="37"/>
        <v>4.8825529176401462E-3</v>
      </c>
      <c r="T68" s="465" t="s">
        <v>177</v>
      </c>
      <c r="U68" s="465" t="s">
        <v>654</v>
      </c>
      <c r="V68" s="466" t="s">
        <v>951</v>
      </c>
      <c r="W68" s="466" t="s">
        <v>1001</v>
      </c>
      <c r="X68" s="466">
        <v>1</v>
      </c>
      <c r="Y68" s="467" t="s">
        <v>370</v>
      </c>
      <c r="AC68" s="473"/>
    </row>
    <row r="69" spans="2:34" s="157" customFormat="1" ht="27" customHeight="1">
      <c r="B69" s="882"/>
      <c r="C69" s="883"/>
      <c r="D69" s="449">
        <v>15</v>
      </c>
      <c r="E69" s="458" t="s">
        <v>678</v>
      </c>
      <c r="F69" s="459">
        <v>3171.4677999999999</v>
      </c>
      <c r="G69" s="460">
        <v>20212</v>
      </c>
      <c r="H69" s="460">
        <v>20182.66</v>
      </c>
      <c r="I69" s="461">
        <f t="shared" si="40"/>
        <v>0.99854838709677418</v>
      </c>
      <c r="J69" s="460">
        <v>1150</v>
      </c>
      <c r="K69" s="461">
        <f t="shared" si="41"/>
        <v>5.6896892934890163E-2</v>
      </c>
      <c r="L69" s="460">
        <v>2.8300000000000005</v>
      </c>
      <c r="M69" s="461">
        <f t="shared" si="42"/>
        <v>1.0554452800316643</v>
      </c>
      <c r="N69" s="462">
        <v>3171.4677999999999</v>
      </c>
      <c r="O69" s="460">
        <v>0</v>
      </c>
      <c r="P69" s="461">
        <f t="shared" si="34"/>
        <v>0</v>
      </c>
      <c r="Q69" s="476">
        <f t="shared" si="35"/>
        <v>0</v>
      </c>
      <c r="R69" s="463">
        <f t="shared" si="36"/>
        <v>1120.6599999999999</v>
      </c>
      <c r="S69" s="461">
        <f t="shared" si="37"/>
        <v>5.5445280031664351E-2</v>
      </c>
      <c r="T69" s="465" t="s">
        <v>177</v>
      </c>
      <c r="U69" s="465" t="s">
        <v>654</v>
      </c>
      <c r="V69" s="465" t="s">
        <v>1002</v>
      </c>
      <c r="W69" s="465" t="s">
        <v>1001</v>
      </c>
      <c r="X69" s="466">
        <v>1</v>
      </c>
      <c r="Y69" s="467" t="s">
        <v>669</v>
      </c>
      <c r="AC69" s="472"/>
    </row>
    <row r="70" spans="2:34" s="157" customFormat="1" ht="27" customHeight="1">
      <c r="B70" s="882"/>
      <c r="C70" s="883"/>
      <c r="D70" s="449">
        <v>16</v>
      </c>
      <c r="E70" s="458" t="s">
        <v>788</v>
      </c>
      <c r="F70" s="459">
        <v>3101.9923999999974</v>
      </c>
      <c r="G70" s="460">
        <v>1602.9900000000002</v>
      </c>
      <c r="H70" s="460">
        <v>1586.6400000000003</v>
      </c>
      <c r="I70" s="461">
        <f t="shared" si="40"/>
        <v>0.98980031066943652</v>
      </c>
      <c r="J70" s="460">
        <v>64.010000000000005</v>
      </c>
      <c r="K70" s="461">
        <f t="shared" si="41"/>
        <v>3.9931627770603682E-2</v>
      </c>
      <c r="L70" s="460">
        <v>77.467142857142861</v>
      </c>
      <c r="M70" s="461">
        <f t="shared" si="42"/>
        <v>1.0297319384400403</v>
      </c>
      <c r="N70" s="462">
        <v>3710.6767999999979</v>
      </c>
      <c r="O70" s="460">
        <v>7.9799999999999995</v>
      </c>
      <c r="P70" s="461">
        <f t="shared" si="34"/>
        <v>4.9781969943667763E-3</v>
      </c>
      <c r="Q70" s="476">
        <f t="shared" si="35"/>
        <v>618.18780000000004</v>
      </c>
      <c r="R70" s="463">
        <f t="shared" si="36"/>
        <v>39.680000000000085</v>
      </c>
      <c r="S70" s="461">
        <f t="shared" si="37"/>
        <v>2.4753741445673449E-2</v>
      </c>
      <c r="T70" s="465" t="s">
        <v>177</v>
      </c>
      <c r="U70" s="465" t="s">
        <v>220</v>
      </c>
      <c r="V70" s="466" t="s">
        <v>878</v>
      </c>
      <c r="W70" s="466" t="s">
        <v>910</v>
      </c>
      <c r="X70" s="466">
        <v>1</v>
      </c>
      <c r="Y70" s="467" t="s">
        <v>781</v>
      </c>
      <c r="AC70" s="472"/>
    </row>
    <row r="71" spans="2:34" s="157" customFormat="1" ht="27" customHeight="1">
      <c r="B71" s="882"/>
      <c r="C71" s="883"/>
      <c r="D71" s="449">
        <v>17</v>
      </c>
      <c r="E71" s="458" t="s">
        <v>989</v>
      </c>
      <c r="F71" s="459">
        <v>3042.2832000000003</v>
      </c>
      <c r="G71" s="460">
        <v>2546.56</v>
      </c>
      <c r="H71" s="460">
        <v>2504.41</v>
      </c>
      <c r="I71" s="461">
        <f t="shared" si="40"/>
        <v>0.983448259612968</v>
      </c>
      <c r="J71" s="460">
        <v>82.519999999999982</v>
      </c>
      <c r="K71" s="461">
        <f t="shared" si="41"/>
        <v>3.2404498617743145E-2</v>
      </c>
      <c r="L71" s="460">
        <v>75.36</v>
      </c>
      <c r="M71" s="461">
        <f t="shared" si="42"/>
        <v>1.0158527582307111</v>
      </c>
      <c r="N71" s="462">
        <v>3042.2832000000003</v>
      </c>
      <c r="O71" s="460">
        <v>0</v>
      </c>
      <c r="P71" s="461">
        <f t="shared" si="34"/>
        <v>0</v>
      </c>
      <c r="Q71" s="476">
        <f t="shared" si="35"/>
        <v>0</v>
      </c>
      <c r="R71" s="463">
        <f t="shared" si="36"/>
        <v>40.369999999999891</v>
      </c>
      <c r="S71" s="461">
        <f t="shared" si="37"/>
        <v>1.5852758230711191E-2</v>
      </c>
      <c r="T71" s="465" t="s">
        <v>177</v>
      </c>
      <c r="U71" s="465" t="s">
        <v>654</v>
      </c>
      <c r="V71" s="466" t="s">
        <v>878</v>
      </c>
      <c r="W71" s="466" t="s">
        <v>883</v>
      </c>
      <c r="X71" s="466">
        <v>1</v>
      </c>
      <c r="Y71" s="467" t="s">
        <v>837</v>
      </c>
      <c r="AB71" s="474">
        <v>1</v>
      </c>
      <c r="AC71" s="472" t="s">
        <v>848</v>
      </c>
    </row>
    <row r="72" spans="2:34" s="157" customFormat="1" ht="27" customHeight="1">
      <c r="B72" s="882"/>
      <c r="C72" s="883"/>
      <c r="D72" s="449">
        <v>18</v>
      </c>
      <c r="E72" s="458" t="s">
        <v>854</v>
      </c>
      <c r="F72" s="459">
        <v>3027.2000000000003</v>
      </c>
      <c r="G72" s="460">
        <v>66.180000000000007</v>
      </c>
      <c r="H72" s="460">
        <v>62.809999999999995</v>
      </c>
      <c r="I72" s="461">
        <f t="shared" si="40"/>
        <v>0.9490782713810817</v>
      </c>
      <c r="J72" s="460">
        <v>5.2000000000000011</v>
      </c>
      <c r="K72" s="461">
        <f t="shared" si="41"/>
        <v>7.857358718646118E-2</v>
      </c>
      <c r="L72" s="460">
        <v>1760</v>
      </c>
      <c r="M72" s="461">
        <f t="shared" si="42"/>
        <v>1.0276518585675429</v>
      </c>
      <c r="N72" s="462">
        <v>3220.8</v>
      </c>
      <c r="O72" s="460">
        <v>0.11</v>
      </c>
      <c r="P72" s="461">
        <f t="shared" si="34"/>
        <v>1.6621335750982168E-3</v>
      </c>
      <c r="Q72" s="476">
        <f t="shared" si="35"/>
        <v>193.6</v>
      </c>
      <c r="R72" s="463">
        <f t="shared" si="36"/>
        <v>1.719999999999984</v>
      </c>
      <c r="S72" s="461">
        <f t="shared" si="37"/>
        <v>2.5989724992444604E-2</v>
      </c>
      <c r="T72" s="465" t="s">
        <v>177</v>
      </c>
      <c r="U72" s="465" t="s">
        <v>654</v>
      </c>
      <c r="V72" s="466" t="s">
        <v>881</v>
      </c>
      <c r="W72" s="466" t="s">
        <v>882</v>
      </c>
      <c r="X72" s="466">
        <v>1</v>
      </c>
      <c r="Y72" s="467" t="s">
        <v>855</v>
      </c>
      <c r="AB72" s="157">
        <v>2</v>
      </c>
      <c r="AC72" s="472" t="s">
        <v>850</v>
      </c>
    </row>
    <row r="73" spans="2:34" s="157" customFormat="1" ht="27" customHeight="1">
      <c r="B73" s="882"/>
      <c r="C73" s="883"/>
      <c r="D73" s="449">
        <v>19</v>
      </c>
      <c r="E73" s="458" t="s">
        <v>663</v>
      </c>
      <c r="F73" s="459">
        <v>2970.8897999999845</v>
      </c>
      <c r="G73" s="460">
        <v>449.04</v>
      </c>
      <c r="H73" s="460">
        <v>435.13</v>
      </c>
      <c r="I73" s="461">
        <f t="shared" si="40"/>
        <v>0.96902280420452513</v>
      </c>
      <c r="J73" s="460">
        <v>21.979999999999997</v>
      </c>
      <c r="K73" s="461">
        <f t="shared" si="41"/>
        <v>4.8948868697666126E-2</v>
      </c>
      <c r="L73" s="460">
        <v>368.13999999999993</v>
      </c>
      <c r="M73" s="461">
        <f t="shared" si="42"/>
        <v>1.0179716729021913</v>
      </c>
      <c r="N73" s="462">
        <v>2970.8897999999845</v>
      </c>
      <c r="O73" s="460">
        <v>0</v>
      </c>
      <c r="P73" s="461">
        <f t="shared" si="34"/>
        <v>0</v>
      </c>
      <c r="Q73" s="476">
        <f t="shared" si="35"/>
        <v>0</v>
      </c>
      <c r="R73" s="463">
        <f t="shared" si="36"/>
        <v>8.0699999999999932</v>
      </c>
      <c r="S73" s="461">
        <f t="shared" si="37"/>
        <v>1.7971672902191326E-2</v>
      </c>
      <c r="T73" s="465" t="s">
        <v>177</v>
      </c>
      <c r="U73" s="465" t="s">
        <v>654</v>
      </c>
      <c r="V73" s="466" t="s">
        <v>880</v>
      </c>
      <c r="W73" s="466" t="s">
        <v>877</v>
      </c>
      <c r="X73" s="466">
        <v>1</v>
      </c>
      <c r="Y73" s="467" t="s">
        <v>665</v>
      </c>
      <c r="AB73" s="475"/>
      <c r="AC73" s="472"/>
    </row>
    <row r="74" spans="2:34" s="157" customFormat="1" ht="27" customHeight="1">
      <c r="B74" s="884"/>
      <c r="C74" s="885"/>
      <c r="D74" s="449">
        <v>20</v>
      </c>
      <c r="E74" s="458" t="s">
        <v>534</v>
      </c>
      <c r="F74" s="459">
        <v>2963.6963999999989</v>
      </c>
      <c r="G74" s="460">
        <v>1098.1499999999999</v>
      </c>
      <c r="H74" s="460">
        <v>1082.21</v>
      </c>
      <c r="I74" s="461">
        <f t="shared" si="40"/>
        <v>0.98548467877794488</v>
      </c>
      <c r="J74" s="460">
        <v>27.07</v>
      </c>
      <c r="K74" s="461">
        <f t="shared" si="41"/>
        <v>2.4650548650002279E-2</v>
      </c>
      <c r="L74" s="460">
        <v>266.27999999999997</v>
      </c>
      <c r="M74" s="461">
        <f t="shared" si="42"/>
        <v>1.0101352274279471</v>
      </c>
      <c r="N74" s="462">
        <v>2963.6963999999989</v>
      </c>
      <c r="O74" s="460">
        <v>0</v>
      </c>
      <c r="P74" s="461">
        <f t="shared" si="34"/>
        <v>0</v>
      </c>
      <c r="Q74" s="476">
        <f t="shared" si="35"/>
        <v>0</v>
      </c>
      <c r="R74" s="463">
        <f t="shared" si="36"/>
        <v>11.130000000000109</v>
      </c>
      <c r="S74" s="461">
        <f t="shared" si="37"/>
        <v>1.0135227427947103E-2</v>
      </c>
      <c r="T74" s="465" t="s">
        <v>177</v>
      </c>
      <c r="U74" s="465" t="s">
        <v>654</v>
      </c>
      <c r="V74" s="466" t="s">
        <v>951</v>
      </c>
      <c r="W74" s="466" t="s">
        <v>868</v>
      </c>
      <c r="X74" s="466">
        <v>1</v>
      </c>
      <c r="Y74" s="467" t="s">
        <v>535</v>
      </c>
      <c r="AB74" s="475"/>
      <c r="AC74" s="472"/>
    </row>
    <row r="75" spans="2:34" ht="16.5" customHeight="1">
      <c r="B75" s="893" t="s">
        <v>841</v>
      </c>
      <c r="C75" s="894"/>
      <c r="D75" s="899" t="s">
        <v>173</v>
      </c>
      <c r="E75" s="899"/>
      <c r="F75" s="899"/>
      <c r="G75" s="899" t="s">
        <v>187</v>
      </c>
      <c r="H75" s="899"/>
      <c r="I75" s="899"/>
      <c r="J75" s="899"/>
      <c r="K75" s="899"/>
      <c r="L75" s="899"/>
      <c r="M75" s="899"/>
      <c r="N75" s="899"/>
      <c r="O75" s="899"/>
      <c r="P75" s="899"/>
      <c r="Q75" s="899"/>
      <c r="R75" s="899"/>
      <c r="S75" s="899"/>
      <c r="T75" s="899" t="s">
        <v>174</v>
      </c>
      <c r="U75" s="871" t="s">
        <v>257</v>
      </c>
      <c r="V75" s="910" t="s">
        <v>852</v>
      </c>
      <c r="W75" s="910" t="s">
        <v>843</v>
      </c>
      <c r="X75" s="889" t="s">
        <v>258</v>
      </c>
      <c r="Y75" s="892" t="s">
        <v>175</v>
      </c>
      <c r="AA75" s="899" t="s">
        <v>259</v>
      </c>
      <c r="AB75" s="899"/>
      <c r="AC75" s="899"/>
      <c r="AD75" s="899"/>
      <c r="AE75" s="899"/>
      <c r="AF75" s="899"/>
      <c r="AG75" s="899"/>
      <c r="AH75" s="899"/>
    </row>
    <row r="76" spans="2:34" ht="17.100000000000001" customHeight="1">
      <c r="B76" s="895"/>
      <c r="C76" s="896"/>
      <c r="D76" s="900" t="s">
        <v>172</v>
      </c>
      <c r="E76" s="899" t="s">
        <v>176</v>
      </c>
      <c r="F76" s="899"/>
      <c r="G76" s="899" t="s">
        <v>188</v>
      </c>
      <c r="H76" s="899"/>
      <c r="I76" s="899"/>
      <c r="J76" s="899"/>
      <c r="K76" s="899"/>
      <c r="L76" s="899"/>
      <c r="M76" s="899"/>
      <c r="N76" s="899"/>
      <c r="O76" s="899" t="s">
        <v>177</v>
      </c>
      <c r="P76" s="899"/>
      <c r="Q76" s="899"/>
      <c r="R76" s="899"/>
      <c r="S76" s="899"/>
      <c r="T76" s="899"/>
      <c r="U76" s="874"/>
      <c r="V76" s="890"/>
      <c r="W76" s="911"/>
      <c r="X76" s="890"/>
      <c r="Y76" s="892"/>
      <c r="AA76" s="899"/>
      <c r="AB76" s="899"/>
      <c r="AC76" s="899"/>
      <c r="AD76" s="899"/>
      <c r="AE76" s="899"/>
      <c r="AF76" s="899"/>
      <c r="AG76" s="899"/>
      <c r="AH76" s="899"/>
    </row>
    <row r="77" spans="2:34" ht="17.100000000000001" customHeight="1">
      <c r="B77" s="895"/>
      <c r="C77" s="896"/>
      <c r="D77" s="900"/>
      <c r="E77" s="900" t="s">
        <v>178</v>
      </c>
      <c r="F77" s="913" t="s">
        <v>853</v>
      </c>
      <c r="G77" s="901" t="s">
        <v>189</v>
      </c>
      <c r="H77" s="901"/>
      <c r="I77" s="901"/>
      <c r="J77" s="901"/>
      <c r="K77" s="901"/>
      <c r="L77" s="901"/>
      <c r="M77" s="901"/>
      <c r="N77" s="901"/>
      <c r="O77" s="914" t="s">
        <v>171</v>
      </c>
      <c r="P77" s="915"/>
      <c r="Q77" s="916"/>
      <c r="R77" s="901" t="s">
        <v>179</v>
      </c>
      <c r="S77" s="901"/>
      <c r="T77" s="899"/>
      <c r="U77" s="874"/>
      <c r="V77" s="890"/>
      <c r="W77" s="911"/>
      <c r="X77" s="890"/>
      <c r="Y77" s="892"/>
      <c r="AA77" s="899"/>
      <c r="AB77" s="899"/>
      <c r="AC77" s="899"/>
      <c r="AD77" s="899"/>
      <c r="AE77" s="899"/>
      <c r="AF77" s="899"/>
      <c r="AG77" s="899"/>
      <c r="AH77" s="899"/>
    </row>
    <row r="78" spans="2:34" ht="38.450000000000003" customHeight="1">
      <c r="B78" s="897"/>
      <c r="C78" s="898"/>
      <c r="D78" s="900"/>
      <c r="E78" s="900"/>
      <c r="F78" s="913"/>
      <c r="G78" s="456" t="s">
        <v>180</v>
      </c>
      <c r="H78" s="456" t="s">
        <v>270</v>
      </c>
      <c r="I78" s="456" t="s">
        <v>271</v>
      </c>
      <c r="J78" s="456" t="s">
        <v>181</v>
      </c>
      <c r="K78" s="456" t="s">
        <v>264</v>
      </c>
      <c r="L78" s="456" t="s">
        <v>182</v>
      </c>
      <c r="M78" s="456" t="s">
        <v>190</v>
      </c>
      <c r="N78" s="456" t="s">
        <v>183</v>
      </c>
      <c r="O78" s="457" t="s">
        <v>184</v>
      </c>
      <c r="P78" s="457" t="s">
        <v>185</v>
      </c>
      <c r="Q78" s="456" t="s">
        <v>186</v>
      </c>
      <c r="R78" s="457" t="s">
        <v>184</v>
      </c>
      <c r="S78" s="457" t="s">
        <v>185</v>
      </c>
      <c r="T78" s="899"/>
      <c r="U78" s="877"/>
      <c r="V78" s="891"/>
      <c r="W78" s="912"/>
      <c r="X78" s="891"/>
      <c r="Y78" s="892"/>
      <c r="AA78" s="179" t="s">
        <v>253</v>
      </c>
      <c r="AB78" s="179" t="s">
        <v>844</v>
      </c>
      <c r="AC78" s="171" t="s">
        <v>529</v>
      </c>
      <c r="AD78" s="171" t="s">
        <v>366</v>
      </c>
      <c r="AE78" s="171" t="s">
        <v>654</v>
      </c>
      <c r="AF78" s="171" t="s">
        <v>219</v>
      </c>
      <c r="AG78" s="171" t="s">
        <v>220</v>
      </c>
      <c r="AH78" s="171" t="s">
        <v>530</v>
      </c>
    </row>
    <row r="79" spans="2:34" s="157" customFormat="1" ht="27" customHeight="1">
      <c r="B79" s="880" t="s">
        <v>1024</v>
      </c>
      <c r="C79" s="881"/>
      <c r="D79" s="449">
        <v>1</v>
      </c>
      <c r="E79" s="458" t="s">
        <v>363</v>
      </c>
      <c r="F79" s="459">
        <v>13205.305100000007</v>
      </c>
      <c r="G79" s="460">
        <v>3938.5299999999997</v>
      </c>
      <c r="H79" s="460">
        <v>3916.23</v>
      </c>
      <c r="I79" s="461">
        <f>H79/G79</f>
        <v>0.99433798904667481</v>
      </c>
      <c r="J79" s="460">
        <v>115.81</v>
      </c>
      <c r="K79" s="461">
        <f>J79/G79</f>
        <v>2.9404371681820377E-2</v>
      </c>
      <c r="L79" s="460">
        <v>147.43000000000004</v>
      </c>
      <c r="M79" s="461">
        <f>(H79+J79)/G79</f>
        <v>1.0237423607284952</v>
      </c>
      <c r="N79" s="462">
        <v>13786.179300000007</v>
      </c>
      <c r="O79" s="460">
        <v>3.94</v>
      </c>
      <c r="P79" s="461">
        <f>O79/G79</f>
        <v>1.0003732356996138E-3</v>
      </c>
      <c r="Q79" s="476">
        <f>O79*L79</f>
        <v>580.87420000000009</v>
      </c>
      <c r="R79" s="463">
        <f>((H79+J79)-G79)-O79</f>
        <v>89.570000000000221</v>
      </c>
      <c r="S79" s="461">
        <f>R79/G79</f>
        <v>2.2741987492795594E-2</v>
      </c>
      <c r="T79" s="465" t="s">
        <v>177</v>
      </c>
      <c r="U79" s="465" t="s">
        <v>219</v>
      </c>
      <c r="V79" s="466" t="s">
        <v>759</v>
      </c>
      <c r="W79" s="466" t="s">
        <v>963</v>
      </c>
      <c r="X79" s="466">
        <v>1</v>
      </c>
      <c r="Y79" s="467" t="s">
        <v>370</v>
      </c>
      <c r="Z79" s="468" t="s">
        <v>845</v>
      </c>
      <c r="AA79" s="469">
        <f>SUM(X79:X98)</f>
        <v>20</v>
      </c>
      <c r="AB79" s="470">
        <f>SUMIF($U$79:$U$98,TRIM(AB78),$X$79:$X$98)</f>
        <v>0</v>
      </c>
      <c r="AC79" s="470">
        <f t="shared" ref="AC79:AH79" si="43">SUMIF($U$79:$U$98,TRIM(AC78),$X$79:$X$98)</f>
        <v>0</v>
      </c>
      <c r="AD79" s="470">
        <f t="shared" si="43"/>
        <v>0</v>
      </c>
      <c r="AE79" s="470">
        <f t="shared" si="43"/>
        <v>16</v>
      </c>
      <c r="AF79" s="470">
        <f t="shared" si="43"/>
        <v>1</v>
      </c>
      <c r="AG79" s="470">
        <f t="shared" si="43"/>
        <v>3</v>
      </c>
      <c r="AH79" s="470">
        <f t="shared" si="43"/>
        <v>0</v>
      </c>
    </row>
    <row r="80" spans="2:34" s="157" customFormat="1" ht="27" customHeight="1">
      <c r="B80" s="882"/>
      <c r="C80" s="883"/>
      <c r="D80" s="449">
        <v>2</v>
      </c>
      <c r="E80" s="458" t="s">
        <v>1025</v>
      </c>
      <c r="F80" s="459">
        <v>6412.3360000000002</v>
      </c>
      <c r="G80" s="460">
        <v>924.87999999999988</v>
      </c>
      <c r="H80" s="460">
        <v>902.67000000000007</v>
      </c>
      <c r="I80" s="461">
        <f t="shared" ref="I80:I81" si="44">H80/G80</f>
        <v>0.97598607386904268</v>
      </c>
      <c r="J80" s="460">
        <v>43.1</v>
      </c>
      <c r="K80" s="461">
        <f t="shared" ref="K80:K85" si="45">J80/G80</f>
        <v>4.6600640083037805E-2</v>
      </c>
      <c r="L80" s="460">
        <v>327.16000000000003</v>
      </c>
      <c r="M80" s="461">
        <f t="shared" ref="M80:M85" si="46">(H80+J80)/G80</f>
        <v>1.0225867139520806</v>
      </c>
      <c r="N80" s="462">
        <v>6834.3724000000002</v>
      </c>
      <c r="O80" s="460">
        <v>1.29</v>
      </c>
      <c r="P80" s="461">
        <f t="shared" ref="P80:P98" si="47">O80/G80</f>
        <v>1.3947755384482313E-3</v>
      </c>
      <c r="Q80" s="476">
        <f t="shared" ref="Q80:Q98" si="48">O80*L80</f>
        <v>422.03640000000007</v>
      </c>
      <c r="R80" s="463">
        <f t="shared" ref="R80:R98" si="49">((H80+J80)-G80)-O80</f>
        <v>19.600000000000215</v>
      </c>
      <c r="S80" s="461">
        <f t="shared" ref="S80:S98" si="50">R80/G80</f>
        <v>2.1191938413632275E-2</v>
      </c>
      <c r="T80" s="465" t="s">
        <v>177</v>
      </c>
      <c r="U80" s="465" t="s">
        <v>654</v>
      </c>
      <c r="V80" s="466" t="s">
        <v>1038</v>
      </c>
      <c r="W80" s="466" t="s">
        <v>896</v>
      </c>
      <c r="X80" s="466">
        <v>1</v>
      </c>
      <c r="Y80" s="467" t="s">
        <v>977</v>
      </c>
      <c r="AA80" s="469"/>
      <c r="AB80" s="478">
        <f>SUMIF($U$79:$U$98,TRIM(AB78),$F$79:$F$98)</f>
        <v>0</v>
      </c>
      <c r="AC80" s="478">
        <f t="shared" ref="AC80:AH80" si="51">SUMIF($U$79:$U$98,TRIM(AC78),$F$79:$F$98)</f>
        <v>0</v>
      </c>
      <c r="AD80" s="478">
        <f t="shared" si="51"/>
        <v>0</v>
      </c>
      <c r="AE80" s="478">
        <f t="shared" si="51"/>
        <v>68957.505000000034</v>
      </c>
      <c r="AF80" s="478">
        <f t="shared" si="51"/>
        <v>13205.305100000007</v>
      </c>
      <c r="AG80" s="478">
        <f t="shared" si="51"/>
        <v>11591.991400000001</v>
      </c>
      <c r="AH80" s="478">
        <f t="shared" si="51"/>
        <v>0</v>
      </c>
    </row>
    <row r="81" spans="2:34" s="157" customFormat="1" ht="27" customHeight="1">
      <c r="B81" s="882"/>
      <c r="C81" s="883"/>
      <c r="D81" s="449">
        <v>3</v>
      </c>
      <c r="E81" s="458" t="s">
        <v>435</v>
      </c>
      <c r="F81" s="459">
        <v>6251.0085000000081</v>
      </c>
      <c r="G81" s="460">
        <v>662.5</v>
      </c>
      <c r="H81" s="460">
        <v>658.44999999999993</v>
      </c>
      <c r="I81" s="461">
        <f t="shared" si="44"/>
        <v>0.99388679245283007</v>
      </c>
      <c r="J81" s="460">
        <v>18.7</v>
      </c>
      <c r="K81" s="461">
        <f t="shared" si="45"/>
        <v>2.8226415094339621E-2</v>
      </c>
      <c r="L81" s="460">
        <v>426.69</v>
      </c>
      <c r="M81" s="461">
        <f t="shared" si="46"/>
        <v>1.0221132075471697</v>
      </c>
      <c r="N81" s="462">
        <v>6251.0085000000081</v>
      </c>
      <c r="O81" s="460">
        <v>0</v>
      </c>
      <c r="P81" s="461">
        <f t="shared" si="47"/>
        <v>0</v>
      </c>
      <c r="Q81" s="476">
        <f t="shared" si="48"/>
        <v>0</v>
      </c>
      <c r="R81" s="463">
        <f t="shared" si="49"/>
        <v>14.649999999999977</v>
      </c>
      <c r="S81" s="461">
        <f t="shared" si="50"/>
        <v>2.2113207547169778E-2</v>
      </c>
      <c r="T81" s="465" t="s">
        <v>177</v>
      </c>
      <c r="U81" s="465" t="s">
        <v>654</v>
      </c>
      <c r="V81" s="466" t="s">
        <v>1039</v>
      </c>
      <c r="W81" s="498" t="s">
        <v>1040</v>
      </c>
      <c r="X81" s="466">
        <v>1</v>
      </c>
      <c r="Y81" s="467" t="s">
        <v>436</v>
      </c>
      <c r="AA81" s="449"/>
      <c r="AB81" s="479">
        <f>AB79/$AA79</f>
        <v>0</v>
      </c>
      <c r="AC81" s="479">
        <f t="shared" ref="AC81:AH81" si="52">AC79/$AA79</f>
        <v>0</v>
      </c>
      <c r="AD81" s="479">
        <f t="shared" si="52"/>
        <v>0</v>
      </c>
      <c r="AE81" s="479">
        <f t="shared" si="52"/>
        <v>0.8</v>
      </c>
      <c r="AF81" s="479">
        <f t="shared" si="52"/>
        <v>0.05</v>
      </c>
      <c r="AG81" s="479">
        <f t="shared" si="52"/>
        <v>0.15</v>
      </c>
      <c r="AH81" s="479">
        <f t="shared" si="52"/>
        <v>0</v>
      </c>
    </row>
    <row r="82" spans="2:34" s="157" customFormat="1" ht="27" customHeight="1">
      <c r="B82" s="882"/>
      <c r="C82" s="883"/>
      <c r="D82" s="449">
        <v>4</v>
      </c>
      <c r="E82" s="458" t="s">
        <v>697</v>
      </c>
      <c r="F82" s="459">
        <v>6136.2048000000004</v>
      </c>
      <c r="G82" s="460">
        <v>1191.01</v>
      </c>
      <c r="H82" s="460">
        <v>1128.8999999999999</v>
      </c>
      <c r="I82" s="461">
        <f>H82/G82</f>
        <v>0.94785098361894515</v>
      </c>
      <c r="J82" s="460">
        <v>155.55000000000001</v>
      </c>
      <c r="K82" s="461">
        <f t="shared" si="45"/>
        <v>0.13060343741866148</v>
      </c>
      <c r="L82" s="460">
        <v>65.67</v>
      </c>
      <c r="M82" s="461">
        <f t="shared" si="46"/>
        <v>1.0784544210376066</v>
      </c>
      <c r="N82" s="462">
        <v>6136.2048000000004</v>
      </c>
      <c r="O82" s="460">
        <v>0</v>
      </c>
      <c r="P82" s="461">
        <f t="shared" si="47"/>
        <v>0</v>
      </c>
      <c r="Q82" s="476">
        <f t="shared" si="48"/>
        <v>0</v>
      </c>
      <c r="R82" s="463">
        <f t="shared" si="49"/>
        <v>93.439999999999827</v>
      </c>
      <c r="S82" s="461">
        <f t="shared" si="50"/>
        <v>7.8454421037606595E-2</v>
      </c>
      <c r="T82" s="465" t="s">
        <v>177</v>
      </c>
      <c r="U82" s="465" t="s">
        <v>654</v>
      </c>
      <c r="V82" s="466" t="s">
        <v>902</v>
      </c>
      <c r="W82" s="466" t="s">
        <v>910</v>
      </c>
      <c r="X82" s="466">
        <v>1</v>
      </c>
      <c r="Y82" s="467" t="s">
        <v>698</v>
      </c>
    </row>
    <row r="83" spans="2:34" s="157" customFormat="1" ht="27" customHeight="1">
      <c r="B83" s="882"/>
      <c r="C83" s="883"/>
      <c r="D83" s="449">
        <v>5</v>
      </c>
      <c r="E83" s="458" t="s">
        <v>768</v>
      </c>
      <c r="F83" s="459">
        <v>5187.5571000000009</v>
      </c>
      <c r="G83" s="460">
        <v>335</v>
      </c>
      <c r="H83" s="460">
        <v>322.06</v>
      </c>
      <c r="I83" s="461">
        <f t="shared" ref="I83:I98" si="53">H83/G83</f>
        <v>0.96137313432835825</v>
      </c>
      <c r="J83" s="460">
        <v>25.25</v>
      </c>
      <c r="K83" s="461">
        <f t="shared" si="45"/>
        <v>7.537313432835821E-2</v>
      </c>
      <c r="L83" s="460">
        <v>421.40999999999997</v>
      </c>
      <c r="M83" s="461">
        <f t="shared" si="46"/>
        <v>1.0367462686567164</v>
      </c>
      <c r="N83" s="462">
        <v>5187.5571000000009</v>
      </c>
      <c r="O83" s="460">
        <v>0</v>
      </c>
      <c r="P83" s="461">
        <f t="shared" si="47"/>
        <v>0</v>
      </c>
      <c r="Q83" s="476">
        <f t="shared" si="48"/>
        <v>0</v>
      </c>
      <c r="R83" s="463">
        <f t="shared" si="49"/>
        <v>12.310000000000002</v>
      </c>
      <c r="S83" s="461">
        <f t="shared" si="50"/>
        <v>3.6746268656716423E-2</v>
      </c>
      <c r="T83" s="465" t="s">
        <v>177</v>
      </c>
      <c r="U83" s="465" t="s">
        <v>654</v>
      </c>
      <c r="V83" s="466" t="s">
        <v>1051</v>
      </c>
      <c r="W83" s="466" t="s">
        <v>896</v>
      </c>
      <c r="X83" s="466">
        <v>1</v>
      </c>
      <c r="Y83" s="467" t="s">
        <v>761</v>
      </c>
    </row>
    <row r="84" spans="2:34" s="157" customFormat="1" ht="27" customHeight="1">
      <c r="B84" s="882"/>
      <c r="C84" s="883"/>
      <c r="D84" s="449">
        <v>6</v>
      </c>
      <c r="E84" s="458" t="s">
        <v>649</v>
      </c>
      <c r="F84" s="459">
        <v>5149.6425000000054</v>
      </c>
      <c r="G84" s="460">
        <v>1035.24</v>
      </c>
      <c r="H84" s="460">
        <v>1005.49</v>
      </c>
      <c r="I84" s="461">
        <f t="shared" si="53"/>
        <v>0.97126270236853285</v>
      </c>
      <c r="J84" s="460">
        <v>81.5</v>
      </c>
      <c r="K84" s="461">
        <f t="shared" si="45"/>
        <v>7.8725706116456087E-2</v>
      </c>
      <c r="L84" s="460">
        <v>99.51</v>
      </c>
      <c r="M84" s="461">
        <f t="shared" si="46"/>
        <v>1.0499884084849891</v>
      </c>
      <c r="N84" s="462">
        <v>5149.6425000000054</v>
      </c>
      <c r="O84" s="460">
        <v>0</v>
      </c>
      <c r="P84" s="461">
        <f t="shared" si="47"/>
        <v>0</v>
      </c>
      <c r="Q84" s="476">
        <f t="shared" si="48"/>
        <v>0</v>
      </c>
      <c r="R84" s="463">
        <f t="shared" si="49"/>
        <v>51.75</v>
      </c>
      <c r="S84" s="461">
        <f t="shared" si="50"/>
        <v>4.9988408484988985E-2</v>
      </c>
      <c r="T84" s="465" t="s">
        <v>177</v>
      </c>
      <c r="U84" s="465" t="s">
        <v>654</v>
      </c>
      <c r="V84" s="466" t="s">
        <v>902</v>
      </c>
      <c r="W84" s="466" t="s">
        <v>910</v>
      </c>
      <c r="X84" s="466">
        <v>1</v>
      </c>
      <c r="Y84" s="467" t="s">
        <v>410</v>
      </c>
      <c r="AA84" s="871" t="s">
        <v>259</v>
      </c>
      <c r="AB84" s="872"/>
      <c r="AC84" s="872"/>
      <c r="AD84" s="872"/>
      <c r="AE84" s="872"/>
      <c r="AF84" s="872"/>
      <c r="AG84" s="872"/>
      <c r="AH84" s="873"/>
    </row>
    <row r="85" spans="2:34" s="157" customFormat="1" ht="27" customHeight="1">
      <c r="B85" s="882"/>
      <c r="C85" s="883"/>
      <c r="D85" s="449">
        <v>7</v>
      </c>
      <c r="E85" s="458" t="s">
        <v>1026</v>
      </c>
      <c r="F85" s="459">
        <v>4841.2538999999888</v>
      </c>
      <c r="G85" s="460">
        <v>402.01</v>
      </c>
      <c r="H85" s="460">
        <v>391.71999999999997</v>
      </c>
      <c r="I85" s="461">
        <f t="shared" si="53"/>
        <v>0.9744036218004527</v>
      </c>
      <c r="J85" s="460">
        <v>24.800000000000004</v>
      </c>
      <c r="K85" s="461">
        <f t="shared" si="45"/>
        <v>6.1690007711250973E-2</v>
      </c>
      <c r="L85" s="460">
        <v>365.92999999999995</v>
      </c>
      <c r="M85" s="461">
        <f t="shared" si="46"/>
        <v>1.0360936295117036</v>
      </c>
      <c r="N85" s="462">
        <v>5309.644299999989</v>
      </c>
      <c r="O85" s="460">
        <v>1.28</v>
      </c>
      <c r="P85" s="461">
        <f t="shared" si="47"/>
        <v>3.1840003980000498E-3</v>
      </c>
      <c r="Q85" s="476">
        <f t="shared" si="48"/>
        <v>468.39039999999994</v>
      </c>
      <c r="R85" s="463">
        <f t="shared" si="49"/>
        <v>13.229999999999992</v>
      </c>
      <c r="S85" s="461">
        <f t="shared" si="50"/>
        <v>3.2909629113703619E-2</v>
      </c>
      <c r="T85" s="465" t="s">
        <v>177</v>
      </c>
      <c r="U85" s="465" t="s">
        <v>654</v>
      </c>
      <c r="V85" s="466" t="s">
        <v>967</v>
      </c>
      <c r="W85" s="466" t="s">
        <v>1041</v>
      </c>
      <c r="X85" s="466">
        <v>1</v>
      </c>
      <c r="Y85" s="467" t="s">
        <v>583</v>
      </c>
      <c r="AA85" s="874"/>
      <c r="AB85" s="875"/>
      <c r="AC85" s="875"/>
      <c r="AD85" s="875"/>
      <c r="AE85" s="875"/>
      <c r="AF85" s="875"/>
      <c r="AG85" s="875"/>
      <c r="AH85" s="876"/>
    </row>
    <row r="86" spans="2:34" s="157" customFormat="1" ht="27" customHeight="1">
      <c r="B86" s="882"/>
      <c r="C86" s="883"/>
      <c r="D86" s="449">
        <v>8</v>
      </c>
      <c r="E86" s="458" t="s">
        <v>533</v>
      </c>
      <c r="F86" s="459">
        <v>4345.2815999999993</v>
      </c>
      <c r="G86" s="460">
        <v>3801.9</v>
      </c>
      <c r="H86" s="460">
        <v>3681.9200000000005</v>
      </c>
      <c r="I86" s="461">
        <f t="shared" si="53"/>
        <v>0.96844209474210274</v>
      </c>
      <c r="J86" s="460">
        <v>165.3</v>
      </c>
      <c r="K86" s="461">
        <f>J86/G86</f>
        <v>4.3478260869565216E-2</v>
      </c>
      <c r="L86" s="460">
        <v>127.84000000000002</v>
      </c>
      <c r="M86" s="461">
        <f>(H86+J86)/G86</f>
        <v>1.011920355611668</v>
      </c>
      <c r="N86" s="462">
        <v>5793.7087999999994</v>
      </c>
      <c r="O86" s="460">
        <v>11.33</v>
      </c>
      <c r="P86" s="461">
        <f t="shared" si="47"/>
        <v>2.9800889029169626E-3</v>
      </c>
      <c r="Q86" s="476">
        <f t="shared" si="48"/>
        <v>1448.4272000000003</v>
      </c>
      <c r="R86" s="463">
        <f t="shared" si="49"/>
        <v>33.99000000000062</v>
      </c>
      <c r="S86" s="461">
        <f t="shared" si="50"/>
        <v>8.9402667087510514E-3</v>
      </c>
      <c r="T86" s="465" t="s">
        <v>177</v>
      </c>
      <c r="U86" s="465" t="s">
        <v>654</v>
      </c>
      <c r="V86" s="466" t="s">
        <v>892</v>
      </c>
      <c r="W86" s="466" t="s">
        <v>896</v>
      </c>
      <c r="X86" s="466">
        <v>1</v>
      </c>
      <c r="Y86" s="467" t="s">
        <v>370</v>
      </c>
      <c r="AA86" s="877"/>
      <c r="AB86" s="878"/>
      <c r="AC86" s="878"/>
      <c r="AD86" s="878"/>
      <c r="AE86" s="878"/>
      <c r="AF86" s="878"/>
      <c r="AG86" s="878"/>
      <c r="AH86" s="879"/>
    </row>
    <row r="87" spans="2:34" s="157" customFormat="1" ht="27" customHeight="1">
      <c r="B87" s="882"/>
      <c r="C87" s="883"/>
      <c r="D87" s="449">
        <v>9</v>
      </c>
      <c r="E87" s="458" t="s">
        <v>634</v>
      </c>
      <c r="F87" s="459">
        <v>4313.0783999999994</v>
      </c>
      <c r="G87" s="460">
        <v>821.12000000000012</v>
      </c>
      <c r="H87" s="460">
        <v>807.22</v>
      </c>
      <c r="I87" s="461">
        <f t="shared" si="53"/>
        <v>0.98307190179267334</v>
      </c>
      <c r="J87" s="460">
        <v>55.800000000000004</v>
      </c>
      <c r="K87" s="461">
        <f t="shared" ref="K87:K98" si="54">J87/G87</f>
        <v>6.7955962587685104E-2</v>
      </c>
      <c r="L87" s="460">
        <v>108.26</v>
      </c>
      <c r="M87" s="461">
        <f t="shared" ref="M87:M98" si="55">(H87+J87)/G87</f>
        <v>1.0510278643803583</v>
      </c>
      <c r="N87" s="462">
        <v>4536.0939999999991</v>
      </c>
      <c r="O87" s="460">
        <v>2.06</v>
      </c>
      <c r="P87" s="461">
        <f t="shared" si="47"/>
        <v>2.5087685113016366E-3</v>
      </c>
      <c r="Q87" s="476">
        <f t="shared" si="48"/>
        <v>223.01560000000001</v>
      </c>
      <c r="R87" s="463">
        <f t="shared" si="49"/>
        <v>39.839999999999861</v>
      </c>
      <c r="S87" s="461">
        <f t="shared" si="50"/>
        <v>4.8519095869056721E-2</v>
      </c>
      <c r="T87" s="465" t="s">
        <v>177</v>
      </c>
      <c r="U87" s="465" t="s">
        <v>220</v>
      </c>
      <c r="V87" s="466" t="s">
        <v>902</v>
      </c>
      <c r="W87" s="466" t="s">
        <v>910</v>
      </c>
      <c r="X87" s="466">
        <v>1</v>
      </c>
      <c r="Y87" s="467" t="s">
        <v>379</v>
      </c>
      <c r="AA87" s="179" t="s">
        <v>253</v>
      </c>
      <c r="AB87" s="179" t="s">
        <v>844</v>
      </c>
      <c r="AC87" s="171" t="s">
        <v>529</v>
      </c>
      <c r="AD87" s="171" t="s">
        <v>366</v>
      </c>
      <c r="AE87" s="171" t="s">
        <v>654</v>
      </c>
      <c r="AF87" s="171" t="s">
        <v>219</v>
      </c>
      <c r="AG87" s="171" t="s">
        <v>220</v>
      </c>
      <c r="AH87" s="171" t="s">
        <v>530</v>
      </c>
    </row>
    <row r="88" spans="2:34" s="157" customFormat="1" ht="27" customHeight="1">
      <c r="B88" s="882"/>
      <c r="C88" s="883"/>
      <c r="D88" s="449">
        <v>10</v>
      </c>
      <c r="E88" s="458" t="s">
        <v>1027</v>
      </c>
      <c r="F88" s="459">
        <v>4087.1394000000105</v>
      </c>
      <c r="G88" s="460">
        <v>2659.03</v>
      </c>
      <c r="H88" s="460">
        <v>2548.83</v>
      </c>
      <c r="I88" s="461">
        <f t="shared" si="53"/>
        <v>0.95855631564893951</v>
      </c>
      <c r="J88" s="460">
        <v>138.43</v>
      </c>
      <c r="K88" s="461">
        <f t="shared" si="54"/>
        <v>5.2060337792352848E-2</v>
      </c>
      <c r="L88" s="460">
        <v>144.78</v>
      </c>
      <c r="M88" s="461">
        <f t="shared" si="55"/>
        <v>1.0106166534412924</v>
      </c>
      <c r="N88" s="462">
        <v>4087.1394000000105</v>
      </c>
      <c r="O88" s="460">
        <v>0</v>
      </c>
      <c r="P88" s="461">
        <f t="shared" si="47"/>
        <v>0</v>
      </c>
      <c r="Q88" s="476">
        <f t="shared" si="48"/>
        <v>0</v>
      </c>
      <c r="R88" s="463">
        <f t="shared" si="49"/>
        <v>28.229999999999563</v>
      </c>
      <c r="S88" s="461">
        <f t="shared" si="50"/>
        <v>1.0616653441292336E-2</v>
      </c>
      <c r="T88" s="465" t="s">
        <v>177</v>
      </c>
      <c r="U88" s="465" t="s">
        <v>654</v>
      </c>
      <c r="V88" s="466" t="s">
        <v>892</v>
      </c>
      <c r="W88" s="466" t="s">
        <v>896</v>
      </c>
      <c r="X88" s="466">
        <v>1</v>
      </c>
      <c r="Y88" s="467" t="s">
        <v>977</v>
      </c>
      <c r="Z88" s="485" t="s">
        <v>1033</v>
      </c>
      <c r="AA88" s="480">
        <f>AA7+AA31+AA55+AA79</f>
        <v>80</v>
      </c>
      <c r="AB88" s="480">
        <f t="shared" ref="AB88:AH89" si="56">AB7+AB31+AB55+AB79</f>
        <v>0</v>
      </c>
      <c r="AC88" s="480">
        <f t="shared" si="56"/>
        <v>0</v>
      </c>
      <c r="AD88" s="480">
        <f t="shared" si="56"/>
        <v>0</v>
      </c>
      <c r="AE88" s="480">
        <f t="shared" si="56"/>
        <v>59</v>
      </c>
      <c r="AF88" s="480">
        <f t="shared" si="56"/>
        <v>4</v>
      </c>
      <c r="AG88" s="480">
        <f t="shared" si="56"/>
        <v>17</v>
      </c>
      <c r="AH88" s="480">
        <f t="shared" si="56"/>
        <v>0</v>
      </c>
    </row>
    <row r="89" spans="2:34" s="157" customFormat="1" ht="27" customHeight="1">
      <c r="B89" s="882"/>
      <c r="C89" s="883"/>
      <c r="D89" s="449">
        <v>11</v>
      </c>
      <c r="E89" s="458" t="s">
        <v>788</v>
      </c>
      <c r="F89" s="459">
        <v>3938.6485999999977</v>
      </c>
      <c r="G89" s="460">
        <v>1239.6699999999998</v>
      </c>
      <c r="H89" s="460">
        <v>1128.58</v>
      </c>
      <c r="I89" s="461">
        <f t="shared" si="53"/>
        <v>0.91038744181919384</v>
      </c>
      <c r="J89" s="460">
        <v>166.03</v>
      </c>
      <c r="K89" s="461">
        <f t="shared" si="54"/>
        <v>0.13393080416562475</v>
      </c>
      <c r="L89" s="460">
        <v>71.69</v>
      </c>
      <c r="M89" s="461">
        <f t="shared" si="55"/>
        <v>1.0443182459848186</v>
      </c>
      <c r="N89" s="462">
        <v>3938.6485999999977</v>
      </c>
      <c r="O89" s="460">
        <v>0</v>
      </c>
      <c r="P89" s="461">
        <f t="shared" si="47"/>
        <v>0</v>
      </c>
      <c r="Q89" s="476">
        <f t="shared" si="48"/>
        <v>0</v>
      </c>
      <c r="R89" s="463">
        <f t="shared" si="49"/>
        <v>54.940000000000055</v>
      </c>
      <c r="S89" s="461">
        <f t="shared" si="50"/>
        <v>4.4318245984818587E-2</v>
      </c>
      <c r="T89" s="465" t="s">
        <v>177</v>
      </c>
      <c r="U89" s="465" t="s">
        <v>220</v>
      </c>
      <c r="V89" s="466" t="s">
        <v>878</v>
      </c>
      <c r="W89" s="466" t="s">
        <v>910</v>
      </c>
      <c r="X89" s="466">
        <v>1</v>
      </c>
      <c r="Y89" s="467" t="s">
        <v>781</v>
      </c>
      <c r="AA89" s="481"/>
      <c r="AB89" s="478">
        <f>AB8+AB32+AB56+AB80</f>
        <v>0</v>
      </c>
      <c r="AC89" s="478">
        <f t="shared" si="56"/>
        <v>0</v>
      </c>
      <c r="AD89" s="478">
        <f t="shared" si="56"/>
        <v>0</v>
      </c>
      <c r="AE89" s="478">
        <f t="shared" si="56"/>
        <v>285636.74789999996</v>
      </c>
      <c r="AF89" s="478">
        <f t="shared" si="56"/>
        <v>54832.16560000008</v>
      </c>
      <c r="AG89" s="478">
        <f t="shared" si="56"/>
        <v>73819.327599999961</v>
      </c>
      <c r="AH89" s="478">
        <f t="shared" si="56"/>
        <v>0</v>
      </c>
    </row>
    <row r="90" spans="2:34" s="157" customFormat="1" ht="27" customHeight="1">
      <c r="B90" s="882"/>
      <c r="C90" s="883"/>
      <c r="D90" s="449">
        <v>12</v>
      </c>
      <c r="E90" s="458" t="s">
        <v>636</v>
      </c>
      <c r="F90" s="459">
        <v>3852.0000000000118</v>
      </c>
      <c r="G90" s="460">
        <v>1321.8</v>
      </c>
      <c r="H90" s="460">
        <v>1318.89</v>
      </c>
      <c r="I90" s="461">
        <f t="shared" si="53"/>
        <v>0.99779845665002276</v>
      </c>
      <c r="J90" s="460">
        <v>23.220000000000002</v>
      </c>
      <c r="K90" s="461">
        <f t="shared" si="54"/>
        <v>1.7566954153427149E-2</v>
      </c>
      <c r="L90" s="460">
        <v>200</v>
      </c>
      <c r="M90" s="461">
        <f t="shared" si="55"/>
        <v>1.01536541080345</v>
      </c>
      <c r="N90" s="462">
        <v>4062.0000000000114</v>
      </c>
      <c r="O90" s="460">
        <v>1.0499999999999998</v>
      </c>
      <c r="P90" s="461">
        <f t="shared" si="47"/>
        <v>7.9437131184748055E-4</v>
      </c>
      <c r="Q90" s="476">
        <f t="shared" si="48"/>
        <v>209.99999999999997</v>
      </c>
      <c r="R90" s="463">
        <f t="shared" si="49"/>
        <v>19.260000000000172</v>
      </c>
      <c r="S90" s="461">
        <f t="shared" si="50"/>
        <v>1.4571039491602491E-2</v>
      </c>
      <c r="T90" s="465" t="s">
        <v>177</v>
      </c>
      <c r="U90" s="465" t="s">
        <v>654</v>
      </c>
      <c r="V90" s="466" t="s">
        <v>1016</v>
      </c>
      <c r="W90" s="466" t="s">
        <v>896</v>
      </c>
      <c r="X90" s="466">
        <v>1</v>
      </c>
      <c r="Y90" s="467" t="s">
        <v>370</v>
      </c>
      <c r="AA90" s="449"/>
      <c r="AB90" s="479">
        <f>AB88/$AA88</f>
        <v>0</v>
      </c>
      <c r="AC90" s="479">
        <f t="shared" ref="AC90:AH90" si="57">AC88/$AA88</f>
        <v>0</v>
      </c>
      <c r="AD90" s="479">
        <f t="shared" si="57"/>
        <v>0</v>
      </c>
      <c r="AE90" s="479">
        <f t="shared" si="57"/>
        <v>0.73750000000000004</v>
      </c>
      <c r="AF90" s="479">
        <f t="shared" si="57"/>
        <v>0.05</v>
      </c>
      <c r="AG90" s="479">
        <f t="shared" si="57"/>
        <v>0.21249999999999999</v>
      </c>
      <c r="AH90" s="479">
        <f t="shared" si="57"/>
        <v>0</v>
      </c>
    </row>
    <row r="91" spans="2:34" s="157" customFormat="1" ht="27" customHeight="1">
      <c r="B91" s="882"/>
      <c r="C91" s="883"/>
      <c r="D91" s="449">
        <v>13</v>
      </c>
      <c r="E91" s="458" t="s">
        <v>365</v>
      </c>
      <c r="F91" s="459">
        <v>3791.88</v>
      </c>
      <c r="G91" s="460">
        <v>1497.02</v>
      </c>
      <c r="H91" s="460">
        <v>1428.52</v>
      </c>
      <c r="I91" s="461">
        <f t="shared" si="53"/>
        <v>0.95424242829087125</v>
      </c>
      <c r="J91" s="460">
        <v>122.5</v>
      </c>
      <c r="K91" s="461">
        <f t="shared" si="54"/>
        <v>8.1829234078369034E-2</v>
      </c>
      <c r="L91" s="460">
        <v>70.220000000000013</v>
      </c>
      <c r="M91" s="461">
        <f t="shared" si="55"/>
        <v>1.0360716623692403</v>
      </c>
      <c r="N91" s="462">
        <v>3791.88</v>
      </c>
      <c r="O91" s="460">
        <v>0</v>
      </c>
      <c r="P91" s="461">
        <f t="shared" si="47"/>
        <v>0</v>
      </c>
      <c r="Q91" s="476">
        <f t="shared" si="48"/>
        <v>0</v>
      </c>
      <c r="R91" s="463">
        <f t="shared" si="49"/>
        <v>54</v>
      </c>
      <c r="S91" s="461">
        <f t="shared" si="50"/>
        <v>3.6071662369240226E-2</v>
      </c>
      <c r="T91" s="465" t="s">
        <v>177</v>
      </c>
      <c r="U91" s="465" t="s">
        <v>654</v>
      </c>
      <c r="V91" s="466" t="s">
        <v>878</v>
      </c>
      <c r="W91" s="466" t="s">
        <v>910</v>
      </c>
      <c r="X91" s="466">
        <v>1</v>
      </c>
      <c r="Y91" s="467" t="s">
        <v>378</v>
      </c>
      <c r="AC91" s="472"/>
    </row>
    <row r="92" spans="2:34" s="157" customFormat="1" ht="27" customHeight="1">
      <c r="B92" s="882"/>
      <c r="C92" s="883"/>
      <c r="D92" s="449">
        <v>14</v>
      </c>
      <c r="E92" s="458" t="s">
        <v>648</v>
      </c>
      <c r="F92" s="459">
        <v>3455.0415000000007</v>
      </c>
      <c r="G92" s="460">
        <v>186.34999999999997</v>
      </c>
      <c r="H92" s="460">
        <v>176.90999999999997</v>
      </c>
      <c r="I92" s="461">
        <f t="shared" si="53"/>
        <v>0.94934263482693859</v>
      </c>
      <c r="J92" s="460">
        <v>19.430000000000003</v>
      </c>
      <c r="K92" s="461">
        <f t="shared" si="54"/>
        <v>0.10426616581701104</v>
      </c>
      <c r="L92" s="460">
        <v>345.84999999999997</v>
      </c>
      <c r="M92" s="461">
        <f t="shared" si="55"/>
        <v>1.0536088006439497</v>
      </c>
      <c r="N92" s="462">
        <v>3455.0415000000007</v>
      </c>
      <c r="O92" s="460">
        <v>0</v>
      </c>
      <c r="P92" s="461">
        <f t="shared" si="47"/>
        <v>0</v>
      </c>
      <c r="Q92" s="476">
        <f t="shared" si="48"/>
        <v>0</v>
      </c>
      <c r="R92" s="463">
        <f t="shared" si="49"/>
        <v>9.9900000000000091</v>
      </c>
      <c r="S92" s="461">
        <f t="shared" si="50"/>
        <v>5.3608800643949614E-2</v>
      </c>
      <c r="T92" s="465" t="s">
        <v>177</v>
      </c>
      <c r="U92" s="465" t="s">
        <v>654</v>
      </c>
      <c r="V92" s="466" t="s">
        <v>967</v>
      </c>
      <c r="W92" s="466" t="s">
        <v>1041</v>
      </c>
      <c r="X92" s="466">
        <v>1</v>
      </c>
      <c r="Y92" s="467" t="s">
        <v>640</v>
      </c>
      <c r="AC92" s="473"/>
    </row>
    <row r="93" spans="2:34" s="157" customFormat="1" ht="27" customHeight="1">
      <c r="B93" s="882"/>
      <c r="C93" s="883"/>
      <c r="D93" s="449">
        <v>15</v>
      </c>
      <c r="E93" s="458" t="s">
        <v>663</v>
      </c>
      <c r="F93" s="459">
        <v>3408.9764000000046</v>
      </c>
      <c r="G93" s="460">
        <v>405.08000000000004</v>
      </c>
      <c r="H93" s="460">
        <v>396.65999999999997</v>
      </c>
      <c r="I93" s="461">
        <f t="shared" si="53"/>
        <v>0.97921398242322488</v>
      </c>
      <c r="J93" s="460">
        <v>17.68</v>
      </c>
      <c r="K93" s="461">
        <f t="shared" si="54"/>
        <v>4.3645699614890877E-2</v>
      </c>
      <c r="L93" s="460">
        <v>368.13999999999993</v>
      </c>
      <c r="M93" s="461">
        <f t="shared" si="55"/>
        <v>1.0228596820381157</v>
      </c>
      <c r="N93" s="462">
        <v>3408.9764000000046</v>
      </c>
      <c r="O93" s="460">
        <v>0</v>
      </c>
      <c r="P93" s="461">
        <f t="shared" si="47"/>
        <v>0</v>
      </c>
      <c r="Q93" s="476">
        <f t="shared" si="48"/>
        <v>0</v>
      </c>
      <c r="R93" s="463">
        <f t="shared" si="49"/>
        <v>9.2599999999999341</v>
      </c>
      <c r="S93" s="461">
        <f t="shared" si="50"/>
        <v>2.2859682038115763E-2</v>
      </c>
      <c r="T93" s="465" t="s">
        <v>177</v>
      </c>
      <c r="U93" s="465" t="s">
        <v>654</v>
      </c>
      <c r="V93" s="466" t="s">
        <v>967</v>
      </c>
      <c r="W93" s="466" t="s">
        <v>1041</v>
      </c>
      <c r="X93" s="466">
        <v>1</v>
      </c>
      <c r="Y93" s="467" t="s">
        <v>665</v>
      </c>
      <c r="AC93" s="472"/>
    </row>
    <row r="94" spans="2:34" s="157" customFormat="1" ht="27" customHeight="1">
      <c r="B94" s="882"/>
      <c r="C94" s="883"/>
      <c r="D94" s="449">
        <v>16</v>
      </c>
      <c r="E94" s="458" t="s">
        <v>773</v>
      </c>
      <c r="F94" s="459">
        <v>3340.2644000000037</v>
      </c>
      <c r="G94" s="460">
        <v>1702.3500000000001</v>
      </c>
      <c r="H94" s="460">
        <v>1678.46</v>
      </c>
      <c r="I94" s="461">
        <f t="shared" si="53"/>
        <v>0.98596645813140649</v>
      </c>
      <c r="J94" s="460">
        <v>72.709999999999994</v>
      </c>
      <c r="K94" s="461">
        <f t="shared" si="54"/>
        <v>4.2711545804329301E-2</v>
      </c>
      <c r="L94" s="460">
        <v>68.42</v>
      </c>
      <c r="M94" s="461">
        <f t="shared" si="55"/>
        <v>1.0286780039357359</v>
      </c>
      <c r="N94" s="462">
        <v>3340.2644000000037</v>
      </c>
      <c r="O94" s="460">
        <v>0</v>
      </c>
      <c r="P94" s="461">
        <f t="shared" si="47"/>
        <v>0</v>
      </c>
      <c r="Q94" s="476">
        <f t="shared" si="48"/>
        <v>0</v>
      </c>
      <c r="R94" s="463">
        <f t="shared" si="49"/>
        <v>48.819999999999936</v>
      </c>
      <c r="S94" s="461">
        <f t="shared" si="50"/>
        <v>2.8678003935735854E-2</v>
      </c>
      <c r="T94" s="465" t="s">
        <v>177</v>
      </c>
      <c r="U94" s="465" t="s">
        <v>220</v>
      </c>
      <c r="V94" s="466" t="s">
        <v>878</v>
      </c>
      <c r="W94" s="466" t="s">
        <v>910</v>
      </c>
      <c r="X94" s="466">
        <v>1</v>
      </c>
      <c r="Y94" s="467" t="s">
        <v>763</v>
      </c>
      <c r="AC94" s="472"/>
    </row>
    <row r="95" spans="2:34" s="157" customFormat="1" ht="27" customHeight="1">
      <c r="B95" s="882"/>
      <c r="C95" s="883"/>
      <c r="D95" s="449">
        <v>17</v>
      </c>
      <c r="E95" s="458" t="s">
        <v>635</v>
      </c>
      <c r="F95" s="459">
        <v>3151.7557999999985</v>
      </c>
      <c r="G95" s="460">
        <v>1614.7599999999998</v>
      </c>
      <c r="H95" s="460">
        <v>1577.2</v>
      </c>
      <c r="I95" s="461">
        <f t="shared" si="53"/>
        <v>0.97673957739849904</v>
      </c>
      <c r="J95" s="460">
        <v>88.3</v>
      </c>
      <c r="K95" s="461">
        <f t="shared" si="54"/>
        <v>5.4683048874136102E-2</v>
      </c>
      <c r="L95" s="460">
        <v>66.13</v>
      </c>
      <c r="M95" s="461">
        <f t="shared" si="55"/>
        <v>1.0314226262726351</v>
      </c>
      <c r="N95" s="462">
        <v>3355.4361999999983</v>
      </c>
      <c r="O95" s="460">
        <v>3.08</v>
      </c>
      <c r="P95" s="461">
        <f t="shared" si="47"/>
        <v>1.9074041962892322E-3</v>
      </c>
      <c r="Q95" s="476">
        <f t="shared" si="48"/>
        <v>203.68039999999999</v>
      </c>
      <c r="R95" s="463">
        <f t="shared" si="49"/>
        <v>47.660000000000238</v>
      </c>
      <c r="S95" s="461">
        <f t="shared" si="50"/>
        <v>2.9515222076345864E-2</v>
      </c>
      <c r="T95" s="465" t="s">
        <v>177</v>
      </c>
      <c r="U95" s="465" t="s">
        <v>654</v>
      </c>
      <c r="V95" s="466" t="s">
        <v>878</v>
      </c>
      <c r="W95" s="466" t="s">
        <v>910</v>
      </c>
      <c r="X95" s="466">
        <v>1</v>
      </c>
      <c r="Y95" s="467" t="s">
        <v>372</v>
      </c>
      <c r="AB95" s="474"/>
      <c r="AC95" s="472"/>
    </row>
    <row r="96" spans="2:34" s="157" customFormat="1" ht="27" customHeight="1">
      <c r="B96" s="882"/>
      <c r="C96" s="883"/>
      <c r="D96" s="449">
        <v>18</v>
      </c>
      <c r="E96" s="458" t="s">
        <v>988</v>
      </c>
      <c r="F96" s="459">
        <v>3094.42</v>
      </c>
      <c r="G96" s="460">
        <v>198855</v>
      </c>
      <c r="H96" s="460">
        <v>198286</v>
      </c>
      <c r="I96" s="461">
        <f t="shared" si="53"/>
        <v>0.99713861859143593</v>
      </c>
      <c r="J96" s="460">
        <v>1530</v>
      </c>
      <c r="K96" s="461">
        <f t="shared" si="54"/>
        <v>7.6940484272459836E-3</v>
      </c>
      <c r="L96" s="460">
        <v>3.2199999999999998</v>
      </c>
      <c r="M96" s="461">
        <f t="shared" si="55"/>
        <v>1.004832667018682</v>
      </c>
      <c r="N96" s="462">
        <v>3094.42</v>
      </c>
      <c r="O96" s="460">
        <v>0</v>
      </c>
      <c r="P96" s="461">
        <f t="shared" si="47"/>
        <v>0</v>
      </c>
      <c r="Q96" s="476">
        <f t="shared" si="48"/>
        <v>0</v>
      </c>
      <c r="R96" s="463">
        <f t="shared" si="49"/>
        <v>961</v>
      </c>
      <c r="S96" s="461">
        <f t="shared" si="50"/>
        <v>4.8326670186819541E-3</v>
      </c>
      <c r="T96" s="465" t="s">
        <v>177</v>
      </c>
      <c r="U96" s="465" t="s">
        <v>654</v>
      </c>
      <c r="V96" s="466" t="s">
        <v>1042</v>
      </c>
      <c r="W96" s="466" t="s">
        <v>1041</v>
      </c>
      <c r="X96" s="466">
        <v>1</v>
      </c>
      <c r="Y96" s="467" t="s">
        <v>370</v>
      </c>
      <c r="AC96" s="472"/>
    </row>
    <row r="97" spans="2:29" s="157" customFormat="1" ht="27" customHeight="1">
      <c r="B97" s="882"/>
      <c r="C97" s="883"/>
      <c r="D97" s="449">
        <v>19</v>
      </c>
      <c r="E97" s="458" t="s">
        <v>1028</v>
      </c>
      <c r="F97" s="459">
        <v>3021.199999999998</v>
      </c>
      <c r="G97" s="460">
        <v>114.40000000000002</v>
      </c>
      <c r="H97" s="460">
        <v>116.46999999999998</v>
      </c>
      <c r="I97" s="461">
        <f t="shared" si="53"/>
        <v>1.0180944055944052</v>
      </c>
      <c r="J97" s="460">
        <v>4.46</v>
      </c>
      <c r="K97" s="461">
        <f t="shared" si="54"/>
        <v>3.8986013986013979E-2</v>
      </c>
      <c r="L97" s="460">
        <v>520</v>
      </c>
      <c r="M97" s="461">
        <f t="shared" si="55"/>
        <v>1.0570804195804193</v>
      </c>
      <c r="N97" s="462">
        <v>3395.5999999999981</v>
      </c>
      <c r="O97" s="460">
        <v>0.72</v>
      </c>
      <c r="P97" s="461">
        <f t="shared" si="47"/>
        <v>6.2937062937062924E-3</v>
      </c>
      <c r="Q97" s="476">
        <f t="shared" si="48"/>
        <v>374.4</v>
      </c>
      <c r="R97" s="463">
        <f t="shared" si="49"/>
        <v>5.8099999999999588</v>
      </c>
      <c r="S97" s="461">
        <f t="shared" si="50"/>
        <v>5.0786713286712915E-2</v>
      </c>
      <c r="T97" s="465" t="s">
        <v>177</v>
      </c>
      <c r="U97" s="465" t="s">
        <v>654</v>
      </c>
      <c r="V97" s="466" t="s">
        <v>1043</v>
      </c>
      <c r="W97" s="466" t="s">
        <v>1001</v>
      </c>
      <c r="X97" s="466">
        <v>1</v>
      </c>
      <c r="Y97" s="467" t="s">
        <v>1020</v>
      </c>
      <c r="AB97" s="475"/>
      <c r="AC97" s="472"/>
    </row>
    <row r="98" spans="2:29" s="157" customFormat="1" ht="27" customHeight="1">
      <c r="B98" s="884"/>
      <c r="C98" s="885"/>
      <c r="D98" s="449">
        <v>20</v>
      </c>
      <c r="E98" s="458" t="s">
        <v>711</v>
      </c>
      <c r="F98" s="459">
        <v>2771.8075000000031</v>
      </c>
      <c r="G98" s="460">
        <v>153.37</v>
      </c>
      <c r="H98" s="460">
        <v>146.15</v>
      </c>
      <c r="I98" s="461">
        <f t="shared" si="53"/>
        <v>0.95292430071069967</v>
      </c>
      <c r="J98" s="460">
        <v>14.26</v>
      </c>
      <c r="K98" s="461">
        <f t="shared" si="54"/>
        <v>9.2977766186346733E-2</v>
      </c>
      <c r="L98" s="460">
        <v>458.15000000000003</v>
      </c>
      <c r="M98" s="461">
        <f t="shared" si="55"/>
        <v>1.0459020668970462</v>
      </c>
      <c r="N98" s="462">
        <v>3225.3760000000025</v>
      </c>
      <c r="O98" s="460">
        <v>0.99</v>
      </c>
      <c r="P98" s="461">
        <f t="shared" si="47"/>
        <v>6.454978157397144E-3</v>
      </c>
      <c r="Q98" s="476">
        <f t="shared" si="48"/>
        <v>453.56850000000003</v>
      </c>
      <c r="R98" s="463">
        <f t="shared" si="49"/>
        <v>6.0499999999999918</v>
      </c>
      <c r="S98" s="461">
        <f t="shared" si="50"/>
        <v>3.944708873964916E-2</v>
      </c>
      <c r="T98" s="465" t="s">
        <v>177</v>
      </c>
      <c r="U98" s="465" t="s">
        <v>654</v>
      </c>
      <c r="V98" s="466" t="s">
        <v>951</v>
      </c>
      <c r="W98" s="466" t="s">
        <v>896</v>
      </c>
      <c r="X98" s="466">
        <v>1</v>
      </c>
      <c r="Y98" s="467" t="s">
        <v>713</v>
      </c>
      <c r="AB98" s="475"/>
      <c r="AC98" s="472"/>
    </row>
    <row r="111" spans="2:29">
      <c r="Z111" s="155" t="s">
        <v>255</v>
      </c>
    </row>
    <row r="112" spans="2:29">
      <c r="Z112" s="157" t="s">
        <v>263</v>
      </c>
    </row>
    <row r="115" ht="18.75" customHeight="1"/>
    <row r="116" ht="14.1" customHeight="1"/>
    <row r="126" ht="14.1" customHeight="1"/>
    <row r="136" ht="14.1" customHeight="1"/>
    <row r="146" ht="14.1" customHeight="1"/>
    <row r="166" ht="14.1" customHeight="1"/>
    <row r="186" ht="14.1" customHeight="1"/>
    <row r="196" ht="14.1" customHeight="1"/>
    <row r="206" ht="14.1" customHeight="1"/>
    <row r="216" ht="14.1" customHeight="1"/>
    <row r="226" ht="14.1" customHeight="1"/>
    <row r="236" ht="14.1" customHeight="1"/>
    <row r="246" ht="14.1" customHeight="1"/>
    <row r="256" ht="14.1" customHeight="1"/>
    <row r="266" ht="14.1" customHeight="1"/>
    <row r="276" ht="14.1" customHeight="1"/>
    <row r="286" ht="14.1" customHeight="1"/>
    <row r="296" ht="14.1" customHeight="1"/>
  </sheetData>
  <mergeCells count="82">
    <mergeCell ref="B79:C98"/>
    <mergeCell ref="V75:V78"/>
    <mergeCell ref="W75:W78"/>
    <mergeCell ref="X75:X78"/>
    <mergeCell ref="Y75:Y78"/>
    <mergeCell ref="AA75:AH77"/>
    <mergeCell ref="B75:C78"/>
    <mergeCell ref="D75:F75"/>
    <mergeCell ref="G75:S75"/>
    <mergeCell ref="T75:T78"/>
    <mergeCell ref="U75:U78"/>
    <mergeCell ref="D76:D78"/>
    <mergeCell ref="E76:F76"/>
    <mergeCell ref="G76:N76"/>
    <mergeCell ref="O76:S76"/>
    <mergeCell ref="E77:E78"/>
    <mergeCell ref="F77:F78"/>
    <mergeCell ref="G77:N77"/>
    <mergeCell ref="O77:Q77"/>
    <mergeCell ref="R77:S77"/>
    <mergeCell ref="B31:C50"/>
    <mergeCell ref="AA27:AH29"/>
    <mergeCell ref="D28:D30"/>
    <mergeCell ref="E28:F28"/>
    <mergeCell ref="G28:N28"/>
    <mergeCell ref="O28:S28"/>
    <mergeCell ref="E29:E30"/>
    <mergeCell ref="F29:F30"/>
    <mergeCell ref="G29:N29"/>
    <mergeCell ref="O29:Q29"/>
    <mergeCell ref="R29:S29"/>
    <mergeCell ref="U27:U30"/>
    <mergeCell ref="V27:V30"/>
    <mergeCell ref="W27:W30"/>
    <mergeCell ref="X27:X30"/>
    <mergeCell ref="Y27:Y30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7:C30"/>
    <mergeCell ref="D27:F27"/>
    <mergeCell ref="G27:S27"/>
    <mergeCell ref="T27:T30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E53:E54"/>
    <mergeCell ref="F53:F54"/>
    <mergeCell ref="G53:N53"/>
    <mergeCell ref="O53:Q53"/>
    <mergeCell ref="R53:S53"/>
    <mergeCell ref="AA84:AH86"/>
    <mergeCell ref="B55:C74"/>
    <mergeCell ref="V51:V54"/>
    <mergeCell ref="W51:W54"/>
    <mergeCell ref="X51:X54"/>
    <mergeCell ref="Y51:Y54"/>
    <mergeCell ref="AA51:AH53"/>
    <mergeCell ref="B51:C54"/>
    <mergeCell ref="D51:F51"/>
    <mergeCell ref="G51:S51"/>
    <mergeCell ref="T51:T54"/>
    <mergeCell ref="U51:U54"/>
    <mergeCell ref="D52:D54"/>
    <mergeCell ref="E52:F52"/>
    <mergeCell ref="G52:N52"/>
    <mergeCell ref="O52:S52"/>
  </mergeCells>
  <phoneticPr fontId="15" type="noConversion"/>
  <dataValidations count="2">
    <dataValidation type="list" allowBlank="1" showInputMessage="1" showErrorMessage="1" sqref="U1:U1048576" xr:uid="{16F69879-E398-43D9-A093-C124A462F859}">
      <formula1>$AC$13:$AC$20</formula1>
    </dataValidation>
    <dataValidation type="list" allowBlank="1" showInputMessage="1" showErrorMessage="1" sqref="T1:T1048576" xr:uid="{EB03E7F8-8161-43EC-9889-A011DFAE09C1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CC"/>
  </sheetPr>
  <dimension ref="B2:AI496"/>
  <sheetViews>
    <sheetView zoomScale="70" zoomScaleNormal="70" workbookViewId="0">
      <pane xSplit="4" ySplit="6" topLeftCell="N73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AA13" sqref="AA13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902" t="s">
        <v>268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923" t="s">
        <v>256</v>
      </c>
      <c r="C3" s="894"/>
      <c r="D3" s="924" t="s">
        <v>173</v>
      </c>
      <c r="E3" s="925"/>
      <c r="F3" s="926"/>
      <c r="G3" s="924" t="s">
        <v>187</v>
      </c>
      <c r="H3" s="925"/>
      <c r="I3" s="925"/>
      <c r="J3" s="925"/>
      <c r="K3" s="925"/>
      <c r="L3" s="925"/>
      <c r="M3" s="925"/>
      <c r="N3" s="925"/>
      <c r="O3" s="925"/>
      <c r="P3" s="925"/>
      <c r="Q3" s="925"/>
      <c r="R3" s="925"/>
      <c r="S3" s="926"/>
      <c r="T3" s="889" t="s">
        <v>174</v>
      </c>
      <c r="U3" s="889" t="s">
        <v>257</v>
      </c>
      <c r="V3" s="889" t="s">
        <v>269</v>
      </c>
      <c r="W3" s="889" t="s">
        <v>258</v>
      </c>
      <c r="X3" s="927" t="s">
        <v>175</v>
      </c>
      <c r="Z3" s="899" t="s">
        <v>259</v>
      </c>
      <c r="AA3" s="899"/>
      <c r="AB3" s="899"/>
      <c r="AC3" s="899"/>
      <c r="AD3" s="899"/>
      <c r="AE3" s="899"/>
      <c r="AF3" s="899"/>
      <c r="AG3" s="899"/>
      <c r="AH3" s="899"/>
    </row>
    <row r="4" spans="2:35" ht="17.100000000000001" customHeight="1">
      <c r="B4" s="895"/>
      <c r="C4" s="896"/>
      <c r="D4" s="930" t="s">
        <v>172</v>
      </c>
      <c r="E4" s="924" t="s">
        <v>176</v>
      </c>
      <c r="F4" s="926"/>
      <c r="G4" s="924" t="s">
        <v>188</v>
      </c>
      <c r="H4" s="925"/>
      <c r="I4" s="925"/>
      <c r="J4" s="925"/>
      <c r="K4" s="925"/>
      <c r="L4" s="925"/>
      <c r="M4" s="925"/>
      <c r="N4" s="926"/>
      <c r="O4" s="924" t="s">
        <v>177</v>
      </c>
      <c r="P4" s="925"/>
      <c r="Q4" s="925"/>
      <c r="R4" s="925"/>
      <c r="S4" s="926"/>
      <c r="T4" s="890"/>
      <c r="U4" s="890"/>
      <c r="V4" s="890"/>
      <c r="W4" s="890"/>
      <c r="X4" s="928"/>
      <c r="Z4" s="899"/>
      <c r="AA4" s="899"/>
      <c r="AB4" s="899"/>
      <c r="AC4" s="899"/>
      <c r="AD4" s="899"/>
      <c r="AE4" s="899"/>
      <c r="AF4" s="899"/>
      <c r="AG4" s="899"/>
      <c r="AH4" s="899"/>
    </row>
    <row r="5" spans="2:35" ht="17.100000000000001" customHeight="1">
      <c r="B5" s="895"/>
      <c r="C5" s="896"/>
      <c r="D5" s="935"/>
      <c r="E5" s="930" t="s">
        <v>178</v>
      </c>
      <c r="F5" s="927" t="s">
        <v>260</v>
      </c>
      <c r="G5" s="932" t="s">
        <v>189</v>
      </c>
      <c r="H5" s="933"/>
      <c r="I5" s="933"/>
      <c r="J5" s="933"/>
      <c r="K5" s="933"/>
      <c r="L5" s="933"/>
      <c r="M5" s="933"/>
      <c r="N5" s="934"/>
      <c r="O5" s="932" t="s">
        <v>171</v>
      </c>
      <c r="P5" s="934"/>
      <c r="Q5" s="932" t="s">
        <v>179</v>
      </c>
      <c r="R5" s="933"/>
      <c r="S5" s="934"/>
      <c r="T5" s="890"/>
      <c r="U5" s="890"/>
      <c r="V5" s="890"/>
      <c r="W5" s="890"/>
      <c r="X5" s="928"/>
      <c r="Z5" s="899"/>
      <c r="AA5" s="899"/>
      <c r="AB5" s="899"/>
      <c r="AC5" s="899"/>
      <c r="AD5" s="899"/>
      <c r="AE5" s="899"/>
      <c r="AF5" s="899"/>
      <c r="AG5" s="899"/>
      <c r="AH5" s="899"/>
    </row>
    <row r="6" spans="2:35" ht="38.450000000000003" customHeight="1">
      <c r="B6" s="897"/>
      <c r="C6" s="898"/>
      <c r="D6" s="931"/>
      <c r="E6" s="931"/>
      <c r="F6" s="929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91"/>
      <c r="U6" s="891"/>
      <c r="V6" s="891"/>
      <c r="W6" s="891"/>
      <c r="X6" s="929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654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917">
        <v>45958</v>
      </c>
      <c r="C7" s="920" t="str">
        <f t="shared" ref="C7" si="0">CHOOSE(WEEKDAY(B7,2),"一","二","三","四","五","六","日")</f>
        <v>二</v>
      </c>
      <c r="D7" s="161">
        <v>1</v>
      </c>
      <c r="E7" s="152" t="s">
        <v>361</v>
      </c>
      <c r="F7" s="153">
        <v>695.25</v>
      </c>
      <c r="G7" s="152">
        <v>3537</v>
      </c>
      <c r="H7" s="152">
        <v>3582</v>
      </c>
      <c r="I7" s="162">
        <f t="shared" ref="I7:I70" si="1">H7/G7</f>
        <v>1.0127226463104326</v>
      </c>
      <c r="J7" s="152">
        <v>0</v>
      </c>
      <c r="K7" s="162">
        <f t="shared" ref="K7:K70" si="2">J7/G7</f>
        <v>0</v>
      </c>
      <c r="L7" s="153">
        <v>15.45</v>
      </c>
      <c r="M7" s="163">
        <f t="shared" ref="M7:M70" si="3">(H7+J7)/G7</f>
        <v>1.0127226463104326</v>
      </c>
      <c r="N7" s="153">
        <v>695.25</v>
      </c>
      <c r="O7" s="152">
        <v>45</v>
      </c>
      <c r="P7" s="154">
        <v>1.2722646310432569E-2</v>
      </c>
      <c r="Q7" s="361">
        <v>0</v>
      </c>
      <c r="R7" s="154">
        <v>0</v>
      </c>
      <c r="S7" s="153">
        <v>0</v>
      </c>
      <c r="T7" s="152" t="s">
        <v>575</v>
      </c>
      <c r="U7" s="152" t="s">
        <v>220</v>
      </c>
      <c r="V7" s="152" t="s">
        <v>526</v>
      </c>
      <c r="W7" s="158">
        <v>1</v>
      </c>
      <c r="X7" s="158" t="s">
        <v>369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3</v>
      </c>
      <c r="AD7" s="176">
        <f t="shared" si="4"/>
        <v>55</v>
      </c>
      <c r="AE7" s="176">
        <f t="shared" si="4"/>
        <v>5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918"/>
      <c r="C8" s="921"/>
      <c r="D8" s="161">
        <v>2</v>
      </c>
      <c r="E8" s="152" t="s">
        <v>696</v>
      </c>
      <c r="F8" s="153">
        <v>571.94999999999993</v>
      </c>
      <c r="G8" s="152">
        <v>6525</v>
      </c>
      <c r="H8" s="152">
        <v>6566</v>
      </c>
      <c r="I8" s="162">
        <f t="shared" si="1"/>
        <v>1.0062835249042146</v>
      </c>
      <c r="J8" s="152">
        <v>0</v>
      </c>
      <c r="K8" s="162">
        <f t="shared" si="2"/>
        <v>0</v>
      </c>
      <c r="L8" s="153">
        <v>13.95</v>
      </c>
      <c r="M8" s="163">
        <f t="shared" si="3"/>
        <v>1.0062835249042146</v>
      </c>
      <c r="N8" s="153">
        <v>571.94999999999993</v>
      </c>
      <c r="O8" s="152">
        <v>41</v>
      </c>
      <c r="P8" s="154">
        <v>6.2835249042145595E-3</v>
      </c>
      <c r="Q8" s="361">
        <v>0</v>
      </c>
      <c r="R8" s="154">
        <v>0</v>
      </c>
      <c r="S8" s="153">
        <v>0</v>
      </c>
      <c r="T8" s="152" t="s">
        <v>575</v>
      </c>
      <c r="U8" s="152" t="s">
        <v>366</v>
      </c>
      <c r="V8" s="152" t="s">
        <v>660</v>
      </c>
      <c r="W8" s="158">
        <v>1</v>
      </c>
      <c r="X8" s="158" t="s">
        <v>698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1157.8499999999999</v>
      </c>
      <c r="AD8" s="178">
        <f t="shared" si="5"/>
        <v>20344.651000000002</v>
      </c>
      <c r="AE8" s="178">
        <f t="shared" si="5"/>
        <v>2019.6321</v>
      </c>
      <c r="AF8" s="178">
        <f t="shared" si="5"/>
        <v>4326</v>
      </c>
      <c r="AG8" s="178">
        <f t="shared" si="5"/>
        <v>0</v>
      </c>
      <c r="AH8" s="178">
        <f t="shared" si="5"/>
        <v>0</v>
      </c>
      <c r="AI8" s="239"/>
    </row>
    <row r="9" spans="2:35">
      <c r="B9" s="918"/>
      <c r="C9" s="921"/>
      <c r="D9" s="161">
        <v>3</v>
      </c>
      <c r="E9" s="152" t="s">
        <v>709</v>
      </c>
      <c r="F9" s="153">
        <v>365.84</v>
      </c>
      <c r="G9" s="152">
        <v>22180</v>
      </c>
      <c r="H9" s="152">
        <v>22316</v>
      </c>
      <c r="I9" s="162">
        <f t="shared" si="1"/>
        <v>1.0061316501352571</v>
      </c>
      <c r="J9" s="152">
        <v>0</v>
      </c>
      <c r="K9" s="162">
        <f t="shared" si="2"/>
        <v>0</v>
      </c>
      <c r="L9" s="153">
        <v>2.69</v>
      </c>
      <c r="M9" s="163">
        <f t="shared" si="3"/>
        <v>1.0061316501352571</v>
      </c>
      <c r="N9" s="153">
        <v>365.84</v>
      </c>
      <c r="O9" s="152">
        <v>136</v>
      </c>
      <c r="P9" s="154">
        <v>6.1316501352569885E-3</v>
      </c>
      <c r="Q9" s="361">
        <v>0</v>
      </c>
      <c r="R9" s="154">
        <v>0</v>
      </c>
      <c r="S9" s="153">
        <v>0</v>
      </c>
      <c r="T9" s="152" t="s">
        <v>575</v>
      </c>
      <c r="U9" s="152" t="s">
        <v>219</v>
      </c>
      <c r="V9" s="152"/>
      <c r="W9" s="158">
        <v>1</v>
      </c>
      <c r="X9" s="158" t="s">
        <v>710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918"/>
      <c r="C10" s="921"/>
      <c r="D10" s="161">
        <v>4</v>
      </c>
      <c r="E10" s="152" t="s">
        <v>363</v>
      </c>
      <c r="F10" s="153">
        <v>364.15210000000002</v>
      </c>
      <c r="G10" s="152">
        <v>869.99</v>
      </c>
      <c r="H10" s="152">
        <v>866.28</v>
      </c>
      <c r="I10" s="162">
        <f t="shared" si="1"/>
        <v>0.99573558316762256</v>
      </c>
      <c r="J10" s="152">
        <v>30.8</v>
      </c>
      <c r="K10" s="162">
        <f t="shared" si="2"/>
        <v>3.5402705778227336E-2</v>
      </c>
      <c r="L10" s="153">
        <v>147.43</v>
      </c>
      <c r="M10" s="163">
        <f t="shared" si="3"/>
        <v>1.0311382889458498</v>
      </c>
      <c r="N10" s="153">
        <v>3993.8786999999879</v>
      </c>
      <c r="O10" s="152">
        <v>2.4700000000000002</v>
      </c>
      <c r="P10" s="154">
        <v>2.8391130932539457E-3</v>
      </c>
      <c r="Q10" s="361">
        <v>24.619999999999919</v>
      </c>
      <c r="R10" s="154">
        <v>2.8299175852595913E-2</v>
      </c>
      <c r="S10" s="153">
        <v>3629.7265999999881</v>
      </c>
      <c r="T10" s="152" t="s">
        <v>575</v>
      </c>
      <c r="U10" s="152" t="s">
        <v>219</v>
      </c>
      <c r="V10" s="152" t="s">
        <v>382</v>
      </c>
      <c r="W10" s="158">
        <v>1</v>
      </c>
      <c r="X10" s="158" t="s">
        <v>370</v>
      </c>
      <c r="Y10" s="155" t="s">
        <v>359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6</v>
      </c>
      <c r="AD10" s="263">
        <f t="shared" ref="AD10:AH10" si="6">SUMIF($U$77:$U$156,TRIM(AD6),$W$77:$W$156)</f>
        <v>63</v>
      </c>
      <c r="AE10" s="263">
        <f t="shared" si="6"/>
        <v>3</v>
      </c>
      <c r="AF10" s="263">
        <f t="shared" si="6"/>
        <v>8</v>
      </c>
      <c r="AG10" s="263">
        <f t="shared" si="6"/>
        <v>0</v>
      </c>
      <c r="AH10" s="263">
        <f t="shared" si="6"/>
        <v>0</v>
      </c>
    </row>
    <row r="11" spans="2:35">
      <c r="B11" s="918"/>
      <c r="C11" s="921"/>
      <c r="D11" s="161">
        <v>5</v>
      </c>
      <c r="E11" s="152" t="s">
        <v>687</v>
      </c>
      <c r="F11" s="153">
        <v>346.80100000000004</v>
      </c>
      <c r="G11" s="152">
        <v>43.42</v>
      </c>
      <c r="H11" s="152">
        <v>45.55</v>
      </c>
      <c r="I11" s="162">
        <f t="shared" si="1"/>
        <v>1.0490557346844771</v>
      </c>
      <c r="J11" s="152">
        <v>0</v>
      </c>
      <c r="K11" s="162">
        <f t="shared" si="2"/>
        <v>0</v>
      </c>
      <c r="L11" s="153">
        <v>187.46</v>
      </c>
      <c r="M11" s="163">
        <f t="shared" si="3"/>
        <v>1.0490557346844771</v>
      </c>
      <c r="N11" s="153">
        <v>399.28979999999916</v>
      </c>
      <c r="O11" s="152">
        <v>1.85</v>
      </c>
      <c r="P11" s="154">
        <v>4.2607093505297101E-2</v>
      </c>
      <c r="Q11" s="361">
        <v>0.27999999999999536</v>
      </c>
      <c r="R11" s="154">
        <v>6.4486411791799944E-3</v>
      </c>
      <c r="S11" s="153">
        <v>52.488799999999131</v>
      </c>
      <c r="T11" s="152" t="s">
        <v>575</v>
      </c>
      <c r="U11" s="152" t="s">
        <v>654</v>
      </c>
      <c r="V11" s="152"/>
      <c r="W11" s="158">
        <v>1</v>
      </c>
      <c r="X11" s="158" t="s">
        <v>685</v>
      </c>
      <c r="Y11" s="180" t="s">
        <v>263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2050.6499999999996</v>
      </c>
      <c r="AD11" s="178">
        <f t="shared" ref="AD11:AH11" si="7">SUMIF($U$77:$U$156,TRIM(AD6),$F$77:$F$156)</f>
        <v>23227.213000000007</v>
      </c>
      <c r="AE11" s="178">
        <f t="shared" si="7"/>
        <v>1192.98</v>
      </c>
      <c r="AF11" s="178">
        <f t="shared" si="7"/>
        <v>3754.35</v>
      </c>
      <c r="AG11" s="178">
        <f t="shared" si="7"/>
        <v>0</v>
      </c>
      <c r="AH11" s="178">
        <f t="shared" si="7"/>
        <v>0</v>
      </c>
    </row>
    <row r="12" spans="2:35">
      <c r="B12" s="918"/>
      <c r="C12" s="921"/>
      <c r="D12" s="161">
        <v>6</v>
      </c>
      <c r="E12" s="152" t="s">
        <v>688</v>
      </c>
      <c r="F12" s="153">
        <v>337.35179999999997</v>
      </c>
      <c r="G12" s="152">
        <v>113.28</v>
      </c>
      <c r="H12" s="152">
        <v>113.84</v>
      </c>
      <c r="I12" s="162">
        <f t="shared" si="1"/>
        <v>1.0049435028248588</v>
      </c>
      <c r="J12" s="152">
        <v>4.8499999999999996</v>
      </c>
      <c r="K12" s="162">
        <f t="shared" si="2"/>
        <v>4.2814265536723163E-2</v>
      </c>
      <c r="L12" s="153">
        <v>139.97999999999999</v>
      </c>
      <c r="M12" s="163">
        <f t="shared" si="3"/>
        <v>1.047757768361582</v>
      </c>
      <c r="N12" s="153">
        <v>757.29179999999951</v>
      </c>
      <c r="O12" s="152">
        <v>2.41</v>
      </c>
      <c r="P12" s="154">
        <v>2.1274717514124294E-2</v>
      </c>
      <c r="Q12" s="361">
        <v>2.9999999999999964</v>
      </c>
      <c r="R12" s="154">
        <v>2.6483050847457595E-2</v>
      </c>
      <c r="S12" s="153">
        <v>419.93999999999949</v>
      </c>
      <c r="T12" s="152" t="s">
        <v>575</v>
      </c>
      <c r="U12" s="152" t="s">
        <v>654</v>
      </c>
      <c r="V12" s="152"/>
      <c r="W12" s="158">
        <v>1</v>
      </c>
      <c r="X12" s="158" t="s">
        <v>685</v>
      </c>
      <c r="Z12" s="176"/>
      <c r="AA12" s="441">
        <f>AA10/$Z10</f>
        <v>0</v>
      </c>
      <c r="AB12" s="441">
        <f t="shared" ref="AB12:AH12" si="8">AB10/$Z10</f>
        <v>0</v>
      </c>
      <c r="AC12" s="441">
        <f t="shared" si="8"/>
        <v>8.5714285714285715E-2</v>
      </c>
      <c r="AD12" s="441">
        <f t="shared" si="8"/>
        <v>0.9</v>
      </c>
      <c r="AE12" s="441">
        <f t="shared" si="8"/>
        <v>4.2857142857142858E-2</v>
      </c>
      <c r="AF12" s="441">
        <f t="shared" si="8"/>
        <v>0.11428571428571428</v>
      </c>
      <c r="AG12" s="441">
        <f t="shared" si="8"/>
        <v>0</v>
      </c>
      <c r="AH12" s="441">
        <f t="shared" si="8"/>
        <v>0</v>
      </c>
    </row>
    <row r="13" spans="2:35">
      <c r="B13" s="918"/>
      <c r="C13" s="921"/>
      <c r="D13" s="161">
        <v>7</v>
      </c>
      <c r="E13" s="152" t="s">
        <v>524</v>
      </c>
      <c r="F13" s="153">
        <v>315.54419999999999</v>
      </c>
      <c r="G13" s="152">
        <v>35.32</v>
      </c>
      <c r="H13" s="152">
        <v>35.39</v>
      </c>
      <c r="I13" s="162">
        <f t="shared" si="1"/>
        <v>1.0019818799547</v>
      </c>
      <c r="J13" s="152">
        <v>1.5</v>
      </c>
      <c r="K13" s="162">
        <f t="shared" si="2"/>
        <v>4.2468856172140433E-2</v>
      </c>
      <c r="L13" s="153">
        <v>248.46</v>
      </c>
      <c r="M13" s="163">
        <f t="shared" si="3"/>
        <v>1.0444507361268403</v>
      </c>
      <c r="N13" s="153">
        <v>390.08220000000006</v>
      </c>
      <c r="O13" s="152">
        <v>1.27</v>
      </c>
      <c r="P13" s="154">
        <v>3.5956964892412228E-2</v>
      </c>
      <c r="Q13" s="361">
        <v>0.30000000000000027</v>
      </c>
      <c r="R13" s="154">
        <v>8.4937712344280939E-3</v>
      </c>
      <c r="S13" s="153">
        <v>74.538000000000068</v>
      </c>
      <c r="T13" s="152" t="s">
        <v>575</v>
      </c>
      <c r="U13" s="152" t="s">
        <v>654</v>
      </c>
      <c r="V13" s="152"/>
      <c r="W13" s="158">
        <v>1</v>
      </c>
      <c r="X13" s="158" t="s">
        <v>370</v>
      </c>
      <c r="Y13" s="155" t="s">
        <v>354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4</v>
      </c>
      <c r="AD13" s="176">
        <f>SUMIF($U$147:$U$216,TRIM(AD6),$W$147:$W$216)</f>
        <v>55</v>
      </c>
      <c r="AE13" s="176">
        <f t="shared" si="9"/>
        <v>4</v>
      </c>
      <c r="AF13" s="176">
        <f t="shared" si="9"/>
        <v>7</v>
      </c>
      <c r="AG13" s="176">
        <f t="shared" si="9"/>
        <v>0</v>
      </c>
      <c r="AH13" s="176">
        <f t="shared" si="9"/>
        <v>0</v>
      </c>
    </row>
    <row r="14" spans="2:35">
      <c r="B14" s="918"/>
      <c r="C14" s="921"/>
      <c r="D14" s="161">
        <v>8</v>
      </c>
      <c r="E14" s="152" t="s">
        <v>431</v>
      </c>
      <c r="F14" s="153">
        <v>314.86079999999998</v>
      </c>
      <c r="G14" s="152">
        <v>46.81</v>
      </c>
      <c r="H14" s="152">
        <v>44.5</v>
      </c>
      <c r="I14" s="162">
        <f t="shared" si="1"/>
        <v>0.9506515701773125</v>
      </c>
      <c r="J14" s="152">
        <v>3.55</v>
      </c>
      <c r="K14" s="162">
        <f t="shared" si="2"/>
        <v>7.5838496047853018E-2</v>
      </c>
      <c r="L14" s="153">
        <v>253.92</v>
      </c>
      <c r="M14" s="163">
        <f t="shared" si="3"/>
        <v>1.0264900662251655</v>
      </c>
      <c r="N14" s="153">
        <v>314.86079999999868</v>
      </c>
      <c r="O14" s="152">
        <v>1.24</v>
      </c>
      <c r="P14" s="154">
        <v>2.6490066225165563E-2</v>
      </c>
      <c r="Q14" s="361">
        <v>-5.1070259132757201E-15</v>
      </c>
      <c r="R14" s="154">
        <v>-1.0910117310992779E-16</v>
      </c>
      <c r="S14" s="153">
        <v>-1.2967760198989708E-12</v>
      </c>
      <c r="T14" s="152" t="s">
        <v>575</v>
      </c>
      <c r="U14" s="152" t="s">
        <v>654</v>
      </c>
      <c r="V14" s="152"/>
      <c r="W14" s="158">
        <v>1</v>
      </c>
      <c r="X14" s="158" t="s">
        <v>414</v>
      </c>
      <c r="Y14" s="180" t="s">
        <v>263</v>
      </c>
      <c r="Z14" s="176"/>
      <c r="AA14" s="178">
        <f>SUMIF($U$157:$U$226,TRIM(AA6),$F$157:$F$226)</f>
        <v>0</v>
      </c>
      <c r="AB14" s="178">
        <f t="shared" ref="AB14:AH14" si="10">SUMIF($U$157:$U$226,TRIM(AB6),$F$157:$F$226)</f>
        <v>0</v>
      </c>
      <c r="AC14" s="178">
        <f t="shared" si="10"/>
        <v>1953</v>
      </c>
      <c r="AD14" s="178">
        <f t="shared" si="10"/>
        <v>20188.130400000002</v>
      </c>
      <c r="AE14" s="178">
        <f t="shared" si="10"/>
        <v>1819.77</v>
      </c>
      <c r="AF14" s="178">
        <f t="shared" si="10"/>
        <v>2904.6000000000004</v>
      </c>
      <c r="AG14" s="178">
        <f t="shared" si="10"/>
        <v>0</v>
      </c>
      <c r="AH14" s="178">
        <f t="shared" si="10"/>
        <v>0</v>
      </c>
    </row>
    <row r="15" spans="2:35">
      <c r="B15" s="918"/>
      <c r="C15" s="921"/>
      <c r="D15" s="161">
        <v>9</v>
      </c>
      <c r="E15" s="152" t="s">
        <v>585</v>
      </c>
      <c r="F15" s="153">
        <v>309.87200000000001</v>
      </c>
      <c r="G15" s="152">
        <v>113.97</v>
      </c>
      <c r="H15" s="152">
        <v>116.11</v>
      </c>
      <c r="I15" s="162">
        <f t="shared" si="1"/>
        <v>1.0187768711064316</v>
      </c>
      <c r="J15" s="152">
        <v>0</v>
      </c>
      <c r="K15" s="162">
        <f t="shared" si="2"/>
        <v>0</v>
      </c>
      <c r="L15" s="153">
        <v>144.80000000000001</v>
      </c>
      <c r="M15" s="163">
        <f t="shared" si="3"/>
        <v>1.0187768711064316</v>
      </c>
      <c r="N15" s="153">
        <v>309.87200000000013</v>
      </c>
      <c r="O15" s="152">
        <v>2.14</v>
      </c>
      <c r="P15" s="154">
        <v>1.8776871106431517E-2</v>
      </c>
      <c r="Q15" s="361">
        <v>0</v>
      </c>
      <c r="R15" s="154">
        <v>0</v>
      </c>
      <c r="S15" s="153">
        <v>0</v>
      </c>
      <c r="T15" s="152" t="s">
        <v>575</v>
      </c>
      <c r="U15" s="152" t="s">
        <v>654</v>
      </c>
      <c r="V15" s="152"/>
      <c r="W15" s="158">
        <v>1</v>
      </c>
      <c r="X15" s="158" t="s">
        <v>370</v>
      </c>
      <c r="Y15" s="155"/>
      <c r="Z15" s="176"/>
      <c r="AA15" s="441">
        <f>AA13/$Z13</f>
        <v>0</v>
      </c>
      <c r="AB15" s="441">
        <f t="shared" ref="AB15:AH15" si="11">AB13/$Z13</f>
        <v>0</v>
      </c>
      <c r="AC15" s="441">
        <f t="shared" si="11"/>
        <v>5.7142857142857141E-2</v>
      </c>
      <c r="AD15" s="441">
        <f t="shared" si="11"/>
        <v>0.7857142857142857</v>
      </c>
      <c r="AE15" s="441">
        <f t="shared" si="11"/>
        <v>5.7142857142857141E-2</v>
      </c>
      <c r="AF15" s="441">
        <f t="shared" si="11"/>
        <v>0.1</v>
      </c>
      <c r="AG15" s="441">
        <f t="shared" si="11"/>
        <v>0</v>
      </c>
      <c r="AH15" s="441">
        <f t="shared" si="11"/>
        <v>0</v>
      </c>
    </row>
    <row r="16" spans="2:35">
      <c r="B16" s="919"/>
      <c r="C16" s="922"/>
      <c r="D16" s="161">
        <v>10</v>
      </c>
      <c r="E16" s="152" t="s">
        <v>430</v>
      </c>
      <c r="F16" s="153">
        <v>303.02249999999998</v>
      </c>
      <c r="G16" s="152">
        <v>57.95</v>
      </c>
      <c r="H16" s="152">
        <v>59.599999999999994</v>
      </c>
      <c r="I16" s="162">
        <f t="shared" si="1"/>
        <v>1.0284728213977565</v>
      </c>
      <c r="J16" s="152">
        <v>0</v>
      </c>
      <c r="K16" s="162">
        <f t="shared" si="2"/>
        <v>0</v>
      </c>
      <c r="L16" s="153">
        <v>183.65</v>
      </c>
      <c r="M16" s="163">
        <f t="shared" si="3"/>
        <v>1.0284728213977565</v>
      </c>
      <c r="N16" s="153">
        <v>303.02249999999844</v>
      </c>
      <c r="O16" s="152">
        <v>1.65</v>
      </c>
      <c r="P16" s="154">
        <v>2.8472821397756684E-2</v>
      </c>
      <c r="Q16" s="361">
        <v>-8.4376949871511897E-15</v>
      </c>
      <c r="R16" s="154">
        <v>-1.4560301962297134E-16</v>
      </c>
      <c r="S16" s="153">
        <v>-1.5495826843903159E-12</v>
      </c>
      <c r="T16" s="152" t="s">
        <v>575</v>
      </c>
      <c r="U16" s="152" t="s">
        <v>654</v>
      </c>
      <c r="V16" s="152"/>
      <c r="W16" s="158">
        <v>1</v>
      </c>
      <c r="X16" s="158" t="s">
        <v>414</v>
      </c>
      <c r="Y16" s="155" t="s">
        <v>355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2">SUMIF($U$217:$U$286,TRIM(AB6),$W$217:$W$286)</f>
        <v>0</v>
      </c>
      <c r="AC16" s="176">
        <f t="shared" si="12"/>
        <v>5</v>
      </c>
      <c r="AD16" s="176">
        <f t="shared" si="12"/>
        <v>42</v>
      </c>
      <c r="AE16" s="176">
        <f t="shared" si="12"/>
        <v>18</v>
      </c>
      <c r="AF16" s="176">
        <f t="shared" si="12"/>
        <v>5</v>
      </c>
      <c r="AG16" s="176">
        <f t="shared" si="12"/>
        <v>0</v>
      </c>
      <c r="AH16" s="176">
        <f t="shared" si="12"/>
        <v>0</v>
      </c>
    </row>
    <row r="17" spans="2:34">
      <c r="B17" s="917">
        <f t="shared" ref="B17" si="13">B7+1</f>
        <v>45959</v>
      </c>
      <c r="C17" s="920" t="str">
        <f t="shared" ref="C17" si="14">CHOOSE(WEEKDAY(B17,2),"一","二","三","四","五","六","日")</f>
        <v>三</v>
      </c>
      <c r="D17" s="161">
        <v>1</v>
      </c>
      <c r="E17" s="152" t="s">
        <v>361</v>
      </c>
      <c r="F17" s="153">
        <v>1004.25</v>
      </c>
      <c r="G17" s="152">
        <v>3529</v>
      </c>
      <c r="H17" s="152">
        <v>3594</v>
      </c>
      <c r="I17" s="162">
        <f t="shared" si="1"/>
        <v>1.0184188155284783</v>
      </c>
      <c r="J17" s="152">
        <v>0</v>
      </c>
      <c r="K17" s="162">
        <f t="shared" si="2"/>
        <v>0</v>
      </c>
      <c r="L17" s="153">
        <v>15.45</v>
      </c>
      <c r="M17" s="163">
        <f t="shared" si="3"/>
        <v>1.0184188155284783</v>
      </c>
      <c r="N17" s="153">
        <v>1004.25</v>
      </c>
      <c r="O17" s="152">
        <v>65</v>
      </c>
      <c r="P17" s="154">
        <v>1.8418815528478322E-2</v>
      </c>
      <c r="Q17" s="361">
        <v>0</v>
      </c>
      <c r="R17" s="154">
        <v>0</v>
      </c>
      <c r="S17" s="153">
        <v>0</v>
      </c>
      <c r="T17" s="152" t="s">
        <v>575</v>
      </c>
      <c r="U17" s="152" t="s">
        <v>220</v>
      </c>
      <c r="V17" s="152" t="s">
        <v>526</v>
      </c>
      <c r="W17" s="158">
        <v>1</v>
      </c>
      <c r="X17" s="158" t="s">
        <v>369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5">SUMIF($U$217:$U$286,TRIM(AB6),$F$217:$F$286)</f>
        <v>0</v>
      </c>
      <c r="AC17" s="178">
        <f t="shared" si="15"/>
        <v>2357.5499999999997</v>
      </c>
      <c r="AD17" s="178">
        <f t="shared" si="15"/>
        <v>15558.737499999997</v>
      </c>
      <c r="AE17" s="178">
        <f t="shared" si="15"/>
        <v>6972.44</v>
      </c>
      <c r="AF17" s="178">
        <f t="shared" si="15"/>
        <v>2008.4999999999998</v>
      </c>
      <c r="AG17" s="178">
        <f t="shared" si="15"/>
        <v>0</v>
      </c>
      <c r="AH17" s="178">
        <f t="shared" si="15"/>
        <v>0</v>
      </c>
    </row>
    <row r="18" spans="2:34">
      <c r="B18" s="918"/>
      <c r="C18" s="921"/>
      <c r="D18" s="161">
        <v>2</v>
      </c>
      <c r="E18" s="152" t="s">
        <v>714</v>
      </c>
      <c r="F18" s="153">
        <v>742.78489999999999</v>
      </c>
      <c r="G18" s="152">
        <v>84.41</v>
      </c>
      <c r="H18" s="152">
        <v>88.5</v>
      </c>
      <c r="I18" s="162">
        <f t="shared" si="1"/>
        <v>1.0484539746475536</v>
      </c>
      <c r="J18" s="152">
        <v>0</v>
      </c>
      <c r="K18" s="162">
        <f t="shared" si="2"/>
        <v>0</v>
      </c>
      <c r="L18" s="153">
        <v>181.61</v>
      </c>
      <c r="M18" s="163">
        <f t="shared" si="3"/>
        <v>1.0484539746475536</v>
      </c>
      <c r="N18" s="153">
        <v>742.78490000000068</v>
      </c>
      <c r="O18" s="152">
        <v>4.09</v>
      </c>
      <c r="P18" s="154">
        <v>4.8453974647553605E-2</v>
      </c>
      <c r="Q18" s="361">
        <v>0</v>
      </c>
      <c r="R18" s="154">
        <v>0</v>
      </c>
      <c r="S18" s="153">
        <v>0</v>
      </c>
      <c r="T18" s="152" t="s">
        <v>575</v>
      </c>
      <c r="U18" s="152" t="s">
        <v>654</v>
      </c>
      <c r="V18" s="152"/>
      <c r="W18" s="158">
        <v>1</v>
      </c>
      <c r="X18" s="158" t="s">
        <v>710</v>
      </c>
      <c r="Y18" s="155"/>
      <c r="Z18" s="176"/>
      <c r="AA18" s="441">
        <f t="shared" ref="AA18:AH18" si="16">AA16/$Z16</f>
        <v>0</v>
      </c>
      <c r="AB18" s="441">
        <f t="shared" si="16"/>
        <v>0</v>
      </c>
      <c r="AC18" s="441">
        <f t="shared" si="16"/>
        <v>7.1428571428571425E-2</v>
      </c>
      <c r="AD18" s="441">
        <f t="shared" si="16"/>
        <v>0.6</v>
      </c>
      <c r="AE18" s="441">
        <f t="shared" si="16"/>
        <v>0.25714285714285712</v>
      </c>
      <c r="AF18" s="441">
        <f t="shared" si="16"/>
        <v>7.1428571428571425E-2</v>
      </c>
      <c r="AG18" s="441">
        <f t="shared" si="16"/>
        <v>0</v>
      </c>
      <c r="AH18" s="441">
        <f t="shared" si="16"/>
        <v>0</v>
      </c>
    </row>
    <row r="19" spans="2:34">
      <c r="B19" s="918"/>
      <c r="C19" s="921"/>
      <c r="D19" s="161">
        <v>3</v>
      </c>
      <c r="E19" s="152" t="s">
        <v>525</v>
      </c>
      <c r="F19" s="153">
        <v>699.96600000000001</v>
      </c>
      <c r="G19" s="152">
        <v>76.48</v>
      </c>
      <c r="H19" s="152">
        <v>80.180000000000007</v>
      </c>
      <c r="I19" s="162">
        <f t="shared" si="1"/>
        <v>1.048378661087866</v>
      </c>
      <c r="J19" s="152">
        <v>0</v>
      </c>
      <c r="K19" s="162">
        <f t="shared" si="2"/>
        <v>0</v>
      </c>
      <c r="L19" s="153">
        <v>189.18</v>
      </c>
      <c r="M19" s="163">
        <f t="shared" si="3"/>
        <v>1.048378661087866</v>
      </c>
      <c r="N19" s="153">
        <v>699.96600000000058</v>
      </c>
      <c r="O19" s="152">
        <v>3.7</v>
      </c>
      <c r="P19" s="154">
        <v>4.8378661087866107E-2</v>
      </c>
      <c r="Q19" s="361">
        <v>0</v>
      </c>
      <c r="R19" s="154">
        <v>0</v>
      </c>
      <c r="S19" s="153">
        <v>0</v>
      </c>
      <c r="T19" s="152" t="s">
        <v>575</v>
      </c>
      <c r="U19" s="152" t="s">
        <v>654</v>
      </c>
      <c r="V19" s="152"/>
      <c r="W19" s="158">
        <v>1</v>
      </c>
      <c r="X19" s="158" t="s">
        <v>416</v>
      </c>
      <c r="Y19" s="155" t="s">
        <v>356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8</v>
      </c>
      <c r="AC19" s="176">
        <f t="shared" si="17"/>
        <v>6</v>
      </c>
      <c r="AD19" s="176">
        <f t="shared" si="17"/>
        <v>50</v>
      </c>
      <c r="AE19" s="176">
        <f t="shared" si="17"/>
        <v>2</v>
      </c>
      <c r="AF19" s="176">
        <f t="shared" si="17"/>
        <v>4</v>
      </c>
      <c r="AG19" s="176">
        <f t="shared" si="17"/>
        <v>0</v>
      </c>
      <c r="AH19" s="176">
        <f t="shared" si="17"/>
        <v>0</v>
      </c>
    </row>
    <row r="20" spans="2:34">
      <c r="B20" s="918"/>
      <c r="C20" s="921"/>
      <c r="D20" s="161">
        <v>4</v>
      </c>
      <c r="E20" s="152" t="s">
        <v>715</v>
      </c>
      <c r="F20" s="153">
        <v>505.36</v>
      </c>
      <c r="G20" s="152">
        <v>89.07</v>
      </c>
      <c r="H20" s="152">
        <v>93.3</v>
      </c>
      <c r="I20" s="162">
        <f t="shared" si="1"/>
        <v>1.047490737622095</v>
      </c>
      <c r="J20" s="152">
        <v>0</v>
      </c>
      <c r="K20" s="162">
        <f t="shared" si="2"/>
        <v>0</v>
      </c>
      <c r="L20" s="153">
        <v>126.34</v>
      </c>
      <c r="M20" s="163">
        <f t="shared" si="3"/>
        <v>1.047490737622095</v>
      </c>
      <c r="N20" s="153">
        <v>534.41820000000052</v>
      </c>
      <c r="O20" s="152">
        <v>4</v>
      </c>
      <c r="P20" s="154">
        <v>4.4908498933423156E-2</v>
      </c>
      <c r="Q20" s="361">
        <v>0.23000000000000398</v>
      </c>
      <c r="R20" s="154">
        <v>2.5822386886718762E-3</v>
      </c>
      <c r="S20" s="153">
        <v>29.058200000000504</v>
      </c>
      <c r="T20" s="152" t="s">
        <v>575</v>
      </c>
      <c r="U20" s="152" t="s">
        <v>654</v>
      </c>
      <c r="V20" s="152"/>
      <c r="W20" s="158">
        <v>1</v>
      </c>
      <c r="X20" s="158" t="s">
        <v>713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3812.3855999999996</v>
      </c>
      <c r="AC20" s="178">
        <f t="shared" si="18"/>
        <v>2218.0499999999997</v>
      </c>
      <c r="AD20" s="178">
        <f t="shared" si="18"/>
        <v>20866.338199999995</v>
      </c>
      <c r="AE20" s="178">
        <f t="shared" si="18"/>
        <v>726.99</v>
      </c>
      <c r="AF20" s="178">
        <f t="shared" si="18"/>
        <v>1143.3</v>
      </c>
      <c r="AG20" s="178">
        <f t="shared" si="18"/>
        <v>0</v>
      </c>
      <c r="AH20" s="178">
        <f t="shared" si="18"/>
        <v>0</v>
      </c>
    </row>
    <row r="21" spans="2:34">
      <c r="B21" s="918"/>
      <c r="C21" s="921"/>
      <c r="D21" s="161">
        <v>5</v>
      </c>
      <c r="E21" s="152" t="s">
        <v>709</v>
      </c>
      <c r="F21" s="153">
        <v>430.4</v>
      </c>
      <c r="G21" s="152">
        <v>14680</v>
      </c>
      <c r="H21" s="152">
        <v>14840</v>
      </c>
      <c r="I21" s="162">
        <f t="shared" si="1"/>
        <v>1.0108991825613078</v>
      </c>
      <c r="J21" s="152">
        <v>0</v>
      </c>
      <c r="K21" s="162">
        <f t="shared" si="2"/>
        <v>0</v>
      </c>
      <c r="L21" s="153">
        <v>2.69</v>
      </c>
      <c r="M21" s="163">
        <f t="shared" si="3"/>
        <v>1.0108991825613078</v>
      </c>
      <c r="N21" s="153">
        <v>430.4</v>
      </c>
      <c r="O21" s="152">
        <v>160</v>
      </c>
      <c r="P21" s="154">
        <v>1.0899182561307902E-2</v>
      </c>
      <c r="Q21" s="361">
        <v>0</v>
      </c>
      <c r="R21" s="154">
        <v>0</v>
      </c>
      <c r="S21" s="153">
        <v>0</v>
      </c>
      <c r="T21" s="152" t="s">
        <v>575</v>
      </c>
      <c r="U21" s="152" t="s">
        <v>219</v>
      </c>
      <c r="V21" s="152"/>
      <c r="W21" s="158">
        <v>1</v>
      </c>
      <c r="X21" s="158" t="s">
        <v>710</v>
      </c>
      <c r="Y21" s="155"/>
      <c r="Z21" s="176"/>
      <c r="AA21" s="441">
        <f t="shared" ref="AA21:AH21" si="19">AA19/$Z19</f>
        <v>0</v>
      </c>
      <c r="AB21" s="441">
        <f t="shared" si="19"/>
        <v>0.11428571428571428</v>
      </c>
      <c r="AC21" s="441">
        <f t="shared" si="19"/>
        <v>8.5714285714285715E-2</v>
      </c>
      <c r="AD21" s="441">
        <f t="shared" si="19"/>
        <v>0.7142857142857143</v>
      </c>
      <c r="AE21" s="441">
        <f t="shared" si="19"/>
        <v>2.8571428571428571E-2</v>
      </c>
      <c r="AF21" s="441">
        <f t="shared" si="19"/>
        <v>5.7142857142857141E-2</v>
      </c>
      <c r="AG21" s="441">
        <f t="shared" si="19"/>
        <v>0</v>
      </c>
      <c r="AH21" s="441">
        <f t="shared" si="19"/>
        <v>0</v>
      </c>
    </row>
    <row r="22" spans="2:34">
      <c r="B22" s="918"/>
      <c r="C22" s="921"/>
      <c r="D22" s="161">
        <v>6</v>
      </c>
      <c r="E22" s="152" t="s">
        <v>430</v>
      </c>
      <c r="F22" s="153">
        <v>312.20499999999998</v>
      </c>
      <c r="G22" s="152">
        <v>55.15</v>
      </c>
      <c r="H22" s="152">
        <v>56.85</v>
      </c>
      <c r="I22" s="162">
        <f t="shared" si="1"/>
        <v>1.0308250226654578</v>
      </c>
      <c r="J22" s="152">
        <v>0</v>
      </c>
      <c r="K22" s="162">
        <f t="shared" si="2"/>
        <v>0</v>
      </c>
      <c r="L22" s="153">
        <v>183.65</v>
      </c>
      <c r="M22" s="163">
        <f t="shared" si="3"/>
        <v>1.0308250226654578</v>
      </c>
      <c r="N22" s="153">
        <v>312.20500000000055</v>
      </c>
      <c r="O22" s="152">
        <v>1.7</v>
      </c>
      <c r="P22" s="154">
        <v>3.0825022665457842E-2</v>
      </c>
      <c r="Q22" s="361">
        <v>2.886579864025407E-15</v>
      </c>
      <c r="R22" s="154">
        <v>5.2340523373080819E-17</v>
      </c>
      <c r="S22" s="153">
        <v>5.3012039202826606E-13</v>
      </c>
      <c r="T22" s="152" t="s">
        <v>575</v>
      </c>
      <c r="U22" s="152" t="s">
        <v>654</v>
      </c>
      <c r="V22" s="152"/>
      <c r="W22" s="158">
        <v>1</v>
      </c>
      <c r="X22" s="158" t="s">
        <v>414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918"/>
      <c r="C23" s="921"/>
      <c r="D23" s="161">
        <v>7</v>
      </c>
      <c r="E23" s="152" t="s">
        <v>688</v>
      </c>
      <c r="F23" s="153">
        <v>312.15539999999999</v>
      </c>
      <c r="G23" s="152">
        <v>108.06</v>
      </c>
      <c r="H23" s="152">
        <v>109.07</v>
      </c>
      <c r="I23" s="162">
        <f t="shared" si="1"/>
        <v>1.0093466592633722</v>
      </c>
      <c r="J23" s="152">
        <v>3.6</v>
      </c>
      <c r="K23" s="162">
        <f t="shared" si="2"/>
        <v>3.3314825097168238E-2</v>
      </c>
      <c r="L23" s="153">
        <v>139.97999999999999</v>
      </c>
      <c r="M23" s="163">
        <f t="shared" si="3"/>
        <v>1.0426614843605404</v>
      </c>
      <c r="N23" s="153">
        <v>645.30779999999788</v>
      </c>
      <c r="O23" s="152">
        <v>2.23</v>
      </c>
      <c r="P23" s="154">
        <v>2.0636683324079214E-2</v>
      </c>
      <c r="Q23" s="361">
        <v>2.3799999999999852</v>
      </c>
      <c r="R23" s="154">
        <v>2.2024801036461088E-2</v>
      </c>
      <c r="S23" s="153">
        <v>333.1523999999979</v>
      </c>
      <c r="T23" s="152" t="s">
        <v>575</v>
      </c>
      <c r="U23" s="152" t="s">
        <v>654</v>
      </c>
      <c r="V23" s="152"/>
      <c r="W23" s="158">
        <v>1</v>
      </c>
      <c r="X23" s="158" t="s">
        <v>685</v>
      </c>
      <c r="Y23" s="181" t="s">
        <v>360</v>
      </c>
      <c r="Z23" s="176">
        <f>SUM(W7:W9656)</f>
        <v>350</v>
      </c>
      <c r="AA23" s="177">
        <f>SUMIF($U$7:$U$9656,TRIM(AA6),$W$7:$W$9656)</f>
        <v>0</v>
      </c>
      <c r="AB23" s="177">
        <f t="shared" ref="AB23:AH23" si="20">SUMIF($U$7:$U$9656,TRIM(AB6),$W$7:$W$9656)</f>
        <v>8</v>
      </c>
      <c r="AC23" s="176">
        <f t="shared" si="20"/>
        <v>23</v>
      </c>
      <c r="AD23" s="176">
        <f t="shared" si="20"/>
        <v>258</v>
      </c>
      <c r="AE23" s="176">
        <f t="shared" si="20"/>
        <v>31</v>
      </c>
      <c r="AF23" s="176">
        <f t="shared" si="20"/>
        <v>30</v>
      </c>
      <c r="AG23" s="176">
        <f t="shared" si="20"/>
        <v>0</v>
      </c>
      <c r="AH23" s="176">
        <f t="shared" si="20"/>
        <v>0</v>
      </c>
    </row>
    <row r="24" spans="2:34">
      <c r="B24" s="918"/>
      <c r="C24" s="921"/>
      <c r="D24" s="161">
        <v>8</v>
      </c>
      <c r="E24" s="152" t="s">
        <v>687</v>
      </c>
      <c r="F24" s="153">
        <v>311.18360000000001</v>
      </c>
      <c r="G24" s="152">
        <v>41.42</v>
      </c>
      <c r="H24" s="152">
        <v>41.27</v>
      </c>
      <c r="I24" s="162">
        <f t="shared" si="1"/>
        <v>0.99637856108160316</v>
      </c>
      <c r="J24" s="152">
        <v>1.81</v>
      </c>
      <c r="K24" s="162">
        <f t="shared" si="2"/>
        <v>4.3698696281989378E-2</v>
      </c>
      <c r="L24" s="153">
        <v>187.46</v>
      </c>
      <c r="M24" s="163">
        <f t="shared" si="3"/>
        <v>1.0400772573635926</v>
      </c>
      <c r="N24" s="153">
        <v>311.18360000000069</v>
      </c>
      <c r="O24" s="152">
        <v>1.66</v>
      </c>
      <c r="P24" s="154">
        <v>4.0077257363592467E-2</v>
      </c>
      <c r="Q24" s="361">
        <v>3.7747582837255322E-15</v>
      </c>
      <c r="R24" s="154">
        <v>9.1133710374831769E-17</v>
      </c>
      <c r="S24" s="153">
        <v>7.0761618786718831E-13</v>
      </c>
      <c r="T24" s="152" t="s">
        <v>575</v>
      </c>
      <c r="U24" s="152" t="s">
        <v>654</v>
      </c>
      <c r="V24" s="152"/>
      <c r="W24" s="158">
        <v>1</v>
      </c>
      <c r="X24" s="158" t="s">
        <v>685</v>
      </c>
      <c r="Y24" s="180" t="s">
        <v>263</v>
      </c>
      <c r="Z24" s="176"/>
      <c r="AA24" s="178">
        <f>SUMIF($U$7:$U$9656,TRIM(AA6),$F$7:$F$9656)</f>
        <v>0</v>
      </c>
      <c r="AB24" s="178">
        <f t="shared" ref="AB24:AH24" si="21">SUMIF($U$7:$U$9656,TRIM(AB6),$F$7:$F$9656)</f>
        <v>3812.3855999999996</v>
      </c>
      <c r="AC24" s="178">
        <f>SUMIF($U$7:$U$9656,TRIM(AC6),$F$7:$F$9656)</f>
        <v>9388.35</v>
      </c>
      <c r="AD24" s="178">
        <f t="shared" si="21"/>
        <v>97479.668800000014</v>
      </c>
      <c r="AE24" s="178">
        <f t="shared" si="21"/>
        <v>11723.252100000002</v>
      </c>
      <c r="AF24" s="178">
        <f t="shared" si="21"/>
        <v>14136.749999999996</v>
      </c>
      <c r="AG24" s="178">
        <f t="shared" si="21"/>
        <v>0</v>
      </c>
      <c r="AH24" s="178">
        <f t="shared" si="21"/>
        <v>0</v>
      </c>
    </row>
    <row r="25" spans="2:34">
      <c r="B25" s="918"/>
      <c r="C25" s="921"/>
      <c r="D25" s="161">
        <v>9</v>
      </c>
      <c r="E25" s="152" t="s">
        <v>684</v>
      </c>
      <c r="F25" s="153">
        <v>309.44160000000005</v>
      </c>
      <c r="G25" s="152">
        <v>39.58</v>
      </c>
      <c r="H25" s="152">
        <v>41.1</v>
      </c>
      <c r="I25" s="162">
        <f t="shared" si="1"/>
        <v>1.0384032339565439</v>
      </c>
      <c r="J25" s="152">
        <v>0</v>
      </c>
      <c r="K25" s="162">
        <f t="shared" si="2"/>
        <v>0</v>
      </c>
      <c r="L25" s="153">
        <v>203.58</v>
      </c>
      <c r="M25" s="163">
        <f t="shared" si="3"/>
        <v>1.0384032339565439</v>
      </c>
      <c r="N25" s="153">
        <v>309.44160000000068</v>
      </c>
      <c r="O25" s="152">
        <v>1.52</v>
      </c>
      <c r="P25" s="154">
        <v>3.8403233956543714E-2</v>
      </c>
      <c r="Q25" s="361">
        <v>3.1086244689504383E-15</v>
      </c>
      <c r="R25" s="154">
        <v>7.8540284713250085E-17</v>
      </c>
      <c r="S25" s="153">
        <v>6.3285376938893031E-13</v>
      </c>
      <c r="T25" s="152" t="s">
        <v>575</v>
      </c>
      <c r="U25" s="152" t="s">
        <v>654</v>
      </c>
      <c r="V25" s="152"/>
      <c r="W25" s="158">
        <v>1</v>
      </c>
      <c r="X25" s="158" t="s">
        <v>374</v>
      </c>
      <c r="Z25" s="176"/>
      <c r="AA25" s="441">
        <f t="shared" ref="AA25:AH25" si="22">AA23/$Z23</f>
        <v>0</v>
      </c>
      <c r="AB25" s="441">
        <f t="shared" si="22"/>
        <v>2.2857142857142857E-2</v>
      </c>
      <c r="AC25" s="441">
        <f t="shared" si="22"/>
        <v>6.5714285714285711E-2</v>
      </c>
      <c r="AD25" s="441">
        <f t="shared" si="22"/>
        <v>0.7371428571428571</v>
      </c>
      <c r="AE25" s="441">
        <f t="shared" si="22"/>
        <v>8.8571428571428565E-2</v>
      </c>
      <c r="AF25" s="441">
        <f t="shared" si="22"/>
        <v>8.5714285714285715E-2</v>
      </c>
      <c r="AG25" s="441">
        <f t="shared" si="22"/>
        <v>0</v>
      </c>
      <c r="AH25" s="441">
        <f t="shared" si="22"/>
        <v>0</v>
      </c>
    </row>
    <row r="26" spans="2:34">
      <c r="B26" s="919"/>
      <c r="C26" s="922"/>
      <c r="D26" s="161">
        <v>10</v>
      </c>
      <c r="E26" s="152" t="s">
        <v>615</v>
      </c>
      <c r="F26" s="153">
        <v>307.04999999999995</v>
      </c>
      <c r="G26" s="152">
        <v>123.16</v>
      </c>
      <c r="H26" s="152">
        <v>125.66</v>
      </c>
      <c r="I26" s="162">
        <f t="shared" si="1"/>
        <v>1.02029879831114</v>
      </c>
      <c r="J26" s="152">
        <v>0</v>
      </c>
      <c r="K26" s="162">
        <f t="shared" si="2"/>
        <v>0</v>
      </c>
      <c r="L26" s="153">
        <v>122.82</v>
      </c>
      <c r="M26" s="163">
        <f t="shared" si="3"/>
        <v>1.02029879831114</v>
      </c>
      <c r="N26" s="153">
        <v>307.04999999999995</v>
      </c>
      <c r="O26" s="152">
        <v>2.5</v>
      </c>
      <c r="P26" s="154">
        <v>2.0298798311139982E-2</v>
      </c>
      <c r="Q26" s="361">
        <v>0</v>
      </c>
      <c r="R26" s="154">
        <v>0</v>
      </c>
      <c r="S26" s="153">
        <v>0</v>
      </c>
      <c r="T26" s="152" t="s">
        <v>575</v>
      </c>
      <c r="U26" s="152" t="s">
        <v>654</v>
      </c>
      <c r="V26" s="152"/>
      <c r="W26" s="158">
        <v>1</v>
      </c>
      <c r="X26" s="158" t="s">
        <v>583</v>
      </c>
    </row>
    <row r="27" spans="2:34">
      <c r="B27" s="917">
        <f t="shared" ref="B27:B57" si="23">B17+1</f>
        <v>45960</v>
      </c>
      <c r="C27" s="920" t="str">
        <f t="shared" ref="C27" si="24">CHOOSE(WEEKDAY(B27,2),"一","二","三","四","五","六","日")</f>
        <v>四</v>
      </c>
      <c r="D27" s="161">
        <v>1</v>
      </c>
      <c r="E27" s="152" t="s">
        <v>714</v>
      </c>
      <c r="F27" s="153">
        <v>708.279</v>
      </c>
      <c r="G27" s="152">
        <v>80.48</v>
      </c>
      <c r="H27" s="152">
        <v>84.38</v>
      </c>
      <c r="I27" s="162">
        <f t="shared" si="1"/>
        <v>1.0484592445328031</v>
      </c>
      <c r="J27" s="152">
        <v>0</v>
      </c>
      <c r="K27" s="162">
        <f t="shared" si="2"/>
        <v>0</v>
      </c>
      <c r="L27" s="153">
        <v>181.61</v>
      </c>
      <c r="M27" s="163">
        <f t="shared" si="3"/>
        <v>1.0484592445328031</v>
      </c>
      <c r="N27" s="153">
        <v>708.27899999999852</v>
      </c>
      <c r="O27" s="152">
        <v>3.9</v>
      </c>
      <c r="P27" s="154">
        <v>4.8459244532803175E-2</v>
      </c>
      <c r="Q27" s="361">
        <v>-8.4376949871511897E-15</v>
      </c>
      <c r="R27" s="154">
        <v>-1.0484213453219669E-16</v>
      </c>
      <c r="S27" s="153">
        <v>-1.5323697866165276E-12</v>
      </c>
      <c r="T27" s="152" t="s">
        <v>575</v>
      </c>
      <c r="U27" s="152" t="s">
        <v>654</v>
      </c>
      <c r="V27" s="152"/>
      <c r="W27" s="158">
        <v>1</v>
      </c>
      <c r="X27" s="158" t="s">
        <v>710</v>
      </c>
    </row>
    <row r="28" spans="2:34">
      <c r="B28" s="918"/>
      <c r="C28" s="921"/>
      <c r="D28" s="161">
        <v>2</v>
      </c>
      <c r="E28" s="152" t="s">
        <v>678</v>
      </c>
      <c r="F28" s="153">
        <v>532.04</v>
      </c>
      <c r="G28" s="152">
        <v>4048</v>
      </c>
      <c r="H28" s="152">
        <v>2686</v>
      </c>
      <c r="I28" s="162">
        <f t="shared" si="1"/>
        <v>0.66353754940711462</v>
      </c>
      <c r="J28" s="152">
        <v>1550</v>
      </c>
      <c r="K28" s="162">
        <f t="shared" si="2"/>
        <v>0.38290513833992096</v>
      </c>
      <c r="L28" s="153">
        <v>2.83</v>
      </c>
      <c r="M28" s="163">
        <f t="shared" si="3"/>
        <v>1.0464426877470356</v>
      </c>
      <c r="N28" s="153">
        <v>532.04</v>
      </c>
      <c r="O28" s="152">
        <v>188</v>
      </c>
      <c r="P28" s="154">
        <v>4.6442687747035576E-2</v>
      </c>
      <c r="Q28" s="361">
        <v>0</v>
      </c>
      <c r="R28" s="154">
        <v>0</v>
      </c>
      <c r="S28" s="153">
        <v>0</v>
      </c>
      <c r="T28" s="152" t="s">
        <v>575</v>
      </c>
      <c r="U28" s="152" t="s">
        <v>654</v>
      </c>
      <c r="V28" s="152"/>
      <c r="W28" s="158">
        <v>1</v>
      </c>
      <c r="X28" s="158" t="s">
        <v>669</v>
      </c>
    </row>
    <row r="29" spans="2:34">
      <c r="B29" s="918"/>
      <c r="C29" s="921"/>
      <c r="D29" s="161">
        <v>3</v>
      </c>
      <c r="E29" s="152" t="s">
        <v>715</v>
      </c>
      <c r="F29" s="153">
        <v>514.2038</v>
      </c>
      <c r="G29" s="152">
        <v>83.13</v>
      </c>
      <c r="H29" s="152">
        <v>87.2</v>
      </c>
      <c r="I29" s="162">
        <f t="shared" si="1"/>
        <v>1.0489594610850477</v>
      </c>
      <c r="J29" s="152">
        <v>0</v>
      </c>
      <c r="K29" s="162">
        <f t="shared" si="2"/>
        <v>0</v>
      </c>
      <c r="L29" s="153">
        <v>126.34</v>
      </c>
      <c r="M29" s="163">
        <f t="shared" si="3"/>
        <v>1.0489594610850477</v>
      </c>
      <c r="N29" s="153">
        <v>514.20380000000091</v>
      </c>
      <c r="O29" s="152">
        <v>4.07</v>
      </c>
      <c r="P29" s="154">
        <v>4.895946108504752E-2</v>
      </c>
      <c r="Q29" s="361">
        <v>7.1054273576010019E-15</v>
      </c>
      <c r="R29" s="154">
        <v>8.547368408036812E-17</v>
      </c>
      <c r="S29" s="153">
        <v>8.976996923593106E-13</v>
      </c>
      <c r="T29" s="152" t="s">
        <v>575</v>
      </c>
      <c r="U29" s="152" t="s">
        <v>654</v>
      </c>
      <c r="V29" s="152"/>
      <c r="W29" s="158">
        <v>1</v>
      </c>
      <c r="X29" s="158" t="s">
        <v>713</v>
      </c>
    </row>
    <row r="30" spans="2:34">
      <c r="B30" s="918"/>
      <c r="C30" s="921"/>
      <c r="D30" s="161">
        <v>4</v>
      </c>
      <c r="E30" s="152" t="s">
        <v>361</v>
      </c>
      <c r="F30" s="153">
        <v>463.5</v>
      </c>
      <c r="G30" s="152">
        <v>3396</v>
      </c>
      <c r="H30" s="152">
        <v>3426</v>
      </c>
      <c r="I30" s="162">
        <f t="shared" si="1"/>
        <v>1.0088339222614842</v>
      </c>
      <c r="J30" s="152">
        <v>0</v>
      </c>
      <c r="K30" s="162">
        <f t="shared" si="2"/>
        <v>0</v>
      </c>
      <c r="L30" s="153">
        <v>15.45</v>
      </c>
      <c r="M30" s="163">
        <f t="shared" si="3"/>
        <v>1.0088339222614842</v>
      </c>
      <c r="N30" s="153">
        <v>463.5</v>
      </c>
      <c r="O30" s="152">
        <v>30</v>
      </c>
      <c r="P30" s="154">
        <v>8.8339222614840993E-3</v>
      </c>
      <c r="Q30" s="361">
        <v>0</v>
      </c>
      <c r="R30" s="154">
        <v>0</v>
      </c>
      <c r="S30" s="153">
        <v>0</v>
      </c>
      <c r="T30" s="152" t="s">
        <v>575</v>
      </c>
      <c r="U30" s="152" t="s">
        <v>220</v>
      </c>
      <c r="V30" s="152" t="s">
        <v>526</v>
      </c>
      <c r="W30" s="158">
        <v>1</v>
      </c>
      <c r="X30" s="158" t="s">
        <v>369</v>
      </c>
    </row>
    <row r="31" spans="2:34">
      <c r="B31" s="918"/>
      <c r="C31" s="921"/>
      <c r="D31" s="161">
        <v>5</v>
      </c>
      <c r="E31" s="152" t="s">
        <v>709</v>
      </c>
      <c r="F31" s="153">
        <v>312.04000000000002</v>
      </c>
      <c r="G31" s="152">
        <v>13996</v>
      </c>
      <c r="H31" s="152">
        <v>14112</v>
      </c>
      <c r="I31" s="162">
        <f t="shared" si="1"/>
        <v>1.0082880823092313</v>
      </c>
      <c r="J31" s="152">
        <v>0</v>
      </c>
      <c r="K31" s="162">
        <f t="shared" si="2"/>
        <v>0</v>
      </c>
      <c r="L31" s="153">
        <v>2.69</v>
      </c>
      <c r="M31" s="163">
        <f t="shared" si="3"/>
        <v>1.0082880823092313</v>
      </c>
      <c r="N31" s="153">
        <v>312.04000000000002</v>
      </c>
      <c r="O31" s="152">
        <v>116</v>
      </c>
      <c r="P31" s="154">
        <v>8.2880823092312088E-3</v>
      </c>
      <c r="Q31" s="361">
        <v>0</v>
      </c>
      <c r="R31" s="154">
        <v>0</v>
      </c>
      <c r="S31" s="153">
        <v>0</v>
      </c>
      <c r="T31" s="152" t="s">
        <v>575</v>
      </c>
      <c r="U31" s="152" t="s">
        <v>219</v>
      </c>
      <c r="V31" s="152"/>
      <c r="W31" s="158">
        <v>1</v>
      </c>
      <c r="X31" s="158" t="s">
        <v>710</v>
      </c>
    </row>
    <row r="32" spans="2:34">
      <c r="B32" s="918"/>
      <c r="C32" s="921"/>
      <c r="D32" s="161">
        <v>6</v>
      </c>
      <c r="E32" s="152" t="s">
        <v>677</v>
      </c>
      <c r="F32" s="153">
        <v>310.80620000000005</v>
      </c>
      <c r="G32" s="152">
        <v>415.65</v>
      </c>
      <c r="H32" s="152">
        <v>414.71</v>
      </c>
      <c r="I32" s="162">
        <f t="shared" si="1"/>
        <v>0.99773848189582581</v>
      </c>
      <c r="J32" s="152">
        <v>17</v>
      </c>
      <c r="K32" s="162">
        <f t="shared" si="2"/>
        <v>4.0899795501022497E-2</v>
      </c>
      <c r="L32" s="153">
        <v>33.71</v>
      </c>
      <c r="M32" s="163">
        <f t="shared" si="3"/>
        <v>1.0386382773968483</v>
      </c>
      <c r="N32" s="153">
        <v>541.38260000000014</v>
      </c>
      <c r="O32" s="152">
        <v>9.2200000000000006</v>
      </c>
      <c r="P32" s="154">
        <v>2.2182124383495733E-2</v>
      </c>
      <c r="Q32" s="361">
        <v>6.8400000000000016</v>
      </c>
      <c r="R32" s="154">
        <v>1.6456153013352584E-2</v>
      </c>
      <c r="S32" s="153">
        <v>230.57640000000006</v>
      </c>
      <c r="T32" s="152" t="s">
        <v>575</v>
      </c>
      <c r="U32" s="152" t="s">
        <v>654</v>
      </c>
      <c r="V32" s="152"/>
      <c r="W32" s="158">
        <v>1</v>
      </c>
      <c r="X32" s="158" t="s">
        <v>713</v>
      </c>
    </row>
    <row r="33" spans="2:24">
      <c r="B33" s="918"/>
      <c r="C33" s="921"/>
      <c r="D33" s="161">
        <v>7</v>
      </c>
      <c r="E33" s="152" t="s">
        <v>687</v>
      </c>
      <c r="F33" s="153">
        <v>301.81060000000002</v>
      </c>
      <c r="G33" s="152">
        <v>37.17</v>
      </c>
      <c r="H33" s="152">
        <v>38.78</v>
      </c>
      <c r="I33" s="162">
        <f t="shared" si="1"/>
        <v>1.0433145009416196</v>
      </c>
      <c r="J33" s="152">
        <v>0</v>
      </c>
      <c r="K33" s="162">
        <f t="shared" si="2"/>
        <v>0</v>
      </c>
      <c r="L33" s="153">
        <v>187.46</v>
      </c>
      <c r="M33" s="163">
        <f t="shared" si="3"/>
        <v>1.0433145009416196</v>
      </c>
      <c r="N33" s="153">
        <v>301.81059999999991</v>
      </c>
      <c r="O33" s="152">
        <v>1.61</v>
      </c>
      <c r="P33" s="154">
        <v>4.3314500941619587E-2</v>
      </c>
      <c r="Q33" s="361">
        <v>0</v>
      </c>
      <c r="R33" s="154">
        <v>0</v>
      </c>
      <c r="S33" s="153">
        <v>0</v>
      </c>
      <c r="T33" s="152" t="s">
        <v>575</v>
      </c>
      <c r="U33" s="152" t="s">
        <v>654</v>
      </c>
      <c r="V33" s="152"/>
      <c r="W33" s="158">
        <v>1</v>
      </c>
      <c r="X33" s="158" t="s">
        <v>685</v>
      </c>
    </row>
    <row r="34" spans="2:24">
      <c r="B34" s="918"/>
      <c r="C34" s="921"/>
      <c r="D34" s="161">
        <v>8</v>
      </c>
      <c r="E34" s="152" t="s">
        <v>696</v>
      </c>
      <c r="F34" s="153">
        <v>292.95</v>
      </c>
      <c r="G34" s="152">
        <v>4106</v>
      </c>
      <c r="H34" s="152">
        <v>4127</v>
      </c>
      <c r="I34" s="162">
        <f t="shared" si="1"/>
        <v>1.0051144666341938</v>
      </c>
      <c r="J34" s="152">
        <v>0</v>
      </c>
      <c r="K34" s="162">
        <f t="shared" si="2"/>
        <v>0</v>
      </c>
      <c r="L34" s="153">
        <v>13.95</v>
      </c>
      <c r="M34" s="163">
        <f t="shared" si="3"/>
        <v>1.0051144666341938</v>
      </c>
      <c r="N34" s="153">
        <v>292.95</v>
      </c>
      <c r="O34" s="152">
        <v>21</v>
      </c>
      <c r="P34" s="154">
        <v>5.114466634193863E-3</v>
      </c>
      <c r="Q34" s="361">
        <v>0</v>
      </c>
      <c r="R34" s="154">
        <v>0</v>
      </c>
      <c r="S34" s="153">
        <v>0</v>
      </c>
      <c r="T34" s="152" t="s">
        <v>575</v>
      </c>
      <c r="U34" s="152" t="s">
        <v>366</v>
      </c>
      <c r="V34" s="152" t="s">
        <v>660</v>
      </c>
      <c r="W34" s="158">
        <v>1</v>
      </c>
      <c r="X34" s="158" t="s">
        <v>698</v>
      </c>
    </row>
    <row r="35" spans="2:24">
      <c r="B35" s="918"/>
      <c r="C35" s="921"/>
      <c r="D35" s="161">
        <v>9</v>
      </c>
      <c r="E35" s="152" t="s">
        <v>581</v>
      </c>
      <c r="F35" s="153">
        <v>292.05950000000001</v>
      </c>
      <c r="G35" s="152">
        <v>243.66</v>
      </c>
      <c r="H35" s="152">
        <v>243.83</v>
      </c>
      <c r="I35" s="162">
        <f t="shared" si="1"/>
        <v>1.0006976935073464</v>
      </c>
      <c r="J35" s="152">
        <v>2</v>
      </c>
      <c r="K35" s="162">
        <f t="shared" si="2"/>
        <v>8.2081589099564974E-3</v>
      </c>
      <c r="L35" s="153">
        <v>157.87</v>
      </c>
      <c r="M35" s="163">
        <f t="shared" si="3"/>
        <v>1.0089058524173029</v>
      </c>
      <c r="N35" s="153">
        <v>342.5779000000025</v>
      </c>
      <c r="O35" s="152">
        <v>1.85</v>
      </c>
      <c r="P35" s="154">
        <v>7.5925469917097598E-3</v>
      </c>
      <c r="Q35" s="361">
        <v>0.32000000000001583</v>
      </c>
      <c r="R35" s="154">
        <v>1.3133054255931044E-3</v>
      </c>
      <c r="S35" s="153">
        <v>50.518400000002501</v>
      </c>
      <c r="T35" s="152" t="s">
        <v>575</v>
      </c>
      <c r="U35" s="152" t="s">
        <v>654</v>
      </c>
      <c r="V35" s="152"/>
      <c r="W35" s="158">
        <v>1</v>
      </c>
      <c r="X35" s="158" t="s">
        <v>370</v>
      </c>
    </row>
    <row r="36" spans="2:24">
      <c r="B36" s="919"/>
      <c r="C36" s="922"/>
      <c r="D36" s="161">
        <v>10</v>
      </c>
      <c r="E36" s="152" t="s">
        <v>716</v>
      </c>
      <c r="F36" s="153">
        <v>289.8152</v>
      </c>
      <c r="G36" s="152">
        <v>27.31</v>
      </c>
      <c r="H36" s="152">
        <v>28.65</v>
      </c>
      <c r="I36" s="162">
        <f t="shared" si="1"/>
        <v>1.0490662760893446</v>
      </c>
      <c r="J36" s="152">
        <v>0</v>
      </c>
      <c r="K36" s="162">
        <f t="shared" si="2"/>
        <v>0</v>
      </c>
      <c r="L36" s="153">
        <v>216.28</v>
      </c>
      <c r="M36" s="163">
        <f t="shared" si="3"/>
        <v>1.0490662760893446</v>
      </c>
      <c r="N36" s="153">
        <v>289.81519999999995</v>
      </c>
      <c r="O36" s="152">
        <v>1.34</v>
      </c>
      <c r="P36" s="154">
        <v>4.9066276089344565E-2</v>
      </c>
      <c r="Q36" s="361">
        <v>0</v>
      </c>
      <c r="R36" s="154">
        <v>0</v>
      </c>
      <c r="S36" s="153">
        <v>0</v>
      </c>
      <c r="T36" s="152" t="s">
        <v>575</v>
      </c>
      <c r="U36" s="152" t="s">
        <v>654</v>
      </c>
      <c r="V36" s="152"/>
      <c r="W36" s="158">
        <v>1</v>
      </c>
      <c r="X36" s="158" t="s">
        <v>370</v>
      </c>
    </row>
    <row r="37" spans="2:24">
      <c r="B37" s="917">
        <f t="shared" si="23"/>
        <v>45961</v>
      </c>
      <c r="C37" s="920" t="str">
        <f t="shared" ref="C37" si="25">CHOOSE(WEEKDAY(B37,2),"一","二","三","四","五","六","日")</f>
        <v>五</v>
      </c>
      <c r="D37" s="161">
        <v>1</v>
      </c>
      <c r="E37" s="152" t="s">
        <v>699</v>
      </c>
      <c r="F37" s="153">
        <v>886.12089999999989</v>
      </c>
      <c r="G37" s="152">
        <v>553.20000000000005</v>
      </c>
      <c r="H37" s="152">
        <v>550.9</v>
      </c>
      <c r="I37" s="162">
        <f t="shared" si="1"/>
        <v>0.99584237165582057</v>
      </c>
      <c r="J37" s="152">
        <v>28</v>
      </c>
      <c r="K37" s="162">
        <f t="shared" si="2"/>
        <v>5.061460592913955E-2</v>
      </c>
      <c r="L37" s="153">
        <v>94.57</v>
      </c>
      <c r="M37" s="163">
        <f t="shared" si="3"/>
        <v>1.0464569775849601</v>
      </c>
      <c r="N37" s="153">
        <v>2430.4489999999932</v>
      </c>
      <c r="O37" s="152">
        <v>9.3699999999999992</v>
      </c>
      <c r="P37" s="154">
        <v>1.6937816341287056E-2</v>
      </c>
      <c r="Q37" s="361">
        <v>16.329999999999934</v>
      </c>
      <c r="R37" s="154">
        <v>2.9519161243673053E-2</v>
      </c>
      <c r="S37" s="153">
        <v>1544.3280999999936</v>
      </c>
      <c r="T37" s="152" t="s">
        <v>575</v>
      </c>
      <c r="U37" s="152" t="s">
        <v>654</v>
      </c>
      <c r="V37" s="152"/>
      <c r="W37" s="158">
        <v>1</v>
      </c>
      <c r="X37" s="158" t="s">
        <v>698</v>
      </c>
    </row>
    <row r="38" spans="2:24">
      <c r="B38" s="918"/>
      <c r="C38" s="921"/>
      <c r="D38" s="161">
        <v>2</v>
      </c>
      <c r="E38" s="152" t="s">
        <v>581</v>
      </c>
      <c r="F38" s="153">
        <v>508.34140000000002</v>
      </c>
      <c r="G38" s="152">
        <v>172.19</v>
      </c>
      <c r="H38" s="152">
        <v>175.41</v>
      </c>
      <c r="I38" s="162">
        <f t="shared" si="1"/>
        <v>1.0187002729542947</v>
      </c>
      <c r="J38" s="152">
        <v>0</v>
      </c>
      <c r="K38" s="162">
        <f t="shared" si="2"/>
        <v>0</v>
      </c>
      <c r="L38" s="153">
        <v>157.87</v>
      </c>
      <c r="M38" s="163">
        <f t="shared" si="3"/>
        <v>1.0187002729542947</v>
      </c>
      <c r="N38" s="153">
        <v>508.34139999999985</v>
      </c>
      <c r="O38" s="152">
        <v>3.22</v>
      </c>
      <c r="P38" s="154">
        <v>1.8700272954294675E-2</v>
      </c>
      <c r="Q38" s="361">
        <v>0</v>
      </c>
      <c r="R38" s="154">
        <v>0</v>
      </c>
      <c r="S38" s="153">
        <v>0</v>
      </c>
      <c r="T38" s="152" t="s">
        <v>575</v>
      </c>
      <c r="U38" s="152" t="s">
        <v>654</v>
      </c>
      <c r="V38" s="152"/>
      <c r="W38" s="158">
        <v>1</v>
      </c>
      <c r="X38" s="158" t="s">
        <v>370</v>
      </c>
    </row>
    <row r="39" spans="2:24">
      <c r="B39" s="918"/>
      <c r="C39" s="921"/>
      <c r="D39" s="161">
        <v>3</v>
      </c>
      <c r="E39" s="152" t="s">
        <v>361</v>
      </c>
      <c r="F39" s="153">
        <v>463.5</v>
      </c>
      <c r="G39" s="152">
        <v>2486</v>
      </c>
      <c r="H39" s="152">
        <v>2516</v>
      </c>
      <c r="I39" s="162">
        <f t="shared" si="1"/>
        <v>1.0120675784392599</v>
      </c>
      <c r="J39" s="152">
        <v>0</v>
      </c>
      <c r="K39" s="162">
        <f t="shared" si="2"/>
        <v>0</v>
      </c>
      <c r="L39" s="153">
        <v>15.45</v>
      </c>
      <c r="M39" s="163">
        <f t="shared" si="3"/>
        <v>1.0120675784392599</v>
      </c>
      <c r="N39" s="153">
        <v>463.5</v>
      </c>
      <c r="O39" s="152">
        <v>30</v>
      </c>
      <c r="P39" s="154">
        <v>1.2067578439259855E-2</v>
      </c>
      <c r="Q39" s="361">
        <v>0</v>
      </c>
      <c r="R39" s="154">
        <v>0</v>
      </c>
      <c r="S39" s="153">
        <v>0</v>
      </c>
      <c r="T39" s="152" t="s">
        <v>575</v>
      </c>
      <c r="U39" s="152" t="s">
        <v>220</v>
      </c>
      <c r="V39" s="152" t="s">
        <v>526</v>
      </c>
      <c r="W39" s="158">
        <v>1</v>
      </c>
      <c r="X39" s="158" t="s">
        <v>369</v>
      </c>
    </row>
    <row r="40" spans="2:24">
      <c r="B40" s="918"/>
      <c r="C40" s="921"/>
      <c r="D40" s="161">
        <v>4</v>
      </c>
      <c r="E40" s="152" t="s">
        <v>647</v>
      </c>
      <c r="F40" s="153">
        <v>328.67839999999995</v>
      </c>
      <c r="G40" s="152">
        <v>81.510000000000005</v>
      </c>
      <c r="H40" s="152">
        <v>81.470000000000013</v>
      </c>
      <c r="I40" s="162">
        <f t="shared" si="1"/>
        <v>0.99950926266715745</v>
      </c>
      <c r="J40" s="152">
        <v>2.6</v>
      </c>
      <c r="K40" s="162">
        <f t="shared" si="2"/>
        <v>3.1897926634768738E-2</v>
      </c>
      <c r="L40" s="153">
        <v>128.38999999999999</v>
      </c>
      <c r="M40" s="163">
        <f t="shared" si="3"/>
        <v>1.0314071893019261</v>
      </c>
      <c r="N40" s="153">
        <v>328.67840000000024</v>
      </c>
      <c r="O40" s="152">
        <v>2.56</v>
      </c>
      <c r="P40" s="154">
        <v>3.1407189301926146E-2</v>
      </c>
      <c r="Q40" s="361">
        <v>0</v>
      </c>
      <c r="R40" s="154">
        <v>0</v>
      </c>
      <c r="S40" s="153">
        <v>0</v>
      </c>
      <c r="T40" s="152" t="s">
        <v>575</v>
      </c>
      <c r="U40" s="152" t="s">
        <v>654</v>
      </c>
      <c r="V40" s="152"/>
      <c r="W40" s="158">
        <v>1</v>
      </c>
      <c r="X40" s="158" t="s">
        <v>414</v>
      </c>
    </row>
    <row r="41" spans="2:24">
      <c r="B41" s="918"/>
      <c r="C41" s="921"/>
      <c r="D41" s="161">
        <v>5</v>
      </c>
      <c r="E41" s="152" t="s">
        <v>714</v>
      </c>
      <c r="F41" s="153">
        <v>299.65649999999999</v>
      </c>
      <c r="G41" s="152">
        <v>71.739999999999995</v>
      </c>
      <c r="H41" s="152">
        <v>74.38</v>
      </c>
      <c r="I41" s="162">
        <f t="shared" si="1"/>
        <v>1.0367995539448007</v>
      </c>
      <c r="J41" s="152">
        <v>0</v>
      </c>
      <c r="K41" s="162">
        <f t="shared" si="2"/>
        <v>0</v>
      </c>
      <c r="L41" s="153">
        <v>181.61</v>
      </c>
      <c r="M41" s="163">
        <f t="shared" si="3"/>
        <v>1.0367995539448007</v>
      </c>
      <c r="N41" s="153">
        <v>479.45040000000012</v>
      </c>
      <c r="O41" s="152">
        <v>1.65</v>
      </c>
      <c r="P41" s="154">
        <v>2.2999721215500417E-2</v>
      </c>
      <c r="Q41" s="361">
        <v>0.99000000000000066</v>
      </c>
      <c r="R41" s="154">
        <v>1.3799832729300261E-2</v>
      </c>
      <c r="S41" s="153">
        <v>179.79390000000012</v>
      </c>
      <c r="T41" s="152" t="s">
        <v>575</v>
      </c>
      <c r="U41" s="152" t="s">
        <v>654</v>
      </c>
      <c r="V41" s="152"/>
      <c r="W41" s="158">
        <v>1</v>
      </c>
      <c r="X41" s="158" t="s">
        <v>710</v>
      </c>
    </row>
    <row r="42" spans="2:24">
      <c r="B42" s="918"/>
      <c r="C42" s="921"/>
      <c r="D42" s="161">
        <v>6</v>
      </c>
      <c r="E42" s="152" t="s">
        <v>431</v>
      </c>
      <c r="F42" s="153">
        <v>297.08639999999997</v>
      </c>
      <c r="G42" s="152">
        <v>26.33</v>
      </c>
      <c r="H42" s="152">
        <v>27.5</v>
      </c>
      <c r="I42" s="162">
        <f t="shared" si="1"/>
        <v>1.0444360045575389</v>
      </c>
      <c r="J42" s="152">
        <v>0</v>
      </c>
      <c r="K42" s="162">
        <f t="shared" si="2"/>
        <v>0</v>
      </c>
      <c r="L42" s="153">
        <v>253.92</v>
      </c>
      <c r="M42" s="163">
        <f t="shared" si="3"/>
        <v>1.0444360045575389</v>
      </c>
      <c r="N42" s="153">
        <v>297.08640000000042</v>
      </c>
      <c r="O42" s="152">
        <v>1.17</v>
      </c>
      <c r="P42" s="154">
        <v>4.4436004557538926E-2</v>
      </c>
      <c r="Q42" s="361">
        <v>1.7763568394002505E-15</v>
      </c>
      <c r="R42" s="154">
        <v>6.7465128727696564E-17</v>
      </c>
      <c r="S42" s="153">
        <v>4.5105252866051158E-13</v>
      </c>
      <c r="T42" s="152" t="s">
        <v>575</v>
      </c>
      <c r="U42" s="152" t="s">
        <v>654</v>
      </c>
      <c r="V42" s="152"/>
      <c r="W42" s="158">
        <v>1</v>
      </c>
      <c r="X42" s="158" t="s">
        <v>414</v>
      </c>
    </row>
    <row r="43" spans="2:24">
      <c r="B43" s="918"/>
      <c r="C43" s="921"/>
      <c r="D43" s="161">
        <v>7</v>
      </c>
      <c r="E43" s="152" t="s">
        <v>715</v>
      </c>
      <c r="F43" s="153">
        <v>293.10879999999997</v>
      </c>
      <c r="G43" s="152">
        <v>55.83</v>
      </c>
      <c r="H43" s="152">
        <v>55.3</v>
      </c>
      <c r="I43" s="162">
        <f t="shared" si="1"/>
        <v>0.99050689593408558</v>
      </c>
      <c r="J43" s="152">
        <v>3.2</v>
      </c>
      <c r="K43" s="162">
        <f t="shared" si="2"/>
        <v>5.7316854737596276E-2</v>
      </c>
      <c r="L43" s="153">
        <v>126.34</v>
      </c>
      <c r="M43" s="163">
        <f t="shared" si="3"/>
        <v>1.0478237506716819</v>
      </c>
      <c r="N43" s="153">
        <v>337.32780000000025</v>
      </c>
      <c r="O43" s="152">
        <v>2.3199999999999998</v>
      </c>
      <c r="P43" s="154">
        <v>4.1554719684757296E-2</v>
      </c>
      <c r="Q43" s="361">
        <v>0.35000000000000187</v>
      </c>
      <c r="R43" s="154">
        <v>6.2690309869246263E-3</v>
      </c>
      <c r="S43" s="153">
        <v>44.219000000000236</v>
      </c>
      <c r="T43" s="152" t="s">
        <v>575</v>
      </c>
      <c r="U43" s="152" t="s">
        <v>654</v>
      </c>
      <c r="V43" s="152"/>
      <c r="W43" s="158">
        <v>1</v>
      </c>
      <c r="X43" s="158" t="s">
        <v>713</v>
      </c>
    </row>
    <row r="44" spans="2:24">
      <c r="B44" s="918"/>
      <c r="C44" s="921"/>
      <c r="D44" s="161">
        <v>8</v>
      </c>
      <c r="E44" s="152" t="s">
        <v>717</v>
      </c>
      <c r="F44" s="153">
        <v>286.32</v>
      </c>
      <c r="G44" s="152">
        <v>111.92</v>
      </c>
      <c r="H44" s="152">
        <v>114.92</v>
      </c>
      <c r="I44" s="162">
        <f t="shared" si="1"/>
        <v>1.0268048606147249</v>
      </c>
      <c r="J44" s="152">
        <v>0</v>
      </c>
      <c r="K44" s="162">
        <f t="shared" si="2"/>
        <v>0</v>
      </c>
      <c r="L44" s="153">
        <v>95.44</v>
      </c>
      <c r="M44" s="163">
        <f t="shared" si="3"/>
        <v>1.0268048606147249</v>
      </c>
      <c r="N44" s="153">
        <v>286.32</v>
      </c>
      <c r="O44" s="152">
        <v>3</v>
      </c>
      <c r="P44" s="154">
        <v>2.6804860614724802E-2</v>
      </c>
      <c r="Q44" s="361">
        <v>0</v>
      </c>
      <c r="R44" s="154">
        <v>0</v>
      </c>
      <c r="S44" s="153">
        <v>0</v>
      </c>
      <c r="T44" s="152" t="s">
        <v>575</v>
      </c>
      <c r="U44" s="152" t="s">
        <v>654</v>
      </c>
      <c r="V44" s="152"/>
      <c r="W44" s="158">
        <v>1</v>
      </c>
      <c r="X44" s="158" t="s">
        <v>370</v>
      </c>
    </row>
    <row r="45" spans="2:24">
      <c r="B45" s="918"/>
      <c r="C45" s="921"/>
      <c r="D45" s="161">
        <v>9</v>
      </c>
      <c r="E45" s="152" t="s">
        <v>432</v>
      </c>
      <c r="F45" s="153">
        <v>285.64250000000004</v>
      </c>
      <c r="G45" s="152">
        <v>140.19</v>
      </c>
      <c r="H45" s="152">
        <v>140.31</v>
      </c>
      <c r="I45" s="162">
        <f t="shared" si="1"/>
        <v>1.0008559811684143</v>
      </c>
      <c r="J45" s="152">
        <v>3.9</v>
      </c>
      <c r="K45" s="162">
        <f t="shared" si="2"/>
        <v>2.7819387973464584E-2</v>
      </c>
      <c r="L45" s="153">
        <v>152.75</v>
      </c>
      <c r="M45" s="163">
        <f t="shared" si="3"/>
        <v>1.0286753691418788</v>
      </c>
      <c r="N45" s="153">
        <v>614.05500000000154</v>
      </c>
      <c r="O45" s="152">
        <v>1.87</v>
      </c>
      <c r="P45" s="154">
        <v>1.3339039874456097E-2</v>
      </c>
      <c r="Q45" s="361">
        <v>2.1500000000000101</v>
      </c>
      <c r="R45" s="154">
        <v>1.5336329267422856E-2</v>
      </c>
      <c r="S45" s="153">
        <v>328.41250000000156</v>
      </c>
      <c r="T45" s="152" t="s">
        <v>575</v>
      </c>
      <c r="U45" s="152" t="s">
        <v>654</v>
      </c>
      <c r="V45" s="152"/>
      <c r="W45" s="158">
        <v>1</v>
      </c>
      <c r="X45" s="158" t="s">
        <v>436</v>
      </c>
    </row>
    <row r="46" spans="2:24">
      <c r="B46" s="919"/>
      <c r="C46" s="922"/>
      <c r="D46" s="161">
        <v>10</v>
      </c>
      <c r="E46" s="152" t="s">
        <v>687</v>
      </c>
      <c r="F46" s="153">
        <v>275.56619999999998</v>
      </c>
      <c r="G46" s="152">
        <v>29.95</v>
      </c>
      <c r="H46" s="152">
        <v>31.42</v>
      </c>
      <c r="I46" s="162">
        <f t="shared" si="1"/>
        <v>1.0490818030050084</v>
      </c>
      <c r="J46" s="152">
        <v>0</v>
      </c>
      <c r="K46" s="162">
        <f t="shared" si="2"/>
        <v>0</v>
      </c>
      <c r="L46" s="153">
        <v>187.46</v>
      </c>
      <c r="M46" s="163">
        <f t="shared" si="3"/>
        <v>1.0490818030050084</v>
      </c>
      <c r="N46" s="153">
        <v>275.56620000000049</v>
      </c>
      <c r="O46" s="152">
        <v>1.47</v>
      </c>
      <c r="P46" s="154">
        <v>4.9081803005008348E-2</v>
      </c>
      <c r="Q46" s="361">
        <v>2.4424906541753444E-15</v>
      </c>
      <c r="R46" s="154">
        <v>8.1552275598509001E-17</v>
      </c>
      <c r="S46" s="153">
        <v>4.5786929803171005E-13</v>
      </c>
      <c r="T46" s="152" t="s">
        <v>575</v>
      </c>
      <c r="U46" s="152" t="s">
        <v>654</v>
      </c>
      <c r="V46" s="152"/>
      <c r="W46" s="158">
        <v>1</v>
      </c>
      <c r="X46" s="158" t="s">
        <v>685</v>
      </c>
    </row>
    <row r="47" spans="2:24">
      <c r="B47" s="917">
        <f t="shared" si="23"/>
        <v>45962</v>
      </c>
      <c r="C47" s="920" t="str">
        <f t="shared" ref="C47" si="26">CHOOSE(WEEKDAY(B47,2),"一","二","三","四","五","六","日")</f>
        <v>六</v>
      </c>
      <c r="D47" s="161">
        <v>1</v>
      </c>
      <c r="E47" s="152" t="s">
        <v>714</v>
      </c>
      <c r="F47" s="153">
        <v>601.12910000000011</v>
      </c>
      <c r="G47" s="152">
        <v>83.79</v>
      </c>
      <c r="H47" s="152">
        <v>87.1</v>
      </c>
      <c r="I47" s="162">
        <f t="shared" si="1"/>
        <v>1.0395035207065282</v>
      </c>
      <c r="J47" s="152">
        <v>0</v>
      </c>
      <c r="K47" s="162">
        <f t="shared" si="2"/>
        <v>0</v>
      </c>
      <c r="L47" s="153">
        <v>181.61</v>
      </c>
      <c r="M47" s="163">
        <f t="shared" si="3"/>
        <v>1.0395035207065282</v>
      </c>
      <c r="N47" s="153">
        <v>601.12909999999783</v>
      </c>
      <c r="O47" s="152">
        <v>3.31</v>
      </c>
      <c r="P47" s="154">
        <v>3.9503520706528225E-2</v>
      </c>
      <c r="Q47" s="361">
        <v>-1.1990408665951691E-14</v>
      </c>
      <c r="R47" s="154">
        <v>-1.4310071208917161E-16</v>
      </c>
      <c r="S47" s="153">
        <v>-2.1775781178234866E-12</v>
      </c>
      <c r="T47" s="152" t="s">
        <v>575</v>
      </c>
      <c r="U47" s="152" t="s">
        <v>654</v>
      </c>
      <c r="V47" s="152"/>
      <c r="W47" s="158">
        <v>1</v>
      </c>
      <c r="X47" s="158" t="s">
        <v>710</v>
      </c>
    </row>
    <row r="48" spans="2:24">
      <c r="B48" s="918"/>
      <c r="C48" s="921"/>
      <c r="D48" s="161">
        <v>2</v>
      </c>
      <c r="E48" s="152" t="s">
        <v>719</v>
      </c>
      <c r="F48" s="153">
        <v>375.96789999999999</v>
      </c>
      <c r="G48" s="152">
        <v>32.54</v>
      </c>
      <c r="H48" s="152">
        <v>34.11</v>
      </c>
      <c r="I48" s="162">
        <f t="shared" si="1"/>
        <v>1.0482483097725876</v>
      </c>
      <c r="J48" s="152">
        <v>0</v>
      </c>
      <c r="K48" s="162">
        <f t="shared" si="2"/>
        <v>0</v>
      </c>
      <c r="L48" s="153">
        <v>239.47</v>
      </c>
      <c r="M48" s="163">
        <f t="shared" si="3"/>
        <v>1.0482483097725876</v>
      </c>
      <c r="N48" s="153">
        <v>375.96790000000004</v>
      </c>
      <c r="O48" s="152">
        <v>1.57</v>
      </c>
      <c r="P48" s="154">
        <v>4.8248309772587587E-2</v>
      </c>
      <c r="Q48" s="361">
        <v>0</v>
      </c>
      <c r="R48" s="154">
        <v>0</v>
      </c>
      <c r="S48" s="153">
        <v>0</v>
      </c>
      <c r="T48" s="152" t="s">
        <v>575</v>
      </c>
      <c r="U48" s="152" t="s">
        <v>654</v>
      </c>
      <c r="V48" s="152"/>
      <c r="W48" s="158">
        <v>1</v>
      </c>
      <c r="X48" s="158" t="s">
        <v>713</v>
      </c>
    </row>
    <row r="49" spans="2:24">
      <c r="B49" s="918"/>
      <c r="C49" s="921"/>
      <c r="D49" s="161">
        <v>3</v>
      </c>
      <c r="E49" s="152" t="s">
        <v>361</v>
      </c>
      <c r="F49" s="153">
        <v>309</v>
      </c>
      <c r="G49" s="152">
        <v>2342</v>
      </c>
      <c r="H49" s="152">
        <v>2362</v>
      </c>
      <c r="I49" s="162">
        <f t="shared" si="1"/>
        <v>1.0085397096498718</v>
      </c>
      <c r="J49" s="152">
        <v>0</v>
      </c>
      <c r="K49" s="162">
        <f t="shared" si="2"/>
        <v>0</v>
      </c>
      <c r="L49" s="153">
        <v>15.45</v>
      </c>
      <c r="M49" s="163">
        <f t="shared" si="3"/>
        <v>1.0085397096498718</v>
      </c>
      <c r="N49" s="153">
        <v>309</v>
      </c>
      <c r="O49" s="152">
        <v>20</v>
      </c>
      <c r="P49" s="154">
        <v>8.539709649871904E-3</v>
      </c>
      <c r="Q49" s="361">
        <v>0</v>
      </c>
      <c r="R49" s="154">
        <v>0</v>
      </c>
      <c r="S49" s="153">
        <v>0</v>
      </c>
      <c r="T49" s="152" t="s">
        <v>575</v>
      </c>
      <c r="U49" s="152" t="s">
        <v>220</v>
      </c>
      <c r="V49" s="152" t="s">
        <v>526</v>
      </c>
      <c r="W49" s="158">
        <v>1</v>
      </c>
      <c r="X49" s="158" t="s">
        <v>369</v>
      </c>
    </row>
    <row r="50" spans="2:24">
      <c r="B50" s="918"/>
      <c r="C50" s="921"/>
      <c r="D50" s="161">
        <v>4</v>
      </c>
      <c r="E50" s="152" t="s">
        <v>696</v>
      </c>
      <c r="F50" s="153">
        <v>292.95</v>
      </c>
      <c r="G50" s="152">
        <v>4155</v>
      </c>
      <c r="H50" s="152">
        <v>4176</v>
      </c>
      <c r="I50" s="162">
        <f t="shared" si="1"/>
        <v>1.0050541516245488</v>
      </c>
      <c r="J50" s="152">
        <v>0</v>
      </c>
      <c r="K50" s="162">
        <f t="shared" si="2"/>
        <v>0</v>
      </c>
      <c r="L50" s="153">
        <v>13.95</v>
      </c>
      <c r="M50" s="163">
        <f t="shared" si="3"/>
        <v>1.0050541516245488</v>
      </c>
      <c r="N50" s="153">
        <v>292.95</v>
      </c>
      <c r="O50" s="152">
        <v>21</v>
      </c>
      <c r="P50" s="154">
        <v>5.0541516245487363E-3</v>
      </c>
      <c r="Q50" s="361">
        <v>0</v>
      </c>
      <c r="R50" s="154">
        <v>0</v>
      </c>
      <c r="S50" s="153">
        <v>0</v>
      </c>
      <c r="T50" s="152" t="s">
        <v>575</v>
      </c>
      <c r="U50" s="152" t="s">
        <v>366</v>
      </c>
      <c r="V50" s="152" t="s">
        <v>660</v>
      </c>
      <c r="W50" s="158">
        <v>1</v>
      </c>
      <c r="X50" s="158" t="s">
        <v>698</v>
      </c>
    </row>
    <row r="51" spans="2:24">
      <c r="B51" s="918"/>
      <c r="C51" s="921"/>
      <c r="D51" s="161">
        <v>5</v>
      </c>
      <c r="E51" s="152" t="s">
        <v>431</v>
      </c>
      <c r="F51" s="153">
        <v>284.3904</v>
      </c>
      <c r="G51" s="152">
        <v>28.14</v>
      </c>
      <c r="H51" s="152">
        <v>29.26</v>
      </c>
      <c r="I51" s="162">
        <f t="shared" si="1"/>
        <v>1.0398009950248757</v>
      </c>
      <c r="J51" s="152">
        <v>0</v>
      </c>
      <c r="K51" s="162">
        <f t="shared" si="2"/>
        <v>0</v>
      </c>
      <c r="L51" s="153">
        <v>253.92</v>
      </c>
      <c r="M51" s="163">
        <f t="shared" si="3"/>
        <v>1.0398009950248757</v>
      </c>
      <c r="N51" s="153">
        <v>284.39040000000023</v>
      </c>
      <c r="O51" s="152">
        <v>1.1200000000000001</v>
      </c>
      <c r="P51" s="154">
        <v>3.9800995024875628E-2</v>
      </c>
      <c r="Q51" s="361">
        <v>0</v>
      </c>
      <c r="R51" s="154">
        <v>0</v>
      </c>
      <c r="S51" s="153">
        <v>0</v>
      </c>
      <c r="T51" s="152" t="s">
        <v>575</v>
      </c>
      <c r="U51" s="152" t="s">
        <v>654</v>
      </c>
      <c r="V51" s="152"/>
      <c r="W51" s="158">
        <v>1</v>
      </c>
      <c r="X51" s="158" t="s">
        <v>414</v>
      </c>
    </row>
    <row r="52" spans="2:24">
      <c r="B52" s="918"/>
      <c r="C52" s="921"/>
      <c r="D52" s="161">
        <v>6</v>
      </c>
      <c r="E52" s="152" t="s">
        <v>687</v>
      </c>
      <c r="F52" s="153">
        <v>281.19</v>
      </c>
      <c r="G52" s="152">
        <v>30.38</v>
      </c>
      <c r="H52" s="152">
        <v>31.88</v>
      </c>
      <c r="I52" s="162">
        <f t="shared" si="1"/>
        <v>1.0493745885450954</v>
      </c>
      <c r="J52" s="152">
        <v>0</v>
      </c>
      <c r="K52" s="162">
        <f t="shared" si="2"/>
        <v>0</v>
      </c>
      <c r="L52" s="153">
        <v>187.46</v>
      </c>
      <c r="M52" s="163">
        <f t="shared" si="3"/>
        <v>1.0493745885450954</v>
      </c>
      <c r="N52" s="153">
        <v>281.19</v>
      </c>
      <c r="O52" s="152">
        <v>1.5</v>
      </c>
      <c r="P52" s="154">
        <v>4.9374588545095459E-2</v>
      </c>
      <c r="Q52" s="361">
        <v>0</v>
      </c>
      <c r="R52" s="154">
        <v>0</v>
      </c>
      <c r="S52" s="153">
        <v>0</v>
      </c>
      <c r="T52" s="152" t="s">
        <v>575</v>
      </c>
      <c r="U52" s="152" t="s">
        <v>654</v>
      </c>
      <c r="V52" s="152"/>
      <c r="W52" s="158">
        <v>1</v>
      </c>
      <c r="X52" s="158" t="s">
        <v>685</v>
      </c>
    </row>
    <row r="53" spans="2:24">
      <c r="B53" s="918"/>
      <c r="C53" s="921"/>
      <c r="D53" s="161">
        <v>7</v>
      </c>
      <c r="E53" s="152" t="s">
        <v>433</v>
      </c>
      <c r="F53" s="153">
        <v>280.33769999999998</v>
      </c>
      <c r="G53" s="152">
        <v>38.57</v>
      </c>
      <c r="H53" s="152">
        <v>40.4</v>
      </c>
      <c r="I53" s="162">
        <f t="shared" si="1"/>
        <v>1.0474462017111745</v>
      </c>
      <c r="J53" s="152">
        <v>0</v>
      </c>
      <c r="K53" s="162">
        <f t="shared" si="2"/>
        <v>0</v>
      </c>
      <c r="L53" s="153">
        <v>153.19</v>
      </c>
      <c r="M53" s="163">
        <f t="shared" si="3"/>
        <v>1.0474462017111745</v>
      </c>
      <c r="N53" s="153">
        <v>280.33769999999976</v>
      </c>
      <c r="O53" s="152">
        <v>1.83</v>
      </c>
      <c r="P53" s="154">
        <v>4.7446201711174488E-2</v>
      </c>
      <c r="Q53" s="361">
        <v>-1.7763568394002505E-15</v>
      </c>
      <c r="R53" s="154">
        <v>-4.6055401591917306E-17</v>
      </c>
      <c r="S53" s="153">
        <v>-2.7212010422772436E-13</v>
      </c>
      <c r="T53" s="152" t="s">
        <v>575</v>
      </c>
      <c r="U53" s="152" t="s">
        <v>654</v>
      </c>
      <c r="V53" s="152"/>
      <c r="W53" s="158">
        <v>1</v>
      </c>
      <c r="X53" s="158" t="s">
        <v>437</v>
      </c>
    </row>
    <row r="54" spans="2:24">
      <c r="B54" s="918"/>
      <c r="C54" s="921"/>
      <c r="D54" s="161">
        <v>8</v>
      </c>
      <c r="E54" s="152" t="s">
        <v>659</v>
      </c>
      <c r="F54" s="153">
        <v>280.09800000000001</v>
      </c>
      <c r="G54" s="152">
        <v>428.88</v>
      </c>
      <c r="H54" s="152">
        <v>417.48</v>
      </c>
      <c r="I54" s="162">
        <f t="shared" si="1"/>
        <v>0.97341913822048132</v>
      </c>
      <c r="J54" s="152">
        <v>21.6</v>
      </c>
      <c r="K54" s="162">
        <f t="shared" si="2"/>
        <v>5.0363738108561838E-2</v>
      </c>
      <c r="L54" s="153">
        <v>51.87</v>
      </c>
      <c r="M54" s="163">
        <f t="shared" si="3"/>
        <v>1.0237828763290433</v>
      </c>
      <c r="N54" s="153">
        <v>529.07400000000234</v>
      </c>
      <c r="O54" s="152">
        <v>5.4</v>
      </c>
      <c r="P54" s="154">
        <v>1.259093452714046E-2</v>
      </c>
      <c r="Q54" s="361">
        <v>4.8000000000000451</v>
      </c>
      <c r="R54" s="154">
        <v>1.1191941801902736E-2</v>
      </c>
      <c r="S54" s="153">
        <v>248.97600000000233</v>
      </c>
      <c r="T54" s="152" t="s">
        <v>575</v>
      </c>
      <c r="U54" s="152" t="s">
        <v>654</v>
      </c>
      <c r="V54" s="152"/>
      <c r="W54" s="158">
        <v>1</v>
      </c>
      <c r="X54" s="158" t="s">
        <v>661</v>
      </c>
    </row>
    <row r="55" spans="2:24">
      <c r="B55" s="918"/>
      <c r="C55" s="921"/>
      <c r="D55" s="161">
        <v>9</v>
      </c>
      <c r="E55" s="152" t="s">
        <v>581</v>
      </c>
      <c r="F55" s="153">
        <v>277.85120000000001</v>
      </c>
      <c r="G55" s="152">
        <v>192.03</v>
      </c>
      <c r="H55" s="152">
        <v>192.46</v>
      </c>
      <c r="I55" s="162">
        <f t="shared" si="1"/>
        <v>1.0022392334531063</v>
      </c>
      <c r="J55" s="152">
        <v>2.4</v>
      </c>
      <c r="K55" s="162">
        <f t="shared" si="2"/>
        <v>1.2498047180128105E-2</v>
      </c>
      <c r="L55" s="153">
        <v>157.87</v>
      </c>
      <c r="M55" s="163">
        <f t="shared" si="3"/>
        <v>1.0147372806332344</v>
      </c>
      <c r="N55" s="153">
        <v>446.77210000000201</v>
      </c>
      <c r="O55" s="152">
        <v>1.76</v>
      </c>
      <c r="P55" s="154">
        <v>9.1652345987606101E-3</v>
      </c>
      <c r="Q55" s="361">
        <v>1.0700000000000125</v>
      </c>
      <c r="R55" s="154">
        <v>5.5720460344738454E-3</v>
      </c>
      <c r="S55" s="153">
        <v>168.92090000000198</v>
      </c>
      <c r="T55" s="152" t="s">
        <v>575</v>
      </c>
      <c r="U55" s="152" t="s">
        <v>654</v>
      </c>
      <c r="V55" s="152"/>
      <c r="W55" s="158">
        <v>1</v>
      </c>
      <c r="X55" s="158" t="s">
        <v>370</v>
      </c>
    </row>
    <row r="56" spans="2:24">
      <c r="B56" s="919"/>
      <c r="C56" s="922"/>
      <c r="D56" s="161">
        <v>10</v>
      </c>
      <c r="E56" s="152" t="s">
        <v>679</v>
      </c>
      <c r="F56" s="153">
        <v>275.0598</v>
      </c>
      <c r="G56" s="152">
        <v>48.54</v>
      </c>
      <c r="H56" s="152">
        <v>50.66</v>
      </c>
      <c r="I56" s="162">
        <f t="shared" si="1"/>
        <v>1.0436753193242685</v>
      </c>
      <c r="J56" s="152">
        <v>0</v>
      </c>
      <c r="K56" s="162">
        <f t="shared" si="2"/>
        <v>0</v>
      </c>
      <c r="L56" s="153">
        <v>169.79</v>
      </c>
      <c r="M56" s="163">
        <f t="shared" si="3"/>
        <v>1.0436753193242685</v>
      </c>
      <c r="N56" s="153">
        <v>359.95479999999952</v>
      </c>
      <c r="O56" s="152">
        <v>1.62</v>
      </c>
      <c r="P56" s="154">
        <v>3.3374536464771329E-2</v>
      </c>
      <c r="Q56" s="361">
        <v>0.49999999999999734</v>
      </c>
      <c r="R56" s="154">
        <v>1.0300782859497266E-2</v>
      </c>
      <c r="S56" s="153">
        <v>84.894999999999541</v>
      </c>
      <c r="T56" s="152" t="s">
        <v>575</v>
      </c>
      <c r="U56" s="152" t="s">
        <v>654</v>
      </c>
      <c r="V56" s="152"/>
      <c r="W56" s="158">
        <v>1</v>
      </c>
      <c r="X56" s="158" t="s">
        <v>669</v>
      </c>
    </row>
    <row r="57" spans="2:24">
      <c r="B57" s="917">
        <f t="shared" si="23"/>
        <v>45963</v>
      </c>
      <c r="C57" s="920" t="str">
        <f t="shared" ref="C57" si="27">CHOOSE(WEEKDAY(B57,2),"一","二","三","四","五","六","日")</f>
        <v>日</v>
      </c>
      <c r="D57" s="161">
        <v>1</v>
      </c>
      <c r="E57" s="152" t="s">
        <v>714</v>
      </c>
      <c r="F57" s="153">
        <v>955.26859999999999</v>
      </c>
      <c r="G57" s="152">
        <v>109.73</v>
      </c>
      <c r="H57" s="152">
        <v>114.99</v>
      </c>
      <c r="I57" s="162">
        <f t="shared" si="1"/>
        <v>1.0479358425225553</v>
      </c>
      <c r="J57" s="152">
        <v>0</v>
      </c>
      <c r="K57" s="162">
        <f t="shared" si="2"/>
        <v>0</v>
      </c>
      <c r="L57" s="153">
        <v>181.61</v>
      </c>
      <c r="M57" s="163">
        <f t="shared" si="3"/>
        <v>1.0479358425225553</v>
      </c>
      <c r="N57" s="153">
        <v>955.2685999999984</v>
      </c>
      <c r="O57" s="152">
        <v>5.26</v>
      </c>
      <c r="P57" s="154">
        <v>4.7935842522555359E-2</v>
      </c>
      <c r="Q57" s="361">
        <v>-8.8817841970012523E-15</v>
      </c>
      <c r="R57" s="154">
        <v>-8.094216893284655E-17</v>
      </c>
      <c r="S57" s="153">
        <v>-1.6130208280173976E-12</v>
      </c>
      <c r="T57" s="152" t="s">
        <v>575</v>
      </c>
      <c r="U57" s="152" t="s">
        <v>654</v>
      </c>
      <c r="V57" s="152"/>
      <c r="W57" s="158">
        <v>1</v>
      </c>
      <c r="X57" s="158" t="s">
        <v>710</v>
      </c>
    </row>
    <row r="58" spans="2:24">
      <c r="B58" s="918"/>
      <c r="C58" s="921"/>
      <c r="D58" s="161">
        <v>2</v>
      </c>
      <c r="E58" s="152" t="s">
        <v>361</v>
      </c>
      <c r="F58" s="153">
        <v>618</v>
      </c>
      <c r="G58" s="152">
        <v>3588</v>
      </c>
      <c r="H58" s="152">
        <v>3558</v>
      </c>
      <c r="I58" s="162">
        <f t="shared" si="1"/>
        <v>0.99163879598662208</v>
      </c>
      <c r="J58" s="152">
        <v>70</v>
      </c>
      <c r="K58" s="162">
        <f t="shared" si="2"/>
        <v>1.950947603121516E-2</v>
      </c>
      <c r="L58" s="153">
        <v>15.45</v>
      </c>
      <c r="M58" s="163">
        <f t="shared" si="3"/>
        <v>1.0111482720178373</v>
      </c>
      <c r="N58" s="153">
        <v>618</v>
      </c>
      <c r="O58" s="152">
        <v>40</v>
      </c>
      <c r="P58" s="154">
        <v>1.1148272017837236E-2</v>
      </c>
      <c r="Q58" s="361">
        <v>0</v>
      </c>
      <c r="R58" s="154">
        <v>0</v>
      </c>
      <c r="S58" s="153">
        <v>0</v>
      </c>
      <c r="T58" s="152" t="s">
        <v>575</v>
      </c>
      <c r="U58" s="152" t="s">
        <v>220</v>
      </c>
      <c r="V58" s="152" t="s">
        <v>526</v>
      </c>
      <c r="W58" s="158">
        <v>1</v>
      </c>
      <c r="X58" s="158" t="s">
        <v>369</v>
      </c>
    </row>
    <row r="59" spans="2:24">
      <c r="B59" s="918"/>
      <c r="C59" s="921"/>
      <c r="D59" s="161">
        <v>3</v>
      </c>
      <c r="E59" s="152" t="s">
        <v>434</v>
      </c>
      <c r="F59" s="153">
        <v>547.20000000000005</v>
      </c>
      <c r="G59" s="152">
        <v>125.4</v>
      </c>
      <c r="H59" s="152">
        <v>131.1</v>
      </c>
      <c r="I59" s="162">
        <f t="shared" si="1"/>
        <v>1.0454545454545454</v>
      </c>
      <c r="J59" s="152">
        <v>0</v>
      </c>
      <c r="K59" s="162">
        <f t="shared" si="2"/>
        <v>0</v>
      </c>
      <c r="L59" s="153">
        <v>96</v>
      </c>
      <c r="M59" s="163">
        <f t="shared" si="3"/>
        <v>1.0454545454545454</v>
      </c>
      <c r="N59" s="153">
        <v>547.19999999999891</v>
      </c>
      <c r="O59" s="152">
        <v>5.7</v>
      </c>
      <c r="P59" s="154">
        <v>4.5454545454545456E-2</v>
      </c>
      <c r="Q59" s="361">
        <v>-1.1546319456101628E-14</v>
      </c>
      <c r="R59" s="154">
        <v>-9.207591272808315E-17</v>
      </c>
      <c r="S59" s="153">
        <v>-1.1084466677857563E-12</v>
      </c>
      <c r="T59" s="152" t="s">
        <v>575</v>
      </c>
      <c r="U59" s="152" t="s">
        <v>219</v>
      </c>
      <c r="V59" s="152"/>
      <c r="W59" s="158">
        <v>1</v>
      </c>
      <c r="X59" s="158" t="s">
        <v>413</v>
      </c>
    </row>
    <row r="60" spans="2:24">
      <c r="B60" s="918"/>
      <c r="C60" s="921"/>
      <c r="D60" s="161">
        <v>4</v>
      </c>
      <c r="E60" s="152" t="s">
        <v>719</v>
      </c>
      <c r="F60" s="153">
        <v>349.62619999999998</v>
      </c>
      <c r="G60" s="152">
        <v>56.15</v>
      </c>
      <c r="H60" s="152">
        <v>58.76</v>
      </c>
      <c r="I60" s="162">
        <f t="shared" si="1"/>
        <v>1.0464826357969723</v>
      </c>
      <c r="J60" s="152">
        <v>0</v>
      </c>
      <c r="K60" s="162">
        <f t="shared" si="2"/>
        <v>0</v>
      </c>
      <c r="L60" s="153">
        <v>239.47</v>
      </c>
      <c r="M60" s="163">
        <f t="shared" si="3"/>
        <v>1.0464826357969723</v>
      </c>
      <c r="N60" s="153">
        <v>625.0166999999999</v>
      </c>
      <c r="O60" s="152">
        <v>1.46</v>
      </c>
      <c r="P60" s="154">
        <v>2.6001780943900266E-2</v>
      </c>
      <c r="Q60" s="361">
        <v>1.1499999999999995</v>
      </c>
      <c r="R60" s="154">
        <v>2.048085485307212E-2</v>
      </c>
      <c r="S60" s="153">
        <v>275.39049999999986</v>
      </c>
      <c r="T60" s="152" t="s">
        <v>575</v>
      </c>
      <c r="U60" s="152" t="s">
        <v>654</v>
      </c>
      <c r="V60" s="152"/>
      <c r="W60" s="158">
        <v>1</v>
      </c>
      <c r="X60" s="158" t="s">
        <v>713</v>
      </c>
    </row>
    <row r="61" spans="2:24">
      <c r="B61" s="918"/>
      <c r="C61" s="921"/>
      <c r="D61" s="161">
        <v>5</v>
      </c>
      <c r="E61" s="152" t="s">
        <v>431</v>
      </c>
      <c r="F61" s="153">
        <v>330.096</v>
      </c>
      <c r="G61" s="152">
        <v>43.34</v>
      </c>
      <c r="H61" s="152">
        <v>45.02</v>
      </c>
      <c r="I61" s="162">
        <f t="shared" si="1"/>
        <v>1.0387632671896632</v>
      </c>
      <c r="J61" s="152">
        <v>0</v>
      </c>
      <c r="K61" s="162">
        <f t="shared" si="2"/>
        <v>0</v>
      </c>
      <c r="L61" s="153">
        <v>253.92</v>
      </c>
      <c r="M61" s="163">
        <f t="shared" si="3"/>
        <v>1.0387632671896632</v>
      </c>
      <c r="N61" s="153">
        <v>426.58559999999989</v>
      </c>
      <c r="O61" s="152">
        <v>1.3</v>
      </c>
      <c r="P61" s="154">
        <v>2.9995385325334564E-2</v>
      </c>
      <c r="Q61" s="361">
        <v>0.37999999999999967</v>
      </c>
      <c r="R61" s="154">
        <v>8.7678818643285566E-3</v>
      </c>
      <c r="S61" s="153">
        <v>96.489599999999911</v>
      </c>
      <c r="T61" s="152" t="s">
        <v>575</v>
      </c>
      <c r="U61" s="152" t="s">
        <v>654</v>
      </c>
      <c r="V61" s="152"/>
      <c r="W61" s="158">
        <v>1</v>
      </c>
      <c r="X61" s="158" t="s">
        <v>414</v>
      </c>
    </row>
    <row r="62" spans="2:24">
      <c r="B62" s="918"/>
      <c r="C62" s="921"/>
      <c r="D62" s="161">
        <v>6</v>
      </c>
      <c r="E62" s="152" t="s">
        <v>430</v>
      </c>
      <c r="F62" s="153">
        <v>325.06049999999999</v>
      </c>
      <c r="G62" s="152">
        <v>53.66</v>
      </c>
      <c r="H62" s="152">
        <v>55.919999999999995</v>
      </c>
      <c r="I62" s="162">
        <f t="shared" si="1"/>
        <v>1.0421170331718226</v>
      </c>
      <c r="J62" s="152">
        <v>0</v>
      </c>
      <c r="K62" s="162">
        <f t="shared" si="2"/>
        <v>0</v>
      </c>
      <c r="L62" s="153">
        <v>183.65</v>
      </c>
      <c r="M62" s="163">
        <f t="shared" si="3"/>
        <v>1.0421170331718226</v>
      </c>
      <c r="N62" s="153">
        <v>415.04899999999964</v>
      </c>
      <c r="O62" s="152">
        <v>1.77</v>
      </c>
      <c r="P62" s="154">
        <v>3.298546403279911E-2</v>
      </c>
      <c r="Q62" s="361">
        <v>0.48999999999999799</v>
      </c>
      <c r="R62" s="154">
        <v>9.1315691390234446E-3</v>
      </c>
      <c r="S62" s="153">
        <v>89.988499999999632</v>
      </c>
      <c r="T62" s="152" t="s">
        <v>575</v>
      </c>
      <c r="U62" s="152" t="s">
        <v>654</v>
      </c>
      <c r="V62" s="152"/>
      <c r="W62" s="158">
        <v>1</v>
      </c>
      <c r="X62" s="158" t="s">
        <v>414</v>
      </c>
    </row>
    <row r="63" spans="2:24">
      <c r="B63" s="918"/>
      <c r="C63" s="921"/>
      <c r="D63" s="161">
        <v>7</v>
      </c>
      <c r="E63" s="152" t="s">
        <v>683</v>
      </c>
      <c r="F63" s="153">
        <v>309.58699999999999</v>
      </c>
      <c r="G63" s="152">
        <v>35.15</v>
      </c>
      <c r="H63" s="152">
        <v>36.85</v>
      </c>
      <c r="I63" s="162">
        <f t="shared" si="1"/>
        <v>1.0483641536273116</v>
      </c>
      <c r="J63" s="152">
        <v>0</v>
      </c>
      <c r="K63" s="162">
        <f t="shared" si="2"/>
        <v>0</v>
      </c>
      <c r="L63" s="153">
        <v>182.11</v>
      </c>
      <c r="M63" s="163">
        <f t="shared" si="3"/>
        <v>1.0483641536273116</v>
      </c>
      <c r="N63" s="153">
        <v>309.58700000000056</v>
      </c>
      <c r="O63" s="152">
        <v>1.7</v>
      </c>
      <c r="P63" s="154">
        <v>4.8364153627311522E-2</v>
      </c>
      <c r="Q63" s="361">
        <v>2.886579864025407E-15</v>
      </c>
      <c r="R63" s="154">
        <v>8.2121760000722826E-17</v>
      </c>
      <c r="S63" s="153">
        <v>5.2567505903766693E-13</v>
      </c>
      <c r="T63" s="152" t="s">
        <v>575</v>
      </c>
      <c r="U63" s="152" t="s">
        <v>654</v>
      </c>
      <c r="V63" s="152"/>
      <c r="W63" s="158">
        <v>1</v>
      </c>
      <c r="X63" s="158" t="s">
        <v>685</v>
      </c>
    </row>
    <row r="64" spans="2:24">
      <c r="B64" s="918"/>
      <c r="C64" s="921"/>
      <c r="D64" s="161">
        <v>8</v>
      </c>
      <c r="E64" s="152" t="s">
        <v>362</v>
      </c>
      <c r="F64" s="153">
        <v>308.84059999999999</v>
      </c>
      <c r="G64" s="152">
        <v>122.71</v>
      </c>
      <c r="H64" s="152">
        <v>125.60000000000001</v>
      </c>
      <c r="I64" s="162">
        <f t="shared" si="1"/>
        <v>1.0235514627984681</v>
      </c>
      <c r="J64" s="152">
        <v>0</v>
      </c>
      <c r="K64" s="162">
        <f t="shared" si="2"/>
        <v>0</v>
      </c>
      <c r="L64" s="153">
        <v>141.66999999999999</v>
      </c>
      <c r="M64" s="163">
        <f t="shared" si="3"/>
        <v>1.0235514627984681</v>
      </c>
      <c r="N64" s="153">
        <v>409.42630000000207</v>
      </c>
      <c r="O64" s="152">
        <v>2.1800000000000002</v>
      </c>
      <c r="P64" s="154">
        <v>1.7765463287425641E-2</v>
      </c>
      <c r="Q64" s="361">
        <v>0.71000000000001462</v>
      </c>
      <c r="R64" s="154">
        <v>5.7859995110424141E-3</v>
      </c>
      <c r="S64" s="153">
        <v>100.58570000000206</v>
      </c>
      <c r="T64" s="152" t="s">
        <v>575</v>
      </c>
      <c r="U64" s="152" t="s">
        <v>654</v>
      </c>
      <c r="V64" s="152"/>
      <c r="W64" s="158">
        <v>1</v>
      </c>
      <c r="X64" s="158" t="s">
        <v>374</v>
      </c>
    </row>
    <row r="65" spans="2:24">
      <c r="B65" s="918"/>
      <c r="C65" s="921"/>
      <c r="D65" s="161">
        <v>9</v>
      </c>
      <c r="E65" s="152" t="s">
        <v>581</v>
      </c>
      <c r="F65" s="153">
        <v>292.05950000000001</v>
      </c>
      <c r="G65" s="152">
        <v>324.08</v>
      </c>
      <c r="H65" s="152">
        <v>326.3</v>
      </c>
      <c r="I65" s="162">
        <f t="shared" si="1"/>
        <v>1.0068501604542088</v>
      </c>
      <c r="J65" s="152">
        <v>0</v>
      </c>
      <c r="K65" s="162">
        <f t="shared" si="2"/>
        <v>0</v>
      </c>
      <c r="L65" s="153">
        <v>157.87</v>
      </c>
      <c r="M65" s="163">
        <f t="shared" si="3"/>
        <v>1.0068501604542088</v>
      </c>
      <c r="N65" s="153">
        <v>350.47140000000434</v>
      </c>
      <c r="O65" s="152">
        <v>1.85</v>
      </c>
      <c r="P65" s="154">
        <v>5.7084670451740312E-3</v>
      </c>
      <c r="Q65" s="361">
        <v>0.3700000000000272</v>
      </c>
      <c r="R65" s="154">
        <v>1.1416934090348902E-3</v>
      </c>
      <c r="S65" s="153">
        <v>58.411900000004294</v>
      </c>
      <c r="T65" s="152" t="s">
        <v>575</v>
      </c>
      <c r="U65" s="152" t="s">
        <v>654</v>
      </c>
      <c r="V65" s="152"/>
      <c r="W65" s="158">
        <v>1</v>
      </c>
      <c r="X65" s="158" t="s">
        <v>370</v>
      </c>
    </row>
    <row r="66" spans="2:24">
      <c r="B66" s="919"/>
      <c r="C66" s="922"/>
      <c r="D66" s="161">
        <v>10</v>
      </c>
      <c r="E66" s="152" t="s">
        <v>433</v>
      </c>
      <c r="F66" s="153">
        <v>281.86959999999999</v>
      </c>
      <c r="G66" s="152">
        <v>47.74</v>
      </c>
      <c r="H66" s="152">
        <v>50.1</v>
      </c>
      <c r="I66" s="162">
        <f t="shared" si="1"/>
        <v>1.0494344365312107</v>
      </c>
      <c r="J66" s="152">
        <v>0</v>
      </c>
      <c r="K66" s="162">
        <f t="shared" si="2"/>
        <v>0</v>
      </c>
      <c r="L66" s="153">
        <v>153.19</v>
      </c>
      <c r="M66" s="163">
        <f t="shared" si="3"/>
        <v>1.0494344365312107</v>
      </c>
      <c r="N66" s="153">
        <v>361.52839999999992</v>
      </c>
      <c r="O66" s="152">
        <v>1.84</v>
      </c>
      <c r="P66" s="154">
        <v>3.8542103058232094E-2</v>
      </c>
      <c r="Q66" s="361">
        <v>0.51999999999999935</v>
      </c>
      <c r="R66" s="154">
        <v>1.089233347297862E-2</v>
      </c>
      <c r="S66" s="153">
        <v>79.6587999999999</v>
      </c>
      <c r="T66" s="152" t="s">
        <v>575</v>
      </c>
      <c r="U66" s="152" t="s">
        <v>654</v>
      </c>
      <c r="V66" s="152"/>
      <c r="W66" s="158">
        <v>1</v>
      </c>
      <c r="X66" s="158" t="s">
        <v>437</v>
      </c>
    </row>
    <row r="67" spans="2:24">
      <c r="B67" s="917">
        <f t="shared" ref="B67:B107" si="28">B57+1</f>
        <v>45964</v>
      </c>
      <c r="C67" s="920" t="str">
        <f t="shared" ref="C67" si="29">CHOOSE(WEEKDAY(B67,2),"一","二","三","四","五","六","日")</f>
        <v>一</v>
      </c>
      <c r="D67" s="161">
        <v>1</v>
      </c>
      <c r="E67" s="152" t="s">
        <v>361</v>
      </c>
      <c r="F67" s="153">
        <v>772.5</v>
      </c>
      <c r="G67" s="152">
        <v>3549</v>
      </c>
      <c r="H67" s="152">
        <v>3599</v>
      </c>
      <c r="I67" s="162">
        <f t="shared" si="1"/>
        <v>1.0140884756269373</v>
      </c>
      <c r="J67" s="152">
        <v>0</v>
      </c>
      <c r="K67" s="162">
        <f t="shared" si="2"/>
        <v>0</v>
      </c>
      <c r="L67" s="153">
        <v>15.45</v>
      </c>
      <c r="M67" s="163">
        <f t="shared" si="3"/>
        <v>1.0140884756269373</v>
      </c>
      <c r="N67" s="153">
        <v>772.5</v>
      </c>
      <c r="O67" s="152">
        <v>50</v>
      </c>
      <c r="P67" s="154">
        <v>1.4088475626937165E-2</v>
      </c>
      <c r="Q67" s="361">
        <v>0</v>
      </c>
      <c r="R67" s="154">
        <v>0</v>
      </c>
      <c r="S67" s="153">
        <v>0</v>
      </c>
      <c r="T67" s="152" t="s">
        <v>575</v>
      </c>
      <c r="U67" s="152" t="s">
        <v>220</v>
      </c>
      <c r="V67" s="152" t="s">
        <v>526</v>
      </c>
      <c r="W67" s="158">
        <v>1</v>
      </c>
      <c r="X67" s="158" t="s">
        <v>369</v>
      </c>
    </row>
    <row r="68" spans="2:24">
      <c r="B68" s="918"/>
      <c r="C68" s="921"/>
      <c r="D68" s="161">
        <v>2</v>
      </c>
      <c r="E68" s="152" t="s">
        <v>585</v>
      </c>
      <c r="F68" s="153">
        <v>335.93599999999998</v>
      </c>
      <c r="G68" s="152">
        <v>115.68</v>
      </c>
      <c r="H68" s="152">
        <v>118</v>
      </c>
      <c r="I68" s="162">
        <f t="shared" si="1"/>
        <v>1.0200553250345781</v>
      </c>
      <c r="J68" s="152">
        <v>0</v>
      </c>
      <c r="K68" s="162">
        <f t="shared" si="2"/>
        <v>0</v>
      </c>
      <c r="L68" s="153">
        <v>144.80000000000001</v>
      </c>
      <c r="M68" s="163">
        <f t="shared" si="3"/>
        <v>1.0200553250345781</v>
      </c>
      <c r="N68" s="153">
        <v>335.93599999999901</v>
      </c>
      <c r="O68" s="152">
        <v>2.3199999999999998</v>
      </c>
      <c r="P68" s="154">
        <v>2.0055325034578145E-2</v>
      </c>
      <c r="Q68" s="361">
        <v>-6.6613381477509392E-15</v>
      </c>
      <c r="R68" s="154">
        <v>-5.7584181775163714E-17</v>
      </c>
      <c r="S68" s="153">
        <v>-9.64561763794336E-13</v>
      </c>
      <c r="T68" s="152" t="s">
        <v>575</v>
      </c>
      <c r="U68" s="152" t="s">
        <v>654</v>
      </c>
      <c r="V68" s="152"/>
      <c r="W68" s="158">
        <v>1</v>
      </c>
      <c r="X68" s="158" t="s">
        <v>370</v>
      </c>
    </row>
    <row r="69" spans="2:24">
      <c r="B69" s="918"/>
      <c r="C69" s="921"/>
      <c r="D69" s="161">
        <v>3</v>
      </c>
      <c r="E69" s="152" t="s">
        <v>524</v>
      </c>
      <c r="F69" s="153">
        <v>322.99800000000005</v>
      </c>
      <c r="G69" s="152">
        <v>27.9</v>
      </c>
      <c r="H69" s="152">
        <v>29.2</v>
      </c>
      <c r="I69" s="162">
        <f t="shared" si="1"/>
        <v>1.0465949820788532</v>
      </c>
      <c r="J69" s="152">
        <v>0</v>
      </c>
      <c r="K69" s="162">
        <f t="shared" si="2"/>
        <v>0</v>
      </c>
      <c r="L69" s="153">
        <v>248.46</v>
      </c>
      <c r="M69" s="163">
        <f t="shared" si="3"/>
        <v>1.0465949820788532</v>
      </c>
      <c r="N69" s="153">
        <v>322.99800000000016</v>
      </c>
      <c r="O69" s="152">
        <v>1.3</v>
      </c>
      <c r="P69" s="154">
        <v>4.6594982078853049E-2</v>
      </c>
      <c r="Q69" s="361">
        <v>0</v>
      </c>
      <c r="R69" s="154">
        <v>0</v>
      </c>
      <c r="S69" s="153">
        <v>0</v>
      </c>
      <c r="T69" s="152" t="s">
        <v>575</v>
      </c>
      <c r="U69" s="152" t="s">
        <v>654</v>
      </c>
      <c r="V69" s="152"/>
      <c r="W69" s="158">
        <v>1</v>
      </c>
      <c r="X69" s="158" t="s">
        <v>370</v>
      </c>
    </row>
    <row r="70" spans="2:24">
      <c r="B70" s="918"/>
      <c r="C70" s="921"/>
      <c r="D70" s="161">
        <v>4</v>
      </c>
      <c r="E70" s="152" t="s">
        <v>433</v>
      </c>
      <c r="F70" s="153">
        <v>321.69900000000001</v>
      </c>
      <c r="G70" s="152">
        <v>46.29</v>
      </c>
      <c r="H70" s="152">
        <v>48.48</v>
      </c>
      <c r="I70" s="162">
        <f t="shared" si="1"/>
        <v>1.0473104342190538</v>
      </c>
      <c r="J70" s="152">
        <v>0</v>
      </c>
      <c r="K70" s="162">
        <f t="shared" si="2"/>
        <v>0</v>
      </c>
      <c r="L70" s="153">
        <v>153.19</v>
      </c>
      <c r="M70" s="163">
        <f t="shared" si="3"/>
        <v>1.0473104342190538</v>
      </c>
      <c r="N70" s="153">
        <v>335.48609999999962</v>
      </c>
      <c r="O70" s="152">
        <v>2.1</v>
      </c>
      <c r="P70" s="154">
        <v>4.5366169799092679E-2</v>
      </c>
      <c r="Q70" s="361">
        <v>8.9999999999997637E-2</v>
      </c>
      <c r="R70" s="154">
        <v>1.9442644199610638E-3</v>
      </c>
      <c r="S70" s="153">
        <v>13.787099999999638</v>
      </c>
      <c r="T70" s="152" t="s">
        <v>575</v>
      </c>
      <c r="U70" s="152" t="s">
        <v>654</v>
      </c>
      <c r="V70" s="152"/>
      <c r="W70" s="158">
        <v>1</v>
      </c>
      <c r="X70" s="158" t="s">
        <v>437</v>
      </c>
    </row>
    <row r="71" spans="2:24">
      <c r="B71" s="918"/>
      <c r="C71" s="921"/>
      <c r="D71" s="161">
        <v>5</v>
      </c>
      <c r="E71" s="152" t="s">
        <v>719</v>
      </c>
      <c r="F71" s="153">
        <v>313.70570000000004</v>
      </c>
      <c r="G71" s="152">
        <v>38.49</v>
      </c>
      <c r="H71" s="152">
        <v>39.849999999999994</v>
      </c>
      <c r="I71" s="162">
        <f t="shared" ref="I71:I134" si="30">H71/G71</f>
        <v>1.0353338529488176</v>
      </c>
      <c r="J71" s="152">
        <v>0</v>
      </c>
      <c r="K71" s="162">
        <f t="shared" ref="K71:K134" si="31">J71/G71</f>
        <v>0</v>
      </c>
      <c r="L71" s="153">
        <v>239.47</v>
      </c>
      <c r="M71" s="163">
        <f t="shared" ref="M71:M134" si="32">(H71+J71)/G71</f>
        <v>1.0353338529488176</v>
      </c>
      <c r="N71" s="153">
        <v>325.67919999999816</v>
      </c>
      <c r="O71" s="152">
        <v>1.31</v>
      </c>
      <c r="P71" s="154">
        <v>3.4034814237464274E-2</v>
      </c>
      <c r="Q71" s="361">
        <v>4.9999999999992273E-2</v>
      </c>
      <c r="R71" s="154">
        <v>1.2990387113533976E-3</v>
      </c>
      <c r="S71" s="153">
        <v>11.97349999999815</v>
      </c>
      <c r="T71" s="152" t="s">
        <v>575</v>
      </c>
      <c r="U71" s="152" t="s">
        <v>654</v>
      </c>
      <c r="V71" s="152"/>
      <c r="W71" s="158">
        <v>1</v>
      </c>
      <c r="X71" s="158" t="s">
        <v>713</v>
      </c>
    </row>
    <row r="72" spans="2:24">
      <c r="B72" s="918"/>
      <c r="C72" s="921"/>
      <c r="D72" s="161">
        <v>6</v>
      </c>
      <c r="E72" s="152" t="s">
        <v>683</v>
      </c>
      <c r="F72" s="153">
        <v>291.37600000000003</v>
      </c>
      <c r="G72" s="152">
        <v>33.08</v>
      </c>
      <c r="H72" s="152">
        <v>34.68</v>
      </c>
      <c r="I72" s="162">
        <f t="shared" si="30"/>
        <v>1.0483675937122128</v>
      </c>
      <c r="J72" s="152">
        <v>0</v>
      </c>
      <c r="K72" s="162">
        <f t="shared" si="31"/>
        <v>0</v>
      </c>
      <c r="L72" s="153">
        <v>182.11</v>
      </c>
      <c r="M72" s="163">
        <f t="shared" si="32"/>
        <v>1.0483675937122128</v>
      </c>
      <c r="N72" s="153">
        <v>291.37600000000026</v>
      </c>
      <c r="O72" s="152">
        <v>1.6</v>
      </c>
      <c r="P72" s="154">
        <v>4.8367593712212824E-2</v>
      </c>
      <c r="Q72" s="361">
        <v>0</v>
      </c>
      <c r="R72" s="154">
        <v>0</v>
      </c>
      <c r="S72" s="153">
        <v>0</v>
      </c>
      <c r="T72" s="152" t="s">
        <v>575</v>
      </c>
      <c r="U72" s="152" t="s">
        <v>654</v>
      </c>
      <c r="V72" s="152"/>
      <c r="W72" s="158">
        <v>1</v>
      </c>
      <c r="X72" s="158" t="s">
        <v>685</v>
      </c>
    </row>
    <row r="73" spans="2:24">
      <c r="B73" s="918"/>
      <c r="C73" s="921"/>
      <c r="D73" s="161">
        <v>7</v>
      </c>
      <c r="E73" s="152" t="s">
        <v>689</v>
      </c>
      <c r="F73" s="153">
        <v>285.2</v>
      </c>
      <c r="G73" s="152">
        <v>9132</v>
      </c>
      <c r="H73" s="152">
        <v>9380</v>
      </c>
      <c r="I73" s="162">
        <f t="shared" si="30"/>
        <v>1.0271572492334646</v>
      </c>
      <c r="J73" s="152">
        <v>0</v>
      </c>
      <c r="K73" s="162">
        <f t="shared" si="31"/>
        <v>0</v>
      </c>
      <c r="L73" s="153">
        <v>1.1499999999999999</v>
      </c>
      <c r="M73" s="163">
        <f t="shared" si="32"/>
        <v>1.0271572492334646</v>
      </c>
      <c r="N73" s="153">
        <v>285.2</v>
      </c>
      <c r="O73" s="152">
        <v>248</v>
      </c>
      <c r="P73" s="154">
        <v>2.7157249233464738E-2</v>
      </c>
      <c r="Q73" s="361">
        <v>0</v>
      </c>
      <c r="R73" s="154">
        <v>0</v>
      </c>
      <c r="S73" s="153">
        <v>0</v>
      </c>
      <c r="T73" s="152" t="s">
        <v>575</v>
      </c>
      <c r="U73" s="152" t="s">
        <v>654</v>
      </c>
      <c r="V73" s="152"/>
      <c r="W73" s="158">
        <v>1</v>
      </c>
      <c r="X73" s="158" t="s">
        <v>670</v>
      </c>
    </row>
    <row r="74" spans="2:24">
      <c r="B74" s="918"/>
      <c r="C74" s="921"/>
      <c r="D74" s="161">
        <v>8</v>
      </c>
      <c r="E74" s="152" t="s">
        <v>647</v>
      </c>
      <c r="F74" s="153">
        <v>279.89019999999999</v>
      </c>
      <c r="G74" s="152">
        <v>131.43</v>
      </c>
      <c r="H74" s="152">
        <v>134.53</v>
      </c>
      <c r="I74" s="162">
        <f t="shared" si="30"/>
        <v>1.0235867001445635</v>
      </c>
      <c r="J74" s="152">
        <v>0</v>
      </c>
      <c r="K74" s="162">
        <f t="shared" si="31"/>
        <v>0</v>
      </c>
      <c r="L74" s="153">
        <v>128.38999999999999</v>
      </c>
      <c r="M74" s="163">
        <f t="shared" si="32"/>
        <v>1.0235867001445635</v>
      </c>
      <c r="N74" s="153">
        <v>398.00899999999922</v>
      </c>
      <c r="O74" s="152">
        <v>2.1800000000000002</v>
      </c>
      <c r="P74" s="154">
        <v>1.6586776230693146E-2</v>
      </c>
      <c r="Q74" s="361">
        <v>0.91999999999999416</v>
      </c>
      <c r="R74" s="154">
        <v>6.9999239138704566E-3</v>
      </c>
      <c r="S74" s="153">
        <v>118.11879999999924</v>
      </c>
      <c r="T74" s="152" t="s">
        <v>575</v>
      </c>
      <c r="U74" s="152" t="s">
        <v>654</v>
      </c>
      <c r="V74" s="152"/>
      <c r="W74" s="158">
        <v>1</v>
      </c>
      <c r="X74" s="158" t="s">
        <v>414</v>
      </c>
    </row>
    <row r="75" spans="2:24">
      <c r="B75" s="918"/>
      <c r="C75" s="921"/>
      <c r="D75" s="161">
        <v>9</v>
      </c>
      <c r="E75" s="152" t="s">
        <v>699</v>
      </c>
      <c r="F75" s="153">
        <v>274.25299999999999</v>
      </c>
      <c r="G75" s="152">
        <v>777</v>
      </c>
      <c r="H75" s="152">
        <v>768.6</v>
      </c>
      <c r="I75" s="162">
        <f t="shared" si="30"/>
        <v>0.98918918918918919</v>
      </c>
      <c r="J75" s="152">
        <v>45</v>
      </c>
      <c r="K75" s="162">
        <f t="shared" si="31"/>
        <v>5.7915057915057917E-2</v>
      </c>
      <c r="L75" s="153">
        <v>94.57</v>
      </c>
      <c r="M75" s="163">
        <f t="shared" si="32"/>
        <v>1.0471042471042471</v>
      </c>
      <c r="N75" s="153">
        <v>3461.262000000002</v>
      </c>
      <c r="O75" s="152">
        <v>2.9</v>
      </c>
      <c r="P75" s="154">
        <v>3.7323037323037322E-3</v>
      </c>
      <c r="Q75" s="361">
        <v>33.700000000000024</v>
      </c>
      <c r="R75" s="154">
        <v>4.3371943371943403E-2</v>
      </c>
      <c r="S75" s="153">
        <v>3187.0090000000018</v>
      </c>
      <c r="T75" s="152" t="s">
        <v>575</v>
      </c>
      <c r="U75" s="152" t="s">
        <v>654</v>
      </c>
      <c r="V75" s="152"/>
      <c r="W75" s="158">
        <v>1</v>
      </c>
      <c r="X75" s="158" t="s">
        <v>698</v>
      </c>
    </row>
    <row r="76" spans="2:24">
      <c r="B76" s="919"/>
      <c r="C76" s="922"/>
      <c r="D76" s="161">
        <v>10</v>
      </c>
      <c r="E76" s="152" t="s">
        <v>722</v>
      </c>
      <c r="F76" s="153">
        <v>274.02679999999998</v>
      </c>
      <c r="G76" s="152">
        <v>23.62</v>
      </c>
      <c r="H76" s="152">
        <v>24.78</v>
      </c>
      <c r="I76" s="162">
        <f t="shared" si="30"/>
        <v>1.0491109229466553</v>
      </c>
      <c r="J76" s="152">
        <v>0</v>
      </c>
      <c r="K76" s="162">
        <f t="shared" si="31"/>
        <v>0</v>
      </c>
      <c r="L76" s="153">
        <v>236.23</v>
      </c>
      <c r="M76" s="163">
        <f t="shared" si="32"/>
        <v>1.0491109229466553</v>
      </c>
      <c r="N76" s="153">
        <v>274.02680000000004</v>
      </c>
      <c r="O76" s="152">
        <v>1.1599999999999999</v>
      </c>
      <c r="P76" s="154">
        <v>4.9110922946655373E-2</v>
      </c>
      <c r="Q76" s="361">
        <v>0</v>
      </c>
      <c r="R76" s="154">
        <v>0</v>
      </c>
      <c r="S76" s="153">
        <v>0</v>
      </c>
      <c r="T76" s="152" t="s">
        <v>575</v>
      </c>
      <c r="U76" s="152" t="s">
        <v>654</v>
      </c>
      <c r="V76" s="152"/>
      <c r="W76" s="158">
        <v>1</v>
      </c>
      <c r="X76" s="158" t="s">
        <v>582</v>
      </c>
    </row>
    <row r="77" spans="2:24">
      <c r="B77" s="917">
        <f t="shared" si="28"/>
        <v>45965</v>
      </c>
      <c r="C77" s="920" t="str">
        <f t="shared" ref="C77" si="33">CHOOSE(WEEKDAY(B77,2),"一","二","三","四","五","六","日")</f>
        <v>二</v>
      </c>
      <c r="D77" s="161">
        <v>1</v>
      </c>
      <c r="E77" s="152" t="s">
        <v>648</v>
      </c>
      <c r="F77" s="153">
        <v>691.7</v>
      </c>
      <c r="G77" s="152">
        <v>42.98</v>
      </c>
      <c r="H77" s="152">
        <v>41</v>
      </c>
      <c r="I77" s="162">
        <f t="shared" si="30"/>
        <v>0.95393206142391818</v>
      </c>
      <c r="J77" s="152">
        <v>4</v>
      </c>
      <c r="K77" s="162">
        <f t="shared" si="31"/>
        <v>9.3066542577943237E-2</v>
      </c>
      <c r="L77" s="153">
        <v>345.85</v>
      </c>
      <c r="M77" s="163">
        <f t="shared" si="32"/>
        <v>1.0469986040018615</v>
      </c>
      <c r="N77" s="153">
        <v>698.6170000000011</v>
      </c>
      <c r="O77" s="152">
        <v>2</v>
      </c>
      <c r="P77" s="154">
        <v>4.6533271288971619E-2</v>
      </c>
      <c r="Q77" s="361">
        <v>2.0000000000003126E-2</v>
      </c>
      <c r="R77" s="154">
        <v>4.6533271288978892E-4</v>
      </c>
      <c r="S77" s="153">
        <v>6.9170000000010816</v>
      </c>
      <c r="T77" s="152" t="s">
        <v>575</v>
      </c>
      <c r="U77" s="152" t="s">
        <v>654</v>
      </c>
      <c r="V77" s="152"/>
      <c r="W77" s="158">
        <v>1</v>
      </c>
      <c r="X77" s="158" t="s">
        <v>640</v>
      </c>
    </row>
    <row r="78" spans="2:24">
      <c r="B78" s="918"/>
      <c r="C78" s="921"/>
      <c r="D78" s="161">
        <v>2</v>
      </c>
      <c r="E78" s="152" t="s">
        <v>361</v>
      </c>
      <c r="F78" s="153">
        <v>556.19999999999993</v>
      </c>
      <c r="G78" s="152">
        <v>3626</v>
      </c>
      <c r="H78" s="152">
        <v>3662</v>
      </c>
      <c r="I78" s="162">
        <f t="shared" si="30"/>
        <v>1.0099282956425815</v>
      </c>
      <c r="J78" s="152">
        <v>0</v>
      </c>
      <c r="K78" s="162">
        <f t="shared" si="31"/>
        <v>0</v>
      </c>
      <c r="L78" s="153">
        <v>15.45</v>
      </c>
      <c r="M78" s="163">
        <f t="shared" si="32"/>
        <v>1.0099282956425815</v>
      </c>
      <c r="N78" s="153">
        <v>556.19999999999993</v>
      </c>
      <c r="O78" s="152">
        <v>36</v>
      </c>
      <c r="P78" s="154">
        <v>9.9282956425813564E-3</v>
      </c>
      <c r="Q78" s="361">
        <v>0</v>
      </c>
      <c r="R78" s="154">
        <v>0</v>
      </c>
      <c r="S78" s="153">
        <v>0</v>
      </c>
      <c r="T78" s="152" t="s">
        <v>575</v>
      </c>
      <c r="U78" s="152" t="s">
        <v>220</v>
      </c>
      <c r="V78" s="152" t="s">
        <v>526</v>
      </c>
      <c r="W78" s="158">
        <v>1</v>
      </c>
      <c r="X78" s="158" t="s">
        <v>369</v>
      </c>
    </row>
    <row r="79" spans="2:24">
      <c r="B79" s="918"/>
      <c r="C79" s="921"/>
      <c r="D79" s="161">
        <v>3</v>
      </c>
      <c r="E79" s="152" t="s">
        <v>696</v>
      </c>
      <c r="F79" s="153">
        <v>544.04999999999995</v>
      </c>
      <c r="G79" s="152">
        <v>4710</v>
      </c>
      <c r="H79" s="152">
        <v>4676</v>
      </c>
      <c r="I79" s="162">
        <f t="shared" si="30"/>
        <v>0.99278131634819533</v>
      </c>
      <c r="J79" s="152">
        <v>73</v>
      </c>
      <c r="K79" s="162">
        <f t="shared" si="31"/>
        <v>1.5498938428874735E-2</v>
      </c>
      <c r="L79" s="153">
        <v>13.95</v>
      </c>
      <c r="M79" s="163">
        <f t="shared" si="32"/>
        <v>1.0082802547770702</v>
      </c>
      <c r="N79" s="153">
        <v>544.04999999999995</v>
      </c>
      <c r="O79" s="152">
        <v>39</v>
      </c>
      <c r="P79" s="154">
        <v>8.2802547770700636E-3</v>
      </c>
      <c r="Q79" s="361">
        <v>0</v>
      </c>
      <c r="R79" s="154">
        <v>0</v>
      </c>
      <c r="S79" s="153">
        <v>0</v>
      </c>
      <c r="T79" s="152" t="s">
        <v>575</v>
      </c>
      <c r="U79" s="152" t="s">
        <v>366</v>
      </c>
      <c r="V79" s="152" t="s">
        <v>660</v>
      </c>
      <c r="W79" s="158">
        <v>1</v>
      </c>
      <c r="X79" s="158" t="s">
        <v>698</v>
      </c>
    </row>
    <row r="80" spans="2:24">
      <c r="B80" s="918"/>
      <c r="C80" s="921"/>
      <c r="D80" s="161">
        <v>4</v>
      </c>
      <c r="E80" s="152" t="s">
        <v>679</v>
      </c>
      <c r="F80" s="153">
        <v>356.55900000000003</v>
      </c>
      <c r="G80" s="152">
        <v>49.74</v>
      </c>
      <c r="H80" s="152">
        <v>52.11</v>
      </c>
      <c r="I80" s="162">
        <f t="shared" si="30"/>
        <v>1.0476477683956573</v>
      </c>
      <c r="J80" s="152">
        <v>0</v>
      </c>
      <c r="K80" s="162">
        <f t="shared" si="31"/>
        <v>0</v>
      </c>
      <c r="L80" s="153">
        <v>169.79</v>
      </c>
      <c r="M80" s="163">
        <f t="shared" si="32"/>
        <v>1.0476477683956573</v>
      </c>
      <c r="N80" s="153">
        <v>402.40229999999957</v>
      </c>
      <c r="O80" s="152">
        <v>2.1</v>
      </c>
      <c r="P80" s="154">
        <v>4.2219541616405308E-2</v>
      </c>
      <c r="Q80" s="361">
        <v>0.26999999999999735</v>
      </c>
      <c r="R80" s="154">
        <v>5.4282267792520574E-3</v>
      </c>
      <c r="S80" s="153">
        <v>45.843299999999552</v>
      </c>
      <c r="T80" s="152" t="s">
        <v>575</v>
      </c>
      <c r="U80" s="152" t="s">
        <v>654</v>
      </c>
      <c r="V80" s="152"/>
      <c r="W80" s="158">
        <v>1</v>
      </c>
      <c r="X80" s="158" t="s">
        <v>669</v>
      </c>
    </row>
    <row r="81" spans="2:24">
      <c r="B81" s="918"/>
      <c r="C81" s="921"/>
      <c r="D81" s="161">
        <v>5</v>
      </c>
      <c r="E81" s="152" t="s">
        <v>687</v>
      </c>
      <c r="F81" s="153">
        <v>348.67560000000003</v>
      </c>
      <c r="G81" s="152">
        <v>38.04</v>
      </c>
      <c r="H81" s="152">
        <v>39.9</v>
      </c>
      <c r="I81" s="162">
        <f t="shared" si="30"/>
        <v>1.0488958990536277</v>
      </c>
      <c r="J81" s="152">
        <v>0</v>
      </c>
      <c r="K81" s="162">
        <f t="shared" si="31"/>
        <v>0</v>
      </c>
      <c r="L81" s="153">
        <v>187.46</v>
      </c>
      <c r="M81" s="163">
        <f t="shared" si="32"/>
        <v>1.0488958990536277</v>
      </c>
      <c r="N81" s="153">
        <v>348.67559999999992</v>
      </c>
      <c r="O81" s="152">
        <v>1.86</v>
      </c>
      <c r="P81" s="154">
        <v>4.8895899053627762E-2</v>
      </c>
      <c r="Q81" s="361">
        <v>0</v>
      </c>
      <c r="R81" s="154">
        <v>0</v>
      </c>
      <c r="S81" s="153">
        <v>0</v>
      </c>
      <c r="T81" s="152" t="s">
        <v>575</v>
      </c>
      <c r="U81" s="152" t="s">
        <v>654</v>
      </c>
      <c r="V81" s="152"/>
      <c r="W81" s="158">
        <v>1</v>
      </c>
      <c r="X81" s="158" t="s">
        <v>685</v>
      </c>
    </row>
    <row r="82" spans="2:24">
      <c r="B82" s="918"/>
      <c r="C82" s="921"/>
      <c r="D82" s="161">
        <v>6</v>
      </c>
      <c r="E82" s="152" t="s">
        <v>430</v>
      </c>
      <c r="F82" s="153">
        <v>345.262</v>
      </c>
      <c r="G82" s="152">
        <v>50.67</v>
      </c>
      <c r="H82" s="152">
        <v>50.5</v>
      </c>
      <c r="I82" s="162">
        <f t="shared" si="30"/>
        <v>0.99664495756858096</v>
      </c>
      <c r="J82" s="152">
        <v>2.0499999999999998</v>
      </c>
      <c r="K82" s="162">
        <f t="shared" si="31"/>
        <v>4.0457864614170114E-2</v>
      </c>
      <c r="L82" s="153">
        <v>183.65</v>
      </c>
      <c r="M82" s="163">
        <f t="shared" si="32"/>
        <v>1.037102822182751</v>
      </c>
      <c r="N82" s="153">
        <v>345.26199999999915</v>
      </c>
      <c r="O82" s="152">
        <v>1.88</v>
      </c>
      <c r="P82" s="154">
        <v>3.7102822182751134E-2</v>
      </c>
      <c r="Q82" s="361">
        <v>-4.4408920985006262E-15</v>
      </c>
      <c r="R82" s="154">
        <v>-8.7643420140134711E-17</v>
      </c>
      <c r="S82" s="153">
        <v>-8.1556983388963999E-13</v>
      </c>
      <c r="T82" s="152" t="s">
        <v>575</v>
      </c>
      <c r="U82" s="152" t="s">
        <v>654</v>
      </c>
      <c r="V82" s="152"/>
      <c r="W82" s="158">
        <v>1</v>
      </c>
      <c r="X82" s="158" t="s">
        <v>414</v>
      </c>
    </row>
    <row r="83" spans="2:24">
      <c r="B83" s="918"/>
      <c r="C83" s="921"/>
      <c r="D83" s="161">
        <v>7</v>
      </c>
      <c r="E83" s="152" t="s">
        <v>581</v>
      </c>
      <c r="F83" s="153">
        <v>336.26310000000001</v>
      </c>
      <c r="G83" s="152">
        <v>297.38</v>
      </c>
      <c r="H83" s="152">
        <v>299.51</v>
      </c>
      <c r="I83" s="162">
        <f t="shared" si="30"/>
        <v>1.0071625529625394</v>
      </c>
      <c r="J83" s="152">
        <v>0</v>
      </c>
      <c r="K83" s="162">
        <f t="shared" si="31"/>
        <v>0</v>
      </c>
      <c r="L83" s="153">
        <v>157.87</v>
      </c>
      <c r="M83" s="163">
        <f t="shared" si="32"/>
        <v>1.0071625529625394</v>
      </c>
      <c r="N83" s="153">
        <v>336.26309999999927</v>
      </c>
      <c r="O83" s="152">
        <v>2.13</v>
      </c>
      <c r="P83" s="154">
        <v>7.1625529625395116E-3</v>
      </c>
      <c r="Q83" s="361">
        <v>-4.4408920985006262E-15</v>
      </c>
      <c r="R83" s="154">
        <v>-1.4933391951377451E-17</v>
      </c>
      <c r="S83" s="153">
        <v>-7.0108363559029387E-13</v>
      </c>
      <c r="T83" s="152" t="s">
        <v>575</v>
      </c>
      <c r="U83" s="152" t="s">
        <v>654</v>
      </c>
      <c r="V83" s="152"/>
      <c r="W83" s="158">
        <v>1</v>
      </c>
      <c r="X83" s="158" t="s">
        <v>370</v>
      </c>
    </row>
    <row r="84" spans="2:24">
      <c r="B84" s="918"/>
      <c r="C84" s="921"/>
      <c r="D84" s="161">
        <v>8</v>
      </c>
      <c r="E84" s="152" t="s">
        <v>717</v>
      </c>
      <c r="F84" s="153">
        <v>314.952</v>
      </c>
      <c r="G84" s="152">
        <v>123.22</v>
      </c>
      <c r="H84" s="152">
        <v>122.92</v>
      </c>
      <c r="I84" s="162">
        <f t="shared" si="30"/>
        <v>0.99756533030352212</v>
      </c>
      <c r="J84" s="152">
        <v>3.6</v>
      </c>
      <c r="K84" s="162">
        <f t="shared" si="31"/>
        <v>2.9216036357734135E-2</v>
      </c>
      <c r="L84" s="153">
        <v>95.44</v>
      </c>
      <c r="M84" s="163">
        <f t="shared" si="32"/>
        <v>1.0267813666612562</v>
      </c>
      <c r="N84" s="153">
        <v>314.95199999999971</v>
      </c>
      <c r="O84" s="152">
        <v>3.3</v>
      </c>
      <c r="P84" s="154">
        <v>2.6781366661256287E-2</v>
      </c>
      <c r="Q84" s="361">
        <v>0</v>
      </c>
      <c r="R84" s="154">
        <v>0</v>
      </c>
      <c r="S84" s="153">
        <v>0</v>
      </c>
      <c r="T84" s="152" t="s">
        <v>575</v>
      </c>
      <c r="U84" s="152" t="s">
        <v>654</v>
      </c>
      <c r="V84" s="152"/>
      <c r="W84" s="158">
        <v>1</v>
      </c>
      <c r="X84" s="158" t="s">
        <v>370</v>
      </c>
    </row>
    <row r="85" spans="2:24">
      <c r="B85" s="918"/>
      <c r="C85" s="921"/>
      <c r="D85" s="161">
        <v>9</v>
      </c>
      <c r="E85" s="152" t="s">
        <v>615</v>
      </c>
      <c r="F85" s="153">
        <v>314.41919999999999</v>
      </c>
      <c r="G85" s="152">
        <v>124.81</v>
      </c>
      <c r="H85" s="152">
        <v>120.27</v>
      </c>
      <c r="I85" s="162">
        <f t="shared" si="30"/>
        <v>0.96362470955852897</v>
      </c>
      <c r="J85" s="152">
        <v>7.1</v>
      </c>
      <c r="K85" s="162">
        <f t="shared" si="31"/>
        <v>5.6886467430494345E-2</v>
      </c>
      <c r="L85" s="153">
        <v>122.82</v>
      </c>
      <c r="M85" s="163">
        <f t="shared" si="32"/>
        <v>1.0205111769890232</v>
      </c>
      <c r="N85" s="153">
        <v>314.41919999999851</v>
      </c>
      <c r="O85" s="152">
        <v>2.56</v>
      </c>
      <c r="P85" s="154">
        <v>2.0511176989023317E-2</v>
      </c>
      <c r="Q85" s="361">
        <v>-1.1990408665951691E-14</v>
      </c>
      <c r="R85" s="154">
        <v>-9.6069294655489866E-17</v>
      </c>
      <c r="S85" s="153">
        <v>-1.4726619923521866E-12</v>
      </c>
      <c r="T85" s="152" t="s">
        <v>575</v>
      </c>
      <c r="U85" s="152" t="s">
        <v>654</v>
      </c>
      <c r="V85" s="152"/>
      <c r="W85" s="158">
        <v>1</v>
      </c>
      <c r="X85" s="158" t="s">
        <v>583</v>
      </c>
    </row>
    <row r="86" spans="2:24">
      <c r="B86" s="919"/>
      <c r="C86" s="922"/>
      <c r="D86" s="161">
        <v>10</v>
      </c>
      <c r="E86" s="152" t="s">
        <v>362</v>
      </c>
      <c r="F86" s="153">
        <v>300.34039999999999</v>
      </c>
      <c r="G86" s="152">
        <v>121.37</v>
      </c>
      <c r="H86" s="152">
        <v>124.39</v>
      </c>
      <c r="I86" s="162">
        <f t="shared" si="30"/>
        <v>1.0248825904259702</v>
      </c>
      <c r="J86" s="152">
        <v>0</v>
      </c>
      <c r="K86" s="162">
        <f t="shared" si="31"/>
        <v>0</v>
      </c>
      <c r="L86" s="153">
        <v>141.66999999999999</v>
      </c>
      <c r="M86" s="163">
        <f t="shared" si="32"/>
        <v>1.0248825904259702</v>
      </c>
      <c r="N86" s="153">
        <v>427.84339999999941</v>
      </c>
      <c r="O86" s="152">
        <v>2.12</v>
      </c>
      <c r="P86" s="154">
        <v>1.7467248908296942E-2</v>
      </c>
      <c r="Q86" s="361">
        <v>0.89999999999999591</v>
      </c>
      <c r="R86" s="154">
        <v>7.4153415176731966E-3</v>
      </c>
      <c r="S86" s="153">
        <v>127.5029999999994</v>
      </c>
      <c r="T86" s="152" t="s">
        <v>575</v>
      </c>
      <c r="U86" s="152" t="s">
        <v>654</v>
      </c>
      <c r="V86" s="152"/>
      <c r="W86" s="158">
        <v>1</v>
      </c>
      <c r="X86" s="158" t="s">
        <v>374</v>
      </c>
    </row>
    <row r="87" spans="2:24">
      <c r="B87" s="917">
        <f t="shared" si="28"/>
        <v>45966</v>
      </c>
      <c r="C87" s="920" t="str">
        <f t="shared" ref="C87" si="34">CHOOSE(WEEKDAY(B87,2),"一","二","三","四","五","六","日")</f>
        <v>三</v>
      </c>
      <c r="D87" s="161">
        <v>1</v>
      </c>
      <c r="E87" s="152" t="s">
        <v>659</v>
      </c>
      <c r="F87" s="153">
        <v>389.02499999999998</v>
      </c>
      <c r="G87" s="152">
        <v>503.52</v>
      </c>
      <c r="H87" s="152">
        <v>479.09999999999997</v>
      </c>
      <c r="I87" s="162">
        <f t="shared" si="30"/>
        <v>0.95150142993326969</v>
      </c>
      <c r="J87" s="152">
        <v>31.92</v>
      </c>
      <c r="K87" s="162">
        <f t="shared" si="31"/>
        <v>6.3393708293612974E-2</v>
      </c>
      <c r="L87" s="153">
        <v>51.87</v>
      </c>
      <c r="M87" s="163">
        <f t="shared" si="32"/>
        <v>1.0148951382268827</v>
      </c>
      <c r="N87" s="153">
        <v>389.02499999999998</v>
      </c>
      <c r="O87" s="152">
        <v>7.5</v>
      </c>
      <c r="P87" s="154">
        <v>1.4895138226882746E-2</v>
      </c>
      <c r="Q87" s="361">
        <v>0</v>
      </c>
      <c r="R87" s="154">
        <v>0</v>
      </c>
      <c r="S87" s="153">
        <v>0</v>
      </c>
      <c r="T87" s="152" t="s">
        <v>575</v>
      </c>
      <c r="U87" s="152" t="s">
        <v>654</v>
      </c>
      <c r="V87" s="152"/>
      <c r="W87" s="158">
        <v>1</v>
      </c>
      <c r="X87" s="158" t="s">
        <v>661</v>
      </c>
    </row>
    <row r="88" spans="2:24">
      <c r="B88" s="918"/>
      <c r="C88" s="921"/>
      <c r="D88" s="161">
        <v>2</v>
      </c>
      <c r="E88" s="152" t="s">
        <v>679</v>
      </c>
      <c r="F88" s="153">
        <v>348.06949999999995</v>
      </c>
      <c r="G88" s="152">
        <v>42.18</v>
      </c>
      <c r="H88" s="152">
        <v>44.23</v>
      </c>
      <c r="I88" s="162">
        <f t="shared" si="30"/>
        <v>1.0486012328117591</v>
      </c>
      <c r="J88" s="152">
        <v>0</v>
      </c>
      <c r="K88" s="162">
        <f t="shared" si="31"/>
        <v>0</v>
      </c>
      <c r="L88" s="153">
        <v>169.79</v>
      </c>
      <c r="M88" s="163">
        <f t="shared" si="32"/>
        <v>1.0486012328117591</v>
      </c>
      <c r="N88" s="153">
        <v>348.06949999999949</v>
      </c>
      <c r="O88" s="152">
        <v>2.0499999999999998</v>
      </c>
      <c r="P88" s="154">
        <v>4.8601232811759126E-2</v>
      </c>
      <c r="Q88" s="361">
        <v>0</v>
      </c>
      <c r="R88" s="154">
        <v>0</v>
      </c>
      <c r="S88" s="153">
        <v>0</v>
      </c>
      <c r="T88" s="152" t="s">
        <v>575</v>
      </c>
      <c r="U88" s="152" t="s">
        <v>654</v>
      </c>
      <c r="V88" s="152"/>
      <c r="W88" s="158">
        <v>1</v>
      </c>
      <c r="X88" s="158" t="s">
        <v>669</v>
      </c>
    </row>
    <row r="89" spans="2:24">
      <c r="B89" s="918"/>
      <c r="C89" s="921"/>
      <c r="D89" s="161">
        <v>3</v>
      </c>
      <c r="E89" s="152" t="s">
        <v>361</v>
      </c>
      <c r="F89" s="153">
        <v>339.9</v>
      </c>
      <c r="G89" s="152">
        <v>3600</v>
      </c>
      <c r="H89" s="152">
        <v>3622</v>
      </c>
      <c r="I89" s="162">
        <f t="shared" si="30"/>
        <v>1.0061111111111112</v>
      </c>
      <c r="J89" s="152">
        <v>0</v>
      </c>
      <c r="K89" s="162">
        <f t="shared" si="31"/>
        <v>0</v>
      </c>
      <c r="L89" s="153">
        <v>15.45</v>
      </c>
      <c r="M89" s="163">
        <f t="shared" si="32"/>
        <v>1.0061111111111112</v>
      </c>
      <c r="N89" s="153">
        <v>339.9</v>
      </c>
      <c r="O89" s="152">
        <v>22</v>
      </c>
      <c r="P89" s="154">
        <v>6.1111111111111114E-3</v>
      </c>
      <c r="Q89" s="361">
        <v>0</v>
      </c>
      <c r="R89" s="154">
        <v>0</v>
      </c>
      <c r="S89" s="153">
        <v>0</v>
      </c>
      <c r="T89" s="152" t="s">
        <v>575</v>
      </c>
      <c r="U89" s="152" t="s">
        <v>220</v>
      </c>
      <c r="V89" s="152" t="s">
        <v>526</v>
      </c>
      <c r="W89" s="158">
        <v>1</v>
      </c>
      <c r="X89" s="158" t="s">
        <v>369</v>
      </c>
    </row>
    <row r="90" spans="2:24">
      <c r="B90" s="918"/>
      <c r="C90" s="921"/>
      <c r="D90" s="161">
        <v>4</v>
      </c>
      <c r="E90" s="152" t="s">
        <v>687</v>
      </c>
      <c r="F90" s="153">
        <v>339.30260000000004</v>
      </c>
      <c r="G90" s="152">
        <v>37.97</v>
      </c>
      <c r="H90" s="152">
        <v>39.779999999999994</v>
      </c>
      <c r="I90" s="162">
        <f t="shared" si="30"/>
        <v>1.0476692125362126</v>
      </c>
      <c r="J90" s="152">
        <v>0</v>
      </c>
      <c r="K90" s="162">
        <f t="shared" si="31"/>
        <v>0</v>
      </c>
      <c r="L90" s="153">
        <v>187.46</v>
      </c>
      <c r="M90" s="163">
        <f t="shared" si="32"/>
        <v>1.0476692125362126</v>
      </c>
      <c r="N90" s="153">
        <v>339.30259999999913</v>
      </c>
      <c r="O90" s="152">
        <v>1.81</v>
      </c>
      <c r="P90" s="154">
        <v>4.7669212536212806E-2</v>
      </c>
      <c r="Q90" s="361">
        <v>-4.8849813083506888E-15</v>
      </c>
      <c r="R90" s="154">
        <v>-1.2865370841060544E-16</v>
      </c>
      <c r="S90" s="153">
        <v>-9.1573859606342009E-13</v>
      </c>
      <c r="T90" s="152" t="s">
        <v>575</v>
      </c>
      <c r="U90" s="152" t="s">
        <v>654</v>
      </c>
      <c r="V90" s="152"/>
      <c r="W90" s="158">
        <v>1</v>
      </c>
      <c r="X90" s="158" t="s">
        <v>685</v>
      </c>
    </row>
    <row r="91" spans="2:24">
      <c r="B91" s="918"/>
      <c r="C91" s="921"/>
      <c r="D91" s="161">
        <v>5</v>
      </c>
      <c r="E91" s="152" t="s">
        <v>524</v>
      </c>
      <c r="F91" s="153">
        <v>330.45180000000005</v>
      </c>
      <c r="G91" s="152">
        <v>28.41</v>
      </c>
      <c r="H91" s="152">
        <v>29.740000000000002</v>
      </c>
      <c r="I91" s="162">
        <f t="shared" si="30"/>
        <v>1.0468145019359381</v>
      </c>
      <c r="J91" s="152">
        <v>0</v>
      </c>
      <c r="K91" s="162">
        <f t="shared" si="31"/>
        <v>0</v>
      </c>
      <c r="L91" s="153">
        <v>248.46</v>
      </c>
      <c r="M91" s="163">
        <f t="shared" si="32"/>
        <v>1.0468145019359381</v>
      </c>
      <c r="N91" s="153">
        <v>330.45180000000045</v>
      </c>
      <c r="O91" s="152">
        <v>1.33</v>
      </c>
      <c r="P91" s="154">
        <v>4.6814501935938051E-2</v>
      </c>
      <c r="Q91" s="361">
        <v>1.7763568394002505E-15</v>
      </c>
      <c r="R91" s="154">
        <v>6.2525759922571295E-17</v>
      </c>
      <c r="S91" s="153">
        <v>4.4135362031738624E-13</v>
      </c>
      <c r="T91" s="152" t="s">
        <v>575</v>
      </c>
      <c r="U91" s="152" t="s">
        <v>654</v>
      </c>
      <c r="V91" s="152"/>
      <c r="W91" s="158">
        <v>1</v>
      </c>
      <c r="X91" s="158" t="s">
        <v>370</v>
      </c>
    </row>
    <row r="92" spans="2:24">
      <c r="B92" s="918"/>
      <c r="C92" s="921"/>
      <c r="D92" s="161">
        <v>6</v>
      </c>
      <c r="E92" s="152" t="s">
        <v>709</v>
      </c>
      <c r="F92" s="153">
        <v>328.18</v>
      </c>
      <c r="G92" s="152">
        <v>13544</v>
      </c>
      <c r="H92" s="152">
        <v>13716</v>
      </c>
      <c r="I92" s="162">
        <f t="shared" si="30"/>
        <v>1.0126993502658004</v>
      </c>
      <c r="J92" s="152">
        <v>0</v>
      </c>
      <c r="K92" s="162">
        <f t="shared" si="31"/>
        <v>0</v>
      </c>
      <c r="L92" s="153">
        <v>2.69</v>
      </c>
      <c r="M92" s="163">
        <f t="shared" si="32"/>
        <v>1.0126993502658004</v>
      </c>
      <c r="N92" s="153">
        <v>462.68</v>
      </c>
      <c r="O92" s="152">
        <v>122</v>
      </c>
      <c r="P92" s="154">
        <v>9.0076786769049018E-3</v>
      </c>
      <c r="Q92" s="361">
        <v>50</v>
      </c>
      <c r="R92" s="154">
        <v>3.691671588895452E-3</v>
      </c>
      <c r="S92" s="153">
        <v>134.5</v>
      </c>
      <c r="T92" s="152" t="s">
        <v>575</v>
      </c>
      <c r="U92" s="152" t="s">
        <v>219</v>
      </c>
      <c r="V92" s="152"/>
      <c r="W92" s="158">
        <v>1</v>
      </c>
      <c r="X92" s="158" t="s">
        <v>710</v>
      </c>
    </row>
    <row r="93" spans="2:24">
      <c r="B93" s="918"/>
      <c r="C93" s="921"/>
      <c r="D93" s="161">
        <v>7</v>
      </c>
      <c r="E93" s="152" t="s">
        <v>581</v>
      </c>
      <c r="F93" s="153">
        <v>307.84649999999999</v>
      </c>
      <c r="G93" s="152">
        <v>279.95</v>
      </c>
      <c r="H93" s="152">
        <v>281.89999999999998</v>
      </c>
      <c r="I93" s="162">
        <f t="shared" si="30"/>
        <v>1.0069655295588498</v>
      </c>
      <c r="J93" s="152">
        <v>0</v>
      </c>
      <c r="K93" s="162">
        <f t="shared" si="31"/>
        <v>0</v>
      </c>
      <c r="L93" s="153">
        <v>157.87</v>
      </c>
      <c r="M93" s="163">
        <f t="shared" si="32"/>
        <v>1.0069655295588498</v>
      </c>
      <c r="N93" s="153">
        <v>307.84649999999823</v>
      </c>
      <c r="O93" s="152">
        <v>1.95</v>
      </c>
      <c r="P93" s="154">
        <v>6.9655295588497944E-3</v>
      </c>
      <c r="Q93" s="361">
        <v>-1.1324274851176597E-14</v>
      </c>
      <c r="R93" s="154">
        <v>-4.045106215815895E-17</v>
      </c>
      <c r="S93" s="153">
        <v>-1.7877632707552493E-12</v>
      </c>
      <c r="T93" s="152" t="s">
        <v>575</v>
      </c>
      <c r="U93" s="152" t="s">
        <v>654</v>
      </c>
      <c r="V93" s="152"/>
      <c r="W93" s="158">
        <v>1</v>
      </c>
      <c r="X93" s="158" t="s">
        <v>370</v>
      </c>
    </row>
    <row r="94" spans="2:24">
      <c r="B94" s="918"/>
      <c r="C94" s="921"/>
      <c r="D94" s="161">
        <v>8</v>
      </c>
      <c r="E94" s="152" t="s">
        <v>696</v>
      </c>
      <c r="F94" s="153">
        <v>306.89999999999998</v>
      </c>
      <c r="G94" s="152">
        <v>4365</v>
      </c>
      <c r="H94" s="152">
        <v>4387</v>
      </c>
      <c r="I94" s="162">
        <f t="shared" si="30"/>
        <v>1.0050400916380298</v>
      </c>
      <c r="J94" s="152">
        <v>0</v>
      </c>
      <c r="K94" s="162">
        <f t="shared" si="31"/>
        <v>0</v>
      </c>
      <c r="L94" s="153">
        <v>13.95</v>
      </c>
      <c r="M94" s="163">
        <f t="shared" si="32"/>
        <v>1.0050400916380298</v>
      </c>
      <c r="N94" s="153">
        <v>306.89999999999998</v>
      </c>
      <c r="O94" s="152">
        <v>22</v>
      </c>
      <c r="P94" s="154">
        <v>5.0400916380297827E-3</v>
      </c>
      <c r="Q94" s="361">
        <v>0</v>
      </c>
      <c r="R94" s="154">
        <v>0</v>
      </c>
      <c r="S94" s="153">
        <v>0</v>
      </c>
      <c r="T94" s="152" t="s">
        <v>575</v>
      </c>
      <c r="U94" s="152" t="s">
        <v>366</v>
      </c>
      <c r="V94" s="152" t="s">
        <v>660</v>
      </c>
      <c r="W94" s="158">
        <v>1</v>
      </c>
      <c r="X94" s="158" t="s">
        <v>698</v>
      </c>
    </row>
    <row r="95" spans="2:24">
      <c r="B95" s="918"/>
      <c r="C95" s="921"/>
      <c r="D95" s="161">
        <v>9</v>
      </c>
      <c r="E95" s="152" t="s">
        <v>676</v>
      </c>
      <c r="F95" s="153">
        <v>303.3261</v>
      </c>
      <c r="G95" s="152">
        <v>136.85</v>
      </c>
      <c r="H95" s="152">
        <v>122.14</v>
      </c>
      <c r="I95" s="162">
        <f t="shared" si="30"/>
        <v>0.89251004749725982</v>
      </c>
      <c r="J95" s="152">
        <v>17.5</v>
      </c>
      <c r="K95" s="162">
        <f t="shared" si="31"/>
        <v>0.12787723785166241</v>
      </c>
      <c r="L95" s="153">
        <v>160.49</v>
      </c>
      <c r="M95" s="163">
        <f t="shared" si="32"/>
        <v>1.0203872853489222</v>
      </c>
      <c r="N95" s="153">
        <v>447.76709999999872</v>
      </c>
      <c r="O95" s="152">
        <v>1.89</v>
      </c>
      <c r="P95" s="154">
        <v>1.3810741687979539E-2</v>
      </c>
      <c r="Q95" s="361">
        <v>0.89999999999999214</v>
      </c>
      <c r="R95" s="154">
        <v>6.5765436609425808E-3</v>
      </c>
      <c r="S95" s="153">
        <v>144.44099999999875</v>
      </c>
      <c r="T95" s="152" t="s">
        <v>575</v>
      </c>
      <c r="U95" s="152" t="s">
        <v>654</v>
      </c>
      <c r="V95" s="152"/>
      <c r="W95" s="158">
        <v>1</v>
      </c>
      <c r="X95" s="158" t="s">
        <v>665</v>
      </c>
    </row>
    <row r="96" spans="2:24">
      <c r="B96" s="919"/>
      <c r="C96" s="922"/>
      <c r="D96" s="161">
        <v>10</v>
      </c>
      <c r="E96" s="152" t="s">
        <v>714</v>
      </c>
      <c r="F96" s="153">
        <v>294.20820000000003</v>
      </c>
      <c r="G96" s="152">
        <v>77.88</v>
      </c>
      <c r="H96" s="152">
        <v>79.069999999999993</v>
      </c>
      <c r="I96" s="162">
        <f t="shared" si="30"/>
        <v>1.0152799178222907</v>
      </c>
      <c r="J96" s="152">
        <v>2.5299999999999998</v>
      </c>
      <c r="K96" s="162">
        <f t="shared" si="31"/>
        <v>3.2485875706214688E-2</v>
      </c>
      <c r="L96" s="153">
        <v>181.61</v>
      </c>
      <c r="M96" s="163">
        <f t="shared" si="32"/>
        <v>1.0477657935285054</v>
      </c>
      <c r="N96" s="153">
        <v>675.58919999999989</v>
      </c>
      <c r="O96" s="152">
        <v>1.62</v>
      </c>
      <c r="P96" s="154">
        <v>2.0801232665639449E-2</v>
      </c>
      <c r="Q96" s="361">
        <v>2.0999999999999988</v>
      </c>
      <c r="R96" s="154">
        <v>2.6964560862865933E-2</v>
      </c>
      <c r="S96" s="153">
        <v>381.3809999999998</v>
      </c>
      <c r="T96" s="152" t="s">
        <v>575</v>
      </c>
      <c r="U96" s="152" t="s">
        <v>654</v>
      </c>
      <c r="V96" s="152"/>
      <c r="W96" s="158">
        <v>1</v>
      </c>
      <c r="X96" s="158" t="s">
        <v>710</v>
      </c>
    </row>
    <row r="97" spans="2:24">
      <c r="B97" s="917">
        <f t="shared" si="28"/>
        <v>45967</v>
      </c>
      <c r="C97" s="920" t="str">
        <f t="shared" ref="C97" si="35">CHOOSE(WEEKDAY(B97,2),"一","二","三","四","五","六","日")</f>
        <v>四</v>
      </c>
      <c r="D97" s="161">
        <v>1</v>
      </c>
      <c r="E97" s="152" t="s">
        <v>615</v>
      </c>
      <c r="F97" s="153">
        <v>564.97199999999998</v>
      </c>
      <c r="G97" s="152">
        <v>107.85</v>
      </c>
      <c r="H97" s="152">
        <v>112.45</v>
      </c>
      <c r="I97" s="162">
        <f t="shared" si="30"/>
        <v>1.0426518312471025</v>
      </c>
      <c r="J97" s="152">
        <v>0</v>
      </c>
      <c r="K97" s="162">
        <f t="shared" si="31"/>
        <v>0</v>
      </c>
      <c r="L97" s="153">
        <v>122.82</v>
      </c>
      <c r="M97" s="163">
        <f t="shared" si="32"/>
        <v>1.0426518312471025</v>
      </c>
      <c r="N97" s="153">
        <v>564.972000000001</v>
      </c>
      <c r="O97" s="152">
        <v>4.5999999999999996</v>
      </c>
      <c r="P97" s="154">
        <v>4.2651831247102458E-2</v>
      </c>
      <c r="Q97" s="361">
        <v>8.8817841970012523E-15</v>
      </c>
      <c r="R97" s="154">
        <v>8.2353121900799747E-17</v>
      </c>
      <c r="S97" s="153">
        <v>1.0908607350756936E-12</v>
      </c>
      <c r="T97" s="152" t="s">
        <v>575</v>
      </c>
      <c r="U97" s="152" t="s">
        <v>654</v>
      </c>
      <c r="V97" s="152"/>
      <c r="W97" s="158">
        <v>1</v>
      </c>
      <c r="X97" s="158" t="s">
        <v>583</v>
      </c>
    </row>
    <row r="98" spans="2:24">
      <c r="B98" s="918"/>
      <c r="C98" s="921"/>
      <c r="D98" s="161">
        <v>2</v>
      </c>
      <c r="E98" s="152" t="s">
        <v>688</v>
      </c>
      <c r="F98" s="153">
        <v>533.32380000000001</v>
      </c>
      <c r="G98" s="152">
        <v>88.2</v>
      </c>
      <c r="H98" s="152">
        <v>88.39</v>
      </c>
      <c r="I98" s="162">
        <f t="shared" si="30"/>
        <v>1.0021541950113377</v>
      </c>
      <c r="J98" s="152">
        <v>4</v>
      </c>
      <c r="K98" s="162">
        <f t="shared" si="31"/>
        <v>4.5351473922902494E-2</v>
      </c>
      <c r="L98" s="153">
        <v>139.97999999999999</v>
      </c>
      <c r="M98" s="163">
        <f t="shared" si="32"/>
        <v>1.0475056689342404</v>
      </c>
      <c r="N98" s="153">
        <v>586.51619999999969</v>
      </c>
      <c r="O98" s="152">
        <v>3.81</v>
      </c>
      <c r="P98" s="154">
        <v>4.3197278911564628E-2</v>
      </c>
      <c r="Q98" s="361">
        <v>0.37999999999999767</v>
      </c>
      <c r="R98" s="154">
        <v>4.3083900226757108E-3</v>
      </c>
      <c r="S98" s="153">
        <v>53.192399999999672</v>
      </c>
      <c r="T98" s="152" t="s">
        <v>575</v>
      </c>
      <c r="U98" s="152" t="s">
        <v>654</v>
      </c>
      <c r="V98" s="152"/>
      <c r="W98" s="158">
        <v>1</v>
      </c>
      <c r="X98" s="158" t="s">
        <v>685</v>
      </c>
    </row>
    <row r="99" spans="2:24">
      <c r="B99" s="918"/>
      <c r="C99" s="921"/>
      <c r="D99" s="161">
        <v>3</v>
      </c>
      <c r="E99" s="152" t="s">
        <v>361</v>
      </c>
      <c r="F99" s="153">
        <v>386.25</v>
      </c>
      <c r="G99" s="152">
        <v>3477</v>
      </c>
      <c r="H99" s="152">
        <v>3502</v>
      </c>
      <c r="I99" s="162">
        <f t="shared" si="30"/>
        <v>1.0071901064135749</v>
      </c>
      <c r="J99" s="152">
        <v>0</v>
      </c>
      <c r="K99" s="162">
        <f t="shared" si="31"/>
        <v>0</v>
      </c>
      <c r="L99" s="153">
        <v>15.45</v>
      </c>
      <c r="M99" s="163">
        <f t="shared" si="32"/>
        <v>1.0071901064135749</v>
      </c>
      <c r="N99" s="153">
        <v>386.25</v>
      </c>
      <c r="O99" s="152">
        <v>25</v>
      </c>
      <c r="P99" s="154">
        <v>7.1901064135749208E-3</v>
      </c>
      <c r="Q99" s="361">
        <v>0</v>
      </c>
      <c r="R99" s="154">
        <v>0</v>
      </c>
      <c r="S99" s="153">
        <v>0</v>
      </c>
      <c r="T99" s="152" t="s">
        <v>575</v>
      </c>
      <c r="U99" s="152" t="s">
        <v>220</v>
      </c>
      <c r="V99" s="152" t="s">
        <v>526</v>
      </c>
      <c r="W99" s="158">
        <v>1</v>
      </c>
      <c r="X99" s="158" t="s">
        <v>369</v>
      </c>
    </row>
    <row r="100" spans="2:24">
      <c r="B100" s="918"/>
      <c r="C100" s="921"/>
      <c r="D100" s="161">
        <v>4</v>
      </c>
      <c r="E100" s="152" t="s">
        <v>524</v>
      </c>
      <c r="F100" s="153">
        <v>367.7208</v>
      </c>
      <c r="G100" s="152">
        <v>30.21</v>
      </c>
      <c r="H100" s="152">
        <v>31.69</v>
      </c>
      <c r="I100" s="162">
        <f t="shared" si="30"/>
        <v>1.048990400529626</v>
      </c>
      <c r="J100" s="152">
        <v>0</v>
      </c>
      <c r="K100" s="162">
        <f t="shared" si="31"/>
        <v>0</v>
      </c>
      <c r="L100" s="153">
        <v>248.46</v>
      </c>
      <c r="M100" s="163">
        <f t="shared" si="32"/>
        <v>1.048990400529626</v>
      </c>
      <c r="N100" s="153">
        <v>367.72080000000011</v>
      </c>
      <c r="O100" s="152">
        <v>1.48</v>
      </c>
      <c r="P100" s="154">
        <v>4.8990400529625951E-2</v>
      </c>
      <c r="Q100" s="361">
        <v>0</v>
      </c>
      <c r="R100" s="154">
        <v>0</v>
      </c>
      <c r="S100" s="153">
        <v>0</v>
      </c>
      <c r="T100" s="152" t="s">
        <v>575</v>
      </c>
      <c r="U100" s="152" t="s">
        <v>654</v>
      </c>
      <c r="V100" s="152"/>
      <c r="W100" s="158">
        <v>1</v>
      </c>
      <c r="X100" s="158" t="s">
        <v>370</v>
      </c>
    </row>
    <row r="101" spans="2:24">
      <c r="B101" s="918"/>
      <c r="C101" s="921"/>
      <c r="D101" s="161">
        <v>5</v>
      </c>
      <c r="E101" s="152" t="s">
        <v>714</v>
      </c>
      <c r="F101" s="153">
        <v>348.69120000000004</v>
      </c>
      <c r="G101" s="152">
        <v>85.97</v>
      </c>
      <c r="H101" s="152">
        <v>87.89</v>
      </c>
      <c r="I101" s="162">
        <f t="shared" si="30"/>
        <v>1.0223333721065488</v>
      </c>
      <c r="J101" s="152">
        <v>0</v>
      </c>
      <c r="K101" s="162">
        <f t="shared" si="31"/>
        <v>0</v>
      </c>
      <c r="L101" s="153">
        <v>181.61</v>
      </c>
      <c r="M101" s="163">
        <f t="shared" si="32"/>
        <v>1.0223333721065488</v>
      </c>
      <c r="N101" s="153">
        <v>348.69120000000032</v>
      </c>
      <c r="O101" s="152">
        <v>1.92</v>
      </c>
      <c r="P101" s="154">
        <v>2.2333372106548795E-2</v>
      </c>
      <c r="Q101" s="361">
        <v>1.7763568394002505E-15</v>
      </c>
      <c r="R101" s="154">
        <v>2.066251994184309E-17</v>
      </c>
      <c r="S101" s="153">
        <v>3.2260416560347951E-13</v>
      </c>
      <c r="T101" s="152" t="s">
        <v>575</v>
      </c>
      <c r="U101" s="152" t="s">
        <v>654</v>
      </c>
      <c r="V101" s="152"/>
      <c r="W101" s="158">
        <v>1</v>
      </c>
      <c r="X101" s="158" t="s">
        <v>710</v>
      </c>
    </row>
    <row r="102" spans="2:24">
      <c r="B102" s="918"/>
      <c r="C102" s="921"/>
      <c r="D102" s="161">
        <v>6</v>
      </c>
      <c r="E102" s="152" t="s">
        <v>365</v>
      </c>
      <c r="F102" s="153">
        <v>312.47899999999998</v>
      </c>
      <c r="G102" s="152">
        <v>273.14</v>
      </c>
      <c r="H102" s="152">
        <v>273.60000000000002</v>
      </c>
      <c r="I102" s="162">
        <f t="shared" si="30"/>
        <v>1.0016841180347076</v>
      </c>
      <c r="J102" s="152">
        <v>12</v>
      </c>
      <c r="K102" s="162">
        <f t="shared" si="31"/>
        <v>4.3933513948890682E-2</v>
      </c>
      <c r="L102" s="153">
        <v>70.22</v>
      </c>
      <c r="M102" s="163">
        <f t="shared" si="32"/>
        <v>1.0456176319835984</v>
      </c>
      <c r="N102" s="153">
        <v>874.9412000000026</v>
      </c>
      <c r="O102" s="152">
        <v>4.45</v>
      </c>
      <c r="P102" s="154">
        <v>1.6292011422713627E-2</v>
      </c>
      <c r="Q102" s="361">
        <v>8.0100000000000371</v>
      </c>
      <c r="R102" s="154">
        <v>2.9325620560884665E-2</v>
      </c>
      <c r="S102" s="153">
        <v>562.46220000000255</v>
      </c>
      <c r="T102" s="152" t="s">
        <v>575</v>
      </c>
      <c r="U102" s="152" t="s">
        <v>654</v>
      </c>
      <c r="V102" s="152"/>
      <c r="W102" s="158">
        <v>1</v>
      </c>
      <c r="X102" s="158" t="s">
        <v>378</v>
      </c>
    </row>
    <row r="103" spans="2:24">
      <c r="B103" s="918"/>
      <c r="C103" s="921"/>
      <c r="D103" s="161">
        <v>7</v>
      </c>
      <c r="E103" s="152" t="s">
        <v>689</v>
      </c>
      <c r="F103" s="153">
        <v>295.54999999999995</v>
      </c>
      <c r="G103" s="152">
        <v>7674</v>
      </c>
      <c r="H103" s="152">
        <v>7931</v>
      </c>
      <c r="I103" s="162">
        <f t="shared" si="30"/>
        <v>1.0334897054990879</v>
      </c>
      <c r="J103" s="152">
        <v>0</v>
      </c>
      <c r="K103" s="162">
        <f t="shared" si="31"/>
        <v>0</v>
      </c>
      <c r="L103" s="153">
        <v>1.1499999999999999</v>
      </c>
      <c r="M103" s="163">
        <f t="shared" si="32"/>
        <v>1.0334897054990879</v>
      </c>
      <c r="N103" s="153">
        <v>295.54999999999995</v>
      </c>
      <c r="O103" s="152">
        <v>257</v>
      </c>
      <c r="P103" s="154">
        <v>3.3489705499087828E-2</v>
      </c>
      <c r="Q103" s="361">
        <v>0</v>
      </c>
      <c r="R103" s="154">
        <v>0</v>
      </c>
      <c r="S103" s="153">
        <v>0</v>
      </c>
      <c r="T103" s="152" t="s">
        <v>575</v>
      </c>
      <c r="U103" s="152" t="s">
        <v>654</v>
      </c>
      <c r="V103" s="152"/>
      <c r="W103" s="158">
        <v>1</v>
      </c>
      <c r="X103" s="158" t="s">
        <v>670</v>
      </c>
    </row>
    <row r="104" spans="2:24">
      <c r="B104" s="918"/>
      <c r="C104" s="921"/>
      <c r="D104" s="161">
        <v>8</v>
      </c>
      <c r="E104" s="152" t="s">
        <v>687</v>
      </c>
      <c r="F104" s="153">
        <v>294.31220000000002</v>
      </c>
      <c r="G104" s="152">
        <v>33.81</v>
      </c>
      <c r="H104" s="152">
        <v>33.4</v>
      </c>
      <c r="I104" s="162">
        <f t="shared" si="30"/>
        <v>0.9878734102336586</v>
      </c>
      <c r="J104" s="152">
        <v>1.98</v>
      </c>
      <c r="K104" s="162">
        <f t="shared" si="31"/>
        <v>5.8562555456965391E-2</v>
      </c>
      <c r="L104" s="153">
        <v>187.46</v>
      </c>
      <c r="M104" s="163">
        <f t="shared" si="32"/>
        <v>1.0464359656906239</v>
      </c>
      <c r="N104" s="153">
        <v>294.31219999999871</v>
      </c>
      <c r="O104" s="152">
        <v>1.57</v>
      </c>
      <c r="P104" s="154">
        <v>4.6435965690624074E-2</v>
      </c>
      <c r="Q104" s="361">
        <v>-6.8833827526759706E-15</v>
      </c>
      <c r="R104" s="154">
        <v>-2.0359014352783113E-16</v>
      </c>
      <c r="S104" s="153">
        <v>-1.2903589308166375E-12</v>
      </c>
      <c r="T104" s="152" t="s">
        <v>575</v>
      </c>
      <c r="U104" s="152" t="s">
        <v>654</v>
      </c>
      <c r="V104" s="152"/>
      <c r="W104" s="158">
        <v>1</v>
      </c>
      <c r="X104" s="158" t="s">
        <v>685</v>
      </c>
    </row>
    <row r="105" spans="2:24">
      <c r="B105" s="918"/>
      <c r="C105" s="921"/>
      <c r="D105" s="161">
        <v>9</v>
      </c>
      <c r="E105" s="152" t="s">
        <v>696</v>
      </c>
      <c r="F105" s="153">
        <v>292.95</v>
      </c>
      <c r="G105" s="152">
        <v>4049</v>
      </c>
      <c r="H105" s="152">
        <v>4037</v>
      </c>
      <c r="I105" s="162">
        <f t="shared" si="30"/>
        <v>0.9970363052605582</v>
      </c>
      <c r="J105" s="152">
        <v>33</v>
      </c>
      <c r="K105" s="162">
        <f t="shared" si="31"/>
        <v>8.1501605334650534E-3</v>
      </c>
      <c r="L105" s="153">
        <v>13.95</v>
      </c>
      <c r="M105" s="163">
        <f t="shared" si="32"/>
        <v>1.0051864657940233</v>
      </c>
      <c r="N105" s="153">
        <v>292.95</v>
      </c>
      <c r="O105" s="152">
        <v>21</v>
      </c>
      <c r="P105" s="154">
        <v>5.1864657940232156E-3</v>
      </c>
      <c r="Q105" s="361">
        <v>0</v>
      </c>
      <c r="R105" s="154">
        <v>0</v>
      </c>
      <c r="S105" s="153">
        <v>0</v>
      </c>
      <c r="T105" s="152" t="s">
        <v>575</v>
      </c>
      <c r="U105" s="152" t="s">
        <v>366</v>
      </c>
      <c r="V105" s="152" t="s">
        <v>660</v>
      </c>
      <c r="W105" s="158">
        <v>1</v>
      </c>
      <c r="X105" s="158" t="s">
        <v>698</v>
      </c>
    </row>
    <row r="106" spans="2:24">
      <c r="B106" s="919"/>
      <c r="C106" s="922"/>
      <c r="D106" s="161">
        <v>10</v>
      </c>
      <c r="E106" s="152" t="s">
        <v>362</v>
      </c>
      <c r="F106" s="153">
        <v>290.42349999999993</v>
      </c>
      <c r="G106" s="152">
        <v>88.58</v>
      </c>
      <c r="H106" s="152">
        <v>90.92</v>
      </c>
      <c r="I106" s="162">
        <f t="shared" si="30"/>
        <v>1.0264167983743508</v>
      </c>
      <c r="J106" s="152">
        <v>0</v>
      </c>
      <c r="K106" s="162">
        <f t="shared" si="31"/>
        <v>0</v>
      </c>
      <c r="L106" s="153">
        <v>141.66999999999999</v>
      </c>
      <c r="M106" s="163">
        <f t="shared" si="32"/>
        <v>1.0264167983743508</v>
      </c>
      <c r="N106" s="153">
        <v>331.50780000000043</v>
      </c>
      <c r="O106" s="152">
        <v>2.0499999999999998</v>
      </c>
      <c r="P106" s="154">
        <v>2.314292165274328E-2</v>
      </c>
      <c r="Q106" s="361">
        <v>0.29000000000000359</v>
      </c>
      <c r="R106" s="154">
        <v>3.2738767216076267E-3</v>
      </c>
      <c r="S106" s="153">
        <v>41.084300000000503</v>
      </c>
      <c r="T106" s="152" t="s">
        <v>575</v>
      </c>
      <c r="U106" s="152" t="s">
        <v>654</v>
      </c>
      <c r="V106" s="152"/>
      <c r="W106" s="158">
        <v>1</v>
      </c>
      <c r="X106" s="158" t="s">
        <v>374</v>
      </c>
    </row>
    <row r="107" spans="2:24">
      <c r="B107" s="917">
        <f t="shared" si="28"/>
        <v>45968</v>
      </c>
      <c r="C107" s="920" t="str">
        <f t="shared" ref="C107" si="36">CHOOSE(WEEKDAY(B107,2),"一","二","三","四","五","六","日")</f>
        <v>五</v>
      </c>
      <c r="D107" s="161">
        <v>1</v>
      </c>
      <c r="E107" s="152" t="s">
        <v>361</v>
      </c>
      <c r="F107" s="153">
        <v>463.5</v>
      </c>
      <c r="G107" s="152">
        <v>2623</v>
      </c>
      <c r="H107" s="152">
        <v>2603</v>
      </c>
      <c r="I107" s="162">
        <f t="shared" si="30"/>
        <v>0.99237514296606943</v>
      </c>
      <c r="J107" s="152">
        <v>50</v>
      </c>
      <c r="K107" s="162">
        <f t="shared" si="31"/>
        <v>1.9062142584826535E-2</v>
      </c>
      <c r="L107" s="153">
        <v>15.45</v>
      </c>
      <c r="M107" s="163">
        <f t="shared" si="32"/>
        <v>1.011437285550896</v>
      </c>
      <c r="N107" s="153">
        <v>463.5</v>
      </c>
      <c r="O107" s="152">
        <v>30</v>
      </c>
      <c r="P107" s="154">
        <v>1.1437285550895921E-2</v>
      </c>
      <c r="Q107" s="361">
        <v>0</v>
      </c>
      <c r="R107" s="154">
        <v>0</v>
      </c>
      <c r="S107" s="153">
        <v>0</v>
      </c>
      <c r="T107" s="152" t="s">
        <v>575</v>
      </c>
      <c r="U107" s="152" t="s">
        <v>220</v>
      </c>
      <c r="V107" s="152" t="s">
        <v>526</v>
      </c>
      <c r="W107" s="158">
        <v>1</v>
      </c>
      <c r="X107" s="158" t="s">
        <v>369</v>
      </c>
    </row>
    <row r="108" spans="2:24">
      <c r="B108" s="918"/>
      <c r="C108" s="921"/>
      <c r="D108" s="161">
        <v>2</v>
      </c>
      <c r="E108" s="152" t="s">
        <v>675</v>
      </c>
      <c r="F108" s="153">
        <v>351.93579999999997</v>
      </c>
      <c r="G108" s="152">
        <v>35.950000000000003</v>
      </c>
      <c r="H108" s="152">
        <v>37.619999999999997</v>
      </c>
      <c r="I108" s="162">
        <f t="shared" si="30"/>
        <v>1.046453407510431</v>
      </c>
      <c r="J108" s="152">
        <v>0</v>
      </c>
      <c r="K108" s="162">
        <f t="shared" si="31"/>
        <v>0</v>
      </c>
      <c r="L108" s="153">
        <v>210.74</v>
      </c>
      <c r="M108" s="163">
        <f t="shared" si="32"/>
        <v>1.046453407510431</v>
      </c>
      <c r="N108" s="153">
        <v>351.93579999999889</v>
      </c>
      <c r="O108" s="152">
        <v>1.67</v>
      </c>
      <c r="P108" s="154">
        <v>4.6453407510431151E-2</v>
      </c>
      <c r="Q108" s="361">
        <v>-5.3290705182007514E-15</v>
      </c>
      <c r="R108" s="154">
        <v>-1.4823561942143952E-16</v>
      </c>
      <c r="S108" s="153">
        <v>-1.1230483210056264E-12</v>
      </c>
      <c r="T108" s="152" t="s">
        <v>575</v>
      </c>
      <c r="U108" s="152" t="s">
        <v>654</v>
      </c>
      <c r="V108" s="152"/>
      <c r="W108" s="158">
        <v>1</v>
      </c>
      <c r="X108" s="158" t="s">
        <v>661</v>
      </c>
    </row>
    <row r="109" spans="2:24">
      <c r="B109" s="918"/>
      <c r="C109" s="921"/>
      <c r="D109" s="161">
        <v>3</v>
      </c>
      <c r="E109" s="152" t="s">
        <v>581</v>
      </c>
      <c r="F109" s="153">
        <v>323.63349999999997</v>
      </c>
      <c r="G109" s="152">
        <v>185.37</v>
      </c>
      <c r="H109" s="152">
        <v>184.76</v>
      </c>
      <c r="I109" s="162">
        <f t="shared" si="30"/>
        <v>0.99670928413443372</v>
      </c>
      <c r="J109" s="152">
        <v>2.8</v>
      </c>
      <c r="K109" s="162">
        <f t="shared" si="31"/>
        <v>1.5104925284566003E-2</v>
      </c>
      <c r="L109" s="153">
        <v>157.87</v>
      </c>
      <c r="M109" s="163">
        <f t="shared" si="32"/>
        <v>1.0118142094189999</v>
      </c>
      <c r="N109" s="153">
        <v>345.73529999999965</v>
      </c>
      <c r="O109" s="152">
        <v>2.0499999999999998</v>
      </c>
      <c r="P109" s="154">
        <v>1.1058963154771537E-2</v>
      </c>
      <c r="Q109" s="361">
        <v>0.1399999999999979</v>
      </c>
      <c r="R109" s="154">
        <v>7.5524626422828888E-4</v>
      </c>
      <c r="S109" s="153">
        <v>22.10179999999967</v>
      </c>
      <c r="T109" s="152" t="s">
        <v>575</v>
      </c>
      <c r="U109" s="152" t="s">
        <v>654</v>
      </c>
      <c r="V109" s="152"/>
      <c r="W109" s="158">
        <v>1</v>
      </c>
      <c r="X109" s="158" t="s">
        <v>370</v>
      </c>
    </row>
    <row r="110" spans="2:24">
      <c r="B110" s="918"/>
      <c r="C110" s="921"/>
      <c r="D110" s="161">
        <v>4</v>
      </c>
      <c r="E110" s="152" t="s">
        <v>676</v>
      </c>
      <c r="F110" s="153">
        <v>322.5849</v>
      </c>
      <c r="G110" s="152">
        <v>94.39</v>
      </c>
      <c r="H110" s="152">
        <v>79.55</v>
      </c>
      <c r="I110" s="162">
        <f t="shared" si="30"/>
        <v>0.84277995550376095</v>
      </c>
      <c r="J110" s="152">
        <v>16.850000000000001</v>
      </c>
      <c r="K110" s="162">
        <f t="shared" si="31"/>
        <v>0.17851467316453015</v>
      </c>
      <c r="L110" s="153">
        <v>160.49</v>
      </c>
      <c r="M110" s="163">
        <f t="shared" si="32"/>
        <v>1.0212946286682911</v>
      </c>
      <c r="N110" s="153">
        <v>322.58490000000086</v>
      </c>
      <c r="O110" s="152">
        <v>2.0099999999999998</v>
      </c>
      <c r="P110" s="154">
        <v>2.129462866829113E-2</v>
      </c>
      <c r="Q110" s="361">
        <v>5.3290705182007514E-15</v>
      </c>
      <c r="R110" s="154">
        <v>5.6457998921503883E-17</v>
      </c>
      <c r="S110" s="153">
        <v>8.5526252746603864E-13</v>
      </c>
      <c r="T110" s="152" t="s">
        <v>575</v>
      </c>
      <c r="U110" s="152" t="s">
        <v>654</v>
      </c>
      <c r="V110" s="152"/>
      <c r="W110" s="158">
        <v>1</v>
      </c>
      <c r="X110" s="158" t="s">
        <v>665</v>
      </c>
    </row>
    <row r="111" spans="2:24">
      <c r="B111" s="918"/>
      <c r="C111" s="921"/>
      <c r="D111" s="161">
        <v>5</v>
      </c>
      <c r="E111" s="152" t="s">
        <v>430</v>
      </c>
      <c r="F111" s="153">
        <v>319.55099999999999</v>
      </c>
      <c r="G111" s="152">
        <v>37.96</v>
      </c>
      <c r="H111" s="152">
        <v>39.700000000000003</v>
      </c>
      <c r="I111" s="162">
        <f t="shared" si="30"/>
        <v>1.0458377239199157</v>
      </c>
      <c r="J111" s="152">
        <v>0</v>
      </c>
      <c r="K111" s="162">
        <f t="shared" si="31"/>
        <v>0</v>
      </c>
      <c r="L111" s="153">
        <v>183.65</v>
      </c>
      <c r="M111" s="163">
        <f t="shared" si="32"/>
        <v>1.0458377239199157</v>
      </c>
      <c r="N111" s="153">
        <v>319.55100000000039</v>
      </c>
      <c r="O111" s="152">
        <v>1.74</v>
      </c>
      <c r="P111" s="154">
        <v>4.5837723919915696E-2</v>
      </c>
      <c r="Q111" s="361">
        <v>1.9984014443252818E-15</v>
      </c>
      <c r="R111" s="154">
        <v>5.2644927405829339E-17</v>
      </c>
      <c r="S111" s="153">
        <v>3.6700642525033803E-13</v>
      </c>
      <c r="T111" s="152" t="s">
        <v>575</v>
      </c>
      <c r="U111" s="152" t="s">
        <v>654</v>
      </c>
      <c r="V111" s="152"/>
      <c r="W111" s="158">
        <v>1</v>
      </c>
      <c r="X111" s="158" t="s">
        <v>414</v>
      </c>
    </row>
    <row r="112" spans="2:24">
      <c r="B112" s="918"/>
      <c r="C112" s="921"/>
      <c r="D112" s="161">
        <v>6</v>
      </c>
      <c r="E112" s="152" t="s">
        <v>714</v>
      </c>
      <c r="F112" s="153">
        <v>316.00140000000005</v>
      </c>
      <c r="G112" s="152">
        <v>73.09</v>
      </c>
      <c r="H112" s="152">
        <v>74.84</v>
      </c>
      <c r="I112" s="162">
        <f t="shared" si="30"/>
        <v>1.0239430838692023</v>
      </c>
      <c r="J112" s="152">
        <v>0</v>
      </c>
      <c r="K112" s="162">
        <f t="shared" si="31"/>
        <v>0</v>
      </c>
      <c r="L112" s="153">
        <v>181.61</v>
      </c>
      <c r="M112" s="163">
        <f t="shared" si="32"/>
        <v>1.0239430838692023</v>
      </c>
      <c r="N112" s="153">
        <v>317.8175</v>
      </c>
      <c r="O112" s="152">
        <v>1.74</v>
      </c>
      <c r="P112" s="154">
        <v>2.3806266247092624E-2</v>
      </c>
      <c r="Q112" s="361">
        <v>1.0000000000000009E-2</v>
      </c>
      <c r="R112" s="154">
        <v>1.3681762210972784E-4</v>
      </c>
      <c r="S112" s="153">
        <v>1.8161000000000018</v>
      </c>
      <c r="T112" s="152" t="s">
        <v>575</v>
      </c>
      <c r="U112" s="152" t="s">
        <v>654</v>
      </c>
      <c r="V112" s="152"/>
      <c r="W112" s="158">
        <v>1</v>
      </c>
      <c r="X112" s="158" t="s">
        <v>710</v>
      </c>
    </row>
    <row r="113" spans="2:25">
      <c r="B113" s="918"/>
      <c r="C113" s="921"/>
      <c r="D113" s="161">
        <v>7</v>
      </c>
      <c r="E113" s="152" t="s">
        <v>362</v>
      </c>
      <c r="F113" s="153">
        <v>314.50740000000002</v>
      </c>
      <c r="G113" s="152">
        <v>87.02</v>
      </c>
      <c r="H113" s="152">
        <v>89.24</v>
      </c>
      <c r="I113" s="162">
        <f t="shared" si="30"/>
        <v>1.0255113766950126</v>
      </c>
      <c r="J113" s="152">
        <v>0</v>
      </c>
      <c r="K113" s="162">
        <f t="shared" si="31"/>
        <v>0</v>
      </c>
      <c r="L113" s="153">
        <v>141.66999999999999</v>
      </c>
      <c r="M113" s="163">
        <f t="shared" si="32"/>
        <v>1.0255113766950126</v>
      </c>
      <c r="N113" s="153">
        <v>314.50739999999979</v>
      </c>
      <c r="O113" s="152">
        <v>2.2200000000000002</v>
      </c>
      <c r="P113" s="154">
        <v>2.5511376695012643E-2</v>
      </c>
      <c r="Q113" s="361">
        <v>0</v>
      </c>
      <c r="R113" s="154">
        <v>0</v>
      </c>
      <c r="S113" s="153">
        <v>0</v>
      </c>
      <c r="T113" s="152" t="s">
        <v>575</v>
      </c>
      <c r="U113" s="152" t="s">
        <v>654</v>
      </c>
      <c r="V113" s="152"/>
      <c r="W113" s="158">
        <v>1</v>
      </c>
      <c r="X113" s="158" t="s">
        <v>374</v>
      </c>
    </row>
    <row r="114" spans="2:25">
      <c r="B114" s="918"/>
      <c r="C114" s="921"/>
      <c r="D114" s="161">
        <v>8</v>
      </c>
      <c r="E114" s="152" t="s">
        <v>524</v>
      </c>
      <c r="F114" s="153">
        <v>305.60579999999999</v>
      </c>
      <c r="G114" s="152">
        <v>26.31</v>
      </c>
      <c r="H114" s="152">
        <v>27.54</v>
      </c>
      <c r="I114" s="162">
        <f t="shared" si="30"/>
        <v>1.0467502850627137</v>
      </c>
      <c r="J114" s="152">
        <v>0</v>
      </c>
      <c r="K114" s="162">
        <f t="shared" si="31"/>
        <v>0</v>
      </c>
      <c r="L114" s="153">
        <v>248.46</v>
      </c>
      <c r="M114" s="163">
        <f t="shared" si="32"/>
        <v>1.0467502850627137</v>
      </c>
      <c r="N114" s="153">
        <v>305.6058000000001</v>
      </c>
      <c r="O114" s="152">
        <v>1.23</v>
      </c>
      <c r="P114" s="154">
        <v>4.6750285062713802E-2</v>
      </c>
      <c r="Q114" s="361">
        <v>0</v>
      </c>
      <c r="R114" s="154">
        <v>0</v>
      </c>
      <c r="S114" s="153">
        <v>0</v>
      </c>
      <c r="T114" s="152" t="s">
        <v>575</v>
      </c>
      <c r="U114" s="152" t="s">
        <v>654</v>
      </c>
      <c r="V114" s="152"/>
      <c r="W114" s="158">
        <v>1</v>
      </c>
      <c r="X114" s="158" t="s">
        <v>370</v>
      </c>
    </row>
    <row r="115" spans="2:25">
      <c r="B115" s="918"/>
      <c r="C115" s="921"/>
      <c r="D115" s="161">
        <v>9</v>
      </c>
      <c r="E115" s="152" t="s">
        <v>431</v>
      </c>
      <c r="F115" s="153">
        <v>302.16479999999996</v>
      </c>
      <c r="G115" s="152">
        <v>30.66</v>
      </c>
      <c r="H115" s="152">
        <v>31.85</v>
      </c>
      <c r="I115" s="162">
        <f t="shared" si="30"/>
        <v>1.0388127853881279</v>
      </c>
      <c r="J115" s="152">
        <v>0</v>
      </c>
      <c r="K115" s="162">
        <f t="shared" si="31"/>
        <v>0</v>
      </c>
      <c r="L115" s="153">
        <v>253.92</v>
      </c>
      <c r="M115" s="163">
        <f t="shared" si="32"/>
        <v>1.0388127853881279</v>
      </c>
      <c r="N115" s="153">
        <v>302.1648000000003</v>
      </c>
      <c r="O115" s="152">
        <v>1.19</v>
      </c>
      <c r="P115" s="154">
        <v>3.8812785388127852E-2</v>
      </c>
      <c r="Q115" s="361">
        <v>0</v>
      </c>
      <c r="R115" s="154">
        <v>0</v>
      </c>
      <c r="S115" s="153">
        <v>0</v>
      </c>
      <c r="T115" s="152" t="s">
        <v>575</v>
      </c>
      <c r="U115" s="152" t="s">
        <v>654</v>
      </c>
      <c r="V115" s="152"/>
      <c r="W115" s="158">
        <v>1</v>
      </c>
      <c r="X115" s="158" t="s">
        <v>414</v>
      </c>
    </row>
    <row r="116" spans="2:25">
      <c r="B116" s="919"/>
      <c r="C116" s="922"/>
      <c r="D116" s="161">
        <v>10</v>
      </c>
      <c r="E116" s="152" t="s">
        <v>615</v>
      </c>
      <c r="F116" s="153">
        <v>300.90899999999999</v>
      </c>
      <c r="G116" s="152">
        <v>87.78</v>
      </c>
      <c r="H116" s="152">
        <v>91.85</v>
      </c>
      <c r="I116" s="162">
        <f t="shared" si="30"/>
        <v>1.0463659147869673</v>
      </c>
      <c r="J116" s="152">
        <v>0</v>
      </c>
      <c r="K116" s="162">
        <f t="shared" si="31"/>
        <v>0</v>
      </c>
      <c r="L116" s="153">
        <v>122.82</v>
      </c>
      <c r="M116" s="163">
        <f t="shared" si="32"/>
        <v>1.0463659147869673</v>
      </c>
      <c r="N116" s="153">
        <v>499.87739999999911</v>
      </c>
      <c r="O116" s="152">
        <v>2.4500000000000002</v>
      </c>
      <c r="P116" s="154">
        <v>2.791068580542265E-2</v>
      </c>
      <c r="Q116" s="361">
        <v>1.619999999999993</v>
      </c>
      <c r="R116" s="154">
        <v>1.845522898154469E-2</v>
      </c>
      <c r="S116" s="153">
        <v>198.96839999999912</v>
      </c>
      <c r="T116" s="152" t="s">
        <v>575</v>
      </c>
      <c r="U116" s="152" t="s">
        <v>654</v>
      </c>
      <c r="V116" s="152"/>
      <c r="W116" s="158">
        <v>1</v>
      </c>
      <c r="X116" s="158" t="s">
        <v>583</v>
      </c>
    </row>
    <row r="117" spans="2:25">
      <c r="B117" s="917">
        <f t="shared" ref="B117" si="37">B107+1</f>
        <v>45969</v>
      </c>
      <c r="C117" s="920" t="str">
        <f t="shared" ref="C117" si="38">CHOOSE(WEEKDAY(B117,2),"一","二","三","四","五","六","日")</f>
        <v>六</v>
      </c>
      <c r="D117" s="161">
        <v>1</v>
      </c>
      <c r="E117" s="152" t="s">
        <v>714</v>
      </c>
      <c r="F117" s="153">
        <v>544.83000000000004</v>
      </c>
      <c r="G117" s="152">
        <v>69.81</v>
      </c>
      <c r="H117" s="152">
        <v>72.81</v>
      </c>
      <c r="I117" s="162">
        <f t="shared" si="30"/>
        <v>1.0429737859905457</v>
      </c>
      <c r="J117" s="152">
        <v>0</v>
      </c>
      <c r="K117" s="162">
        <f t="shared" si="31"/>
        <v>0</v>
      </c>
      <c r="L117" s="153">
        <v>181.61</v>
      </c>
      <c r="M117" s="163">
        <f t="shared" si="32"/>
        <v>1.0429737859905457</v>
      </c>
      <c r="N117" s="153">
        <v>544.83000000000004</v>
      </c>
      <c r="O117" s="152">
        <v>3</v>
      </c>
      <c r="P117" s="154">
        <v>4.2973785990545764E-2</v>
      </c>
      <c r="Q117" s="361">
        <v>0</v>
      </c>
      <c r="R117" s="154">
        <v>0</v>
      </c>
      <c r="S117" s="153">
        <v>0</v>
      </c>
      <c r="T117" s="152" t="s">
        <v>575</v>
      </c>
      <c r="U117" s="152" t="s">
        <v>654</v>
      </c>
      <c r="V117" s="152"/>
      <c r="W117" s="158">
        <v>1</v>
      </c>
      <c r="X117" s="158" t="s">
        <v>710</v>
      </c>
    </row>
    <row r="118" spans="2:25">
      <c r="B118" s="918"/>
      <c r="C118" s="921"/>
      <c r="D118" s="161">
        <v>2</v>
      </c>
      <c r="E118" s="152" t="s">
        <v>581</v>
      </c>
      <c r="F118" s="153">
        <v>345.7353</v>
      </c>
      <c r="G118" s="152">
        <v>196.94</v>
      </c>
      <c r="H118" s="152">
        <v>200.03</v>
      </c>
      <c r="I118" s="162">
        <f t="shared" si="30"/>
        <v>1.0156900578856505</v>
      </c>
      <c r="J118" s="152">
        <v>0</v>
      </c>
      <c r="K118" s="162">
        <f t="shared" si="31"/>
        <v>0</v>
      </c>
      <c r="L118" s="153">
        <v>157.87</v>
      </c>
      <c r="M118" s="163">
        <f t="shared" si="32"/>
        <v>1.0156900578856505</v>
      </c>
      <c r="N118" s="153">
        <v>487.81830000000053</v>
      </c>
      <c r="O118" s="152">
        <v>2.19</v>
      </c>
      <c r="P118" s="154">
        <v>1.1120138113130902E-2</v>
      </c>
      <c r="Q118" s="361">
        <v>0.90000000000000346</v>
      </c>
      <c r="R118" s="154">
        <v>4.569919772519567E-3</v>
      </c>
      <c r="S118" s="153">
        <v>142.08300000000054</v>
      </c>
      <c r="T118" s="152" t="s">
        <v>575</v>
      </c>
      <c r="U118" s="152" t="s">
        <v>654</v>
      </c>
      <c r="V118" s="152"/>
      <c r="W118" s="158">
        <v>1</v>
      </c>
      <c r="X118" s="158" t="s">
        <v>370</v>
      </c>
    </row>
    <row r="119" spans="2:25">
      <c r="B119" s="918"/>
      <c r="C119" s="921"/>
      <c r="D119" s="161">
        <v>3</v>
      </c>
      <c r="E119" s="152" t="s">
        <v>361</v>
      </c>
      <c r="F119" s="153">
        <v>339.9</v>
      </c>
      <c r="G119" s="152">
        <v>2522</v>
      </c>
      <c r="H119" s="152">
        <v>2544</v>
      </c>
      <c r="I119" s="162">
        <f t="shared" si="30"/>
        <v>1.0087232355273592</v>
      </c>
      <c r="J119" s="152">
        <v>0</v>
      </c>
      <c r="K119" s="162">
        <f t="shared" si="31"/>
        <v>0</v>
      </c>
      <c r="L119" s="153">
        <v>15.45</v>
      </c>
      <c r="M119" s="163">
        <f t="shared" si="32"/>
        <v>1.0087232355273592</v>
      </c>
      <c r="N119" s="153">
        <v>339.9</v>
      </c>
      <c r="O119" s="152">
        <v>22</v>
      </c>
      <c r="P119" s="154">
        <v>8.7232355273592389E-3</v>
      </c>
      <c r="Q119" s="361">
        <v>0</v>
      </c>
      <c r="R119" s="154">
        <v>0</v>
      </c>
      <c r="S119" s="153">
        <v>0</v>
      </c>
      <c r="T119" s="152" t="s">
        <v>575</v>
      </c>
      <c r="U119" s="152" t="s">
        <v>220</v>
      </c>
      <c r="V119" s="152" t="s">
        <v>526</v>
      </c>
      <c r="W119" s="158">
        <v>1</v>
      </c>
      <c r="X119" s="158" t="s">
        <v>369</v>
      </c>
    </row>
    <row r="120" spans="2:25">
      <c r="B120" s="918"/>
      <c r="C120" s="921"/>
      <c r="D120" s="161">
        <v>4</v>
      </c>
      <c r="E120" s="152" t="s">
        <v>717</v>
      </c>
      <c r="F120" s="153">
        <v>334.03999999999996</v>
      </c>
      <c r="G120" s="152">
        <v>144.19999999999999</v>
      </c>
      <c r="H120" s="152">
        <v>148.69999999999999</v>
      </c>
      <c r="I120" s="162">
        <f t="shared" si="30"/>
        <v>1.0312066574202496</v>
      </c>
      <c r="J120" s="152">
        <v>0</v>
      </c>
      <c r="K120" s="162">
        <f t="shared" si="31"/>
        <v>0</v>
      </c>
      <c r="L120" s="153">
        <v>95.44</v>
      </c>
      <c r="M120" s="163">
        <f t="shared" si="32"/>
        <v>1.0312066574202496</v>
      </c>
      <c r="N120" s="153">
        <v>429.48</v>
      </c>
      <c r="O120" s="152">
        <v>3.5</v>
      </c>
      <c r="P120" s="154">
        <v>2.4271844660194178E-2</v>
      </c>
      <c r="Q120" s="361">
        <v>1</v>
      </c>
      <c r="R120" s="154">
        <v>6.9348127600554789E-3</v>
      </c>
      <c r="S120" s="153">
        <v>95.44</v>
      </c>
      <c r="T120" s="152" t="s">
        <v>575</v>
      </c>
      <c r="U120" s="152" t="s">
        <v>654</v>
      </c>
      <c r="V120" s="152"/>
      <c r="W120" s="158">
        <v>1</v>
      </c>
      <c r="X120" s="158" t="s">
        <v>370</v>
      </c>
    </row>
    <row r="121" spans="2:25">
      <c r="B121" s="918"/>
      <c r="C121" s="921"/>
      <c r="D121" s="161">
        <v>5</v>
      </c>
      <c r="E121" s="152" t="s">
        <v>362</v>
      </c>
      <c r="F121" s="153">
        <v>325.84099999999995</v>
      </c>
      <c r="G121" s="152">
        <v>95.28</v>
      </c>
      <c r="H121" s="152">
        <v>97.58</v>
      </c>
      <c r="I121" s="162">
        <f t="shared" si="30"/>
        <v>1.0241393786733837</v>
      </c>
      <c r="J121" s="152">
        <v>0</v>
      </c>
      <c r="K121" s="162">
        <f t="shared" si="31"/>
        <v>0</v>
      </c>
      <c r="L121" s="153">
        <v>141.66999999999999</v>
      </c>
      <c r="M121" s="163">
        <f t="shared" si="32"/>
        <v>1.0241393786733837</v>
      </c>
      <c r="N121" s="153">
        <v>325.84099999999955</v>
      </c>
      <c r="O121" s="152">
        <v>2.2999999999999998</v>
      </c>
      <c r="P121" s="154">
        <v>2.4139378673383709E-2</v>
      </c>
      <c r="Q121" s="361">
        <v>0</v>
      </c>
      <c r="R121" s="154">
        <v>0</v>
      </c>
      <c r="S121" s="153">
        <v>0</v>
      </c>
      <c r="T121" s="152" t="s">
        <v>575</v>
      </c>
      <c r="U121" s="152" t="s">
        <v>654</v>
      </c>
      <c r="V121" s="152"/>
      <c r="W121" s="158">
        <v>1</v>
      </c>
      <c r="X121" s="158" t="s">
        <v>374</v>
      </c>
    </row>
    <row r="122" spans="2:25">
      <c r="B122" s="918"/>
      <c r="C122" s="921"/>
      <c r="D122" s="161">
        <v>6</v>
      </c>
      <c r="E122" s="152" t="s">
        <v>716</v>
      </c>
      <c r="F122" s="153">
        <v>307.11759999999998</v>
      </c>
      <c r="G122" s="152">
        <v>28.56</v>
      </c>
      <c r="H122" s="152">
        <v>29.96</v>
      </c>
      <c r="I122" s="162">
        <f t="shared" si="30"/>
        <v>1.0490196078431373</v>
      </c>
      <c r="J122" s="152">
        <v>0</v>
      </c>
      <c r="K122" s="162">
        <f t="shared" si="31"/>
        <v>0</v>
      </c>
      <c r="L122" s="153">
        <v>216.28</v>
      </c>
      <c r="M122" s="163">
        <f t="shared" si="32"/>
        <v>1.0490196078431373</v>
      </c>
      <c r="N122" s="153">
        <v>302.79200000000048</v>
      </c>
      <c r="O122" s="152">
        <v>1.42</v>
      </c>
      <c r="P122" s="154">
        <v>4.971988795518207E-2</v>
      </c>
      <c r="Q122" s="361">
        <v>-1.9999999999997797E-2</v>
      </c>
      <c r="R122" s="154">
        <v>-7.0028011204474085E-4</v>
      </c>
      <c r="S122" s="153">
        <v>-4.3255999999995236</v>
      </c>
      <c r="T122" s="152" t="s">
        <v>575</v>
      </c>
      <c r="U122" s="152" t="s">
        <v>654</v>
      </c>
      <c r="V122" s="152"/>
      <c r="W122" s="158">
        <v>1</v>
      </c>
      <c r="X122" s="158" t="s">
        <v>370</v>
      </c>
    </row>
    <row r="123" spans="2:25">
      <c r="B123" s="918"/>
      <c r="C123" s="921"/>
      <c r="D123" s="161">
        <v>7</v>
      </c>
      <c r="E123" s="152" t="s">
        <v>615</v>
      </c>
      <c r="F123" s="153">
        <v>294.76799999999997</v>
      </c>
      <c r="G123" s="152">
        <v>92.96</v>
      </c>
      <c r="H123" s="152">
        <v>91.13</v>
      </c>
      <c r="I123" s="162">
        <f t="shared" si="30"/>
        <v>0.98031411359724618</v>
      </c>
      <c r="J123" s="152">
        <v>4.2300000000000004</v>
      </c>
      <c r="K123" s="162">
        <f t="shared" si="31"/>
        <v>4.5503442340791747E-2</v>
      </c>
      <c r="L123" s="153">
        <v>122.82</v>
      </c>
      <c r="M123" s="163">
        <f t="shared" si="32"/>
        <v>1.025817555938038</v>
      </c>
      <c r="N123" s="153">
        <v>294.76800000000065</v>
      </c>
      <c r="O123" s="152">
        <v>2.4</v>
      </c>
      <c r="P123" s="154">
        <v>2.5817555938037865E-2</v>
      </c>
      <c r="Q123" s="361">
        <v>5.773159728050814E-15</v>
      </c>
      <c r="R123" s="154">
        <v>6.2103697590908073E-17</v>
      </c>
      <c r="S123" s="153">
        <v>7.0905947779920091E-13</v>
      </c>
      <c r="T123" s="152" t="s">
        <v>575</v>
      </c>
      <c r="U123" s="152" t="s">
        <v>654</v>
      </c>
      <c r="V123" s="152"/>
      <c r="W123" s="158">
        <v>1</v>
      </c>
      <c r="X123" s="158" t="s">
        <v>583</v>
      </c>
    </row>
    <row r="124" spans="2:25">
      <c r="B124" s="918"/>
      <c r="C124" s="921"/>
      <c r="D124" s="161">
        <v>8</v>
      </c>
      <c r="E124" s="152" t="s">
        <v>430</v>
      </c>
      <c r="F124" s="153">
        <v>286.49400000000003</v>
      </c>
      <c r="G124" s="152">
        <v>39.340000000000003</v>
      </c>
      <c r="H124" s="152">
        <v>39.119999999999997</v>
      </c>
      <c r="I124" s="162">
        <f t="shared" si="30"/>
        <v>0.99440772750381279</v>
      </c>
      <c r="J124" s="152">
        <v>1.78</v>
      </c>
      <c r="K124" s="162">
        <f t="shared" si="31"/>
        <v>4.5246568378240974E-2</v>
      </c>
      <c r="L124" s="153">
        <v>183.65</v>
      </c>
      <c r="M124" s="163">
        <f t="shared" si="32"/>
        <v>1.0396542958820538</v>
      </c>
      <c r="N124" s="153">
        <v>286.49399999999912</v>
      </c>
      <c r="O124" s="152">
        <v>1.56</v>
      </c>
      <c r="P124" s="154">
        <v>3.9654295882053887E-2</v>
      </c>
      <c r="Q124" s="361">
        <v>-4.8849813083506888E-15</v>
      </c>
      <c r="R124" s="154">
        <v>-1.2417339370489802E-16</v>
      </c>
      <c r="S124" s="153">
        <v>-8.9712681727860403E-13</v>
      </c>
      <c r="T124" s="152" t="s">
        <v>575</v>
      </c>
      <c r="U124" s="152" t="s">
        <v>654</v>
      </c>
      <c r="V124" s="152"/>
      <c r="W124" s="158">
        <v>1</v>
      </c>
      <c r="X124" s="158" t="s">
        <v>414</v>
      </c>
    </row>
    <row r="125" spans="2:25">
      <c r="B125" s="918"/>
      <c r="C125" s="921"/>
      <c r="D125" s="161">
        <v>9</v>
      </c>
      <c r="E125" s="152" t="s">
        <v>730</v>
      </c>
      <c r="F125" s="153">
        <v>281.75839999999999</v>
      </c>
      <c r="G125" s="152">
        <v>23.46</v>
      </c>
      <c r="H125" s="152">
        <v>24.58</v>
      </c>
      <c r="I125" s="162">
        <f t="shared" si="30"/>
        <v>1.0477408354646205</v>
      </c>
      <c r="J125" s="152">
        <v>0</v>
      </c>
      <c r="K125" s="162">
        <f t="shared" si="31"/>
        <v>0</v>
      </c>
      <c r="L125" s="153">
        <v>251.57</v>
      </c>
      <c r="M125" s="163">
        <f t="shared" si="32"/>
        <v>1.0477408354646205</v>
      </c>
      <c r="N125" s="153">
        <v>281.75839999999937</v>
      </c>
      <c r="O125" s="152">
        <v>1.1200000000000001</v>
      </c>
      <c r="P125" s="154">
        <v>4.7740835464620636E-2</v>
      </c>
      <c r="Q125" s="361">
        <v>-2.6645352591003757E-15</v>
      </c>
      <c r="R125" s="154">
        <v>-1.1357780303070656E-16</v>
      </c>
      <c r="S125" s="153">
        <v>-6.7031713513188155E-13</v>
      </c>
      <c r="T125" s="152" t="s">
        <v>575</v>
      </c>
      <c r="U125" s="152" t="s">
        <v>654</v>
      </c>
      <c r="V125" s="152"/>
      <c r="W125" s="158">
        <v>1</v>
      </c>
      <c r="X125" s="158" t="s">
        <v>379</v>
      </c>
    </row>
    <row r="126" spans="2:25">
      <c r="B126" s="919"/>
      <c r="C126" s="922"/>
      <c r="D126" s="161">
        <v>10</v>
      </c>
      <c r="E126" s="152" t="s">
        <v>585</v>
      </c>
      <c r="F126" s="153">
        <v>280.91200000000003</v>
      </c>
      <c r="G126" s="152">
        <v>126.26</v>
      </c>
      <c r="H126" s="152">
        <v>128.19999999999999</v>
      </c>
      <c r="I126" s="162">
        <f t="shared" si="30"/>
        <v>1.0153651195944875</v>
      </c>
      <c r="J126" s="152">
        <v>0</v>
      </c>
      <c r="K126" s="162">
        <f t="shared" si="31"/>
        <v>0</v>
      </c>
      <c r="L126" s="153">
        <v>144.80000000000001</v>
      </c>
      <c r="M126" s="163">
        <f t="shared" si="32"/>
        <v>1.0153651195944875</v>
      </c>
      <c r="N126" s="153">
        <v>280.91199999999765</v>
      </c>
      <c r="O126" s="152">
        <v>1.94</v>
      </c>
      <c r="P126" s="154">
        <v>1.5365119594487565E-2</v>
      </c>
      <c r="Q126" s="361">
        <v>-1.6431300764452317E-14</v>
      </c>
      <c r="R126" s="154">
        <v>-1.3013860893752825E-16</v>
      </c>
      <c r="S126" s="153">
        <v>-2.3792523506926956E-12</v>
      </c>
      <c r="T126" s="152" t="s">
        <v>575</v>
      </c>
      <c r="U126" s="152" t="s">
        <v>654</v>
      </c>
      <c r="V126" s="152"/>
      <c r="W126" s="158">
        <v>1</v>
      </c>
      <c r="X126" s="158" t="s">
        <v>370</v>
      </c>
    </row>
    <row r="127" spans="2:25">
      <c r="B127" s="917">
        <f t="shared" ref="B127:B167" si="39">B117+1</f>
        <v>45970</v>
      </c>
      <c r="C127" s="920" t="str">
        <f t="shared" ref="C127" si="40">CHOOSE(WEEKDAY(B127,2),"一","二","三","四","五","六","日")</f>
        <v>日</v>
      </c>
      <c r="D127" s="161">
        <v>1</v>
      </c>
      <c r="E127" s="152" t="s">
        <v>615</v>
      </c>
      <c r="F127" s="153">
        <v>736.92</v>
      </c>
      <c r="G127" s="152">
        <v>138.16</v>
      </c>
      <c r="H127" s="152">
        <v>144.16</v>
      </c>
      <c r="I127" s="162">
        <f t="shared" si="30"/>
        <v>1.0434279096699479</v>
      </c>
      <c r="J127" s="152">
        <v>0</v>
      </c>
      <c r="K127" s="162">
        <f t="shared" si="31"/>
        <v>0</v>
      </c>
      <c r="L127" s="153">
        <v>122.82</v>
      </c>
      <c r="M127" s="163">
        <f t="shared" si="32"/>
        <v>1.0434279096699479</v>
      </c>
      <c r="N127" s="153">
        <v>736.92</v>
      </c>
      <c r="O127" s="152">
        <v>6</v>
      </c>
      <c r="P127" s="154">
        <v>4.3427909669947889E-2</v>
      </c>
      <c r="Q127" s="361">
        <v>0</v>
      </c>
      <c r="R127" s="154">
        <v>0</v>
      </c>
      <c r="S127" s="153">
        <v>0</v>
      </c>
      <c r="T127" s="152" t="s">
        <v>575</v>
      </c>
      <c r="U127" s="152" t="s">
        <v>654</v>
      </c>
      <c r="V127" s="152"/>
      <c r="W127" s="158">
        <v>1</v>
      </c>
      <c r="X127" s="158" t="s">
        <v>583</v>
      </c>
    </row>
    <row r="128" spans="2:25">
      <c r="B128" s="918"/>
      <c r="C128" s="921"/>
      <c r="D128" s="161">
        <v>2</v>
      </c>
      <c r="E128" s="152" t="s">
        <v>714</v>
      </c>
      <c r="F128" s="153">
        <v>726.44</v>
      </c>
      <c r="G128" s="152">
        <v>98.21</v>
      </c>
      <c r="H128" s="152">
        <v>102.4</v>
      </c>
      <c r="I128" s="162">
        <f t="shared" si="30"/>
        <v>1.0426636798696671</v>
      </c>
      <c r="J128" s="152">
        <v>0</v>
      </c>
      <c r="K128" s="162">
        <f t="shared" si="31"/>
        <v>0</v>
      </c>
      <c r="L128" s="153">
        <v>181.61</v>
      </c>
      <c r="M128" s="163">
        <f t="shared" si="32"/>
        <v>1.0426636798696671</v>
      </c>
      <c r="N128" s="153">
        <v>760.94590000000221</v>
      </c>
      <c r="O128" s="152">
        <v>4</v>
      </c>
      <c r="P128" s="154">
        <v>4.0729049994908874E-2</v>
      </c>
      <c r="Q128" s="361">
        <v>0.19000000000001194</v>
      </c>
      <c r="R128" s="154">
        <v>1.9346298747582929E-3</v>
      </c>
      <c r="S128" s="153">
        <v>34.505900000002171</v>
      </c>
      <c r="T128" s="152" t="s">
        <v>575</v>
      </c>
      <c r="U128" s="152" t="s">
        <v>654</v>
      </c>
      <c r="V128" s="152"/>
      <c r="W128" s="158">
        <v>1</v>
      </c>
      <c r="X128" s="158" t="s">
        <v>710</v>
      </c>
      <c r="Y128" s="155" t="s">
        <v>255</v>
      </c>
    </row>
    <row r="129" spans="2:25">
      <c r="B129" s="918"/>
      <c r="C129" s="921"/>
      <c r="D129" s="161">
        <v>3</v>
      </c>
      <c r="E129" s="152" t="s">
        <v>361</v>
      </c>
      <c r="F129" s="153">
        <v>648.9</v>
      </c>
      <c r="G129" s="152">
        <v>3738</v>
      </c>
      <c r="H129" s="152">
        <v>3735</v>
      </c>
      <c r="I129" s="162">
        <f t="shared" si="30"/>
        <v>0.9991974317817014</v>
      </c>
      <c r="J129" s="152">
        <v>45</v>
      </c>
      <c r="K129" s="162">
        <f t="shared" si="31"/>
        <v>1.2038523274478331E-2</v>
      </c>
      <c r="L129" s="153">
        <v>15.45</v>
      </c>
      <c r="M129" s="163">
        <f t="shared" si="32"/>
        <v>1.0112359550561798</v>
      </c>
      <c r="N129" s="153">
        <v>648.9</v>
      </c>
      <c r="O129" s="152">
        <v>42</v>
      </c>
      <c r="P129" s="154">
        <v>1.1235955056179775E-2</v>
      </c>
      <c r="Q129" s="361">
        <v>0</v>
      </c>
      <c r="R129" s="154">
        <v>0</v>
      </c>
      <c r="S129" s="153">
        <v>0</v>
      </c>
      <c r="T129" s="152" t="s">
        <v>575</v>
      </c>
      <c r="U129" s="152" t="s">
        <v>220</v>
      </c>
      <c r="V129" s="152" t="s">
        <v>526</v>
      </c>
      <c r="W129" s="158">
        <v>1</v>
      </c>
      <c r="X129" s="158" t="s">
        <v>369</v>
      </c>
      <c r="Y129" s="157" t="s">
        <v>263</v>
      </c>
    </row>
    <row r="130" spans="2:25">
      <c r="B130" s="918"/>
      <c r="C130" s="921"/>
      <c r="D130" s="161">
        <v>4</v>
      </c>
      <c r="E130" s="152" t="s">
        <v>688</v>
      </c>
      <c r="F130" s="153">
        <v>559.91999999999996</v>
      </c>
      <c r="G130" s="152">
        <v>109.98</v>
      </c>
      <c r="H130" s="152">
        <v>115.06</v>
      </c>
      <c r="I130" s="162">
        <f t="shared" si="30"/>
        <v>1.0461902164029824</v>
      </c>
      <c r="J130" s="152">
        <v>0</v>
      </c>
      <c r="K130" s="162">
        <f t="shared" si="31"/>
        <v>0</v>
      </c>
      <c r="L130" s="153">
        <v>139.97999999999999</v>
      </c>
      <c r="M130" s="163">
        <f t="shared" si="32"/>
        <v>1.0461902164029824</v>
      </c>
      <c r="N130" s="153">
        <v>711.09839999999974</v>
      </c>
      <c r="O130" s="152">
        <v>4</v>
      </c>
      <c r="P130" s="154">
        <v>3.6370249136206581E-2</v>
      </c>
      <c r="Q130" s="361">
        <v>1.0799999999999983</v>
      </c>
      <c r="R130" s="154">
        <v>9.8199672667757618E-3</v>
      </c>
      <c r="S130" s="153">
        <v>151.17839999999975</v>
      </c>
      <c r="T130" s="152" t="s">
        <v>575</v>
      </c>
      <c r="U130" s="152" t="s">
        <v>654</v>
      </c>
      <c r="V130" s="152"/>
      <c r="W130" s="158">
        <v>1</v>
      </c>
      <c r="X130" s="158" t="s">
        <v>685</v>
      </c>
    </row>
    <row r="131" spans="2:25">
      <c r="B131" s="918"/>
      <c r="C131" s="921"/>
      <c r="D131" s="161">
        <v>5</v>
      </c>
      <c r="E131" s="152" t="s">
        <v>648</v>
      </c>
      <c r="F131" s="153">
        <v>553.36</v>
      </c>
      <c r="G131" s="152">
        <v>42.97</v>
      </c>
      <c r="H131" s="152">
        <v>39.85</v>
      </c>
      <c r="I131" s="162">
        <f t="shared" si="30"/>
        <v>0.9273912031649989</v>
      </c>
      <c r="J131" s="152">
        <v>4.9000000000000004</v>
      </c>
      <c r="K131" s="162">
        <f t="shared" si="31"/>
        <v>0.11403304631138005</v>
      </c>
      <c r="L131" s="153">
        <v>345.85</v>
      </c>
      <c r="M131" s="163">
        <f t="shared" si="32"/>
        <v>1.0414242494763788</v>
      </c>
      <c r="N131" s="153">
        <v>615.6130000000004</v>
      </c>
      <c r="O131" s="152">
        <v>1.6</v>
      </c>
      <c r="P131" s="154">
        <v>3.723528042820573E-2</v>
      </c>
      <c r="Q131" s="361">
        <v>0.18000000000000105</v>
      </c>
      <c r="R131" s="154">
        <v>4.1889690481731684E-3</v>
      </c>
      <c r="S131" s="153">
        <v>62.25300000000037</v>
      </c>
      <c r="T131" s="152" t="s">
        <v>575</v>
      </c>
      <c r="U131" s="152" t="s">
        <v>654</v>
      </c>
      <c r="V131" s="152"/>
      <c r="W131" s="158">
        <v>1</v>
      </c>
      <c r="X131" s="158" t="s">
        <v>640</v>
      </c>
    </row>
    <row r="132" spans="2:25">
      <c r="B132" s="918"/>
      <c r="C132" s="921"/>
      <c r="D132" s="161">
        <v>6</v>
      </c>
      <c r="E132" s="152" t="s">
        <v>675</v>
      </c>
      <c r="F132" s="153">
        <v>421.48</v>
      </c>
      <c r="G132" s="152">
        <v>45.3</v>
      </c>
      <c r="H132" s="152">
        <v>47.3</v>
      </c>
      <c r="I132" s="162">
        <f t="shared" si="30"/>
        <v>1.0441501103752759</v>
      </c>
      <c r="J132" s="152">
        <v>0</v>
      </c>
      <c r="K132" s="162">
        <f t="shared" si="31"/>
        <v>0</v>
      </c>
      <c r="L132" s="153">
        <v>210.74</v>
      </c>
      <c r="M132" s="163">
        <f t="shared" si="32"/>
        <v>1.0441501103752759</v>
      </c>
      <c r="N132" s="153">
        <v>421.48</v>
      </c>
      <c r="O132" s="152">
        <v>2</v>
      </c>
      <c r="P132" s="154">
        <v>4.4150110375275942E-2</v>
      </c>
      <c r="Q132" s="361">
        <v>0</v>
      </c>
      <c r="R132" s="154">
        <v>0</v>
      </c>
      <c r="S132" s="153">
        <v>0</v>
      </c>
      <c r="T132" s="152" t="s">
        <v>575</v>
      </c>
      <c r="U132" s="152" t="s">
        <v>654</v>
      </c>
      <c r="V132" s="152"/>
      <c r="W132" s="158">
        <v>1</v>
      </c>
      <c r="X132" s="158" t="s">
        <v>661</v>
      </c>
    </row>
    <row r="133" spans="2:25">
      <c r="B133" s="918"/>
      <c r="C133" s="921"/>
      <c r="D133" s="161">
        <v>7</v>
      </c>
      <c r="E133" s="152" t="s">
        <v>719</v>
      </c>
      <c r="F133" s="153">
        <v>359.20499999999998</v>
      </c>
      <c r="G133" s="152">
        <v>36.69</v>
      </c>
      <c r="H133" s="152">
        <v>38.19</v>
      </c>
      <c r="I133" s="162">
        <f t="shared" si="30"/>
        <v>1.0408830744071955</v>
      </c>
      <c r="J133" s="152">
        <v>0</v>
      </c>
      <c r="K133" s="162">
        <f t="shared" si="31"/>
        <v>0</v>
      </c>
      <c r="L133" s="153">
        <v>239.47</v>
      </c>
      <c r="M133" s="163">
        <f t="shared" si="32"/>
        <v>1.0408830744071955</v>
      </c>
      <c r="N133" s="153">
        <v>359.20499999999998</v>
      </c>
      <c r="O133" s="152">
        <v>1.5</v>
      </c>
      <c r="P133" s="154">
        <v>4.0883074407195422E-2</v>
      </c>
      <c r="Q133" s="361">
        <v>0</v>
      </c>
      <c r="R133" s="154">
        <v>0</v>
      </c>
      <c r="S133" s="153">
        <v>0</v>
      </c>
      <c r="T133" s="152" t="s">
        <v>575</v>
      </c>
      <c r="U133" s="152" t="s">
        <v>654</v>
      </c>
      <c r="V133" s="152"/>
      <c r="W133" s="158">
        <v>1</v>
      </c>
      <c r="X133" s="158" t="s">
        <v>713</v>
      </c>
    </row>
    <row r="134" spans="2:25">
      <c r="B134" s="918"/>
      <c r="C134" s="921"/>
      <c r="D134" s="161">
        <v>8</v>
      </c>
      <c r="E134" s="152" t="s">
        <v>696</v>
      </c>
      <c r="F134" s="153">
        <v>348.75</v>
      </c>
      <c r="G134" s="152">
        <v>4869</v>
      </c>
      <c r="H134" s="152">
        <v>4829</v>
      </c>
      <c r="I134" s="162">
        <f t="shared" si="30"/>
        <v>0.99178476073115629</v>
      </c>
      <c r="J134" s="152">
        <v>65</v>
      </c>
      <c r="K134" s="162">
        <f t="shared" si="31"/>
        <v>1.3349763811871021E-2</v>
      </c>
      <c r="L134" s="153">
        <v>13.95</v>
      </c>
      <c r="M134" s="163">
        <f t="shared" si="32"/>
        <v>1.0051345245430272</v>
      </c>
      <c r="N134" s="153">
        <v>348.75</v>
      </c>
      <c r="O134" s="152">
        <v>25</v>
      </c>
      <c r="P134" s="154">
        <v>5.1345245430273155E-3</v>
      </c>
      <c r="Q134" s="361">
        <v>0</v>
      </c>
      <c r="R134" s="154">
        <v>0</v>
      </c>
      <c r="S134" s="153">
        <v>0</v>
      </c>
      <c r="T134" s="152" t="s">
        <v>575</v>
      </c>
      <c r="U134" s="152" t="s">
        <v>366</v>
      </c>
      <c r="V134" s="152" t="s">
        <v>660</v>
      </c>
      <c r="W134" s="158">
        <v>1</v>
      </c>
      <c r="X134" s="158" t="s">
        <v>698</v>
      </c>
    </row>
    <row r="135" spans="2:25">
      <c r="B135" s="918"/>
      <c r="C135" s="921"/>
      <c r="D135" s="161">
        <v>9</v>
      </c>
      <c r="E135" s="152" t="s">
        <v>717</v>
      </c>
      <c r="F135" s="153">
        <v>339.76639999999998</v>
      </c>
      <c r="G135" s="152">
        <v>161.63999999999999</v>
      </c>
      <c r="H135" s="152">
        <v>165.2</v>
      </c>
      <c r="I135" s="162">
        <f t="shared" ref="I135:I198" si="41">H135/G135</f>
        <v>1.0220242514229152</v>
      </c>
      <c r="J135" s="152">
        <v>0</v>
      </c>
      <c r="K135" s="162">
        <f t="shared" ref="K135:K198" si="42">J135/G135</f>
        <v>0</v>
      </c>
      <c r="L135" s="153">
        <v>95.44</v>
      </c>
      <c r="M135" s="163">
        <f t="shared" ref="M135:M198" si="43">(H135+J135)/G135</f>
        <v>1.0220242514229152</v>
      </c>
      <c r="N135" s="153">
        <v>339.7664000000002</v>
      </c>
      <c r="O135" s="152">
        <v>3.56</v>
      </c>
      <c r="P135" s="154">
        <v>2.2024251422915121E-2</v>
      </c>
      <c r="Q135" s="361">
        <v>0</v>
      </c>
      <c r="R135" s="154">
        <v>0</v>
      </c>
      <c r="S135" s="153">
        <v>0</v>
      </c>
      <c r="T135" s="152" t="s">
        <v>575</v>
      </c>
      <c r="U135" s="152" t="s">
        <v>654</v>
      </c>
      <c r="V135" s="152"/>
      <c r="W135" s="158">
        <v>1</v>
      </c>
      <c r="X135" s="158" t="s">
        <v>370</v>
      </c>
    </row>
    <row r="136" spans="2:25">
      <c r="B136" s="919"/>
      <c r="C136" s="922"/>
      <c r="D136" s="161">
        <v>10</v>
      </c>
      <c r="E136" s="152" t="s">
        <v>581</v>
      </c>
      <c r="F136" s="153">
        <v>334.68440000000004</v>
      </c>
      <c r="G136" s="152">
        <v>321.31</v>
      </c>
      <c r="H136" s="152">
        <v>320.32</v>
      </c>
      <c r="I136" s="162">
        <f t="shared" si="41"/>
        <v>0.99691886340294422</v>
      </c>
      <c r="J136" s="152">
        <v>3.11</v>
      </c>
      <c r="K136" s="162">
        <f t="shared" si="42"/>
        <v>9.6791260776197437E-3</v>
      </c>
      <c r="L136" s="153">
        <v>181.61</v>
      </c>
      <c r="M136" s="163">
        <f t="shared" si="43"/>
        <v>1.0065979894805639</v>
      </c>
      <c r="N136" s="153">
        <v>334.68440000000072</v>
      </c>
      <c r="O136" s="152">
        <v>2.12</v>
      </c>
      <c r="P136" s="154">
        <v>6.5979894805639414E-3</v>
      </c>
      <c r="Q136" s="361">
        <v>4.4408920985006262E-15</v>
      </c>
      <c r="R136" s="154">
        <v>1.3821207240672952E-17</v>
      </c>
      <c r="S136" s="153">
        <v>7.0108363559029387E-13</v>
      </c>
      <c r="T136" s="152" t="s">
        <v>575</v>
      </c>
      <c r="U136" s="152" t="s">
        <v>654</v>
      </c>
      <c r="V136" s="152"/>
      <c r="W136" s="158">
        <v>1</v>
      </c>
      <c r="X136" s="158" t="s">
        <v>370</v>
      </c>
    </row>
    <row r="137" spans="2:25">
      <c r="B137" s="917">
        <f t="shared" si="39"/>
        <v>45971</v>
      </c>
      <c r="C137" s="920" t="str">
        <f t="shared" ref="C137" si="44">CHOOSE(WEEKDAY(B137,2),"一","二","三","四","五","六","日")</f>
        <v>一</v>
      </c>
      <c r="D137" s="161">
        <v>1</v>
      </c>
      <c r="E137" s="152" t="s">
        <v>714</v>
      </c>
      <c r="F137" s="153">
        <v>552.09440000000006</v>
      </c>
      <c r="G137" s="152">
        <v>94.48</v>
      </c>
      <c r="H137" s="152">
        <v>97.94</v>
      </c>
      <c r="I137" s="162">
        <f t="shared" si="41"/>
        <v>1.0366215071972904</v>
      </c>
      <c r="J137" s="152">
        <v>0</v>
      </c>
      <c r="K137" s="162">
        <f t="shared" si="42"/>
        <v>0</v>
      </c>
      <c r="L137" s="153">
        <v>181.61</v>
      </c>
      <c r="M137" s="163">
        <f t="shared" si="43"/>
        <v>1.0366215071972904</v>
      </c>
      <c r="N137" s="153">
        <v>628.37059999999894</v>
      </c>
      <c r="O137" s="152">
        <v>3.04</v>
      </c>
      <c r="P137" s="154">
        <v>3.2176121930567313E-2</v>
      </c>
      <c r="Q137" s="361">
        <v>0.41999999999999371</v>
      </c>
      <c r="R137" s="154">
        <v>4.4453852667230495E-3</v>
      </c>
      <c r="S137" s="153">
        <v>76.276199999998866</v>
      </c>
      <c r="T137" s="152" t="s">
        <v>575</v>
      </c>
      <c r="U137" s="152" t="s">
        <v>654</v>
      </c>
      <c r="V137" s="152"/>
      <c r="W137" s="158">
        <v>1</v>
      </c>
      <c r="X137" s="158" t="s">
        <v>710</v>
      </c>
    </row>
    <row r="138" spans="2:25">
      <c r="B138" s="918"/>
      <c r="C138" s="921"/>
      <c r="D138" s="161">
        <v>2</v>
      </c>
      <c r="E138" s="152" t="s">
        <v>361</v>
      </c>
      <c r="F138" s="153">
        <v>401.7</v>
      </c>
      <c r="G138" s="152">
        <v>3674</v>
      </c>
      <c r="H138" s="152">
        <v>3700</v>
      </c>
      <c r="I138" s="162">
        <f t="shared" si="41"/>
        <v>1.0070767555797495</v>
      </c>
      <c r="J138" s="152">
        <v>0</v>
      </c>
      <c r="K138" s="162">
        <f t="shared" si="42"/>
        <v>0</v>
      </c>
      <c r="L138" s="153">
        <v>15.45</v>
      </c>
      <c r="M138" s="163">
        <f t="shared" si="43"/>
        <v>1.0070767555797495</v>
      </c>
      <c r="N138" s="153">
        <v>401.7</v>
      </c>
      <c r="O138" s="152">
        <v>26</v>
      </c>
      <c r="P138" s="154">
        <v>7.0767555797495918E-3</v>
      </c>
      <c r="Q138" s="361">
        <v>0</v>
      </c>
      <c r="R138" s="154">
        <v>0</v>
      </c>
      <c r="S138" s="153">
        <v>0</v>
      </c>
      <c r="T138" s="152" t="s">
        <v>575</v>
      </c>
      <c r="U138" s="152" t="s">
        <v>220</v>
      </c>
      <c r="V138" s="152" t="s">
        <v>526</v>
      </c>
      <c r="W138" s="158">
        <v>1</v>
      </c>
      <c r="X138" s="158" t="s">
        <v>369</v>
      </c>
    </row>
    <row r="139" spans="2:25">
      <c r="B139" s="918"/>
      <c r="C139" s="921"/>
      <c r="D139" s="161">
        <v>3</v>
      </c>
      <c r="E139" s="152" t="s">
        <v>431</v>
      </c>
      <c r="F139" s="153">
        <v>378.3408</v>
      </c>
      <c r="G139" s="152">
        <v>40.82</v>
      </c>
      <c r="H139" s="152">
        <v>42.82</v>
      </c>
      <c r="I139" s="162">
        <f t="shared" si="41"/>
        <v>1.0489955903968642</v>
      </c>
      <c r="J139" s="152">
        <v>0</v>
      </c>
      <c r="K139" s="162">
        <f t="shared" si="42"/>
        <v>0</v>
      </c>
      <c r="L139" s="153">
        <v>253.92</v>
      </c>
      <c r="M139" s="163">
        <f t="shared" si="43"/>
        <v>1.0489955903968642</v>
      </c>
      <c r="N139" s="153">
        <v>507.84</v>
      </c>
      <c r="O139" s="152">
        <v>1.49</v>
      </c>
      <c r="P139" s="154">
        <v>3.6501714845663891E-2</v>
      </c>
      <c r="Q139" s="361">
        <v>0.51</v>
      </c>
      <c r="R139" s="154">
        <v>1.2493875551200392E-2</v>
      </c>
      <c r="S139" s="153">
        <v>129.4992</v>
      </c>
      <c r="T139" s="152" t="s">
        <v>575</v>
      </c>
      <c r="U139" s="152" t="s">
        <v>654</v>
      </c>
      <c r="V139" s="152"/>
      <c r="W139" s="158">
        <v>1</v>
      </c>
      <c r="X139" s="158" t="s">
        <v>414</v>
      </c>
    </row>
    <row r="140" spans="2:25">
      <c r="B140" s="918"/>
      <c r="C140" s="921"/>
      <c r="D140" s="161">
        <v>4</v>
      </c>
      <c r="E140" s="152" t="s">
        <v>648</v>
      </c>
      <c r="F140" s="153">
        <v>356.22550000000001</v>
      </c>
      <c r="G140" s="152">
        <v>42.18</v>
      </c>
      <c r="H140" s="152">
        <v>38.31</v>
      </c>
      <c r="I140" s="162">
        <f t="shared" si="41"/>
        <v>0.90825035561877676</v>
      </c>
      <c r="J140" s="152">
        <v>4.9000000000000004</v>
      </c>
      <c r="K140" s="162">
        <f t="shared" si="42"/>
        <v>0.1161688003793267</v>
      </c>
      <c r="L140" s="153">
        <v>345.85</v>
      </c>
      <c r="M140" s="163">
        <f t="shared" si="43"/>
        <v>1.0244191559981033</v>
      </c>
      <c r="N140" s="153">
        <v>356.22550000000041</v>
      </c>
      <c r="O140" s="152">
        <v>1.03</v>
      </c>
      <c r="P140" s="154">
        <v>2.4419155998103369E-2</v>
      </c>
      <c r="Q140" s="361">
        <v>0</v>
      </c>
      <c r="R140" s="154">
        <v>0</v>
      </c>
      <c r="S140" s="153">
        <v>0</v>
      </c>
      <c r="T140" s="152" t="s">
        <v>575</v>
      </c>
      <c r="U140" s="152" t="s">
        <v>654</v>
      </c>
      <c r="V140" s="152"/>
      <c r="W140" s="158">
        <v>1</v>
      </c>
      <c r="X140" s="158" t="s">
        <v>640</v>
      </c>
    </row>
    <row r="141" spans="2:25">
      <c r="B141" s="918"/>
      <c r="C141" s="921"/>
      <c r="D141" s="161">
        <v>5</v>
      </c>
      <c r="E141" s="152" t="s">
        <v>687</v>
      </c>
      <c r="F141" s="153">
        <v>314.93279999999999</v>
      </c>
      <c r="G141" s="152">
        <v>38.340000000000003</v>
      </c>
      <c r="H141" s="152">
        <v>40.020000000000003</v>
      </c>
      <c r="I141" s="162">
        <f t="shared" si="41"/>
        <v>1.0438184663536776</v>
      </c>
      <c r="J141" s="152">
        <v>0</v>
      </c>
      <c r="K141" s="162">
        <f t="shared" si="42"/>
        <v>0</v>
      </c>
      <c r="L141" s="153">
        <v>187.46</v>
      </c>
      <c r="M141" s="163">
        <f t="shared" si="43"/>
        <v>1.0438184663536776</v>
      </c>
      <c r="N141" s="153">
        <v>314.93279999999999</v>
      </c>
      <c r="O141" s="152">
        <v>1.68</v>
      </c>
      <c r="P141" s="154">
        <v>4.3818466353677615E-2</v>
      </c>
      <c r="Q141" s="361">
        <v>0</v>
      </c>
      <c r="R141" s="154">
        <v>0</v>
      </c>
      <c r="S141" s="153">
        <v>0</v>
      </c>
      <c r="T141" s="152" t="s">
        <v>575</v>
      </c>
      <c r="U141" s="152" t="s">
        <v>654</v>
      </c>
      <c r="V141" s="152"/>
      <c r="W141" s="158">
        <v>1</v>
      </c>
      <c r="X141" s="158" t="s">
        <v>685</v>
      </c>
    </row>
    <row r="142" spans="2:25">
      <c r="B142" s="918"/>
      <c r="C142" s="921"/>
      <c r="D142" s="161">
        <v>6</v>
      </c>
      <c r="E142" s="152" t="s">
        <v>524</v>
      </c>
      <c r="F142" s="153">
        <v>303.12119999999999</v>
      </c>
      <c r="G142" s="152">
        <v>31.91</v>
      </c>
      <c r="H142" s="152">
        <v>33.43</v>
      </c>
      <c r="I142" s="162">
        <f t="shared" si="41"/>
        <v>1.0476339705421498</v>
      </c>
      <c r="J142" s="152">
        <v>0</v>
      </c>
      <c r="K142" s="162">
        <f t="shared" si="42"/>
        <v>0</v>
      </c>
      <c r="L142" s="153">
        <v>248.46</v>
      </c>
      <c r="M142" s="163">
        <f t="shared" si="43"/>
        <v>1.0476339705421498</v>
      </c>
      <c r="N142" s="153">
        <v>377.65919999999988</v>
      </c>
      <c r="O142" s="152">
        <v>1.22</v>
      </c>
      <c r="P142" s="154">
        <v>3.8232528987778125E-2</v>
      </c>
      <c r="Q142" s="361">
        <v>0.2999999999999996</v>
      </c>
      <c r="R142" s="154">
        <v>9.4014415543716579E-3</v>
      </c>
      <c r="S142" s="153">
        <v>74.537999999999897</v>
      </c>
      <c r="T142" s="152" t="s">
        <v>575</v>
      </c>
      <c r="U142" s="152" t="s">
        <v>654</v>
      </c>
      <c r="V142" s="152"/>
      <c r="W142" s="158">
        <v>1</v>
      </c>
      <c r="X142" s="158" t="s">
        <v>370</v>
      </c>
    </row>
    <row r="143" spans="2:25">
      <c r="B143" s="918"/>
      <c r="C143" s="921"/>
      <c r="D143" s="161">
        <v>7</v>
      </c>
      <c r="E143" s="152" t="s">
        <v>430</v>
      </c>
      <c r="F143" s="153">
        <v>301.18599999999998</v>
      </c>
      <c r="G143" s="152">
        <v>50.54</v>
      </c>
      <c r="H143" s="152">
        <v>53.03</v>
      </c>
      <c r="I143" s="162">
        <f t="shared" si="41"/>
        <v>1.0492679066086268</v>
      </c>
      <c r="J143" s="152">
        <v>0</v>
      </c>
      <c r="K143" s="162">
        <f t="shared" si="42"/>
        <v>0</v>
      </c>
      <c r="L143" s="153">
        <v>183.65</v>
      </c>
      <c r="M143" s="163">
        <f t="shared" si="43"/>
        <v>1.0492679066086268</v>
      </c>
      <c r="N143" s="153">
        <v>457.2885000000004</v>
      </c>
      <c r="O143" s="152">
        <v>1.64</v>
      </c>
      <c r="P143" s="154">
        <v>3.2449544914918874E-2</v>
      </c>
      <c r="Q143" s="361">
        <v>0.85000000000000209</v>
      </c>
      <c r="R143" s="154">
        <v>1.6818361693707994E-2</v>
      </c>
      <c r="S143" s="153">
        <v>156.10250000000039</v>
      </c>
      <c r="T143" s="152" t="s">
        <v>575</v>
      </c>
      <c r="U143" s="152" t="s">
        <v>654</v>
      </c>
      <c r="V143" s="152"/>
      <c r="W143" s="158">
        <v>1</v>
      </c>
      <c r="X143" s="158" t="s">
        <v>414</v>
      </c>
    </row>
    <row r="144" spans="2:25">
      <c r="B144" s="918"/>
      <c r="C144" s="921"/>
      <c r="D144" s="161">
        <v>8</v>
      </c>
      <c r="E144" s="152" t="s">
        <v>362</v>
      </c>
      <c r="F144" s="153">
        <v>287.59009999999995</v>
      </c>
      <c r="G144" s="152">
        <v>115.37</v>
      </c>
      <c r="H144" s="152">
        <v>117.39999999999999</v>
      </c>
      <c r="I144" s="162">
        <f t="shared" si="41"/>
        <v>1.0175955621045332</v>
      </c>
      <c r="J144" s="152">
        <v>0</v>
      </c>
      <c r="K144" s="162">
        <f t="shared" si="42"/>
        <v>0</v>
      </c>
      <c r="L144" s="153">
        <v>141.66999999999999</v>
      </c>
      <c r="M144" s="163">
        <f t="shared" si="43"/>
        <v>1.0175955621045332</v>
      </c>
      <c r="N144" s="153">
        <v>287.59009999999813</v>
      </c>
      <c r="O144" s="152">
        <v>2.0299999999999998</v>
      </c>
      <c r="P144" s="154">
        <v>1.7595562104533238E-2</v>
      </c>
      <c r="Q144" s="361">
        <v>-1.2878587085651816E-14</v>
      </c>
      <c r="R144" s="154">
        <v>-1.1162856102671244E-16</v>
      </c>
      <c r="S144" s="153">
        <v>-1.8245094324242925E-12</v>
      </c>
      <c r="T144" s="152" t="s">
        <v>575</v>
      </c>
      <c r="U144" s="152" t="s">
        <v>654</v>
      </c>
      <c r="V144" s="152"/>
      <c r="W144" s="158">
        <v>1</v>
      </c>
      <c r="X144" s="158" t="s">
        <v>374</v>
      </c>
    </row>
    <row r="145" spans="2:24">
      <c r="B145" s="918"/>
      <c r="C145" s="921"/>
      <c r="D145" s="161">
        <v>9</v>
      </c>
      <c r="E145" s="152" t="s">
        <v>709</v>
      </c>
      <c r="F145" s="153">
        <v>252.85999999999999</v>
      </c>
      <c r="G145" s="152">
        <v>16432</v>
      </c>
      <c r="H145" s="152">
        <v>16426</v>
      </c>
      <c r="I145" s="162">
        <f t="shared" si="41"/>
        <v>0.99963485881207403</v>
      </c>
      <c r="J145" s="152">
        <v>100</v>
      </c>
      <c r="K145" s="162">
        <f t="shared" si="42"/>
        <v>6.0856864654333011E-3</v>
      </c>
      <c r="L145" s="153">
        <v>2.69</v>
      </c>
      <c r="M145" s="163">
        <f t="shared" si="43"/>
        <v>1.0057205452775073</v>
      </c>
      <c r="N145" s="153">
        <v>252.85999999999999</v>
      </c>
      <c r="O145" s="152">
        <v>94</v>
      </c>
      <c r="P145" s="154">
        <v>5.7205452775073032E-3</v>
      </c>
      <c r="Q145" s="361">
        <v>0</v>
      </c>
      <c r="R145" s="154">
        <v>0</v>
      </c>
      <c r="S145" s="153">
        <v>0</v>
      </c>
      <c r="T145" s="152" t="s">
        <v>575</v>
      </c>
      <c r="U145" s="152" t="s">
        <v>219</v>
      </c>
      <c r="V145" s="152"/>
      <c r="W145" s="158">
        <v>1</v>
      </c>
      <c r="X145" s="158" t="s">
        <v>710</v>
      </c>
    </row>
    <row r="146" spans="2:24">
      <c r="B146" s="919"/>
      <c r="C146" s="922"/>
      <c r="D146" s="161">
        <v>10</v>
      </c>
      <c r="E146" s="152" t="s">
        <v>696</v>
      </c>
      <c r="F146" s="153">
        <v>251.1</v>
      </c>
      <c r="G146" s="152">
        <v>4575</v>
      </c>
      <c r="H146" s="152">
        <v>4593</v>
      </c>
      <c r="I146" s="162">
        <f t="shared" si="41"/>
        <v>1.0039344262295082</v>
      </c>
      <c r="J146" s="152">
        <v>0</v>
      </c>
      <c r="K146" s="162">
        <f t="shared" si="42"/>
        <v>0</v>
      </c>
      <c r="L146" s="153">
        <v>13.95</v>
      </c>
      <c r="M146" s="163">
        <f t="shared" si="43"/>
        <v>1.0039344262295082</v>
      </c>
      <c r="N146" s="153">
        <v>251.1</v>
      </c>
      <c r="O146" s="152">
        <v>18</v>
      </c>
      <c r="P146" s="154">
        <v>3.9344262295081967E-3</v>
      </c>
      <c r="Q146" s="361">
        <v>0</v>
      </c>
      <c r="R146" s="154">
        <v>0</v>
      </c>
      <c r="S146" s="153">
        <v>0</v>
      </c>
      <c r="T146" s="152" t="s">
        <v>575</v>
      </c>
      <c r="U146" s="152" t="s">
        <v>366</v>
      </c>
      <c r="V146" s="152" t="s">
        <v>660</v>
      </c>
      <c r="W146" s="158">
        <v>1</v>
      </c>
      <c r="X146" s="158" t="s">
        <v>698</v>
      </c>
    </row>
    <row r="147" spans="2:24">
      <c r="B147" s="917">
        <f t="shared" si="39"/>
        <v>45972</v>
      </c>
      <c r="C147" s="920" t="str">
        <f t="shared" ref="C147" si="45">CHOOSE(WEEKDAY(B147,2),"一","二","三","四","五","六","日")</f>
        <v>二</v>
      </c>
      <c r="D147" s="161">
        <v>1</v>
      </c>
      <c r="E147" s="152" t="s">
        <v>525</v>
      </c>
      <c r="F147" s="153">
        <v>646.99559999999997</v>
      </c>
      <c r="G147" s="152">
        <v>77.180000000000007</v>
      </c>
      <c r="H147" s="152">
        <v>80.599999999999994</v>
      </c>
      <c r="I147" s="162">
        <f t="shared" si="41"/>
        <v>1.044311997926924</v>
      </c>
      <c r="J147" s="152">
        <v>0</v>
      </c>
      <c r="K147" s="162">
        <f t="shared" si="42"/>
        <v>0</v>
      </c>
      <c r="L147" s="153">
        <v>189.18</v>
      </c>
      <c r="M147" s="163">
        <f t="shared" si="43"/>
        <v>1.044311997926924</v>
      </c>
      <c r="N147" s="153">
        <v>646.99559999999769</v>
      </c>
      <c r="O147" s="152">
        <v>3.42</v>
      </c>
      <c r="P147" s="154">
        <v>4.4311997926924071E-2</v>
      </c>
      <c r="Q147" s="361">
        <v>-1.2434497875801753E-14</v>
      </c>
      <c r="R147" s="154">
        <v>-1.6111036377042955E-16</v>
      </c>
      <c r="S147" s="153">
        <v>-2.3523583081441757E-12</v>
      </c>
      <c r="T147" s="152" t="s">
        <v>575</v>
      </c>
      <c r="U147" s="152" t="s">
        <v>654</v>
      </c>
      <c r="V147" s="152"/>
      <c r="W147" s="158">
        <v>1</v>
      </c>
      <c r="X147" s="158" t="s">
        <v>416</v>
      </c>
    </row>
    <row r="148" spans="2:24">
      <c r="B148" s="918"/>
      <c r="C148" s="921"/>
      <c r="D148" s="161">
        <v>2</v>
      </c>
      <c r="E148" s="152" t="s">
        <v>361</v>
      </c>
      <c r="F148" s="153">
        <v>618</v>
      </c>
      <c r="G148" s="152">
        <v>3352</v>
      </c>
      <c r="H148" s="152">
        <v>3392</v>
      </c>
      <c r="I148" s="162">
        <f t="shared" si="41"/>
        <v>1.0119331742243436</v>
      </c>
      <c r="J148" s="152">
        <v>0</v>
      </c>
      <c r="K148" s="162">
        <f t="shared" si="42"/>
        <v>0</v>
      </c>
      <c r="L148" s="153">
        <v>15.45</v>
      </c>
      <c r="M148" s="163">
        <f t="shared" si="43"/>
        <v>1.0119331742243436</v>
      </c>
      <c r="N148" s="153">
        <v>618</v>
      </c>
      <c r="O148" s="152">
        <v>40</v>
      </c>
      <c r="P148" s="154">
        <v>1.1933174224343675E-2</v>
      </c>
      <c r="Q148" s="361">
        <v>0</v>
      </c>
      <c r="R148" s="154">
        <v>0</v>
      </c>
      <c r="S148" s="153">
        <v>0</v>
      </c>
      <c r="T148" s="152" t="s">
        <v>575</v>
      </c>
      <c r="U148" s="152" t="s">
        <v>220</v>
      </c>
      <c r="V148" s="152" t="s">
        <v>526</v>
      </c>
      <c r="W148" s="158">
        <v>1</v>
      </c>
      <c r="X148" s="158" t="s">
        <v>369</v>
      </c>
    </row>
    <row r="149" spans="2:24">
      <c r="B149" s="918"/>
      <c r="C149" s="921"/>
      <c r="D149" s="161">
        <v>3</v>
      </c>
      <c r="E149" s="152" t="s">
        <v>740</v>
      </c>
      <c r="F149" s="153">
        <v>611.93999999999994</v>
      </c>
      <c r="G149" s="152">
        <v>5793</v>
      </c>
      <c r="H149" s="152">
        <v>5764</v>
      </c>
      <c r="I149" s="162">
        <f t="shared" si="41"/>
        <v>0.99499395822544445</v>
      </c>
      <c r="J149" s="152">
        <v>170</v>
      </c>
      <c r="K149" s="162">
        <f t="shared" si="42"/>
        <v>2.9345762126704644E-2</v>
      </c>
      <c r="L149" s="153">
        <v>4.34</v>
      </c>
      <c r="M149" s="163">
        <f t="shared" si="43"/>
        <v>1.0243397203521492</v>
      </c>
      <c r="N149" s="153">
        <v>611.93999999999994</v>
      </c>
      <c r="O149" s="152">
        <v>141</v>
      </c>
      <c r="P149" s="154">
        <v>2.4339720352149145E-2</v>
      </c>
      <c r="Q149" s="361">
        <v>0</v>
      </c>
      <c r="R149" s="154">
        <v>0</v>
      </c>
      <c r="S149" s="153">
        <v>0</v>
      </c>
      <c r="T149" s="152" t="s">
        <v>575</v>
      </c>
      <c r="U149" s="152" t="s">
        <v>219</v>
      </c>
      <c r="V149" s="152"/>
      <c r="W149" s="158">
        <v>1</v>
      </c>
      <c r="X149" s="158" t="s">
        <v>741</v>
      </c>
    </row>
    <row r="150" spans="2:24">
      <c r="B150" s="918"/>
      <c r="C150" s="921"/>
      <c r="D150" s="161">
        <v>4</v>
      </c>
      <c r="E150" s="152" t="s">
        <v>689</v>
      </c>
      <c r="F150" s="153">
        <v>351.9</v>
      </c>
      <c r="G150" s="152">
        <v>8574</v>
      </c>
      <c r="H150" s="152">
        <v>8880</v>
      </c>
      <c r="I150" s="162">
        <f t="shared" si="41"/>
        <v>1.0356892932120363</v>
      </c>
      <c r="J150" s="152">
        <v>0</v>
      </c>
      <c r="K150" s="162">
        <f t="shared" si="42"/>
        <v>0</v>
      </c>
      <c r="L150" s="153">
        <v>1.1499999999999999</v>
      </c>
      <c r="M150" s="163">
        <f t="shared" si="43"/>
        <v>1.0356892932120363</v>
      </c>
      <c r="N150" s="153">
        <v>351.9</v>
      </c>
      <c r="O150" s="152">
        <v>306</v>
      </c>
      <c r="P150" s="154">
        <v>3.5689293212036392E-2</v>
      </c>
      <c r="Q150" s="361">
        <v>0</v>
      </c>
      <c r="R150" s="154">
        <v>0</v>
      </c>
      <c r="S150" s="153">
        <v>0</v>
      </c>
      <c r="T150" s="152" t="s">
        <v>575</v>
      </c>
      <c r="U150" s="152" t="s">
        <v>654</v>
      </c>
      <c r="V150" s="152"/>
      <c r="W150" s="158">
        <v>1</v>
      </c>
      <c r="X150" s="158" t="s">
        <v>670</v>
      </c>
    </row>
    <row r="151" spans="2:24">
      <c r="B151" s="918"/>
      <c r="C151" s="921"/>
      <c r="D151" s="161">
        <v>5</v>
      </c>
      <c r="E151" s="152" t="s">
        <v>431</v>
      </c>
      <c r="F151" s="153">
        <v>335.17439999999999</v>
      </c>
      <c r="G151" s="152">
        <v>40.869999999999997</v>
      </c>
      <c r="H151" s="152">
        <v>43.09</v>
      </c>
      <c r="I151" s="162">
        <f t="shared" si="41"/>
        <v>1.0543185710790313</v>
      </c>
      <c r="J151" s="152">
        <v>0</v>
      </c>
      <c r="K151" s="162">
        <f t="shared" si="42"/>
        <v>0</v>
      </c>
      <c r="L151" s="153">
        <v>253.92</v>
      </c>
      <c r="M151" s="163">
        <f t="shared" si="43"/>
        <v>1.0543185710790313</v>
      </c>
      <c r="N151" s="153">
        <v>563.70240000000149</v>
      </c>
      <c r="O151" s="152">
        <v>1.32</v>
      </c>
      <c r="P151" s="154">
        <v>3.2297528749694153E-2</v>
      </c>
      <c r="Q151" s="361">
        <v>0.90000000000000591</v>
      </c>
      <c r="R151" s="154">
        <v>2.2021042329337069E-2</v>
      </c>
      <c r="S151" s="153">
        <v>228.5280000000015</v>
      </c>
      <c r="T151" s="152" t="s">
        <v>575</v>
      </c>
      <c r="U151" s="152" t="s">
        <v>654</v>
      </c>
      <c r="V151" s="152"/>
      <c r="W151" s="158">
        <v>1</v>
      </c>
      <c r="X151" s="158" t="s">
        <v>414</v>
      </c>
    </row>
    <row r="152" spans="2:24">
      <c r="B152" s="918"/>
      <c r="C152" s="921"/>
      <c r="D152" s="161">
        <v>6</v>
      </c>
      <c r="E152" s="152" t="s">
        <v>687</v>
      </c>
      <c r="F152" s="153">
        <v>307.43439999999998</v>
      </c>
      <c r="G152" s="152">
        <v>36.39</v>
      </c>
      <c r="H152" s="152">
        <v>38.03</v>
      </c>
      <c r="I152" s="162">
        <f t="shared" si="41"/>
        <v>1.0450673261885133</v>
      </c>
      <c r="J152" s="152">
        <v>0</v>
      </c>
      <c r="K152" s="162">
        <f t="shared" si="42"/>
        <v>0</v>
      </c>
      <c r="L152" s="153">
        <v>187.46</v>
      </c>
      <c r="M152" s="163">
        <f t="shared" si="43"/>
        <v>1.0450673261885133</v>
      </c>
      <c r="N152" s="153">
        <v>307.4344000000001</v>
      </c>
      <c r="O152" s="152">
        <v>1.64</v>
      </c>
      <c r="P152" s="154">
        <v>4.5067326188513328E-2</v>
      </c>
      <c r="Q152" s="361">
        <v>0</v>
      </c>
      <c r="R152" s="154">
        <v>0</v>
      </c>
      <c r="S152" s="153">
        <v>0</v>
      </c>
      <c r="T152" s="152" t="s">
        <v>575</v>
      </c>
      <c r="U152" s="152" t="s">
        <v>654</v>
      </c>
      <c r="V152" s="152"/>
      <c r="W152" s="158">
        <v>1</v>
      </c>
      <c r="X152" s="158" t="s">
        <v>685</v>
      </c>
    </row>
    <row r="153" spans="2:24">
      <c r="B153" s="918"/>
      <c r="C153" s="921"/>
      <c r="D153" s="161">
        <v>7</v>
      </c>
      <c r="E153" s="152" t="s">
        <v>696</v>
      </c>
      <c r="F153" s="153">
        <v>306.89999999999998</v>
      </c>
      <c r="G153" s="152">
        <v>4389</v>
      </c>
      <c r="H153" s="152">
        <v>4378</v>
      </c>
      <c r="I153" s="162">
        <f t="shared" si="41"/>
        <v>0.99749373433583954</v>
      </c>
      <c r="J153" s="152">
        <v>33</v>
      </c>
      <c r="K153" s="162">
        <f t="shared" si="42"/>
        <v>7.5187969924812026E-3</v>
      </c>
      <c r="L153" s="153">
        <v>13.95</v>
      </c>
      <c r="M153" s="163">
        <f t="shared" si="43"/>
        <v>1.0050125313283209</v>
      </c>
      <c r="N153" s="153">
        <v>306.89999999999998</v>
      </c>
      <c r="O153" s="152">
        <v>22</v>
      </c>
      <c r="P153" s="154">
        <v>5.0125313283208017E-3</v>
      </c>
      <c r="Q153" s="361">
        <v>0</v>
      </c>
      <c r="R153" s="154">
        <v>0</v>
      </c>
      <c r="S153" s="153">
        <v>0</v>
      </c>
      <c r="T153" s="152" t="s">
        <v>575</v>
      </c>
      <c r="U153" s="152" t="s">
        <v>366</v>
      </c>
      <c r="V153" s="152" t="s">
        <v>660</v>
      </c>
      <c r="W153" s="158">
        <v>1</v>
      </c>
      <c r="X153" s="158" t="s">
        <v>698</v>
      </c>
    </row>
    <row r="154" spans="2:24">
      <c r="B154" s="918"/>
      <c r="C154" s="921"/>
      <c r="D154" s="161">
        <v>8</v>
      </c>
      <c r="E154" s="152" t="s">
        <v>433</v>
      </c>
      <c r="F154" s="153">
        <v>294.12479999999999</v>
      </c>
      <c r="G154" s="152">
        <v>46.99</v>
      </c>
      <c r="H154" s="152">
        <v>49.15</v>
      </c>
      <c r="I154" s="162">
        <f t="shared" si="41"/>
        <v>1.0459672270695892</v>
      </c>
      <c r="J154" s="152">
        <v>0</v>
      </c>
      <c r="K154" s="162">
        <f t="shared" si="42"/>
        <v>0</v>
      </c>
      <c r="L154" s="153">
        <v>153.19</v>
      </c>
      <c r="M154" s="163">
        <f t="shared" si="43"/>
        <v>1.0459672270695892</v>
      </c>
      <c r="N154" s="153">
        <v>330.89039999999949</v>
      </c>
      <c r="O154" s="152">
        <v>1.92</v>
      </c>
      <c r="P154" s="154">
        <v>4.085975739519046E-2</v>
      </c>
      <c r="Q154" s="361">
        <v>0.23999999999999666</v>
      </c>
      <c r="R154" s="154">
        <v>5.1074696743987373E-3</v>
      </c>
      <c r="S154" s="153">
        <v>36.765599999999488</v>
      </c>
      <c r="T154" s="152" t="s">
        <v>575</v>
      </c>
      <c r="U154" s="152" t="s">
        <v>654</v>
      </c>
      <c r="V154" s="152"/>
      <c r="W154" s="158">
        <v>1</v>
      </c>
      <c r="X154" s="158" t="s">
        <v>437</v>
      </c>
    </row>
    <row r="155" spans="2:24">
      <c r="B155" s="918"/>
      <c r="C155" s="921"/>
      <c r="D155" s="161">
        <v>9</v>
      </c>
      <c r="E155" s="152" t="s">
        <v>362</v>
      </c>
      <c r="F155" s="153">
        <v>291.84019999999998</v>
      </c>
      <c r="G155" s="152">
        <v>111.26</v>
      </c>
      <c r="H155" s="152">
        <v>113.67</v>
      </c>
      <c r="I155" s="162">
        <f t="shared" si="41"/>
        <v>1.0216609742944454</v>
      </c>
      <c r="J155" s="152">
        <v>0</v>
      </c>
      <c r="K155" s="162">
        <f t="shared" si="42"/>
        <v>0</v>
      </c>
      <c r="L155" s="153">
        <v>141.66999999999999</v>
      </c>
      <c r="M155" s="163">
        <f t="shared" si="43"/>
        <v>1.0216609742944454</v>
      </c>
      <c r="N155" s="153">
        <v>341.42469999999946</v>
      </c>
      <c r="O155" s="152">
        <v>2.06</v>
      </c>
      <c r="P155" s="154">
        <v>1.8515189645874529E-2</v>
      </c>
      <c r="Q155" s="361">
        <v>0.34999999999999654</v>
      </c>
      <c r="R155" s="154">
        <v>3.1457846485708836E-3</v>
      </c>
      <c r="S155" s="153">
        <v>49.584499999999508</v>
      </c>
      <c r="T155" s="152" t="s">
        <v>575</v>
      </c>
      <c r="U155" s="152" t="s">
        <v>654</v>
      </c>
      <c r="V155" s="152"/>
      <c r="W155" s="158">
        <v>1</v>
      </c>
      <c r="X155" s="158" t="s">
        <v>374</v>
      </c>
    </row>
    <row r="156" spans="2:24">
      <c r="B156" s="919"/>
      <c r="C156" s="922"/>
      <c r="D156" s="161">
        <v>10</v>
      </c>
      <c r="E156" s="152" t="s">
        <v>524</v>
      </c>
      <c r="F156" s="153">
        <v>288.21359999999999</v>
      </c>
      <c r="G156" s="152">
        <v>30.54</v>
      </c>
      <c r="H156" s="152">
        <v>31.9</v>
      </c>
      <c r="I156" s="162">
        <f t="shared" si="41"/>
        <v>1.0445317616240994</v>
      </c>
      <c r="J156" s="152">
        <v>0</v>
      </c>
      <c r="K156" s="162">
        <f t="shared" si="42"/>
        <v>0</v>
      </c>
      <c r="L156" s="153">
        <v>248.46</v>
      </c>
      <c r="M156" s="163">
        <f t="shared" si="43"/>
        <v>1.0445317616240994</v>
      </c>
      <c r="N156" s="153">
        <v>337.90559999999988</v>
      </c>
      <c r="O156" s="152">
        <v>1.1599999999999999</v>
      </c>
      <c r="P156" s="154">
        <v>3.7982973149967257E-2</v>
      </c>
      <c r="Q156" s="361">
        <v>0.19999999999999951</v>
      </c>
      <c r="R156" s="154">
        <v>6.5487884741322697E-3</v>
      </c>
      <c r="S156" s="153">
        <v>49.691999999999879</v>
      </c>
      <c r="T156" s="152" t="s">
        <v>575</v>
      </c>
      <c r="U156" s="152" t="s">
        <v>654</v>
      </c>
      <c r="V156" s="152"/>
      <c r="W156" s="158">
        <v>1</v>
      </c>
      <c r="X156" s="158" t="s">
        <v>370</v>
      </c>
    </row>
    <row r="157" spans="2:24">
      <c r="B157" s="917">
        <f t="shared" si="39"/>
        <v>45973</v>
      </c>
      <c r="C157" s="920" t="str">
        <f t="shared" ref="C157" si="46">CHOOSE(WEEKDAY(B157,2),"一","二","三","四","五","六","日")</f>
        <v>三</v>
      </c>
      <c r="D157" s="161">
        <v>1</v>
      </c>
      <c r="E157" s="152" t="s">
        <v>714</v>
      </c>
      <c r="F157" s="153">
        <v>726.44</v>
      </c>
      <c r="G157" s="152">
        <v>90.94</v>
      </c>
      <c r="H157" s="152">
        <v>94.94</v>
      </c>
      <c r="I157" s="162">
        <f t="shared" si="41"/>
        <v>1.0439850450846713</v>
      </c>
      <c r="J157" s="152">
        <v>0</v>
      </c>
      <c r="K157" s="162">
        <f t="shared" si="42"/>
        <v>0</v>
      </c>
      <c r="L157" s="153">
        <v>181.61</v>
      </c>
      <c r="M157" s="163">
        <f t="shared" si="43"/>
        <v>1.0439850450846713</v>
      </c>
      <c r="N157" s="153">
        <v>726.44</v>
      </c>
      <c r="O157" s="152">
        <v>4</v>
      </c>
      <c r="P157" s="154">
        <v>4.3985045084671215E-2</v>
      </c>
      <c r="Q157" s="361">
        <v>0</v>
      </c>
      <c r="R157" s="154">
        <v>0</v>
      </c>
      <c r="S157" s="153">
        <v>0</v>
      </c>
      <c r="T157" s="152" t="s">
        <v>575</v>
      </c>
      <c r="U157" s="152" t="s">
        <v>654</v>
      </c>
      <c r="V157" s="152"/>
      <c r="W157" s="158">
        <v>1</v>
      </c>
      <c r="X157" s="158" t="s">
        <v>710</v>
      </c>
    </row>
    <row r="158" spans="2:24">
      <c r="B158" s="918"/>
      <c r="C158" s="921"/>
      <c r="D158" s="161">
        <v>2</v>
      </c>
      <c r="E158" s="152" t="s">
        <v>743</v>
      </c>
      <c r="F158" s="153">
        <v>700.58640000000003</v>
      </c>
      <c r="G158" s="152">
        <v>74.75</v>
      </c>
      <c r="H158" s="152">
        <v>78.260000000000005</v>
      </c>
      <c r="I158" s="162">
        <f t="shared" si="41"/>
        <v>1.0469565217391306</v>
      </c>
      <c r="J158" s="152">
        <v>0</v>
      </c>
      <c r="K158" s="162">
        <f t="shared" si="42"/>
        <v>0</v>
      </c>
      <c r="L158" s="153">
        <v>211.02</v>
      </c>
      <c r="M158" s="163">
        <f t="shared" si="43"/>
        <v>1.0469565217391306</v>
      </c>
      <c r="N158" s="153">
        <v>740.68020000000115</v>
      </c>
      <c r="O158" s="152">
        <v>3.32</v>
      </c>
      <c r="P158" s="154">
        <v>4.4414715719063545E-2</v>
      </c>
      <c r="Q158" s="361">
        <v>0.19000000000000528</v>
      </c>
      <c r="R158" s="154">
        <v>2.54180602006696E-3</v>
      </c>
      <c r="S158" s="153">
        <v>40.093800000001117</v>
      </c>
      <c r="T158" s="152" t="s">
        <v>575</v>
      </c>
      <c r="U158" s="152" t="s">
        <v>654</v>
      </c>
      <c r="V158" s="152"/>
      <c r="W158" s="158">
        <v>1</v>
      </c>
      <c r="X158" s="158" t="s">
        <v>742</v>
      </c>
    </row>
    <row r="159" spans="2:24">
      <c r="B159" s="918"/>
      <c r="C159" s="921"/>
      <c r="D159" s="161">
        <v>3</v>
      </c>
      <c r="E159" s="152" t="s">
        <v>361</v>
      </c>
      <c r="F159" s="153">
        <v>618</v>
      </c>
      <c r="G159" s="152">
        <v>3581</v>
      </c>
      <c r="H159" s="152">
        <v>3571</v>
      </c>
      <c r="I159" s="162">
        <f t="shared" si="41"/>
        <v>0.99720748394303271</v>
      </c>
      <c r="J159" s="152">
        <v>50</v>
      </c>
      <c r="K159" s="162">
        <f t="shared" si="42"/>
        <v>1.3962580284836637E-2</v>
      </c>
      <c r="L159" s="153">
        <v>15.45</v>
      </c>
      <c r="M159" s="163">
        <f t="shared" si="43"/>
        <v>1.0111700642278694</v>
      </c>
      <c r="N159" s="153">
        <v>618</v>
      </c>
      <c r="O159" s="152">
        <v>40</v>
      </c>
      <c r="P159" s="154">
        <v>1.1170064227869311E-2</v>
      </c>
      <c r="Q159" s="361">
        <v>0</v>
      </c>
      <c r="R159" s="154">
        <v>0</v>
      </c>
      <c r="S159" s="153">
        <v>0</v>
      </c>
      <c r="T159" s="152" t="s">
        <v>575</v>
      </c>
      <c r="U159" s="152" t="s">
        <v>220</v>
      </c>
      <c r="V159" s="152" t="s">
        <v>526</v>
      </c>
      <c r="W159" s="158">
        <v>1</v>
      </c>
      <c r="X159" s="158" t="s">
        <v>369</v>
      </c>
    </row>
    <row r="160" spans="2:24">
      <c r="B160" s="918"/>
      <c r="C160" s="921"/>
      <c r="D160" s="161">
        <v>4</v>
      </c>
      <c r="E160" s="152" t="s">
        <v>430</v>
      </c>
      <c r="F160" s="153">
        <v>367.3</v>
      </c>
      <c r="G160" s="152">
        <v>51.4</v>
      </c>
      <c r="H160" s="152">
        <v>53.4</v>
      </c>
      <c r="I160" s="162">
        <f t="shared" si="41"/>
        <v>1.038910505836576</v>
      </c>
      <c r="J160" s="152">
        <v>0</v>
      </c>
      <c r="K160" s="162">
        <f t="shared" si="42"/>
        <v>0</v>
      </c>
      <c r="L160" s="153">
        <v>183.65</v>
      </c>
      <c r="M160" s="163">
        <f t="shared" si="43"/>
        <v>1.038910505836576</v>
      </c>
      <c r="N160" s="153">
        <v>367.3</v>
      </c>
      <c r="O160" s="152">
        <v>2</v>
      </c>
      <c r="P160" s="154">
        <v>3.8910505836575876E-2</v>
      </c>
      <c r="Q160" s="361">
        <v>0</v>
      </c>
      <c r="R160" s="154">
        <v>0</v>
      </c>
      <c r="S160" s="153">
        <v>0</v>
      </c>
      <c r="T160" s="152" t="s">
        <v>575</v>
      </c>
      <c r="U160" s="152" t="s">
        <v>654</v>
      </c>
      <c r="V160" s="152"/>
      <c r="W160" s="158">
        <v>1</v>
      </c>
      <c r="X160" s="158" t="s">
        <v>414</v>
      </c>
    </row>
    <row r="161" spans="2:24">
      <c r="B161" s="918"/>
      <c r="C161" s="921"/>
      <c r="D161" s="161">
        <v>5</v>
      </c>
      <c r="E161" s="152" t="s">
        <v>696</v>
      </c>
      <c r="F161" s="153">
        <v>348.75</v>
      </c>
      <c r="G161" s="152">
        <v>4493</v>
      </c>
      <c r="H161" s="152">
        <v>4518</v>
      </c>
      <c r="I161" s="162">
        <f t="shared" si="41"/>
        <v>1.005564210994881</v>
      </c>
      <c r="J161" s="152">
        <v>0</v>
      </c>
      <c r="K161" s="162">
        <f t="shared" si="42"/>
        <v>0</v>
      </c>
      <c r="L161" s="153">
        <v>13.95</v>
      </c>
      <c r="M161" s="163">
        <f t="shared" si="43"/>
        <v>1.005564210994881</v>
      </c>
      <c r="N161" s="153">
        <v>348.75</v>
      </c>
      <c r="O161" s="152">
        <v>25</v>
      </c>
      <c r="P161" s="154">
        <v>5.5642109948809259E-3</v>
      </c>
      <c r="Q161" s="361">
        <v>0</v>
      </c>
      <c r="R161" s="154">
        <v>0</v>
      </c>
      <c r="S161" s="153">
        <v>0</v>
      </c>
      <c r="T161" s="152" t="s">
        <v>575</v>
      </c>
      <c r="U161" s="152" t="s">
        <v>366</v>
      </c>
      <c r="V161" s="152" t="s">
        <v>660</v>
      </c>
      <c r="W161" s="158">
        <v>1</v>
      </c>
      <c r="X161" s="158" t="s">
        <v>698</v>
      </c>
    </row>
    <row r="162" spans="2:24">
      <c r="B162" s="918"/>
      <c r="C162" s="921"/>
      <c r="D162" s="161">
        <v>6</v>
      </c>
      <c r="E162" s="152" t="s">
        <v>689</v>
      </c>
      <c r="F162" s="153">
        <v>348.45</v>
      </c>
      <c r="G162" s="152">
        <v>8817</v>
      </c>
      <c r="H162" s="152">
        <v>9120</v>
      </c>
      <c r="I162" s="162">
        <f t="shared" si="41"/>
        <v>1.0343654304185097</v>
      </c>
      <c r="J162" s="152">
        <v>0</v>
      </c>
      <c r="K162" s="162">
        <f t="shared" si="42"/>
        <v>0</v>
      </c>
      <c r="L162" s="153">
        <v>1.1499999999999999</v>
      </c>
      <c r="M162" s="163">
        <f t="shared" si="43"/>
        <v>1.0343654304185097</v>
      </c>
      <c r="N162" s="153">
        <v>348.45</v>
      </c>
      <c r="O162" s="152">
        <v>303</v>
      </c>
      <c r="P162" s="154">
        <v>3.4365430418509695E-2</v>
      </c>
      <c r="Q162" s="361">
        <v>0</v>
      </c>
      <c r="R162" s="154">
        <v>0</v>
      </c>
      <c r="S162" s="153">
        <v>0</v>
      </c>
      <c r="T162" s="152" t="s">
        <v>575</v>
      </c>
      <c r="U162" s="152" t="s">
        <v>654</v>
      </c>
      <c r="V162" s="152"/>
      <c r="W162" s="158">
        <v>1</v>
      </c>
      <c r="X162" s="158" t="s">
        <v>670</v>
      </c>
    </row>
    <row r="163" spans="2:24">
      <c r="B163" s="918"/>
      <c r="C163" s="921"/>
      <c r="D163" s="161">
        <v>7</v>
      </c>
      <c r="E163" s="152" t="s">
        <v>431</v>
      </c>
      <c r="F163" s="153">
        <v>325.01760000000002</v>
      </c>
      <c r="G163" s="152">
        <v>41.52</v>
      </c>
      <c r="H163" s="152">
        <v>42.8</v>
      </c>
      <c r="I163" s="162">
        <f t="shared" si="41"/>
        <v>1.0308285163776492</v>
      </c>
      <c r="J163" s="152">
        <v>0</v>
      </c>
      <c r="K163" s="162">
        <f t="shared" si="42"/>
        <v>0</v>
      </c>
      <c r="L163" s="153">
        <v>253.92</v>
      </c>
      <c r="M163" s="163">
        <f t="shared" si="43"/>
        <v>1.0308285163776492</v>
      </c>
      <c r="N163" s="153">
        <v>325.01759999999848</v>
      </c>
      <c r="O163" s="152">
        <v>1.28</v>
      </c>
      <c r="P163" s="154">
        <v>3.0828516377649325E-2</v>
      </c>
      <c r="Q163" s="361">
        <v>-5.9952043329758453E-15</v>
      </c>
      <c r="R163" s="154">
        <v>-1.4439316794257815E-16</v>
      </c>
      <c r="S163" s="153">
        <v>-1.5223022842292265E-12</v>
      </c>
      <c r="T163" s="152" t="s">
        <v>575</v>
      </c>
      <c r="U163" s="152" t="s">
        <v>654</v>
      </c>
      <c r="V163" s="152"/>
      <c r="W163" s="158">
        <v>1</v>
      </c>
      <c r="X163" s="158" t="s">
        <v>414</v>
      </c>
    </row>
    <row r="164" spans="2:24">
      <c r="B164" s="918"/>
      <c r="C164" s="921"/>
      <c r="D164" s="161">
        <v>8</v>
      </c>
      <c r="E164" s="152" t="s">
        <v>524</v>
      </c>
      <c r="F164" s="153">
        <v>308.09039999999999</v>
      </c>
      <c r="G164" s="152">
        <v>26.09</v>
      </c>
      <c r="H164" s="152">
        <v>27.33</v>
      </c>
      <c r="I164" s="162">
        <f t="shared" si="41"/>
        <v>1.0475277884246836</v>
      </c>
      <c r="J164" s="152">
        <v>0</v>
      </c>
      <c r="K164" s="162">
        <f t="shared" si="42"/>
        <v>0</v>
      </c>
      <c r="L164" s="153">
        <v>248.46</v>
      </c>
      <c r="M164" s="163">
        <f t="shared" si="43"/>
        <v>1.0475277884246836</v>
      </c>
      <c r="N164" s="153">
        <v>308.09039999999965</v>
      </c>
      <c r="O164" s="152">
        <v>1.24</v>
      </c>
      <c r="P164" s="154">
        <v>4.752778842468379E-2</v>
      </c>
      <c r="Q164" s="361">
        <v>0</v>
      </c>
      <c r="R164" s="154">
        <v>0</v>
      </c>
      <c r="S164" s="153">
        <v>0</v>
      </c>
      <c r="T164" s="152" t="s">
        <v>575</v>
      </c>
      <c r="U164" s="152" t="s">
        <v>654</v>
      </c>
      <c r="V164" s="152"/>
      <c r="W164" s="158">
        <v>1</v>
      </c>
      <c r="X164" s="158" t="s">
        <v>370</v>
      </c>
    </row>
    <row r="165" spans="2:24">
      <c r="B165" s="918"/>
      <c r="C165" s="921"/>
      <c r="D165" s="161">
        <v>9</v>
      </c>
      <c r="E165" s="152" t="s">
        <v>679</v>
      </c>
      <c r="F165" s="153">
        <v>290.34089999999998</v>
      </c>
      <c r="G165" s="152">
        <v>58.62</v>
      </c>
      <c r="H165" s="152">
        <v>58.93</v>
      </c>
      <c r="I165" s="162">
        <f t="shared" si="41"/>
        <v>1.0052882975093824</v>
      </c>
      <c r="J165" s="152">
        <v>2</v>
      </c>
      <c r="K165" s="162">
        <f t="shared" si="42"/>
        <v>3.41180484476288E-2</v>
      </c>
      <c r="L165" s="153">
        <v>169.79</v>
      </c>
      <c r="M165" s="163">
        <f t="shared" si="43"/>
        <v>1.0394063459570113</v>
      </c>
      <c r="N165" s="153">
        <v>392.21490000000034</v>
      </c>
      <c r="O165" s="152">
        <v>1.71</v>
      </c>
      <c r="P165" s="154">
        <v>2.9170931422722621E-2</v>
      </c>
      <c r="Q165" s="361">
        <v>0.60000000000000231</v>
      </c>
      <c r="R165" s="154">
        <v>1.0235414534288679E-2</v>
      </c>
      <c r="S165" s="153">
        <v>101.87400000000039</v>
      </c>
      <c r="T165" s="152" t="s">
        <v>575</v>
      </c>
      <c r="U165" s="152" t="s">
        <v>654</v>
      </c>
      <c r="V165" s="152"/>
      <c r="W165" s="158">
        <v>1</v>
      </c>
      <c r="X165" s="158" t="s">
        <v>669</v>
      </c>
    </row>
    <row r="166" spans="2:24">
      <c r="B166" s="919"/>
      <c r="C166" s="922"/>
      <c r="D166" s="161">
        <v>10</v>
      </c>
      <c r="E166" s="152" t="s">
        <v>687</v>
      </c>
      <c r="F166" s="153">
        <v>284.93920000000003</v>
      </c>
      <c r="G166" s="152">
        <v>39.19</v>
      </c>
      <c r="H166" s="152">
        <v>39.36</v>
      </c>
      <c r="I166" s="162">
        <f t="shared" si="41"/>
        <v>1.0043378412860424</v>
      </c>
      <c r="J166" s="152">
        <v>1.61</v>
      </c>
      <c r="K166" s="162">
        <f t="shared" si="42"/>
        <v>4.1081908650165866E-2</v>
      </c>
      <c r="L166" s="153">
        <v>187.46</v>
      </c>
      <c r="M166" s="163">
        <f t="shared" si="43"/>
        <v>1.0454197499362083</v>
      </c>
      <c r="N166" s="153">
        <v>333.67880000000025</v>
      </c>
      <c r="O166" s="152">
        <v>1.52</v>
      </c>
      <c r="P166" s="154">
        <v>3.878540443990814E-2</v>
      </c>
      <c r="Q166" s="361">
        <v>0.26000000000000112</v>
      </c>
      <c r="R166" s="154">
        <v>6.6343454963001059E-3</v>
      </c>
      <c r="S166" s="153">
        <v>48.739600000000209</v>
      </c>
      <c r="T166" s="152" t="s">
        <v>575</v>
      </c>
      <c r="U166" s="152" t="s">
        <v>654</v>
      </c>
      <c r="V166" s="152"/>
      <c r="W166" s="158">
        <v>1</v>
      </c>
      <c r="X166" s="158" t="s">
        <v>685</v>
      </c>
    </row>
    <row r="167" spans="2:24">
      <c r="B167" s="917">
        <f t="shared" si="39"/>
        <v>45974</v>
      </c>
      <c r="C167" s="920" t="str">
        <f t="shared" ref="C167" si="47">CHOOSE(WEEKDAY(B167,2),"一","二","三","四","五","六","日")</f>
        <v>四</v>
      </c>
      <c r="D167" s="161">
        <v>1</v>
      </c>
      <c r="E167" s="152" t="s">
        <v>696</v>
      </c>
      <c r="F167" s="153">
        <v>906.75</v>
      </c>
      <c r="G167" s="152">
        <v>3915</v>
      </c>
      <c r="H167" s="152">
        <v>3980</v>
      </c>
      <c r="I167" s="162">
        <f t="shared" si="41"/>
        <v>1.016602809706258</v>
      </c>
      <c r="J167" s="152">
        <v>0</v>
      </c>
      <c r="K167" s="162">
        <f t="shared" si="42"/>
        <v>0</v>
      </c>
      <c r="L167" s="153">
        <v>13.95</v>
      </c>
      <c r="M167" s="163">
        <f t="shared" si="43"/>
        <v>1.016602809706258</v>
      </c>
      <c r="N167" s="153">
        <v>906.75</v>
      </c>
      <c r="O167" s="152">
        <v>65</v>
      </c>
      <c r="P167" s="154">
        <v>1.6602809706257982E-2</v>
      </c>
      <c r="Q167" s="361">
        <v>0</v>
      </c>
      <c r="R167" s="154">
        <v>0</v>
      </c>
      <c r="S167" s="153">
        <v>0</v>
      </c>
      <c r="T167" s="152" t="s">
        <v>575</v>
      </c>
      <c r="U167" s="152" t="s">
        <v>366</v>
      </c>
      <c r="V167" s="152" t="s">
        <v>660</v>
      </c>
      <c r="W167" s="158">
        <v>1</v>
      </c>
      <c r="X167" s="158" t="s">
        <v>698</v>
      </c>
    </row>
    <row r="168" spans="2:24">
      <c r="B168" s="918"/>
      <c r="C168" s="921"/>
      <c r="D168" s="161">
        <v>2</v>
      </c>
      <c r="E168" s="152" t="s">
        <v>361</v>
      </c>
      <c r="F168" s="153">
        <v>463.5</v>
      </c>
      <c r="G168" s="152">
        <v>3463</v>
      </c>
      <c r="H168" s="152">
        <v>3423</v>
      </c>
      <c r="I168" s="162">
        <f t="shared" si="41"/>
        <v>0.98844932139763209</v>
      </c>
      <c r="J168" s="152">
        <v>70</v>
      </c>
      <c r="K168" s="162">
        <f t="shared" si="42"/>
        <v>2.0213687554143805E-2</v>
      </c>
      <c r="L168" s="153">
        <v>15.45</v>
      </c>
      <c r="M168" s="163">
        <f t="shared" si="43"/>
        <v>1.0086630089517759</v>
      </c>
      <c r="N168" s="153">
        <v>463.5</v>
      </c>
      <c r="O168" s="152">
        <v>30</v>
      </c>
      <c r="P168" s="154">
        <v>8.6630089517759166E-3</v>
      </c>
      <c r="Q168" s="361">
        <v>0</v>
      </c>
      <c r="R168" s="154">
        <v>0</v>
      </c>
      <c r="S168" s="153">
        <v>0</v>
      </c>
      <c r="T168" s="152" t="s">
        <v>575</v>
      </c>
      <c r="U168" s="152" t="s">
        <v>220</v>
      </c>
      <c r="V168" s="152" t="s">
        <v>526</v>
      </c>
      <c r="W168" s="158">
        <v>1</v>
      </c>
      <c r="X168" s="158" t="s">
        <v>369</v>
      </c>
    </row>
    <row r="169" spans="2:24">
      <c r="B169" s="918"/>
      <c r="C169" s="921"/>
      <c r="D169" s="161">
        <v>3</v>
      </c>
      <c r="E169" s="152" t="s">
        <v>689</v>
      </c>
      <c r="F169" s="153">
        <v>413.99999999999994</v>
      </c>
      <c r="G169" s="152">
        <v>7530</v>
      </c>
      <c r="H169" s="152">
        <v>7890</v>
      </c>
      <c r="I169" s="162">
        <f t="shared" si="41"/>
        <v>1.047808764940239</v>
      </c>
      <c r="J169" s="152">
        <v>0</v>
      </c>
      <c r="K169" s="162">
        <f t="shared" si="42"/>
        <v>0</v>
      </c>
      <c r="L169" s="153">
        <v>1.1499999999999999</v>
      </c>
      <c r="M169" s="163">
        <f t="shared" si="43"/>
        <v>1.047808764940239</v>
      </c>
      <c r="N169" s="153">
        <v>413.99999999999994</v>
      </c>
      <c r="O169" s="152">
        <v>360</v>
      </c>
      <c r="P169" s="154">
        <v>4.7808764940239043E-2</v>
      </c>
      <c r="Q169" s="361">
        <v>0</v>
      </c>
      <c r="R169" s="154">
        <v>0</v>
      </c>
      <c r="S169" s="153">
        <v>0</v>
      </c>
      <c r="T169" s="152" t="s">
        <v>575</v>
      </c>
      <c r="U169" s="152" t="s">
        <v>654</v>
      </c>
      <c r="V169" s="152"/>
      <c r="W169" s="158">
        <v>1</v>
      </c>
      <c r="X169" s="158" t="s">
        <v>670</v>
      </c>
    </row>
    <row r="170" spans="2:24">
      <c r="B170" s="918"/>
      <c r="C170" s="921"/>
      <c r="D170" s="161">
        <v>4</v>
      </c>
      <c r="E170" s="152" t="s">
        <v>688</v>
      </c>
      <c r="F170" s="153">
        <v>400.34279999999995</v>
      </c>
      <c r="G170" s="152">
        <v>82.5</v>
      </c>
      <c r="H170" s="152">
        <v>86.35</v>
      </c>
      <c r="I170" s="162">
        <f t="shared" si="41"/>
        <v>1.0466666666666666</v>
      </c>
      <c r="J170" s="152">
        <v>0</v>
      </c>
      <c r="K170" s="162">
        <f t="shared" si="42"/>
        <v>0</v>
      </c>
      <c r="L170" s="153">
        <v>139.97999999999999</v>
      </c>
      <c r="M170" s="163">
        <f t="shared" si="43"/>
        <v>1.0466666666666666</v>
      </c>
      <c r="N170" s="153">
        <v>538.92299999999921</v>
      </c>
      <c r="O170" s="152">
        <v>2.86</v>
      </c>
      <c r="P170" s="154">
        <v>3.4666666666666665E-2</v>
      </c>
      <c r="Q170" s="361">
        <v>0.98999999999999444</v>
      </c>
      <c r="R170" s="154">
        <v>1.1999999999999933E-2</v>
      </c>
      <c r="S170" s="153">
        <v>138.58019999999922</v>
      </c>
      <c r="T170" s="152" t="s">
        <v>575</v>
      </c>
      <c r="U170" s="152" t="s">
        <v>654</v>
      </c>
      <c r="V170" s="152"/>
      <c r="W170" s="158">
        <v>1</v>
      </c>
      <c r="X170" s="158" t="s">
        <v>685</v>
      </c>
    </row>
    <row r="171" spans="2:24">
      <c r="B171" s="918"/>
      <c r="C171" s="921"/>
      <c r="D171" s="161">
        <v>5</v>
      </c>
      <c r="E171" s="152" t="s">
        <v>581</v>
      </c>
      <c r="F171" s="153">
        <v>383.62410000000006</v>
      </c>
      <c r="G171" s="152">
        <v>245.17</v>
      </c>
      <c r="H171" s="152">
        <v>247.6</v>
      </c>
      <c r="I171" s="162">
        <f t="shared" si="41"/>
        <v>1.00991148998654</v>
      </c>
      <c r="J171" s="152">
        <v>0</v>
      </c>
      <c r="K171" s="162">
        <f t="shared" si="42"/>
        <v>0</v>
      </c>
      <c r="L171" s="153">
        <v>157.87</v>
      </c>
      <c r="M171" s="163">
        <f t="shared" si="43"/>
        <v>1.00991148998654</v>
      </c>
      <c r="N171" s="153">
        <v>383.62410000000108</v>
      </c>
      <c r="O171" s="152">
        <v>2.4300000000000002</v>
      </c>
      <c r="P171" s="154">
        <v>9.9114899865399529E-3</v>
      </c>
      <c r="Q171" s="361">
        <v>6.6613381477509392E-15</v>
      </c>
      <c r="R171" s="154">
        <v>2.7170282447897131E-17</v>
      </c>
      <c r="S171" s="153">
        <v>1.0516254533854409E-12</v>
      </c>
      <c r="T171" s="152" t="s">
        <v>575</v>
      </c>
      <c r="U171" s="152" t="s">
        <v>654</v>
      </c>
      <c r="V171" s="152"/>
      <c r="W171" s="158">
        <v>1</v>
      </c>
      <c r="X171" s="158" t="s">
        <v>370</v>
      </c>
    </row>
    <row r="172" spans="2:24">
      <c r="B172" s="918"/>
      <c r="C172" s="921"/>
      <c r="D172" s="161">
        <v>6</v>
      </c>
      <c r="E172" s="152" t="s">
        <v>714</v>
      </c>
      <c r="F172" s="153">
        <v>363.22</v>
      </c>
      <c r="G172" s="152">
        <v>81.58</v>
      </c>
      <c r="H172" s="152">
        <v>83.6</v>
      </c>
      <c r="I172" s="162">
        <f t="shared" si="41"/>
        <v>1.0247609708261829</v>
      </c>
      <c r="J172" s="152">
        <v>0</v>
      </c>
      <c r="K172" s="162">
        <f t="shared" si="42"/>
        <v>0</v>
      </c>
      <c r="L172" s="153">
        <v>181.61</v>
      </c>
      <c r="M172" s="163">
        <f t="shared" si="43"/>
        <v>1.0247609708261829</v>
      </c>
      <c r="N172" s="153">
        <v>366.8521999999993</v>
      </c>
      <c r="O172" s="152">
        <v>2</v>
      </c>
      <c r="P172" s="154">
        <v>2.4515812699190977E-2</v>
      </c>
      <c r="Q172" s="361">
        <v>1.9999999999996021E-2</v>
      </c>
      <c r="R172" s="154">
        <v>2.4515812699186102E-4</v>
      </c>
      <c r="S172" s="153">
        <v>3.6321999999992776</v>
      </c>
      <c r="T172" s="152" t="s">
        <v>575</v>
      </c>
      <c r="U172" s="152" t="s">
        <v>654</v>
      </c>
      <c r="V172" s="152"/>
      <c r="W172" s="158">
        <v>1</v>
      </c>
      <c r="X172" s="158" t="s">
        <v>710</v>
      </c>
    </row>
    <row r="173" spans="2:24">
      <c r="B173" s="918"/>
      <c r="C173" s="921"/>
      <c r="D173" s="161">
        <v>7</v>
      </c>
      <c r="E173" s="152" t="s">
        <v>675</v>
      </c>
      <c r="F173" s="153">
        <v>345.61360000000002</v>
      </c>
      <c r="G173" s="152">
        <v>37</v>
      </c>
      <c r="H173" s="152">
        <v>38.64</v>
      </c>
      <c r="I173" s="162">
        <f t="shared" si="41"/>
        <v>1.0443243243243243</v>
      </c>
      <c r="J173" s="152">
        <v>0</v>
      </c>
      <c r="K173" s="162">
        <f t="shared" si="42"/>
        <v>0</v>
      </c>
      <c r="L173" s="153">
        <v>210.74</v>
      </c>
      <c r="M173" s="163">
        <f t="shared" si="43"/>
        <v>1.0443243243243243</v>
      </c>
      <c r="N173" s="153">
        <v>345.61360000000013</v>
      </c>
      <c r="O173" s="152">
        <v>1.64</v>
      </c>
      <c r="P173" s="154">
        <v>4.4324324324324323E-2</v>
      </c>
      <c r="Q173" s="361">
        <v>0</v>
      </c>
      <c r="R173" s="154">
        <v>0</v>
      </c>
      <c r="S173" s="153">
        <v>0</v>
      </c>
      <c r="T173" s="152" t="s">
        <v>575</v>
      </c>
      <c r="U173" s="152" t="s">
        <v>654</v>
      </c>
      <c r="V173" s="152"/>
      <c r="W173" s="158">
        <v>1</v>
      </c>
      <c r="X173" s="158" t="s">
        <v>661</v>
      </c>
    </row>
    <row r="174" spans="2:24">
      <c r="B174" s="918"/>
      <c r="C174" s="921"/>
      <c r="D174" s="161">
        <v>8</v>
      </c>
      <c r="E174" s="152" t="s">
        <v>687</v>
      </c>
      <c r="F174" s="153">
        <v>343.05180000000001</v>
      </c>
      <c r="G174" s="152">
        <v>31.63</v>
      </c>
      <c r="H174" s="152">
        <v>31.62</v>
      </c>
      <c r="I174" s="162">
        <f t="shared" si="41"/>
        <v>0.99968384445147018</v>
      </c>
      <c r="J174" s="152">
        <v>1.84</v>
      </c>
      <c r="K174" s="162">
        <f t="shared" si="42"/>
        <v>5.8172620929497314E-2</v>
      </c>
      <c r="L174" s="153">
        <v>187.46</v>
      </c>
      <c r="M174" s="163">
        <f t="shared" si="43"/>
        <v>1.0578564653809674</v>
      </c>
      <c r="N174" s="153">
        <v>343.05180000000036</v>
      </c>
      <c r="O174" s="152">
        <v>1.83</v>
      </c>
      <c r="P174" s="154">
        <v>5.7856465380967441E-2</v>
      </c>
      <c r="Q174" s="361">
        <v>1.7763568394002505E-15</v>
      </c>
      <c r="R174" s="154">
        <v>5.6160507094538429E-17</v>
      </c>
      <c r="S174" s="153">
        <v>3.3299585311397097E-13</v>
      </c>
      <c r="T174" s="152" t="s">
        <v>575</v>
      </c>
      <c r="U174" s="152" t="s">
        <v>654</v>
      </c>
      <c r="V174" s="152"/>
      <c r="W174" s="158">
        <v>1</v>
      </c>
      <c r="X174" s="158" t="s">
        <v>685</v>
      </c>
    </row>
    <row r="175" spans="2:24">
      <c r="B175" s="918"/>
      <c r="C175" s="921"/>
      <c r="D175" s="161">
        <v>9</v>
      </c>
      <c r="E175" s="152" t="s">
        <v>430</v>
      </c>
      <c r="F175" s="153">
        <v>330.57</v>
      </c>
      <c r="G175" s="152">
        <v>44.3</v>
      </c>
      <c r="H175" s="152">
        <v>46.1</v>
      </c>
      <c r="I175" s="162">
        <f t="shared" si="41"/>
        <v>1.0406320541760723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1.0406320541760723</v>
      </c>
      <c r="N175" s="153">
        <v>330.57000000000079</v>
      </c>
      <c r="O175" s="152">
        <v>1.8</v>
      </c>
      <c r="P175" s="154">
        <v>4.0632054176072241E-2</v>
      </c>
      <c r="Q175" s="361">
        <v>4.2188474935755949E-15</v>
      </c>
      <c r="R175" s="154">
        <v>9.5233577733083406E-17</v>
      </c>
      <c r="S175" s="153">
        <v>7.7479134219515797E-13</v>
      </c>
      <c r="T175" s="152" t="s">
        <v>575</v>
      </c>
      <c r="U175" s="152" t="s">
        <v>654</v>
      </c>
      <c r="V175" s="152"/>
      <c r="W175" s="158">
        <v>1</v>
      </c>
      <c r="X175" s="158" t="s">
        <v>414</v>
      </c>
    </row>
    <row r="176" spans="2:24">
      <c r="B176" s="919"/>
      <c r="C176" s="922"/>
      <c r="D176" s="161">
        <v>10</v>
      </c>
      <c r="E176" s="152" t="s">
        <v>748</v>
      </c>
      <c r="F176" s="153">
        <v>323.97399999999999</v>
      </c>
      <c r="G176" s="152">
        <v>47.12</v>
      </c>
      <c r="H176" s="152">
        <v>48.58</v>
      </c>
      <c r="I176" s="162">
        <f t="shared" si="41"/>
        <v>1.0309847198641766</v>
      </c>
      <c r="J176" s="152">
        <v>0</v>
      </c>
      <c r="K176" s="162">
        <f t="shared" si="42"/>
        <v>0</v>
      </c>
      <c r="L176" s="153">
        <v>221.9</v>
      </c>
      <c r="M176" s="163">
        <f t="shared" si="43"/>
        <v>1.0309847198641766</v>
      </c>
      <c r="N176" s="153">
        <v>323.97400000000022</v>
      </c>
      <c r="O176" s="152">
        <v>1.46</v>
      </c>
      <c r="P176" s="154">
        <v>3.0984719864176571E-2</v>
      </c>
      <c r="Q176" s="361">
        <v>0</v>
      </c>
      <c r="R176" s="154">
        <v>0</v>
      </c>
      <c r="S176" s="153">
        <v>0</v>
      </c>
      <c r="T176" s="152" t="s">
        <v>575</v>
      </c>
      <c r="U176" s="152" t="s">
        <v>654</v>
      </c>
      <c r="V176" s="152"/>
      <c r="W176" s="158">
        <v>1</v>
      </c>
      <c r="X176" s="158" t="s">
        <v>742</v>
      </c>
    </row>
    <row r="177" spans="2:24">
      <c r="B177" s="917">
        <f t="shared" ref="B177" si="48">B167+1</f>
        <v>45975</v>
      </c>
      <c r="C177" s="920" t="str">
        <f t="shared" ref="C177" si="49">CHOOSE(WEEKDAY(B177,2),"一","二","三","四","五","六","日")</f>
        <v>五</v>
      </c>
      <c r="D177" s="161">
        <v>1</v>
      </c>
      <c r="E177" s="152" t="s">
        <v>714</v>
      </c>
      <c r="F177" s="153">
        <v>528.4851000000001</v>
      </c>
      <c r="G177" s="152">
        <v>62.42</v>
      </c>
      <c r="H177" s="152">
        <v>65.33</v>
      </c>
      <c r="I177" s="162">
        <f t="shared" si="41"/>
        <v>1.0466196731816726</v>
      </c>
      <c r="J177" s="152">
        <v>0</v>
      </c>
      <c r="K177" s="162">
        <f t="shared" si="42"/>
        <v>0</v>
      </c>
      <c r="L177" s="153">
        <v>181.61</v>
      </c>
      <c r="M177" s="163">
        <f t="shared" si="43"/>
        <v>1.0466196731816726</v>
      </c>
      <c r="N177" s="153">
        <v>528.48509999999942</v>
      </c>
      <c r="O177" s="152">
        <v>2.91</v>
      </c>
      <c r="P177" s="154">
        <v>4.6619673181672538E-2</v>
      </c>
      <c r="Q177" s="361">
        <v>-3.5527136788005009E-15</v>
      </c>
      <c r="R177" s="154">
        <v>-5.6916271688569379E-17</v>
      </c>
      <c r="S177" s="153">
        <v>-6.4520833120695902E-13</v>
      </c>
      <c r="T177" s="152" t="s">
        <v>575</v>
      </c>
      <c r="U177" s="152" t="s">
        <v>654</v>
      </c>
      <c r="V177" s="152"/>
      <c r="W177" s="158">
        <v>1</v>
      </c>
      <c r="X177" s="158" t="s">
        <v>710</v>
      </c>
    </row>
    <row r="178" spans="2:24">
      <c r="B178" s="918"/>
      <c r="C178" s="921"/>
      <c r="D178" s="161">
        <v>2</v>
      </c>
      <c r="E178" s="152" t="s">
        <v>361</v>
      </c>
      <c r="F178" s="153">
        <v>494.4</v>
      </c>
      <c r="G178" s="152">
        <v>2612</v>
      </c>
      <c r="H178" s="152">
        <v>2644</v>
      </c>
      <c r="I178" s="162">
        <f t="shared" si="41"/>
        <v>1.0122511485451762</v>
      </c>
      <c r="J178" s="152">
        <v>0</v>
      </c>
      <c r="K178" s="162">
        <f t="shared" si="42"/>
        <v>0</v>
      </c>
      <c r="L178" s="153">
        <v>15.45</v>
      </c>
      <c r="M178" s="163">
        <f t="shared" si="43"/>
        <v>1.0122511485451762</v>
      </c>
      <c r="N178" s="153">
        <v>494.4</v>
      </c>
      <c r="O178" s="152">
        <v>32</v>
      </c>
      <c r="P178" s="154">
        <v>1.2251148545176111E-2</v>
      </c>
      <c r="Q178" s="361">
        <v>0</v>
      </c>
      <c r="R178" s="154">
        <v>0</v>
      </c>
      <c r="S178" s="153">
        <v>0</v>
      </c>
      <c r="T178" s="152" t="s">
        <v>575</v>
      </c>
      <c r="U178" s="152" t="s">
        <v>220</v>
      </c>
      <c r="V178" s="152" t="s">
        <v>526</v>
      </c>
      <c r="W178" s="158">
        <v>1</v>
      </c>
      <c r="X178" s="158" t="s">
        <v>369</v>
      </c>
    </row>
    <row r="179" spans="2:24">
      <c r="B179" s="918"/>
      <c r="C179" s="921"/>
      <c r="D179" s="161">
        <v>3</v>
      </c>
      <c r="E179" s="152" t="s">
        <v>743</v>
      </c>
      <c r="F179" s="153">
        <v>468.46440000000007</v>
      </c>
      <c r="G179" s="152">
        <v>53.74</v>
      </c>
      <c r="H179" s="152">
        <v>55.96</v>
      </c>
      <c r="I179" s="162">
        <f t="shared" si="41"/>
        <v>1.0413100111648679</v>
      </c>
      <c r="J179" s="152">
        <v>0</v>
      </c>
      <c r="K179" s="162">
        <f t="shared" si="42"/>
        <v>0</v>
      </c>
      <c r="L179" s="153">
        <v>211.02</v>
      </c>
      <c r="M179" s="163">
        <f t="shared" si="43"/>
        <v>1.0413100111648679</v>
      </c>
      <c r="N179" s="153">
        <v>468.46439999999978</v>
      </c>
      <c r="O179" s="152">
        <v>2.2200000000000002</v>
      </c>
      <c r="P179" s="154">
        <v>4.1310011164867884E-2</v>
      </c>
      <c r="Q179" s="361">
        <v>0</v>
      </c>
      <c r="R179" s="154">
        <v>0</v>
      </c>
      <c r="S179" s="153">
        <v>0</v>
      </c>
      <c r="T179" s="152" t="s">
        <v>575</v>
      </c>
      <c r="U179" s="152" t="s">
        <v>654</v>
      </c>
      <c r="V179" s="152"/>
      <c r="W179" s="158">
        <v>1</v>
      </c>
      <c r="X179" s="158" t="s">
        <v>742</v>
      </c>
    </row>
    <row r="180" spans="2:24">
      <c r="B180" s="918"/>
      <c r="C180" s="921"/>
      <c r="D180" s="161">
        <v>4</v>
      </c>
      <c r="E180" s="152" t="s">
        <v>744</v>
      </c>
      <c r="F180" s="153">
        <v>299.25599999999997</v>
      </c>
      <c r="G180" s="152">
        <v>62.01</v>
      </c>
      <c r="H180" s="152">
        <v>64.97</v>
      </c>
      <c r="I180" s="162">
        <f t="shared" si="41"/>
        <v>1.0477342364134816</v>
      </c>
      <c r="J180" s="152">
        <v>0</v>
      </c>
      <c r="K180" s="162">
        <f t="shared" si="42"/>
        <v>0</v>
      </c>
      <c r="L180" s="153">
        <v>101.1</v>
      </c>
      <c r="M180" s="163">
        <f t="shared" si="43"/>
        <v>1.0477342364134816</v>
      </c>
      <c r="N180" s="153">
        <v>299.25600000000009</v>
      </c>
      <c r="O180" s="152">
        <v>2.96</v>
      </c>
      <c r="P180" s="154">
        <v>4.77342364134817E-2</v>
      </c>
      <c r="Q180" s="361">
        <v>0</v>
      </c>
      <c r="R180" s="154">
        <v>0</v>
      </c>
      <c r="S180" s="153">
        <v>0</v>
      </c>
      <c r="T180" s="152" t="s">
        <v>575</v>
      </c>
      <c r="U180" s="152" t="s">
        <v>654</v>
      </c>
      <c r="V180" s="152"/>
      <c r="W180" s="158">
        <v>1</v>
      </c>
      <c r="X180" s="158" t="s">
        <v>742</v>
      </c>
    </row>
    <row r="181" spans="2:24">
      <c r="B181" s="918"/>
      <c r="C181" s="921"/>
      <c r="D181" s="161">
        <v>5</v>
      </c>
      <c r="E181" s="152" t="s">
        <v>679</v>
      </c>
      <c r="F181" s="153">
        <v>268.26819999999998</v>
      </c>
      <c r="G181" s="152">
        <v>34.64</v>
      </c>
      <c r="H181" s="152">
        <v>36.22</v>
      </c>
      <c r="I181" s="162">
        <f t="shared" si="41"/>
        <v>1.0456120092378753</v>
      </c>
      <c r="J181" s="152">
        <v>0</v>
      </c>
      <c r="K181" s="162">
        <f t="shared" si="42"/>
        <v>0</v>
      </c>
      <c r="L181" s="153">
        <v>169.79</v>
      </c>
      <c r="M181" s="163">
        <f t="shared" si="43"/>
        <v>1.0456120092378753</v>
      </c>
      <c r="N181" s="153">
        <v>268.26819999999969</v>
      </c>
      <c r="O181" s="152">
        <v>1.58</v>
      </c>
      <c r="P181" s="154">
        <v>4.5612009237875291E-2</v>
      </c>
      <c r="Q181" s="361">
        <v>-1.7763568394002505E-15</v>
      </c>
      <c r="R181" s="154">
        <v>-5.1280509220561501E-17</v>
      </c>
      <c r="S181" s="153">
        <v>-3.0160762776176851E-13</v>
      </c>
      <c r="T181" s="152" t="s">
        <v>575</v>
      </c>
      <c r="U181" s="152" t="s">
        <v>654</v>
      </c>
      <c r="V181" s="152"/>
      <c r="W181" s="158">
        <v>1</v>
      </c>
      <c r="X181" s="158" t="s">
        <v>669</v>
      </c>
    </row>
    <row r="182" spans="2:24">
      <c r="B182" s="918"/>
      <c r="C182" s="921"/>
      <c r="D182" s="161">
        <v>6</v>
      </c>
      <c r="E182" s="152" t="s">
        <v>675</v>
      </c>
      <c r="F182" s="153">
        <v>246.5658</v>
      </c>
      <c r="G182" s="152">
        <v>31.31</v>
      </c>
      <c r="H182" s="152">
        <v>32.479999999999997</v>
      </c>
      <c r="I182" s="162">
        <f t="shared" si="41"/>
        <v>1.0373682529543276</v>
      </c>
      <c r="J182" s="152">
        <v>0</v>
      </c>
      <c r="K182" s="162">
        <f t="shared" si="42"/>
        <v>0</v>
      </c>
      <c r="L182" s="153">
        <v>210.74</v>
      </c>
      <c r="M182" s="163">
        <f t="shared" si="43"/>
        <v>1.0373682529543276</v>
      </c>
      <c r="N182" s="153">
        <v>246.56579999999963</v>
      </c>
      <c r="O182" s="152">
        <v>1.17</v>
      </c>
      <c r="P182" s="154">
        <v>3.7368252954327691E-2</v>
      </c>
      <c r="Q182" s="361">
        <v>-1.7763568394002505E-15</v>
      </c>
      <c r="R182" s="154">
        <v>-5.6734488642614194E-17</v>
      </c>
      <c r="S182" s="153">
        <v>-3.743494403352088E-13</v>
      </c>
      <c r="T182" s="152" t="s">
        <v>575</v>
      </c>
      <c r="U182" s="152" t="s">
        <v>654</v>
      </c>
      <c r="V182" s="152"/>
      <c r="W182" s="158">
        <v>1</v>
      </c>
      <c r="X182" s="158" t="s">
        <v>661</v>
      </c>
    </row>
    <row r="183" spans="2:24">
      <c r="B183" s="918"/>
      <c r="C183" s="921"/>
      <c r="D183" s="161">
        <v>7</v>
      </c>
      <c r="E183" s="152" t="s">
        <v>362</v>
      </c>
      <c r="F183" s="153">
        <v>245.08909999999997</v>
      </c>
      <c r="G183" s="152">
        <v>93.41</v>
      </c>
      <c r="H183" s="152">
        <v>95.73</v>
      </c>
      <c r="I183" s="162">
        <f t="shared" si="41"/>
        <v>1.0248367412482604</v>
      </c>
      <c r="J183" s="152">
        <v>0</v>
      </c>
      <c r="K183" s="162">
        <f t="shared" si="42"/>
        <v>0</v>
      </c>
      <c r="L183" s="153">
        <v>141.66999999999999</v>
      </c>
      <c r="M183" s="163">
        <f t="shared" si="43"/>
        <v>1.0248367412482604</v>
      </c>
      <c r="N183" s="153">
        <v>328.67440000000101</v>
      </c>
      <c r="O183" s="152">
        <v>1.73</v>
      </c>
      <c r="P183" s="154">
        <v>1.8520501017021733E-2</v>
      </c>
      <c r="Q183" s="361">
        <v>0.59000000000000741</v>
      </c>
      <c r="R183" s="154">
        <v>6.3162402312387051E-3</v>
      </c>
      <c r="S183" s="153">
        <v>83.585300000001041</v>
      </c>
      <c r="T183" s="152" t="s">
        <v>575</v>
      </c>
      <c r="U183" s="152" t="s">
        <v>654</v>
      </c>
      <c r="V183" s="152"/>
      <c r="W183" s="158">
        <v>1</v>
      </c>
      <c r="X183" s="158" t="s">
        <v>374</v>
      </c>
    </row>
    <row r="184" spans="2:24">
      <c r="B184" s="918"/>
      <c r="C184" s="921"/>
      <c r="D184" s="161">
        <v>8</v>
      </c>
      <c r="E184" s="152" t="s">
        <v>430</v>
      </c>
      <c r="F184" s="153">
        <v>242.41800000000001</v>
      </c>
      <c r="G184" s="152">
        <v>36.58</v>
      </c>
      <c r="H184" s="152">
        <v>37.9</v>
      </c>
      <c r="I184" s="162">
        <f t="shared" si="41"/>
        <v>1.036085292509568</v>
      </c>
      <c r="J184" s="152">
        <v>0</v>
      </c>
      <c r="K184" s="162">
        <f t="shared" si="42"/>
        <v>0</v>
      </c>
      <c r="L184" s="153">
        <v>183.65</v>
      </c>
      <c r="M184" s="163">
        <f t="shared" si="43"/>
        <v>1.036085292509568</v>
      </c>
      <c r="N184" s="153">
        <v>242.41800000000006</v>
      </c>
      <c r="O184" s="152">
        <v>1.32</v>
      </c>
      <c r="P184" s="154">
        <v>3.6085292509568073E-2</v>
      </c>
      <c r="Q184" s="361">
        <v>0</v>
      </c>
      <c r="R184" s="154">
        <v>0</v>
      </c>
      <c r="S184" s="153">
        <v>0</v>
      </c>
      <c r="T184" s="152" t="s">
        <v>575</v>
      </c>
      <c r="U184" s="152" t="s">
        <v>654</v>
      </c>
      <c r="V184" s="152"/>
      <c r="W184" s="158">
        <v>1</v>
      </c>
      <c r="X184" s="158" t="s">
        <v>414</v>
      </c>
    </row>
    <row r="185" spans="2:24">
      <c r="B185" s="918"/>
      <c r="C185" s="921"/>
      <c r="D185" s="161">
        <v>9</v>
      </c>
      <c r="E185" s="152" t="s">
        <v>689</v>
      </c>
      <c r="F185" s="153">
        <v>240.35</v>
      </c>
      <c r="G185" s="152">
        <v>5811</v>
      </c>
      <c r="H185" s="152">
        <v>6020</v>
      </c>
      <c r="I185" s="162">
        <f t="shared" si="41"/>
        <v>1.0359662708655997</v>
      </c>
      <c r="J185" s="152">
        <v>0</v>
      </c>
      <c r="K185" s="162">
        <f t="shared" si="42"/>
        <v>0</v>
      </c>
      <c r="L185" s="153">
        <v>1.1499999999999999</v>
      </c>
      <c r="M185" s="163">
        <f t="shared" si="43"/>
        <v>1.0359662708655997</v>
      </c>
      <c r="N185" s="153">
        <v>240.35</v>
      </c>
      <c r="O185" s="152">
        <v>209</v>
      </c>
      <c r="P185" s="154">
        <v>3.5966270865599725E-2</v>
      </c>
      <c r="Q185" s="361">
        <v>0</v>
      </c>
      <c r="R185" s="154">
        <v>0</v>
      </c>
      <c r="S185" s="153">
        <v>0</v>
      </c>
      <c r="T185" s="152" t="s">
        <v>575</v>
      </c>
      <c r="U185" s="152" t="s">
        <v>654</v>
      </c>
      <c r="V185" s="152"/>
      <c r="W185" s="158">
        <v>1</v>
      </c>
      <c r="X185" s="158" t="s">
        <v>670</v>
      </c>
    </row>
    <row r="186" spans="2:24">
      <c r="B186" s="919"/>
      <c r="C186" s="922"/>
      <c r="D186" s="161">
        <v>10</v>
      </c>
      <c r="E186" s="152" t="s">
        <v>524</v>
      </c>
      <c r="F186" s="153">
        <v>226.0986</v>
      </c>
      <c r="G186" s="152">
        <v>18.809999999999999</v>
      </c>
      <c r="H186" s="152">
        <v>19.72</v>
      </c>
      <c r="I186" s="162">
        <f t="shared" si="41"/>
        <v>1.0483785220627326</v>
      </c>
      <c r="J186" s="152">
        <v>0</v>
      </c>
      <c r="K186" s="162">
        <f t="shared" si="42"/>
        <v>0</v>
      </c>
      <c r="L186" s="153">
        <v>248.46</v>
      </c>
      <c r="M186" s="163">
        <f t="shared" si="43"/>
        <v>1.0483785220627326</v>
      </c>
      <c r="N186" s="153">
        <v>226.09860000000003</v>
      </c>
      <c r="O186" s="152">
        <v>0.91</v>
      </c>
      <c r="P186" s="154">
        <v>4.8378522062732597E-2</v>
      </c>
      <c r="Q186" s="361">
        <v>0</v>
      </c>
      <c r="R186" s="154">
        <v>0</v>
      </c>
      <c r="S186" s="153">
        <v>0</v>
      </c>
      <c r="T186" s="152" t="s">
        <v>575</v>
      </c>
      <c r="U186" s="152" t="s">
        <v>654</v>
      </c>
      <c r="V186" s="152"/>
      <c r="W186" s="158">
        <v>1</v>
      </c>
      <c r="X186" s="158" t="s">
        <v>370</v>
      </c>
    </row>
    <row r="187" spans="2:24">
      <c r="B187" s="917">
        <f t="shared" ref="B187" si="50">B177+1</f>
        <v>45976</v>
      </c>
      <c r="C187" s="920" t="str">
        <f t="shared" ref="C187" si="51">CHOOSE(WEEKDAY(B187,2),"一","二","三","四","五","六","日")</f>
        <v>六</v>
      </c>
      <c r="D187" s="161">
        <v>1</v>
      </c>
      <c r="E187" s="152" t="s">
        <v>714</v>
      </c>
      <c r="F187" s="153">
        <v>526.66899999999998</v>
      </c>
      <c r="G187" s="152">
        <v>64.7</v>
      </c>
      <c r="H187" s="152">
        <v>67.599999999999994</v>
      </c>
      <c r="I187" s="162">
        <f t="shared" si="41"/>
        <v>1.0448222565687788</v>
      </c>
      <c r="J187" s="152">
        <v>0</v>
      </c>
      <c r="K187" s="162">
        <f t="shared" si="42"/>
        <v>0</v>
      </c>
      <c r="L187" s="153">
        <v>181.61</v>
      </c>
      <c r="M187" s="163">
        <f t="shared" si="43"/>
        <v>1.0448222565687788</v>
      </c>
      <c r="N187" s="153">
        <v>526.6689999999985</v>
      </c>
      <c r="O187" s="152">
        <v>2.9</v>
      </c>
      <c r="P187" s="154">
        <v>4.4822256568778973E-2</v>
      </c>
      <c r="Q187" s="361">
        <v>-8.4376949871511897E-15</v>
      </c>
      <c r="R187" s="154">
        <v>-1.304125964011003E-16</v>
      </c>
      <c r="S187" s="153">
        <v>-1.5323697866165276E-12</v>
      </c>
      <c r="T187" s="152" t="s">
        <v>575</v>
      </c>
      <c r="U187" s="152" t="s">
        <v>654</v>
      </c>
      <c r="V187" s="152"/>
      <c r="W187" s="158">
        <v>1</v>
      </c>
      <c r="X187" s="158" t="s">
        <v>710</v>
      </c>
    </row>
    <row r="188" spans="2:24">
      <c r="B188" s="918"/>
      <c r="C188" s="921"/>
      <c r="D188" s="161">
        <v>2</v>
      </c>
      <c r="E188" s="152" t="s">
        <v>361</v>
      </c>
      <c r="F188" s="153">
        <v>463.5</v>
      </c>
      <c r="G188" s="152">
        <v>2429</v>
      </c>
      <c r="H188" s="152">
        <v>2459</v>
      </c>
      <c r="I188" s="162">
        <f t="shared" si="41"/>
        <v>1.0123507616303005</v>
      </c>
      <c r="J188" s="152">
        <v>0</v>
      </c>
      <c r="K188" s="162">
        <f t="shared" si="42"/>
        <v>0</v>
      </c>
      <c r="L188" s="153">
        <v>15.45</v>
      </c>
      <c r="M188" s="163">
        <f t="shared" si="43"/>
        <v>1.0123507616303005</v>
      </c>
      <c r="N188" s="153">
        <v>463.5</v>
      </c>
      <c r="O188" s="152">
        <v>30</v>
      </c>
      <c r="P188" s="154">
        <v>1.2350761630300536E-2</v>
      </c>
      <c r="Q188" s="361">
        <v>0</v>
      </c>
      <c r="R188" s="154">
        <v>0</v>
      </c>
      <c r="S188" s="153">
        <v>0</v>
      </c>
      <c r="T188" s="152" t="s">
        <v>575</v>
      </c>
      <c r="U188" s="152" t="s">
        <v>220</v>
      </c>
      <c r="V188" s="152" t="s">
        <v>526</v>
      </c>
      <c r="W188" s="158">
        <v>1</v>
      </c>
      <c r="X188" s="158" t="s">
        <v>369</v>
      </c>
    </row>
    <row r="189" spans="2:24">
      <c r="B189" s="918"/>
      <c r="C189" s="921"/>
      <c r="D189" s="161">
        <v>3</v>
      </c>
      <c r="E189" s="152" t="s">
        <v>712</v>
      </c>
      <c r="F189" s="153">
        <v>443.93999999999994</v>
      </c>
      <c r="G189" s="152">
        <v>340.65</v>
      </c>
      <c r="H189" s="152">
        <v>335.29</v>
      </c>
      <c r="I189" s="162">
        <f t="shared" si="41"/>
        <v>0.98426537501834743</v>
      </c>
      <c r="J189" s="152">
        <v>21</v>
      </c>
      <c r="K189" s="162">
        <f t="shared" si="42"/>
        <v>6.1646851607221491E-2</v>
      </c>
      <c r="L189" s="153">
        <v>29.4</v>
      </c>
      <c r="M189" s="163">
        <f t="shared" si="43"/>
        <v>1.0459122266255689</v>
      </c>
      <c r="N189" s="153">
        <v>459.81600000000122</v>
      </c>
      <c r="O189" s="152">
        <v>15.1</v>
      </c>
      <c r="P189" s="154">
        <v>4.4327021869954499E-2</v>
      </c>
      <c r="Q189" s="361">
        <v>0.54000000000004356</v>
      </c>
      <c r="R189" s="154">
        <v>1.5852047556143948E-3</v>
      </c>
      <c r="S189" s="153">
        <v>15.87600000000128</v>
      </c>
      <c r="T189" s="152" t="s">
        <v>575</v>
      </c>
      <c r="U189" s="152" t="s">
        <v>654</v>
      </c>
      <c r="V189" s="152"/>
      <c r="W189" s="158">
        <v>1</v>
      </c>
      <c r="X189" s="158" t="s">
        <v>713</v>
      </c>
    </row>
    <row r="190" spans="2:24">
      <c r="B190" s="918"/>
      <c r="C190" s="921"/>
      <c r="D190" s="161">
        <v>4</v>
      </c>
      <c r="E190" s="152" t="s">
        <v>659</v>
      </c>
      <c r="F190" s="153">
        <v>399.399</v>
      </c>
      <c r="G190" s="152">
        <v>348.24</v>
      </c>
      <c r="H190" s="152">
        <v>342.83</v>
      </c>
      <c r="I190" s="162">
        <f t="shared" si="41"/>
        <v>0.98446473696301395</v>
      </c>
      <c r="J190" s="152">
        <v>22</v>
      </c>
      <c r="K190" s="162">
        <f t="shared" si="42"/>
        <v>6.3174821961865385E-2</v>
      </c>
      <c r="L190" s="153">
        <v>51.87</v>
      </c>
      <c r="M190" s="163">
        <f t="shared" si="43"/>
        <v>1.0476395589248793</v>
      </c>
      <c r="N190" s="153">
        <v>860.5232999999987</v>
      </c>
      <c r="O190" s="152">
        <v>7.7</v>
      </c>
      <c r="P190" s="154">
        <v>2.2111187686652881E-2</v>
      </c>
      <c r="Q190" s="361">
        <v>8.8899999999999757</v>
      </c>
      <c r="R190" s="154">
        <v>2.552837123822644E-2</v>
      </c>
      <c r="S190" s="153">
        <v>461.1242999999987</v>
      </c>
      <c r="T190" s="152" t="s">
        <v>575</v>
      </c>
      <c r="U190" s="152" t="s">
        <v>654</v>
      </c>
      <c r="V190" s="152"/>
      <c r="W190" s="158">
        <v>1</v>
      </c>
      <c r="X190" s="158" t="s">
        <v>661</v>
      </c>
    </row>
    <row r="191" spans="2:24">
      <c r="B191" s="918"/>
      <c r="C191" s="921"/>
      <c r="D191" s="161">
        <v>5</v>
      </c>
      <c r="E191" s="152" t="s">
        <v>696</v>
      </c>
      <c r="F191" s="153">
        <v>348.75</v>
      </c>
      <c r="G191" s="152">
        <v>3065</v>
      </c>
      <c r="H191" s="152">
        <v>3090</v>
      </c>
      <c r="I191" s="162">
        <f t="shared" si="41"/>
        <v>1.0081566068515497</v>
      </c>
      <c r="J191" s="152">
        <v>0</v>
      </c>
      <c r="K191" s="162">
        <f t="shared" si="42"/>
        <v>0</v>
      </c>
      <c r="L191" s="153">
        <v>13.95</v>
      </c>
      <c r="M191" s="163">
        <f t="shared" si="43"/>
        <v>1.0081566068515497</v>
      </c>
      <c r="N191" s="153">
        <v>348.75</v>
      </c>
      <c r="O191" s="152">
        <v>25</v>
      </c>
      <c r="P191" s="154">
        <v>8.1566068515497546E-3</v>
      </c>
      <c r="Q191" s="361">
        <v>0</v>
      </c>
      <c r="R191" s="154">
        <v>0</v>
      </c>
      <c r="S191" s="153">
        <v>0</v>
      </c>
      <c r="T191" s="152" t="s">
        <v>575</v>
      </c>
      <c r="U191" s="152" t="s">
        <v>366</v>
      </c>
      <c r="V191" s="152" t="s">
        <v>660</v>
      </c>
      <c r="W191" s="158">
        <v>1</v>
      </c>
      <c r="X191" s="158" t="s">
        <v>698</v>
      </c>
    </row>
    <row r="192" spans="2:24">
      <c r="B192" s="918"/>
      <c r="C192" s="921"/>
      <c r="D192" s="161">
        <v>6</v>
      </c>
      <c r="E192" s="152" t="s">
        <v>648</v>
      </c>
      <c r="F192" s="153">
        <v>283.59699999999998</v>
      </c>
      <c r="G192" s="152">
        <v>27.13</v>
      </c>
      <c r="H192" s="152">
        <v>28.150000000000002</v>
      </c>
      <c r="I192" s="162">
        <f t="shared" si="41"/>
        <v>1.0375967563582751</v>
      </c>
      <c r="J192" s="152">
        <v>0</v>
      </c>
      <c r="K192" s="162">
        <f t="shared" si="42"/>
        <v>0</v>
      </c>
      <c r="L192" s="153">
        <v>345.85</v>
      </c>
      <c r="M192" s="163">
        <f t="shared" si="43"/>
        <v>1.0375967563582751</v>
      </c>
      <c r="N192" s="153">
        <v>352.76700000000113</v>
      </c>
      <c r="O192" s="152">
        <v>0.82</v>
      </c>
      <c r="P192" s="154">
        <v>3.0224843346848506E-2</v>
      </c>
      <c r="Q192" s="361">
        <v>0.20000000000000318</v>
      </c>
      <c r="R192" s="154">
        <v>7.3719130114265827E-3</v>
      </c>
      <c r="S192" s="153">
        <v>69.170000000001096</v>
      </c>
      <c r="T192" s="152" t="s">
        <v>575</v>
      </c>
      <c r="U192" s="152" t="s">
        <v>654</v>
      </c>
      <c r="V192" s="152"/>
      <c r="W192" s="158">
        <v>1</v>
      </c>
      <c r="X192" s="158" t="s">
        <v>640</v>
      </c>
    </row>
    <row r="193" spans="2:24">
      <c r="B193" s="918"/>
      <c r="C193" s="921"/>
      <c r="D193" s="161">
        <v>7</v>
      </c>
      <c r="E193" s="152" t="s">
        <v>675</v>
      </c>
      <c r="F193" s="153">
        <v>273.96200000000005</v>
      </c>
      <c r="G193" s="152">
        <v>31.92</v>
      </c>
      <c r="H193" s="152">
        <v>33.22</v>
      </c>
      <c r="I193" s="162">
        <f t="shared" si="41"/>
        <v>1.0407268170426065</v>
      </c>
      <c r="J193" s="152">
        <v>0</v>
      </c>
      <c r="K193" s="162">
        <f t="shared" si="42"/>
        <v>0</v>
      </c>
      <c r="L193" s="153">
        <v>210.74</v>
      </c>
      <c r="M193" s="163">
        <f t="shared" si="43"/>
        <v>1.0407268170426065</v>
      </c>
      <c r="N193" s="153">
        <v>273.96199999999942</v>
      </c>
      <c r="O193" s="152">
        <v>1.3</v>
      </c>
      <c r="P193" s="154">
        <v>4.0726817042606514E-2</v>
      </c>
      <c r="Q193" s="361">
        <v>-2.886579864025407E-15</v>
      </c>
      <c r="R193" s="154">
        <v>-9.043170000079596E-17</v>
      </c>
      <c r="S193" s="153">
        <v>-6.0831784054471425E-13</v>
      </c>
      <c r="T193" s="152" t="s">
        <v>575</v>
      </c>
      <c r="U193" s="152" t="s">
        <v>654</v>
      </c>
      <c r="V193" s="152"/>
      <c r="W193" s="158">
        <v>1</v>
      </c>
      <c r="X193" s="158" t="s">
        <v>661</v>
      </c>
    </row>
    <row r="194" spans="2:24">
      <c r="B194" s="918"/>
      <c r="C194" s="921"/>
      <c r="D194" s="161">
        <v>8</v>
      </c>
      <c r="E194" s="152" t="s">
        <v>749</v>
      </c>
      <c r="F194" s="153">
        <v>270.75</v>
      </c>
      <c r="G194" s="152">
        <v>5167</v>
      </c>
      <c r="H194" s="152">
        <v>4708</v>
      </c>
      <c r="I194" s="162">
        <f t="shared" si="41"/>
        <v>0.91116702148248496</v>
      </c>
      <c r="J194" s="152">
        <v>516</v>
      </c>
      <c r="K194" s="162">
        <f t="shared" si="42"/>
        <v>9.9864524869363272E-2</v>
      </c>
      <c r="L194" s="153">
        <v>4.75</v>
      </c>
      <c r="M194" s="163">
        <f t="shared" si="43"/>
        <v>1.0110315463518482</v>
      </c>
      <c r="N194" s="153">
        <v>270.75</v>
      </c>
      <c r="O194" s="152">
        <v>57</v>
      </c>
      <c r="P194" s="154">
        <v>1.1031546351848267E-2</v>
      </c>
      <c r="Q194" s="361">
        <v>0</v>
      </c>
      <c r="R194" s="154">
        <v>0</v>
      </c>
      <c r="S194" s="153">
        <v>0</v>
      </c>
      <c r="T194" s="152" t="s">
        <v>575</v>
      </c>
      <c r="U194" s="152" t="s">
        <v>219</v>
      </c>
      <c r="V194" s="152"/>
      <c r="W194" s="158">
        <v>1</v>
      </c>
      <c r="X194" s="158" t="s">
        <v>750</v>
      </c>
    </row>
    <row r="195" spans="2:24">
      <c r="B195" s="918"/>
      <c r="C195" s="921"/>
      <c r="D195" s="161">
        <v>9</v>
      </c>
      <c r="E195" s="152" t="s">
        <v>581</v>
      </c>
      <c r="F195" s="153">
        <v>251.01330000000002</v>
      </c>
      <c r="G195" s="152">
        <v>193.01</v>
      </c>
      <c r="H195" s="152">
        <v>191.66</v>
      </c>
      <c r="I195" s="162">
        <f t="shared" si="41"/>
        <v>0.99300554375420969</v>
      </c>
      <c r="J195" s="152">
        <v>3.44</v>
      </c>
      <c r="K195" s="162">
        <f t="shared" si="42"/>
        <v>1.7822910730013991E-2</v>
      </c>
      <c r="L195" s="153">
        <v>157.87</v>
      </c>
      <c r="M195" s="163">
        <f t="shared" si="43"/>
        <v>1.0108284544842236</v>
      </c>
      <c r="N195" s="153">
        <v>329.94830000000053</v>
      </c>
      <c r="O195" s="152">
        <v>1.59</v>
      </c>
      <c r="P195" s="154">
        <v>8.2379151339308856E-3</v>
      </c>
      <c r="Q195" s="361">
        <v>0.50000000000000333</v>
      </c>
      <c r="R195" s="154">
        <v>2.5905393502927481E-3</v>
      </c>
      <c r="S195" s="153">
        <v>78.935000000000528</v>
      </c>
      <c r="T195" s="152" t="s">
        <v>575</v>
      </c>
      <c r="U195" s="152" t="s">
        <v>654</v>
      </c>
      <c r="V195" s="152"/>
      <c r="W195" s="158">
        <v>1</v>
      </c>
      <c r="X195" s="158" t="s">
        <v>370</v>
      </c>
    </row>
    <row r="196" spans="2:24">
      <c r="B196" s="919"/>
      <c r="C196" s="922"/>
      <c r="D196" s="161">
        <v>10</v>
      </c>
      <c r="E196" s="152" t="s">
        <v>715</v>
      </c>
      <c r="F196" s="153">
        <v>246.363</v>
      </c>
      <c r="G196" s="152">
        <v>45.42</v>
      </c>
      <c r="H196" s="152">
        <v>42.07</v>
      </c>
      <c r="I196" s="162">
        <f t="shared" si="41"/>
        <v>0.92624394539850285</v>
      </c>
      <c r="J196" s="152">
        <v>5.3</v>
      </c>
      <c r="K196" s="162">
        <f t="shared" si="42"/>
        <v>0.11668868339938353</v>
      </c>
      <c r="L196" s="153">
        <v>126.34</v>
      </c>
      <c r="M196" s="163">
        <f t="shared" si="43"/>
        <v>1.0429326287978864</v>
      </c>
      <c r="N196" s="153">
        <v>246.36299999999946</v>
      </c>
      <c r="O196" s="152">
        <v>1.95</v>
      </c>
      <c r="P196" s="154">
        <v>4.2932628797886389E-2</v>
      </c>
      <c r="Q196" s="361">
        <v>-4.2188474935755949E-15</v>
      </c>
      <c r="R196" s="154">
        <v>-9.288523763926893E-17</v>
      </c>
      <c r="S196" s="153">
        <v>-5.3300919233834066E-13</v>
      </c>
      <c r="T196" s="152" t="s">
        <v>575</v>
      </c>
      <c r="U196" s="152" t="s">
        <v>654</v>
      </c>
      <c r="V196" s="152"/>
      <c r="W196" s="158">
        <v>1</v>
      </c>
      <c r="X196" s="158" t="s">
        <v>713</v>
      </c>
    </row>
    <row r="197" spans="2:24">
      <c r="B197" s="917">
        <f t="shared" ref="B197" si="52">B187+1</f>
        <v>45977</v>
      </c>
      <c r="C197" s="920" t="str">
        <f t="shared" ref="C197" si="53">CHOOSE(WEEKDAY(B197,2),"一","二","三","四","五","六","日")</f>
        <v>日</v>
      </c>
      <c r="D197" s="161">
        <v>1</v>
      </c>
      <c r="E197" s="152" t="s">
        <v>435</v>
      </c>
      <c r="F197" s="153">
        <v>1109.394</v>
      </c>
      <c r="G197" s="152">
        <v>121.46</v>
      </c>
      <c r="H197" s="152">
        <v>124.05999999999999</v>
      </c>
      <c r="I197" s="162">
        <f t="shared" si="41"/>
        <v>1.0214062242713651</v>
      </c>
      <c r="J197" s="152">
        <v>0</v>
      </c>
      <c r="K197" s="162">
        <f t="shared" si="42"/>
        <v>0</v>
      </c>
      <c r="L197" s="153">
        <v>426.69</v>
      </c>
      <c r="M197" s="163">
        <f t="shared" si="43"/>
        <v>1.0214062242713651</v>
      </c>
      <c r="N197" s="153">
        <v>1109.3939999999975</v>
      </c>
      <c r="O197" s="152">
        <v>2.6</v>
      </c>
      <c r="P197" s="154">
        <v>2.140622427136506E-2</v>
      </c>
      <c r="Q197" s="361">
        <v>-5.773159728050814E-15</v>
      </c>
      <c r="R197" s="154">
        <v>-4.7531366112718709E-17</v>
      </c>
      <c r="S197" s="153">
        <v>-2.4633495243620019E-12</v>
      </c>
      <c r="T197" s="152" t="s">
        <v>575</v>
      </c>
      <c r="U197" s="152" t="s">
        <v>654</v>
      </c>
      <c r="V197" s="152"/>
      <c r="W197" s="158">
        <v>1</v>
      </c>
      <c r="X197" s="158" t="s">
        <v>436</v>
      </c>
    </row>
    <row r="198" spans="2:24">
      <c r="B198" s="918"/>
      <c r="C198" s="921"/>
      <c r="D198" s="161">
        <v>2</v>
      </c>
      <c r="E198" s="152" t="s">
        <v>719</v>
      </c>
      <c r="F198" s="153">
        <v>407.09899999999999</v>
      </c>
      <c r="G198" s="152">
        <v>35.64</v>
      </c>
      <c r="H198" s="152">
        <v>37.340000000000003</v>
      </c>
      <c r="I198" s="162">
        <f t="shared" si="41"/>
        <v>1.0476992143658812</v>
      </c>
      <c r="J198" s="152">
        <v>0</v>
      </c>
      <c r="K198" s="162">
        <f t="shared" si="42"/>
        <v>0</v>
      </c>
      <c r="L198" s="153">
        <v>239.47</v>
      </c>
      <c r="M198" s="163">
        <f t="shared" si="43"/>
        <v>1.0476992143658812</v>
      </c>
      <c r="N198" s="153">
        <v>407.09900000000067</v>
      </c>
      <c r="O198" s="152">
        <v>1.7</v>
      </c>
      <c r="P198" s="154">
        <v>4.7699214365881031E-2</v>
      </c>
      <c r="Q198" s="361">
        <v>2.886579864025407E-15</v>
      </c>
      <c r="R198" s="154">
        <v>8.099270101081389E-17</v>
      </c>
      <c r="S198" s="153">
        <v>6.9124928003816424E-13</v>
      </c>
      <c r="T198" s="152" t="s">
        <v>575</v>
      </c>
      <c r="U198" s="152" t="s">
        <v>654</v>
      </c>
      <c r="V198" s="152"/>
      <c r="W198" s="158">
        <v>1</v>
      </c>
      <c r="X198" s="158" t="s">
        <v>713</v>
      </c>
    </row>
    <row r="199" spans="2:24">
      <c r="B199" s="918"/>
      <c r="C199" s="921"/>
      <c r="D199" s="161">
        <v>3</v>
      </c>
      <c r="E199" s="152" t="s">
        <v>361</v>
      </c>
      <c r="F199" s="153">
        <v>339.9</v>
      </c>
      <c r="G199" s="152">
        <v>3712</v>
      </c>
      <c r="H199" s="152">
        <v>3682</v>
      </c>
      <c r="I199" s="162">
        <f t="shared" ref="I199:I262" si="54">H199/G199</f>
        <v>0.99191810344827591</v>
      </c>
      <c r="J199" s="152">
        <v>52</v>
      </c>
      <c r="K199" s="162">
        <f t="shared" ref="K199:K262" si="55">J199/G199</f>
        <v>1.4008620689655173E-2</v>
      </c>
      <c r="L199" s="153">
        <v>15.45</v>
      </c>
      <c r="M199" s="163">
        <f t="shared" ref="M199:M262" si="56">(H199+J199)/G199</f>
        <v>1.005926724137931</v>
      </c>
      <c r="N199" s="153">
        <v>339.9</v>
      </c>
      <c r="O199" s="152">
        <v>22</v>
      </c>
      <c r="P199" s="154">
        <v>5.9267241379310342E-3</v>
      </c>
      <c r="Q199" s="361">
        <v>0</v>
      </c>
      <c r="R199" s="154">
        <v>0</v>
      </c>
      <c r="S199" s="153">
        <v>0</v>
      </c>
      <c r="T199" s="152" t="s">
        <v>575</v>
      </c>
      <c r="U199" s="152" t="s">
        <v>220</v>
      </c>
      <c r="V199" s="152" t="s">
        <v>526</v>
      </c>
      <c r="W199" s="158">
        <v>1</v>
      </c>
      <c r="X199" s="158" t="s">
        <v>369</v>
      </c>
    </row>
    <row r="200" spans="2:24">
      <c r="B200" s="918"/>
      <c r="C200" s="921"/>
      <c r="D200" s="161">
        <v>4</v>
      </c>
      <c r="E200" s="152" t="s">
        <v>687</v>
      </c>
      <c r="F200" s="153">
        <v>337.428</v>
      </c>
      <c r="G200" s="152">
        <v>38.76</v>
      </c>
      <c r="H200" s="152">
        <v>40.6</v>
      </c>
      <c r="I200" s="162">
        <f t="shared" si="54"/>
        <v>1.0474716202270382</v>
      </c>
      <c r="J200" s="152">
        <v>0</v>
      </c>
      <c r="K200" s="162">
        <f t="shared" si="55"/>
        <v>0</v>
      </c>
      <c r="L200" s="153">
        <v>187.46</v>
      </c>
      <c r="M200" s="163">
        <f t="shared" si="56"/>
        <v>1.0474716202270382</v>
      </c>
      <c r="N200" s="153">
        <v>344.92640000000063</v>
      </c>
      <c r="O200" s="152">
        <v>1.8</v>
      </c>
      <c r="P200" s="154">
        <v>4.6439628482972138E-2</v>
      </c>
      <c r="Q200" s="361">
        <v>4.0000000000003366E-2</v>
      </c>
      <c r="R200" s="154">
        <v>1.0319917440661343E-3</v>
      </c>
      <c r="S200" s="153">
        <v>7.4984000000006317</v>
      </c>
      <c r="T200" s="152" t="s">
        <v>575</v>
      </c>
      <c r="U200" s="152" t="s">
        <v>654</v>
      </c>
      <c r="V200" s="152"/>
      <c r="W200" s="158">
        <v>1</v>
      </c>
      <c r="X200" s="158" t="s">
        <v>685</v>
      </c>
    </row>
    <row r="201" spans="2:24">
      <c r="B201" s="918"/>
      <c r="C201" s="921"/>
      <c r="D201" s="161">
        <v>5</v>
      </c>
      <c r="E201" s="152" t="s">
        <v>712</v>
      </c>
      <c r="F201" s="153">
        <v>328.69199999999995</v>
      </c>
      <c r="G201" s="152">
        <v>534.6</v>
      </c>
      <c r="H201" s="152">
        <v>540.54999999999995</v>
      </c>
      <c r="I201" s="162">
        <f t="shared" si="54"/>
        <v>1.0111298166853722</v>
      </c>
      <c r="J201" s="152">
        <v>20.5</v>
      </c>
      <c r="K201" s="162">
        <f t="shared" si="55"/>
        <v>3.8346427235316123E-2</v>
      </c>
      <c r="L201" s="153">
        <v>29.4</v>
      </c>
      <c r="M201" s="163">
        <f t="shared" si="56"/>
        <v>1.0494762439206882</v>
      </c>
      <c r="N201" s="153">
        <v>777.62999999999795</v>
      </c>
      <c r="O201" s="152">
        <v>11.18</v>
      </c>
      <c r="P201" s="154">
        <v>2.0912832023943135E-2</v>
      </c>
      <c r="Q201" s="361">
        <v>15.269999999999932</v>
      </c>
      <c r="R201" s="154">
        <v>2.8563411896745102E-2</v>
      </c>
      <c r="S201" s="153">
        <v>448.937999999998</v>
      </c>
      <c r="T201" s="152" t="s">
        <v>575</v>
      </c>
      <c r="U201" s="152" t="s">
        <v>654</v>
      </c>
      <c r="V201" s="152"/>
      <c r="W201" s="158">
        <v>1</v>
      </c>
      <c r="X201" s="158" t="s">
        <v>713</v>
      </c>
    </row>
    <row r="202" spans="2:24">
      <c r="B202" s="918"/>
      <c r="C202" s="921"/>
      <c r="D202" s="161">
        <v>6</v>
      </c>
      <c r="E202" s="152" t="s">
        <v>744</v>
      </c>
      <c r="F202" s="153">
        <v>303.29999999999995</v>
      </c>
      <c r="G202" s="152">
        <v>85.64</v>
      </c>
      <c r="H202" s="152">
        <v>88.64</v>
      </c>
      <c r="I202" s="162">
        <f t="shared" si="54"/>
        <v>1.0350303596450257</v>
      </c>
      <c r="J202" s="152">
        <v>0</v>
      </c>
      <c r="K202" s="162">
        <f t="shared" si="55"/>
        <v>0</v>
      </c>
      <c r="L202" s="153">
        <v>101.1</v>
      </c>
      <c r="M202" s="163">
        <f t="shared" si="56"/>
        <v>1.0350303596450257</v>
      </c>
      <c r="N202" s="153">
        <v>303.29999999999995</v>
      </c>
      <c r="O202" s="152">
        <v>3</v>
      </c>
      <c r="P202" s="154">
        <v>3.503035964502569E-2</v>
      </c>
      <c r="Q202" s="361">
        <v>0</v>
      </c>
      <c r="R202" s="154">
        <v>0</v>
      </c>
      <c r="S202" s="153">
        <v>0</v>
      </c>
      <c r="T202" s="152" t="s">
        <v>575</v>
      </c>
      <c r="U202" s="152" t="s">
        <v>654</v>
      </c>
      <c r="V202" s="152"/>
      <c r="W202" s="158">
        <v>1</v>
      </c>
      <c r="X202" s="158" t="s">
        <v>742</v>
      </c>
    </row>
    <row r="203" spans="2:24">
      <c r="B203" s="918"/>
      <c r="C203" s="921"/>
      <c r="D203" s="161">
        <v>7</v>
      </c>
      <c r="E203" s="152" t="s">
        <v>684</v>
      </c>
      <c r="F203" s="153">
        <v>289.08359999999999</v>
      </c>
      <c r="G203" s="152">
        <v>41.55</v>
      </c>
      <c r="H203" s="152">
        <v>43.07</v>
      </c>
      <c r="I203" s="162">
        <f t="shared" si="54"/>
        <v>1.0365824308062577</v>
      </c>
      <c r="J203" s="152">
        <v>0</v>
      </c>
      <c r="K203" s="162">
        <f t="shared" si="55"/>
        <v>0</v>
      </c>
      <c r="L203" s="153">
        <v>203.58</v>
      </c>
      <c r="M203" s="163">
        <f t="shared" si="56"/>
        <v>1.0365824308062577</v>
      </c>
      <c r="N203" s="153">
        <v>309.44160000000068</v>
      </c>
      <c r="O203" s="152">
        <v>1.42</v>
      </c>
      <c r="P203" s="154">
        <v>3.4175691937424792E-2</v>
      </c>
      <c r="Q203" s="361">
        <v>0.1000000000000032</v>
      </c>
      <c r="R203" s="154">
        <v>2.4067388688328089E-3</v>
      </c>
      <c r="S203" s="153">
        <v>20.358000000000651</v>
      </c>
      <c r="T203" s="152" t="s">
        <v>575</v>
      </c>
      <c r="U203" s="152" t="s">
        <v>654</v>
      </c>
      <c r="V203" s="152"/>
      <c r="W203" s="158">
        <v>1</v>
      </c>
      <c r="X203" s="158" t="s">
        <v>374</v>
      </c>
    </row>
    <row r="204" spans="2:24">
      <c r="B204" s="918"/>
      <c r="C204" s="921"/>
      <c r="D204" s="161">
        <v>8</v>
      </c>
      <c r="E204" s="152" t="s">
        <v>676</v>
      </c>
      <c r="F204" s="153">
        <v>288.88200000000001</v>
      </c>
      <c r="G204" s="152">
        <v>157.05000000000001</v>
      </c>
      <c r="H204" s="152">
        <v>147.05000000000001</v>
      </c>
      <c r="I204" s="162">
        <f t="shared" si="54"/>
        <v>0.93632601082457811</v>
      </c>
      <c r="J204" s="152">
        <v>11.8</v>
      </c>
      <c r="K204" s="162">
        <f t="shared" si="55"/>
        <v>7.5135307226997766E-2</v>
      </c>
      <c r="L204" s="153">
        <v>160.49</v>
      </c>
      <c r="M204" s="163">
        <f t="shared" si="56"/>
        <v>1.0114613180515759</v>
      </c>
      <c r="N204" s="153">
        <v>288.88200000000182</v>
      </c>
      <c r="O204" s="152">
        <v>1.8</v>
      </c>
      <c r="P204" s="154">
        <v>1.1461318051575931E-2</v>
      </c>
      <c r="Q204" s="361">
        <v>1.1324274851176597E-14</v>
      </c>
      <c r="R204" s="154">
        <v>7.2106175429332039E-17</v>
      </c>
      <c r="S204" s="153">
        <v>1.8174328708653322E-12</v>
      </c>
      <c r="T204" s="152" t="s">
        <v>575</v>
      </c>
      <c r="U204" s="152" t="s">
        <v>654</v>
      </c>
      <c r="V204" s="152"/>
      <c r="W204" s="158">
        <v>1</v>
      </c>
      <c r="X204" s="158" t="s">
        <v>665</v>
      </c>
    </row>
    <row r="205" spans="2:24">
      <c r="B205" s="918"/>
      <c r="C205" s="921"/>
      <c r="D205" s="161">
        <v>9</v>
      </c>
      <c r="E205" s="152" t="s">
        <v>431</v>
      </c>
      <c r="F205" s="153">
        <v>284.3904</v>
      </c>
      <c r="G205" s="152">
        <v>42.44</v>
      </c>
      <c r="H205" s="152">
        <v>42.15</v>
      </c>
      <c r="I205" s="162">
        <f t="shared" si="54"/>
        <v>0.99316682375117815</v>
      </c>
      <c r="J205" s="152">
        <v>1.55</v>
      </c>
      <c r="K205" s="162">
        <f t="shared" si="55"/>
        <v>3.6522148916116874E-2</v>
      </c>
      <c r="L205" s="153">
        <v>253.92</v>
      </c>
      <c r="M205" s="163">
        <f t="shared" si="56"/>
        <v>1.0296889726672949</v>
      </c>
      <c r="N205" s="153">
        <v>319.93919999999946</v>
      </c>
      <c r="O205" s="152">
        <v>1.1200000000000001</v>
      </c>
      <c r="P205" s="154">
        <v>2.6390197926484452E-2</v>
      </c>
      <c r="Q205" s="361">
        <v>0.1399999999999979</v>
      </c>
      <c r="R205" s="154">
        <v>3.2987747408105067E-3</v>
      </c>
      <c r="S205" s="153">
        <v>35.548799999999467</v>
      </c>
      <c r="T205" s="152" t="s">
        <v>575</v>
      </c>
      <c r="U205" s="152" t="s">
        <v>654</v>
      </c>
      <c r="V205" s="152"/>
      <c r="W205" s="158">
        <v>1</v>
      </c>
      <c r="X205" s="158" t="s">
        <v>414</v>
      </c>
    </row>
    <row r="206" spans="2:24">
      <c r="B206" s="919"/>
      <c r="C206" s="922"/>
      <c r="D206" s="161">
        <v>10</v>
      </c>
      <c r="E206" s="152" t="s">
        <v>585</v>
      </c>
      <c r="F206" s="153">
        <v>280.91200000000003</v>
      </c>
      <c r="G206" s="152">
        <v>98.86</v>
      </c>
      <c r="H206" s="152">
        <v>101.6</v>
      </c>
      <c r="I206" s="162">
        <f t="shared" si="54"/>
        <v>1.0277159619664171</v>
      </c>
      <c r="J206" s="152">
        <v>0</v>
      </c>
      <c r="K206" s="162">
        <f t="shared" si="55"/>
        <v>0</v>
      </c>
      <c r="L206" s="153">
        <v>144.80000000000001</v>
      </c>
      <c r="M206" s="163">
        <f t="shared" si="56"/>
        <v>1.0277159619664171</v>
      </c>
      <c r="N206" s="153">
        <v>396.75199999999927</v>
      </c>
      <c r="O206" s="152">
        <v>1.94</v>
      </c>
      <c r="P206" s="154">
        <v>1.9623710297390247E-2</v>
      </c>
      <c r="Q206" s="361">
        <v>0.79999999999999494</v>
      </c>
      <c r="R206" s="154">
        <v>8.0922516690268547E-3</v>
      </c>
      <c r="S206" s="153">
        <v>115.83999999999928</v>
      </c>
      <c r="T206" s="152" t="s">
        <v>575</v>
      </c>
      <c r="U206" s="152" t="s">
        <v>654</v>
      </c>
      <c r="V206" s="152"/>
      <c r="W206" s="158">
        <v>1</v>
      </c>
      <c r="X206" s="158" t="s">
        <v>370</v>
      </c>
    </row>
    <row r="207" spans="2:24">
      <c r="B207" s="917">
        <f t="shared" ref="B207:B247" si="57">B197+1</f>
        <v>45978</v>
      </c>
      <c r="C207" s="920" t="str">
        <f t="shared" ref="C207" si="58">CHOOSE(WEEKDAY(B207,2),"一","二","三","四","五","六","日")</f>
        <v>一</v>
      </c>
      <c r="D207" s="161">
        <v>1</v>
      </c>
      <c r="E207" s="152" t="s">
        <v>714</v>
      </c>
      <c r="F207" s="153">
        <v>555.72660000000008</v>
      </c>
      <c r="G207" s="152">
        <v>93.89</v>
      </c>
      <c r="H207" s="152">
        <v>96.95</v>
      </c>
      <c r="I207" s="162">
        <f t="shared" si="54"/>
        <v>1.0325913302801151</v>
      </c>
      <c r="J207" s="152">
        <v>0</v>
      </c>
      <c r="K207" s="162">
        <f t="shared" si="55"/>
        <v>0</v>
      </c>
      <c r="L207" s="153">
        <v>181.61</v>
      </c>
      <c r="M207" s="163">
        <f t="shared" si="56"/>
        <v>1.0325913302801151</v>
      </c>
      <c r="N207" s="153">
        <v>555.72660000000042</v>
      </c>
      <c r="O207" s="152">
        <v>3.06</v>
      </c>
      <c r="P207" s="154">
        <v>3.259133028011503E-2</v>
      </c>
      <c r="Q207" s="361">
        <v>0</v>
      </c>
      <c r="R207" s="154">
        <v>0</v>
      </c>
      <c r="S207" s="153">
        <v>0</v>
      </c>
      <c r="T207" s="152" t="s">
        <v>575</v>
      </c>
      <c r="U207" s="152" t="s">
        <v>654</v>
      </c>
      <c r="V207" s="152"/>
      <c r="W207" s="158">
        <v>1</v>
      </c>
      <c r="X207" s="158" t="s">
        <v>710</v>
      </c>
    </row>
    <row r="208" spans="2:24">
      <c r="B208" s="918"/>
      <c r="C208" s="921"/>
      <c r="D208" s="161">
        <v>2</v>
      </c>
      <c r="E208" s="152" t="s">
        <v>361</v>
      </c>
      <c r="F208" s="153">
        <v>525.29999999999995</v>
      </c>
      <c r="G208" s="152">
        <v>3602</v>
      </c>
      <c r="H208" s="152">
        <v>3571</v>
      </c>
      <c r="I208" s="162">
        <f t="shared" si="54"/>
        <v>0.99139367018323155</v>
      </c>
      <c r="J208" s="152">
        <v>65</v>
      </c>
      <c r="K208" s="162">
        <f t="shared" si="55"/>
        <v>1.8045530260966131E-2</v>
      </c>
      <c r="L208" s="153">
        <v>15.45</v>
      </c>
      <c r="M208" s="163">
        <f t="shared" si="56"/>
        <v>1.0094392004441977</v>
      </c>
      <c r="N208" s="153">
        <v>525.29999999999995</v>
      </c>
      <c r="O208" s="152">
        <v>34</v>
      </c>
      <c r="P208" s="154">
        <v>9.4392004441976683E-3</v>
      </c>
      <c r="Q208" s="361">
        <v>0</v>
      </c>
      <c r="R208" s="154">
        <v>0</v>
      </c>
      <c r="S208" s="153">
        <v>0</v>
      </c>
      <c r="T208" s="152" t="s">
        <v>575</v>
      </c>
      <c r="U208" s="152" t="s">
        <v>220</v>
      </c>
      <c r="V208" s="152" t="s">
        <v>526</v>
      </c>
      <c r="W208" s="158">
        <v>1</v>
      </c>
      <c r="X208" s="158" t="s">
        <v>369</v>
      </c>
    </row>
    <row r="209" spans="2:24">
      <c r="B209" s="918"/>
      <c r="C209" s="921"/>
      <c r="D209" s="161">
        <v>3</v>
      </c>
      <c r="E209" s="152" t="s">
        <v>743</v>
      </c>
      <c r="F209" s="153">
        <v>495.89700000000005</v>
      </c>
      <c r="G209" s="152">
        <v>49.45</v>
      </c>
      <c r="H209" s="152">
        <v>51.8</v>
      </c>
      <c r="I209" s="162">
        <f t="shared" si="54"/>
        <v>1.0475227502527804</v>
      </c>
      <c r="J209" s="152">
        <v>0</v>
      </c>
      <c r="K209" s="162">
        <f t="shared" si="55"/>
        <v>0</v>
      </c>
      <c r="L209" s="153">
        <v>211.02</v>
      </c>
      <c r="M209" s="163">
        <f t="shared" si="56"/>
        <v>1.0475227502527804</v>
      </c>
      <c r="N209" s="153">
        <v>495.8969999999988</v>
      </c>
      <c r="O209" s="152">
        <v>2.35</v>
      </c>
      <c r="P209" s="154">
        <v>4.7522750252780584E-2</v>
      </c>
      <c r="Q209" s="361">
        <v>-5.773159728050814E-15</v>
      </c>
      <c r="R209" s="154">
        <v>-1.1674741613854021E-16</v>
      </c>
      <c r="S209" s="153">
        <v>-1.2182521658132829E-12</v>
      </c>
      <c r="T209" s="152" t="s">
        <v>575</v>
      </c>
      <c r="U209" s="152" t="s">
        <v>654</v>
      </c>
      <c r="V209" s="152"/>
      <c r="W209" s="158">
        <v>1</v>
      </c>
      <c r="X209" s="158" t="s">
        <v>742</v>
      </c>
    </row>
    <row r="210" spans="2:24">
      <c r="B210" s="918"/>
      <c r="C210" s="921"/>
      <c r="D210" s="161">
        <v>4</v>
      </c>
      <c r="E210" s="152" t="s">
        <v>362</v>
      </c>
      <c r="F210" s="153">
        <v>323.00759999999997</v>
      </c>
      <c r="G210" s="152">
        <v>116.59</v>
      </c>
      <c r="H210" s="152">
        <v>120.22</v>
      </c>
      <c r="I210" s="162">
        <f t="shared" si="54"/>
        <v>1.0311347456900248</v>
      </c>
      <c r="J210" s="152">
        <v>0</v>
      </c>
      <c r="K210" s="162">
        <f t="shared" si="55"/>
        <v>0</v>
      </c>
      <c r="L210" s="153">
        <v>141.66999999999999</v>
      </c>
      <c r="M210" s="163">
        <f t="shared" si="56"/>
        <v>1.0311347456900248</v>
      </c>
      <c r="N210" s="153">
        <v>514.26209999999935</v>
      </c>
      <c r="O210" s="152">
        <v>2.2799999999999998</v>
      </c>
      <c r="P210" s="154">
        <v>1.9555708036709835E-2</v>
      </c>
      <c r="Q210" s="361">
        <v>1.3499999999999956</v>
      </c>
      <c r="R210" s="154">
        <v>1.1579037653314998E-2</v>
      </c>
      <c r="S210" s="153">
        <v>191.25449999999935</v>
      </c>
      <c r="T210" s="152" t="s">
        <v>575</v>
      </c>
      <c r="U210" s="152" t="s">
        <v>654</v>
      </c>
      <c r="V210" s="152"/>
      <c r="W210" s="158">
        <v>1</v>
      </c>
      <c r="X210" s="158" t="s">
        <v>374</v>
      </c>
    </row>
    <row r="211" spans="2:24">
      <c r="B211" s="918"/>
      <c r="C211" s="921"/>
      <c r="D211" s="161">
        <v>5</v>
      </c>
      <c r="E211" s="152" t="s">
        <v>430</v>
      </c>
      <c r="F211" s="153">
        <v>286.49400000000003</v>
      </c>
      <c r="G211" s="152">
        <v>50.34</v>
      </c>
      <c r="H211" s="152">
        <v>52.6</v>
      </c>
      <c r="I211" s="162">
        <f t="shared" si="54"/>
        <v>1.0448947159316646</v>
      </c>
      <c r="J211" s="152">
        <v>0</v>
      </c>
      <c r="K211" s="162">
        <f t="shared" si="55"/>
        <v>0</v>
      </c>
      <c r="L211" s="153">
        <v>183.65</v>
      </c>
      <c r="M211" s="163">
        <f t="shared" si="56"/>
        <v>1.0448947159316646</v>
      </c>
      <c r="N211" s="153">
        <v>415.04899999999964</v>
      </c>
      <c r="O211" s="152">
        <v>1.56</v>
      </c>
      <c r="P211" s="154">
        <v>3.098927294398093E-2</v>
      </c>
      <c r="Q211" s="361">
        <v>0.69999999999999796</v>
      </c>
      <c r="R211" s="154">
        <v>1.390544298768371E-2</v>
      </c>
      <c r="S211" s="153">
        <v>128.55499999999964</v>
      </c>
      <c r="T211" s="152" t="s">
        <v>575</v>
      </c>
      <c r="U211" s="152" t="s">
        <v>654</v>
      </c>
      <c r="V211" s="152"/>
      <c r="W211" s="158">
        <v>1</v>
      </c>
      <c r="X211" s="158" t="s">
        <v>414</v>
      </c>
    </row>
    <row r="212" spans="2:24">
      <c r="B212" s="918"/>
      <c r="C212" s="921"/>
      <c r="D212" s="161">
        <v>6</v>
      </c>
      <c r="E212" s="152" t="s">
        <v>749</v>
      </c>
      <c r="F212" s="153">
        <v>275.5</v>
      </c>
      <c r="G212" s="152">
        <v>2770</v>
      </c>
      <c r="H212" s="152">
        <v>2828</v>
      </c>
      <c r="I212" s="162">
        <f t="shared" si="54"/>
        <v>1.0209386281588448</v>
      </c>
      <c r="J212" s="152">
        <v>0</v>
      </c>
      <c r="K212" s="162">
        <f t="shared" si="55"/>
        <v>0</v>
      </c>
      <c r="L212" s="153">
        <v>4.75</v>
      </c>
      <c r="M212" s="163">
        <f t="shared" si="56"/>
        <v>1.0209386281588448</v>
      </c>
      <c r="N212" s="153">
        <v>275.5</v>
      </c>
      <c r="O212" s="152">
        <v>58</v>
      </c>
      <c r="P212" s="154">
        <v>2.0938628158844765E-2</v>
      </c>
      <c r="Q212" s="361">
        <v>0</v>
      </c>
      <c r="R212" s="154">
        <v>0</v>
      </c>
      <c r="S212" s="153">
        <v>0</v>
      </c>
      <c r="T212" s="152" t="s">
        <v>575</v>
      </c>
      <c r="U212" s="152" t="s">
        <v>219</v>
      </c>
      <c r="V212" s="152"/>
      <c r="W212" s="158">
        <v>1</v>
      </c>
      <c r="X212" s="158" t="s">
        <v>750</v>
      </c>
    </row>
    <row r="213" spans="2:24">
      <c r="B213" s="918"/>
      <c r="C213" s="921"/>
      <c r="D213" s="161">
        <v>7</v>
      </c>
      <c r="E213" s="152" t="s">
        <v>434</v>
      </c>
      <c r="F213" s="153">
        <v>264.95999999999998</v>
      </c>
      <c r="G213" s="152">
        <v>114.24</v>
      </c>
      <c r="H213" s="152">
        <v>113.8</v>
      </c>
      <c r="I213" s="162">
        <f t="shared" si="54"/>
        <v>0.99614845938375352</v>
      </c>
      <c r="J213" s="152">
        <v>3.2</v>
      </c>
      <c r="K213" s="162">
        <f t="shared" si="55"/>
        <v>2.8011204481792718E-2</v>
      </c>
      <c r="L213" s="153">
        <v>96</v>
      </c>
      <c r="M213" s="163">
        <f t="shared" si="56"/>
        <v>1.0241596638655464</v>
      </c>
      <c r="N213" s="153">
        <v>264.96000000000049</v>
      </c>
      <c r="O213" s="152">
        <v>2.76</v>
      </c>
      <c r="P213" s="154">
        <v>2.4159663865546219E-2</v>
      </c>
      <c r="Q213" s="361">
        <v>5.3290705182007514E-15</v>
      </c>
      <c r="R213" s="154">
        <v>4.6648026244754477E-17</v>
      </c>
      <c r="S213" s="153">
        <v>5.1159076974727213E-13</v>
      </c>
      <c r="T213" s="152" t="s">
        <v>575</v>
      </c>
      <c r="U213" s="152" t="s">
        <v>219</v>
      </c>
      <c r="V213" s="152"/>
      <c r="W213" s="158">
        <v>1</v>
      </c>
      <c r="X213" s="158" t="s">
        <v>413</v>
      </c>
    </row>
    <row r="214" spans="2:24">
      <c r="B214" s="918"/>
      <c r="C214" s="921"/>
      <c r="D214" s="161">
        <v>8</v>
      </c>
      <c r="E214" s="152" t="s">
        <v>689</v>
      </c>
      <c r="F214" s="153">
        <v>254.14999999999998</v>
      </c>
      <c r="G214" s="152">
        <v>8949</v>
      </c>
      <c r="H214" s="152">
        <v>9170</v>
      </c>
      <c r="I214" s="162">
        <f t="shared" si="54"/>
        <v>1.0246954967035422</v>
      </c>
      <c r="J214" s="152">
        <v>0</v>
      </c>
      <c r="K214" s="162">
        <f t="shared" si="55"/>
        <v>0</v>
      </c>
      <c r="L214" s="153">
        <v>1.1499999999999999</v>
      </c>
      <c r="M214" s="163">
        <f t="shared" si="56"/>
        <v>1.0246954967035422</v>
      </c>
      <c r="N214" s="153">
        <v>254.14999999999998</v>
      </c>
      <c r="O214" s="152">
        <v>221</v>
      </c>
      <c r="P214" s="154">
        <v>2.4695496703542295E-2</v>
      </c>
      <c r="Q214" s="361">
        <v>0</v>
      </c>
      <c r="R214" s="154">
        <v>0</v>
      </c>
      <c r="S214" s="153">
        <v>0</v>
      </c>
      <c r="T214" s="152" t="s">
        <v>575</v>
      </c>
      <c r="U214" s="152" t="s">
        <v>654</v>
      </c>
      <c r="V214" s="152"/>
      <c r="W214" s="158">
        <v>1</v>
      </c>
      <c r="X214" s="158" t="s">
        <v>670</v>
      </c>
    </row>
    <row r="215" spans="2:24">
      <c r="B215" s="918"/>
      <c r="C215" s="921"/>
      <c r="D215" s="161">
        <v>9</v>
      </c>
      <c r="E215" s="152" t="s">
        <v>683</v>
      </c>
      <c r="F215" s="153">
        <v>247.66960000000003</v>
      </c>
      <c r="G215" s="152">
        <v>27.5</v>
      </c>
      <c r="H215" s="152">
        <v>28.86</v>
      </c>
      <c r="I215" s="162">
        <f t="shared" si="54"/>
        <v>1.0494545454545454</v>
      </c>
      <c r="J215" s="152">
        <v>0</v>
      </c>
      <c r="K215" s="162">
        <f t="shared" si="55"/>
        <v>0</v>
      </c>
      <c r="L215" s="153">
        <v>182.11</v>
      </c>
      <c r="M215" s="163">
        <f t="shared" si="56"/>
        <v>1.0494545454545454</v>
      </c>
      <c r="N215" s="153">
        <v>247.66959999999992</v>
      </c>
      <c r="O215" s="152">
        <v>1.36</v>
      </c>
      <c r="P215" s="154">
        <v>4.9454545454545459E-2</v>
      </c>
      <c r="Q215" s="361">
        <v>0</v>
      </c>
      <c r="R215" s="154">
        <v>0</v>
      </c>
      <c r="S215" s="153">
        <v>0</v>
      </c>
      <c r="T215" s="152" t="s">
        <v>575</v>
      </c>
      <c r="U215" s="152" t="s">
        <v>654</v>
      </c>
      <c r="V215" s="152"/>
      <c r="W215" s="158">
        <v>1</v>
      </c>
      <c r="X215" s="158" t="s">
        <v>685</v>
      </c>
    </row>
    <row r="216" spans="2:24">
      <c r="B216" s="919"/>
      <c r="C216" s="922"/>
      <c r="D216" s="161">
        <v>10</v>
      </c>
      <c r="E216" s="152" t="s">
        <v>433</v>
      </c>
      <c r="F216" s="153">
        <v>245.10400000000001</v>
      </c>
      <c r="G216" s="152">
        <v>47.6</v>
      </c>
      <c r="H216" s="152">
        <v>49.89</v>
      </c>
      <c r="I216" s="162">
        <f t="shared" si="54"/>
        <v>1.048109243697479</v>
      </c>
      <c r="J216" s="152">
        <v>0</v>
      </c>
      <c r="K216" s="162">
        <f t="shared" si="55"/>
        <v>0</v>
      </c>
      <c r="L216" s="153">
        <v>153.19</v>
      </c>
      <c r="M216" s="163">
        <f t="shared" si="56"/>
        <v>1.048109243697479</v>
      </c>
      <c r="N216" s="153">
        <v>350.80509999999987</v>
      </c>
      <c r="O216" s="152">
        <v>1.6</v>
      </c>
      <c r="P216" s="154">
        <v>3.3613445378151259E-2</v>
      </c>
      <c r="Q216" s="361">
        <v>0.68999999999999906</v>
      </c>
      <c r="R216" s="154">
        <v>1.4495798319327711E-2</v>
      </c>
      <c r="S216" s="153">
        <v>105.70109999999985</v>
      </c>
      <c r="T216" s="152" t="s">
        <v>575</v>
      </c>
      <c r="U216" s="152" t="s">
        <v>654</v>
      </c>
      <c r="V216" s="152"/>
      <c r="W216" s="158">
        <v>1</v>
      </c>
      <c r="X216" s="158" t="s">
        <v>437</v>
      </c>
    </row>
    <row r="217" spans="2:24">
      <c r="B217" s="917">
        <f t="shared" ref="B217:B257" si="59">B207+1</f>
        <v>45979</v>
      </c>
      <c r="C217" s="920" t="str">
        <f t="shared" ref="C217" si="60">CHOOSE(WEEKDAY(B217,2),"一","二","三","四","五","六","日")</f>
        <v>二</v>
      </c>
      <c r="D217" s="161">
        <v>1</v>
      </c>
      <c r="E217" s="152" t="s">
        <v>767</v>
      </c>
      <c r="F217" s="153">
        <v>584.43000000000006</v>
      </c>
      <c r="G217" s="152">
        <v>5463</v>
      </c>
      <c r="H217" s="152">
        <v>5496</v>
      </c>
      <c r="I217" s="162">
        <f t="shared" si="54"/>
        <v>1.0060406370126305</v>
      </c>
      <c r="J217" s="152">
        <v>0</v>
      </c>
      <c r="K217" s="162">
        <f t="shared" si="55"/>
        <v>0</v>
      </c>
      <c r="L217" s="153">
        <v>17.71</v>
      </c>
      <c r="M217" s="163">
        <f t="shared" si="56"/>
        <v>1.0060406370126305</v>
      </c>
      <c r="N217" s="153">
        <v>584.43000000000006</v>
      </c>
      <c r="O217" s="152">
        <v>33</v>
      </c>
      <c r="P217" s="154">
        <v>6.0406370126304225E-3</v>
      </c>
      <c r="Q217" s="361">
        <v>0</v>
      </c>
      <c r="R217" s="154">
        <v>0</v>
      </c>
      <c r="S217" s="153">
        <v>0</v>
      </c>
      <c r="T217" s="152" t="s">
        <v>575</v>
      </c>
      <c r="U217" s="152" t="s">
        <v>219</v>
      </c>
      <c r="V217" s="152"/>
      <c r="W217" s="158">
        <v>1</v>
      </c>
      <c r="X217" s="158" t="s">
        <v>762</v>
      </c>
    </row>
    <row r="218" spans="2:24">
      <c r="B218" s="918"/>
      <c r="C218" s="921"/>
      <c r="D218" s="161">
        <v>2</v>
      </c>
      <c r="E218" s="152" t="s">
        <v>714</v>
      </c>
      <c r="F218" s="153">
        <v>523.03679999999997</v>
      </c>
      <c r="G218" s="152">
        <v>84.34</v>
      </c>
      <c r="H218" s="152">
        <v>87.94</v>
      </c>
      <c r="I218" s="162">
        <f t="shared" si="54"/>
        <v>1.0426843727768556</v>
      </c>
      <c r="J218" s="152">
        <v>0</v>
      </c>
      <c r="K218" s="162">
        <f t="shared" si="55"/>
        <v>0</v>
      </c>
      <c r="L218" s="153">
        <v>181.61</v>
      </c>
      <c r="M218" s="163">
        <f t="shared" si="56"/>
        <v>1.0426843727768556</v>
      </c>
      <c r="N218" s="153">
        <v>653.79599999999903</v>
      </c>
      <c r="O218" s="152">
        <v>2.88</v>
      </c>
      <c r="P218" s="154">
        <v>3.4147498221484468E-2</v>
      </c>
      <c r="Q218" s="361">
        <v>0.71999999999999442</v>
      </c>
      <c r="R218" s="154">
        <v>8.5368745553710511E-3</v>
      </c>
      <c r="S218" s="153">
        <v>130.759199999999</v>
      </c>
      <c r="T218" s="152" t="s">
        <v>575</v>
      </c>
      <c r="U218" s="152" t="s">
        <v>654</v>
      </c>
      <c r="V218" s="152"/>
      <c r="W218" s="158">
        <v>1</v>
      </c>
      <c r="X218" s="158" t="s">
        <v>710</v>
      </c>
    </row>
    <row r="219" spans="2:24">
      <c r="B219" s="918"/>
      <c r="C219" s="921"/>
      <c r="D219" s="161">
        <v>3</v>
      </c>
      <c r="E219" s="152" t="s">
        <v>432</v>
      </c>
      <c r="F219" s="153">
        <v>499.49250000000001</v>
      </c>
      <c r="G219" s="152">
        <v>189.77</v>
      </c>
      <c r="H219" s="152">
        <v>198.46</v>
      </c>
      <c r="I219" s="162">
        <f t="shared" si="54"/>
        <v>1.0457922748590398</v>
      </c>
      <c r="J219" s="152">
        <v>0</v>
      </c>
      <c r="K219" s="162">
        <f t="shared" si="55"/>
        <v>0</v>
      </c>
      <c r="L219" s="153">
        <v>152.75</v>
      </c>
      <c r="M219" s="163">
        <f t="shared" si="56"/>
        <v>1.0457922748590398</v>
      </c>
      <c r="N219" s="153">
        <v>1327.3974999999996</v>
      </c>
      <c r="O219" s="152">
        <v>3.27</v>
      </c>
      <c r="P219" s="154">
        <v>1.7231385361226748E-2</v>
      </c>
      <c r="Q219" s="361">
        <v>5.4199999999999982</v>
      </c>
      <c r="R219" s="154">
        <v>2.856088949781313E-2</v>
      </c>
      <c r="S219" s="153">
        <v>827.90499999999975</v>
      </c>
      <c r="T219" s="152" t="s">
        <v>575</v>
      </c>
      <c r="U219" s="152" t="s">
        <v>654</v>
      </c>
      <c r="V219" s="152"/>
      <c r="W219" s="158">
        <v>1</v>
      </c>
      <c r="X219" s="158" t="s">
        <v>436</v>
      </c>
    </row>
    <row r="220" spans="2:24">
      <c r="B220" s="918"/>
      <c r="C220" s="921"/>
      <c r="D220" s="161">
        <v>4</v>
      </c>
      <c r="E220" s="152" t="s">
        <v>770</v>
      </c>
      <c r="F220" s="153">
        <v>424.13</v>
      </c>
      <c r="G220" s="152">
        <v>4667</v>
      </c>
      <c r="H220" s="152">
        <v>4740</v>
      </c>
      <c r="I220" s="162">
        <f t="shared" si="54"/>
        <v>1.0156417398757231</v>
      </c>
      <c r="J220" s="152">
        <v>0</v>
      </c>
      <c r="K220" s="162">
        <f t="shared" si="55"/>
        <v>0</v>
      </c>
      <c r="L220" s="153">
        <v>5.81</v>
      </c>
      <c r="M220" s="163">
        <f t="shared" si="56"/>
        <v>1.0156417398757231</v>
      </c>
      <c r="N220" s="153">
        <v>424.13</v>
      </c>
      <c r="O220" s="152">
        <v>73</v>
      </c>
      <c r="P220" s="154">
        <v>1.5641739875723162E-2</v>
      </c>
      <c r="Q220" s="361">
        <v>0</v>
      </c>
      <c r="R220" s="154">
        <v>0</v>
      </c>
      <c r="S220" s="153">
        <v>0</v>
      </c>
      <c r="T220" s="152" t="s">
        <v>575</v>
      </c>
      <c r="U220" s="152" t="s">
        <v>219</v>
      </c>
      <c r="V220" s="152"/>
      <c r="W220" s="158">
        <v>1</v>
      </c>
      <c r="X220" s="158" t="s">
        <v>763</v>
      </c>
    </row>
    <row r="221" spans="2:24">
      <c r="B221" s="918"/>
      <c r="C221" s="921"/>
      <c r="D221" s="161">
        <v>5</v>
      </c>
      <c r="E221" s="152" t="s">
        <v>689</v>
      </c>
      <c r="F221" s="153">
        <v>419.74999999999994</v>
      </c>
      <c r="G221" s="152">
        <v>7935</v>
      </c>
      <c r="H221" s="152">
        <v>8300</v>
      </c>
      <c r="I221" s="162">
        <f t="shared" si="54"/>
        <v>1.0459987397605546</v>
      </c>
      <c r="J221" s="152">
        <v>0</v>
      </c>
      <c r="K221" s="162">
        <f t="shared" si="55"/>
        <v>0</v>
      </c>
      <c r="L221" s="153">
        <v>1.1499999999999999</v>
      </c>
      <c r="M221" s="163">
        <f t="shared" si="56"/>
        <v>1.0459987397605546</v>
      </c>
      <c r="N221" s="153">
        <v>419.74999999999994</v>
      </c>
      <c r="O221" s="152">
        <v>365</v>
      </c>
      <c r="P221" s="154">
        <v>4.5998739760554505E-2</v>
      </c>
      <c r="Q221" s="361">
        <v>0</v>
      </c>
      <c r="R221" s="154">
        <v>0</v>
      </c>
      <c r="S221" s="153">
        <v>0</v>
      </c>
      <c r="T221" s="152" t="s">
        <v>575</v>
      </c>
      <c r="U221" s="152" t="s">
        <v>654</v>
      </c>
      <c r="V221" s="152"/>
      <c r="W221" s="158">
        <v>1</v>
      </c>
      <c r="X221" s="158" t="s">
        <v>670</v>
      </c>
    </row>
    <row r="222" spans="2:24">
      <c r="B222" s="918"/>
      <c r="C222" s="921"/>
      <c r="D222" s="161">
        <v>6</v>
      </c>
      <c r="E222" s="152" t="s">
        <v>696</v>
      </c>
      <c r="F222" s="153">
        <v>348.75</v>
      </c>
      <c r="G222" s="152">
        <v>3825</v>
      </c>
      <c r="H222" s="152">
        <v>3874</v>
      </c>
      <c r="I222" s="162">
        <f t="shared" si="54"/>
        <v>1.0128104575163399</v>
      </c>
      <c r="J222" s="152">
        <v>0</v>
      </c>
      <c r="K222" s="162">
        <f t="shared" si="55"/>
        <v>0</v>
      </c>
      <c r="L222" s="153">
        <v>13.95</v>
      </c>
      <c r="M222" s="163">
        <f t="shared" si="56"/>
        <v>1.0128104575163399</v>
      </c>
      <c r="N222" s="153">
        <v>683.55</v>
      </c>
      <c r="O222" s="152">
        <v>25</v>
      </c>
      <c r="P222" s="154">
        <v>6.5359477124183009E-3</v>
      </c>
      <c r="Q222" s="361">
        <v>24</v>
      </c>
      <c r="R222" s="154">
        <v>6.2745098039215684E-3</v>
      </c>
      <c r="S222" s="153">
        <v>334.79999999999995</v>
      </c>
      <c r="T222" s="152" t="s">
        <v>575</v>
      </c>
      <c r="U222" s="152" t="s">
        <v>366</v>
      </c>
      <c r="V222" s="152" t="s">
        <v>660</v>
      </c>
      <c r="W222" s="158">
        <v>1</v>
      </c>
      <c r="X222" s="158" t="s">
        <v>698</v>
      </c>
    </row>
    <row r="223" spans="2:24">
      <c r="B223" s="918"/>
      <c r="C223" s="921"/>
      <c r="D223" s="161">
        <v>7</v>
      </c>
      <c r="E223" s="152" t="s">
        <v>743</v>
      </c>
      <c r="F223" s="153">
        <v>337.63200000000006</v>
      </c>
      <c r="G223" s="152">
        <v>39.68</v>
      </c>
      <c r="H223" s="152">
        <v>41.56</v>
      </c>
      <c r="I223" s="162">
        <f t="shared" si="54"/>
        <v>1.0473790322580645</v>
      </c>
      <c r="J223" s="152">
        <v>0</v>
      </c>
      <c r="K223" s="162">
        <f t="shared" si="55"/>
        <v>0</v>
      </c>
      <c r="L223" s="153">
        <v>211.02</v>
      </c>
      <c r="M223" s="163">
        <f t="shared" si="56"/>
        <v>1.0473790322580645</v>
      </c>
      <c r="N223" s="153">
        <v>396.71760000000057</v>
      </c>
      <c r="O223" s="152">
        <v>1.6</v>
      </c>
      <c r="P223" s="154">
        <v>4.0322580645161296E-2</v>
      </c>
      <c r="Q223" s="361">
        <v>0.28000000000000247</v>
      </c>
      <c r="R223" s="154">
        <v>7.0564516129032881E-3</v>
      </c>
      <c r="S223" s="153">
        <v>59.085600000000525</v>
      </c>
      <c r="T223" s="152" t="s">
        <v>575</v>
      </c>
      <c r="U223" s="152" t="s">
        <v>654</v>
      </c>
      <c r="V223" s="152"/>
      <c r="W223" s="158">
        <v>1</v>
      </c>
      <c r="X223" s="158" t="s">
        <v>742</v>
      </c>
    </row>
    <row r="224" spans="2:24">
      <c r="B224" s="918"/>
      <c r="C224" s="921"/>
      <c r="D224" s="161">
        <v>8</v>
      </c>
      <c r="E224" s="152" t="s">
        <v>679</v>
      </c>
      <c r="F224" s="153">
        <v>322.60099999999994</v>
      </c>
      <c r="G224" s="152">
        <v>44.24</v>
      </c>
      <c r="H224" s="152">
        <v>46.2</v>
      </c>
      <c r="I224" s="162">
        <f t="shared" si="54"/>
        <v>1.0443037974683544</v>
      </c>
      <c r="J224" s="152">
        <v>0</v>
      </c>
      <c r="K224" s="162">
        <f t="shared" si="55"/>
        <v>0</v>
      </c>
      <c r="L224" s="153">
        <v>169.79</v>
      </c>
      <c r="M224" s="163">
        <f t="shared" si="56"/>
        <v>1.0443037974683544</v>
      </c>
      <c r="N224" s="153">
        <v>332.78840000000014</v>
      </c>
      <c r="O224" s="152">
        <v>1.9</v>
      </c>
      <c r="P224" s="154">
        <v>4.2947558770343577E-2</v>
      </c>
      <c r="Q224" s="361">
        <v>6.0000000000000941E-2</v>
      </c>
      <c r="R224" s="154">
        <v>1.3562386980108712E-3</v>
      </c>
      <c r="S224" s="153">
        <v>10.18740000000016</v>
      </c>
      <c r="T224" s="152" t="s">
        <v>575</v>
      </c>
      <c r="U224" s="152" t="s">
        <v>654</v>
      </c>
      <c r="V224" s="152"/>
      <c r="W224" s="158">
        <v>1</v>
      </c>
      <c r="X224" s="158" t="s">
        <v>669</v>
      </c>
    </row>
    <row r="225" spans="2:24">
      <c r="B225" s="918"/>
      <c r="C225" s="921"/>
      <c r="D225" s="161">
        <v>9</v>
      </c>
      <c r="E225" s="152" t="s">
        <v>433</v>
      </c>
      <c r="F225" s="153">
        <v>321.69900000000001</v>
      </c>
      <c r="G225" s="152">
        <v>46.79</v>
      </c>
      <c r="H225" s="152">
        <v>49.03</v>
      </c>
      <c r="I225" s="162">
        <f t="shared" si="54"/>
        <v>1.0478734772387264</v>
      </c>
      <c r="J225" s="152">
        <v>0</v>
      </c>
      <c r="K225" s="162">
        <f t="shared" si="55"/>
        <v>0</v>
      </c>
      <c r="L225" s="153">
        <v>153.19</v>
      </c>
      <c r="M225" s="163">
        <f t="shared" si="56"/>
        <v>1.0478734772387264</v>
      </c>
      <c r="N225" s="153">
        <v>343.14560000000029</v>
      </c>
      <c r="O225" s="152">
        <v>2.1</v>
      </c>
      <c r="P225" s="154">
        <v>4.488138491130584E-2</v>
      </c>
      <c r="Q225" s="361">
        <v>0.1400000000000019</v>
      </c>
      <c r="R225" s="154">
        <v>2.9920923274204298E-3</v>
      </c>
      <c r="S225" s="153">
        <v>21.446600000000291</v>
      </c>
      <c r="T225" s="152" t="s">
        <v>575</v>
      </c>
      <c r="U225" s="152" t="s">
        <v>654</v>
      </c>
      <c r="V225" s="152"/>
      <c r="W225" s="158">
        <v>1</v>
      </c>
      <c r="X225" s="158" t="s">
        <v>437</v>
      </c>
    </row>
    <row r="226" spans="2:24">
      <c r="B226" s="919"/>
      <c r="C226" s="922"/>
      <c r="D226" s="161">
        <v>10</v>
      </c>
      <c r="E226" s="152" t="s">
        <v>687</v>
      </c>
      <c r="F226" s="153">
        <v>281.19</v>
      </c>
      <c r="G226" s="152">
        <v>32.270000000000003</v>
      </c>
      <c r="H226" s="152">
        <v>33.770000000000003</v>
      </c>
      <c r="I226" s="162">
        <f t="shared" si="54"/>
        <v>1.0464828013634955</v>
      </c>
      <c r="J226" s="152">
        <v>0</v>
      </c>
      <c r="K226" s="162">
        <f t="shared" si="55"/>
        <v>0</v>
      </c>
      <c r="L226" s="153">
        <v>187.46</v>
      </c>
      <c r="M226" s="163">
        <f t="shared" si="56"/>
        <v>1.0464828013634955</v>
      </c>
      <c r="N226" s="153">
        <v>281.19</v>
      </c>
      <c r="O226" s="152">
        <v>1.5</v>
      </c>
      <c r="P226" s="154">
        <v>4.6482801363495502E-2</v>
      </c>
      <c r="Q226" s="361">
        <v>0</v>
      </c>
      <c r="R226" s="154">
        <v>0</v>
      </c>
      <c r="S226" s="153">
        <v>0</v>
      </c>
      <c r="T226" s="152" t="s">
        <v>575</v>
      </c>
      <c r="U226" s="152" t="s">
        <v>654</v>
      </c>
      <c r="V226" s="152"/>
      <c r="W226" s="158">
        <v>1</v>
      </c>
      <c r="X226" s="158" t="s">
        <v>685</v>
      </c>
    </row>
    <row r="227" spans="2:24">
      <c r="B227" s="917">
        <f t="shared" ref="B227:B267" si="61">B217+1</f>
        <v>45980</v>
      </c>
      <c r="C227" s="920" t="str">
        <f t="shared" ref="C227" si="62">CHOOSE(WEEKDAY(B227,2),"一","二","三","四","五","六","日")</f>
        <v>三</v>
      </c>
      <c r="D227" s="161">
        <v>1</v>
      </c>
      <c r="E227" s="152" t="s">
        <v>714</v>
      </c>
      <c r="F227" s="153">
        <v>579.33590000000004</v>
      </c>
      <c r="G227" s="152">
        <v>78.2</v>
      </c>
      <c r="H227" s="152">
        <v>81.489999999999995</v>
      </c>
      <c r="I227" s="162">
        <f t="shared" si="54"/>
        <v>1.0420716112531969</v>
      </c>
      <c r="J227" s="152">
        <v>0</v>
      </c>
      <c r="K227" s="162">
        <f t="shared" si="55"/>
        <v>0</v>
      </c>
      <c r="L227" s="153">
        <v>181.61</v>
      </c>
      <c r="M227" s="163">
        <f t="shared" si="56"/>
        <v>1.0420716112531969</v>
      </c>
      <c r="N227" s="153">
        <v>597.49689999999862</v>
      </c>
      <c r="O227" s="152">
        <v>3.19</v>
      </c>
      <c r="P227" s="154">
        <v>4.0792838874680305E-2</v>
      </c>
      <c r="Q227" s="361">
        <v>9.9999999999992095E-2</v>
      </c>
      <c r="R227" s="154">
        <v>1.2787723785165229E-3</v>
      </c>
      <c r="S227" s="153">
        <v>18.160999999998566</v>
      </c>
      <c r="T227" s="152" t="s">
        <v>575</v>
      </c>
      <c r="U227" s="152" t="s">
        <v>654</v>
      </c>
      <c r="V227" s="152"/>
      <c r="W227" s="158">
        <v>1</v>
      </c>
      <c r="X227" s="158" t="s">
        <v>710</v>
      </c>
    </row>
    <row r="228" spans="2:24">
      <c r="B228" s="918"/>
      <c r="C228" s="921"/>
      <c r="D228" s="161">
        <v>2</v>
      </c>
      <c r="E228" s="152" t="s">
        <v>770</v>
      </c>
      <c r="F228" s="153">
        <v>435.74999999999994</v>
      </c>
      <c r="G228" s="152">
        <v>2825</v>
      </c>
      <c r="H228" s="152">
        <v>2900</v>
      </c>
      <c r="I228" s="162">
        <f t="shared" si="54"/>
        <v>1.0265486725663717</v>
      </c>
      <c r="J228" s="152">
        <v>0</v>
      </c>
      <c r="K228" s="162">
        <f t="shared" si="55"/>
        <v>0</v>
      </c>
      <c r="L228" s="153">
        <v>5.81</v>
      </c>
      <c r="M228" s="163">
        <f t="shared" si="56"/>
        <v>1.0265486725663717</v>
      </c>
      <c r="N228" s="153">
        <v>435.74999999999994</v>
      </c>
      <c r="O228" s="152">
        <v>75</v>
      </c>
      <c r="P228" s="154">
        <v>2.6548672566371681E-2</v>
      </c>
      <c r="Q228" s="361">
        <v>0</v>
      </c>
      <c r="R228" s="154">
        <v>0</v>
      </c>
      <c r="S228" s="153">
        <v>0</v>
      </c>
      <c r="T228" s="152" t="s">
        <v>575</v>
      </c>
      <c r="U228" s="152" t="s">
        <v>219</v>
      </c>
      <c r="V228" s="152"/>
      <c r="W228" s="158">
        <v>1</v>
      </c>
      <c r="X228" s="158" t="s">
        <v>763</v>
      </c>
    </row>
    <row r="229" spans="2:24">
      <c r="B229" s="918"/>
      <c r="C229" s="921"/>
      <c r="D229" s="161">
        <v>3</v>
      </c>
      <c r="E229" s="152" t="s">
        <v>361</v>
      </c>
      <c r="F229" s="153">
        <v>432.59999999999997</v>
      </c>
      <c r="G229" s="152">
        <v>3531</v>
      </c>
      <c r="H229" s="152">
        <v>3487</v>
      </c>
      <c r="I229" s="162">
        <f t="shared" si="54"/>
        <v>0.98753894080996885</v>
      </c>
      <c r="J229" s="152">
        <v>72</v>
      </c>
      <c r="K229" s="162">
        <f t="shared" si="55"/>
        <v>2.0390824129141887E-2</v>
      </c>
      <c r="L229" s="153">
        <v>15.45</v>
      </c>
      <c r="M229" s="163">
        <f t="shared" si="56"/>
        <v>1.0079297649391108</v>
      </c>
      <c r="N229" s="153">
        <v>432.59999999999997</v>
      </c>
      <c r="O229" s="152">
        <v>28</v>
      </c>
      <c r="P229" s="154">
        <v>7.9297649391107342E-3</v>
      </c>
      <c r="Q229" s="361">
        <v>0</v>
      </c>
      <c r="R229" s="154">
        <v>0</v>
      </c>
      <c r="S229" s="153">
        <v>0</v>
      </c>
      <c r="T229" s="152" t="s">
        <v>575</v>
      </c>
      <c r="U229" s="152" t="s">
        <v>220</v>
      </c>
      <c r="V229" s="152" t="s">
        <v>526</v>
      </c>
      <c r="W229" s="158">
        <v>1</v>
      </c>
      <c r="X229" s="158" t="s">
        <v>369</v>
      </c>
    </row>
    <row r="230" spans="2:24">
      <c r="B230" s="918"/>
      <c r="C230" s="921"/>
      <c r="D230" s="161">
        <v>4</v>
      </c>
      <c r="E230" s="152" t="s">
        <v>767</v>
      </c>
      <c r="F230" s="153">
        <v>301.07</v>
      </c>
      <c r="G230" s="152">
        <v>3667</v>
      </c>
      <c r="H230" s="152">
        <v>3664</v>
      </c>
      <c r="I230" s="162">
        <f t="shared" si="54"/>
        <v>0.99918189255522227</v>
      </c>
      <c r="J230" s="152">
        <v>20</v>
      </c>
      <c r="K230" s="162">
        <f t="shared" si="55"/>
        <v>5.4540496318516499E-3</v>
      </c>
      <c r="L230" s="153">
        <v>17.71</v>
      </c>
      <c r="M230" s="163">
        <f t="shared" si="56"/>
        <v>1.0046359421870739</v>
      </c>
      <c r="N230" s="153">
        <v>301.07</v>
      </c>
      <c r="O230" s="152">
        <v>17</v>
      </c>
      <c r="P230" s="154">
        <v>4.635942187073902E-3</v>
      </c>
      <c r="Q230" s="361">
        <v>0</v>
      </c>
      <c r="R230" s="154">
        <v>0</v>
      </c>
      <c r="S230" s="153">
        <v>0</v>
      </c>
      <c r="T230" s="152" t="s">
        <v>575</v>
      </c>
      <c r="U230" s="152" t="s">
        <v>219</v>
      </c>
      <c r="V230" s="152"/>
      <c r="W230" s="158">
        <v>1</v>
      </c>
      <c r="X230" s="158" t="s">
        <v>762</v>
      </c>
    </row>
    <row r="231" spans="2:24">
      <c r="B231" s="918"/>
      <c r="C231" s="921"/>
      <c r="D231" s="161">
        <v>5</v>
      </c>
      <c r="E231" s="152" t="s">
        <v>362</v>
      </c>
      <c r="F231" s="153">
        <v>284.75669999999997</v>
      </c>
      <c r="G231" s="152">
        <v>115.7</v>
      </c>
      <c r="H231" s="152">
        <v>118.75</v>
      </c>
      <c r="I231" s="162">
        <f t="shared" si="54"/>
        <v>1.0263612791702679</v>
      </c>
      <c r="J231" s="152">
        <v>0</v>
      </c>
      <c r="K231" s="162">
        <f t="shared" si="55"/>
        <v>0</v>
      </c>
      <c r="L231" s="153">
        <v>141.66999999999999</v>
      </c>
      <c r="M231" s="163">
        <f t="shared" si="56"/>
        <v>1.0263612791702679</v>
      </c>
      <c r="N231" s="153">
        <v>432.09349999999955</v>
      </c>
      <c r="O231" s="152">
        <v>2.0099999999999998</v>
      </c>
      <c r="P231" s="154">
        <v>1.737251512532411E-2</v>
      </c>
      <c r="Q231" s="361">
        <v>1.0399999999999974</v>
      </c>
      <c r="R231" s="154">
        <v>8.9887640449437967E-3</v>
      </c>
      <c r="S231" s="153">
        <v>147.33679999999961</v>
      </c>
      <c r="T231" s="152" t="s">
        <v>575</v>
      </c>
      <c r="U231" s="152" t="s">
        <v>654</v>
      </c>
      <c r="V231" s="152"/>
      <c r="W231" s="158">
        <v>1</v>
      </c>
      <c r="X231" s="158" t="s">
        <v>374</v>
      </c>
    </row>
    <row r="232" spans="2:24">
      <c r="B232" s="918"/>
      <c r="C232" s="921"/>
      <c r="D232" s="161">
        <v>6</v>
      </c>
      <c r="E232" s="152" t="s">
        <v>431</v>
      </c>
      <c r="F232" s="153">
        <v>274.23360000000002</v>
      </c>
      <c r="G232" s="152">
        <v>36.119999999999997</v>
      </c>
      <c r="H232" s="152">
        <v>37.770000000000003</v>
      </c>
      <c r="I232" s="162">
        <f t="shared" si="54"/>
        <v>1.0456810631229239</v>
      </c>
      <c r="J232" s="152">
        <v>0</v>
      </c>
      <c r="K232" s="162">
        <f t="shared" si="55"/>
        <v>0</v>
      </c>
      <c r="L232" s="153">
        <v>253.92</v>
      </c>
      <c r="M232" s="163">
        <f t="shared" si="56"/>
        <v>1.0456810631229239</v>
      </c>
      <c r="N232" s="153">
        <v>418.96800000000144</v>
      </c>
      <c r="O232" s="152">
        <v>1.08</v>
      </c>
      <c r="P232" s="154">
        <v>2.9900332225913626E-2</v>
      </c>
      <c r="Q232" s="361">
        <v>0.57000000000000561</v>
      </c>
      <c r="R232" s="154">
        <v>1.5780730897010122E-2</v>
      </c>
      <c r="S232" s="153">
        <v>144.73440000000141</v>
      </c>
      <c r="T232" s="152" t="s">
        <v>575</v>
      </c>
      <c r="U232" s="152" t="s">
        <v>654</v>
      </c>
      <c r="V232" s="152"/>
      <c r="W232" s="158">
        <v>1</v>
      </c>
      <c r="X232" s="158" t="s">
        <v>414</v>
      </c>
    </row>
    <row r="233" spans="2:24">
      <c r="B233" s="918"/>
      <c r="C233" s="921"/>
      <c r="D233" s="161">
        <v>7</v>
      </c>
      <c r="E233" s="152" t="s">
        <v>687</v>
      </c>
      <c r="F233" s="153">
        <v>264.3186</v>
      </c>
      <c r="G233" s="152">
        <v>31.03</v>
      </c>
      <c r="H233" s="152">
        <v>32.5</v>
      </c>
      <c r="I233" s="162">
        <f t="shared" si="54"/>
        <v>1.0473735095069288</v>
      </c>
      <c r="J233" s="152">
        <v>0</v>
      </c>
      <c r="K233" s="162">
        <f t="shared" si="55"/>
        <v>0</v>
      </c>
      <c r="L233" s="153">
        <v>187.46</v>
      </c>
      <c r="M233" s="163">
        <f t="shared" si="56"/>
        <v>1.0473735095069288</v>
      </c>
      <c r="N233" s="153">
        <v>275.56619999999981</v>
      </c>
      <c r="O233" s="152">
        <v>1.41</v>
      </c>
      <c r="P233" s="154">
        <v>4.5439896873992906E-2</v>
      </c>
      <c r="Q233" s="361">
        <v>5.9999999999998943E-2</v>
      </c>
      <c r="R233" s="154">
        <v>1.9336126329358343E-3</v>
      </c>
      <c r="S233" s="153">
        <v>11.247599999999803</v>
      </c>
      <c r="T233" s="152" t="s">
        <v>575</v>
      </c>
      <c r="U233" s="152" t="s">
        <v>654</v>
      </c>
      <c r="V233" s="152"/>
      <c r="W233" s="158">
        <v>1</v>
      </c>
      <c r="X233" s="158" t="s">
        <v>685</v>
      </c>
    </row>
    <row r="234" spans="2:24">
      <c r="B234" s="918"/>
      <c r="C234" s="921"/>
      <c r="D234" s="161">
        <v>8</v>
      </c>
      <c r="E234" s="152" t="s">
        <v>749</v>
      </c>
      <c r="F234" s="153">
        <v>261.25</v>
      </c>
      <c r="G234" s="152">
        <v>2567</v>
      </c>
      <c r="H234" s="152">
        <v>2622</v>
      </c>
      <c r="I234" s="162">
        <f t="shared" si="54"/>
        <v>1.0214257888585898</v>
      </c>
      <c r="J234" s="152">
        <v>0</v>
      </c>
      <c r="K234" s="162">
        <f t="shared" si="55"/>
        <v>0</v>
      </c>
      <c r="L234" s="153">
        <v>4.75</v>
      </c>
      <c r="M234" s="163">
        <f t="shared" si="56"/>
        <v>1.0214257888585898</v>
      </c>
      <c r="N234" s="153">
        <v>261.25</v>
      </c>
      <c r="O234" s="152">
        <v>55</v>
      </c>
      <c r="P234" s="154">
        <v>2.1425788858589794E-2</v>
      </c>
      <c r="Q234" s="361">
        <v>0</v>
      </c>
      <c r="R234" s="154">
        <v>0</v>
      </c>
      <c r="S234" s="153">
        <v>0</v>
      </c>
      <c r="T234" s="152" t="s">
        <v>575</v>
      </c>
      <c r="U234" s="152" t="s">
        <v>219</v>
      </c>
      <c r="V234" s="152"/>
      <c r="W234" s="158">
        <v>1</v>
      </c>
      <c r="X234" s="158" t="s">
        <v>750</v>
      </c>
    </row>
    <row r="235" spans="2:24">
      <c r="B235" s="918"/>
      <c r="C235" s="921"/>
      <c r="D235" s="161">
        <v>9</v>
      </c>
      <c r="E235" s="152" t="s">
        <v>433</v>
      </c>
      <c r="F235" s="153">
        <v>251.23159999999999</v>
      </c>
      <c r="G235" s="152">
        <v>46.21</v>
      </c>
      <c r="H235" s="152">
        <v>48.28</v>
      </c>
      <c r="I235" s="162">
        <f t="shared" si="54"/>
        <v>1.0447954988097814</v>
      </c>
      <c r="J235" s="152">
        <v>0</v>
      </c>
      <c r="K235" s="162">
        <f t="shared" si="55"/>
        <v>0</v>
      </c>
      <c r="L235" s="153">
        <v>153.19</v>
      </c>
      <c r="M235" s="163">
        <f t="shared" si="56"/>
        <v>1.0447954988097814</v>
      </c>
      <c r="N235" s="153">
        <v>317.10330000000005</v>
      </c>
      <c r="O235" s="152">
        <v>1.64</v>
      </c>
      <c r="P235" s="154">
        <v>3.5490153646396884E-2</v>
      </c>
      <c r="Q235" s="361">
        <v>0.43000000000000038</v>
      </c>
      <c r="R235" s="154">
        <v>9.3053451633845572E-3</v>
      </c>
      <c r="S235" s="153">
        <v>65.871700000000061</v>
      </c>
      <c r="T235" s="152" t="s">
        <v>575</v>
      </c>
      <c r="U235" s="152" t="s">
        <v>654</v>
      </c>
      <c r="V235" s="152"/>
      <c r="W235" s="158">
        <v>1</v>
      </c>
      <c r="X235" s="158" t="s">
        <v>437</v>
      </c>
    </row>
    <row r="236" spans="2:24">
      <c r="B236" s="919"/>
      <c r="C236" s="922"/>
      <c r="D236" s="161">
        <v>10</v>
      </c>
      <c r="E236" s="152" t="s">
        <v>524</v>
      </c>
      <c r="F236" s="153">
        <v>250.94460000000001</v>
      </c>
      <c r="G236" s="152">
        <v>21.34</v>
      </c>
      <c r="H236" s="152">
        <v>22.35</v>
      </c>
      <c r="I236" s="162">
        <f t="shared" si="54"/>
        <v>1.0473289597000939</v>
      </c>
      <c r="J236" s="152">
        <v>0</v>
      </c>
      <c r="K236" s="162">
        <f t="shared" si="55"/>
        <v>0</v>
      </c>
      <c r="L236" s="153">
        <v>248.46</v>
      </c>
      <c r="M236" s="163">
        <f t="shared" si="56"/>
        <v>1.0473289597000939</v>
      </c>
      <c r="N236" s="153">
        <v>250.94460000000041</v>
      </c>
      <c r="O236" s="152">
        <v>1.01</v>
      </c>
      <c r="P236" s="154">
        <v>4.7328959700093723E-2</v>
      </c>
      <c r="Q236" s="361">
        <v>0</v>
      </c>
      <c r="R236" s="154">
        <v>0</v>
      </c>
      <c r="S236" s="153">
        <v>0</v>
      </c>
      <c r="T236" s="152" t="s">
        <v>575</v>
      </c>
      <c r="U236" s="152" t="s">
        <v>654</v>
      </c>
      <c r="V236" s="152"/>
      <c r="W236" s="158">
        <v>1</v>
      </c>
      <c r="X236" s="158" t="s">
        <v>370</v>
      </c>
    </row>
    <row r="237" spans="2:24">
      <c r="B237" s="917">
        <f t="shared" ref="B237:B277" si="63">B227+1</f>
        <v>45981</v>
      </c>
      <c r="C237" s="920" t="str">
        <f t="shared" ref="C237" si="64">CHOOSE(WEEKDAY(B237,2),"一","二","三","四","五","六","日")</f>
        <v>四</v>
      </c>
      <c r="D237" s="161">
        <v>1</v>
      </c>
      <c r="E237" s="152" t="s">
        <v>765</v>
      </c>
      <c r="F237" s="153">
        <v>864.91200000000003</v>
      </c>
      <c r="G237" s="152">
        <v>154.87</v>
      </c>
      <c r="H237" s="152">
        <v>162.22</v>
      </c>
      <c r="I237" s="162">
        <f t="shared" si="54"/>
        <v>1.0474591592948925</v>
      </c>
      <c r="J237" s="152">
        <v>0</v>
      </c>
      <c r="K237" s="162">
        <f t="shared" si="55"/>
        <v>0</v>
      </c>
      <c r="L237" s="153">
        <v>155.84</v>
      </c>
      <c r="M237" s="163">
        <f t="shared" si="56"/>
        <v>1.0474591592948925</v>
      </c>
      <c r="N237" s="153">
        <v>1145.4239999999991</v>
      </c>
      <c r="O237" s="152">
        <v>5.55</v>
      </c>
      <c r="P237" s="154">
        <v>3.5836508039000452E-2</v>
      </c>
      <c r="Q237" s="361">
        <v>1.7999999999999945</v>
      </c>
      <c r="R237" s="154">
        <v>1.1622651255892003E-2</v>
      </c>
      <c r="S237" s="153">
        <v>280.51199999999915</v>
      </c>
      <c r="T237" s="152" t="s">
        <v>575</v>
      </c>
      <c r="U237" s="152" t="s">
        <v>654</v>
      </c>
      <c r="V237" s="152"/>
      <c r="W237" s="158">
        <v>1</v>
      </c>
      <c r="X237" s="158" t="s">
        <v>762</v>
      </c>
    </row>
    <row r="238" spans="2:24">
      <c r="B238" s="918"/>
      <c r="C238" s="921"/>
      <c r="D238" s="161">
        <v>2</v>
      </c>
      <c r="E238" s="152" t="s">
        <v>361</v>
      </c>
      <c r="F238" s="153">
        <v>695.25</v>
      </c>
      <c r="G238" s="152">
        <v>3373</v>
      </c>
      <c r="H238" s="152">
        <v>3418</v>
      </c>
      <c r="I238" s="162">
        <f t="shared" si="54"/>
        <v>1.0133412392528907</v>
      </c>
      <c r="J238" s="152">
        <v>0</v>
      </c>
      <c r="K238" s="162">
        <f t="shared" si="55"/>
        <v>0</v>
      </c>
      <c r="L238" s="153">
        <v>15.45</v>
      </c>
      <c r="M238" s="163">
        <f t="shared" si="56"/>
        <v>1.0133412392528907</v>
      </c>
      <c r="N238" s="153">
        <v>695.25</v>
      </c>
      <c r="O238" s="152">
        <v>45</v>
      </c>
      <c r="P238" s="154">
        <v>1.3341239252890602E-2</v>
      </c>
      <c r="Q238" s="361">
        <v>0</v>
      </c>
      <c r="R238" s="154">
        <v>0</v>
      </c>
      <c r="S238" s="153">
        <v>0</v>
      </c>
      <c r="T238" s="152" t="s">
        <v>575</v>
      </c>
      <c r="U238" s="152" t="s">
        <v>220</v>
      </c>
      <c r="V238" s="152" t="s">
        <v>526</v>
      </c>
      <c r="W238" s="158">
        <v>1</v>
      </c>
      <c r="X238" s="158" t="s">
        <v>369</v>
      </c>
    </row>
    <row r="239" spans="2:24">
      <c r="B239" s="918"/>
      <c r="C239" s="921"/>
      <c r="D239" s="161">
        <v>3</v>
      </c>
      <c r="E239" s="152" t="s">
        <v>766</v>
      </c>
      <c r="F239" s="153">
        <v>631.07719999999995</v>
      </c>
      <c r="G239" s="152">
        <v>65.900000000000006</v>
      </c>
      <c r="H239" s="152">
        <v>69.040000000000006</v>
      </c>
      <c r="I239" s="162">
        <f t="shared" si="54"/>
        <v>1.0476479514415782</v>
      </c>
      <c r="J239" s="152">
        <v>0</v>
      </c>
      <c r="K239" s="162">
        <f t="shared" si="55"/>
        <v>0</v>
      </c>
      <c r="L239" s="153">
        <v>200.98</v>
      </c>
      <c r="M239" s="163">
        <f t="shared" si="56"/>
        <v>1.0476479514415782</v>
      </c>
      <c r="N239" s="153">
        <v>631.07720000000006</v>
      </c>
      <c r="O239" s="152">
        <v>3.14</v>
      </c>
      <c r="P239" s="154">
        <v>4.764795144157815E-2</v>
      </c>
      <c r="Q239" s="361">
        <v>0</v>
      </c>
      <c r="R239" s="154">
        <v>0</v>
      </c>
      <c r="S239" s="153">
        <v>0</v>
      </c>
      <c r="T239" s="152" t="s">
        <v>575</v>
      </c>
      <c r="U239" s="152" t="s">
        <v>654</v>
      </c>
      <c r="V239" s="152"/>
      <c r="W239" s="158">
        <v>1</v>
      </c>
      <c r="X239" s="158" t="s">
        <v>762</v>
      </c>
    </row>
    <row r="240" spans="2:24">
      <c r="B240" s="918"/>
      <c r="C240" s="921"/>
      <c r="D240" s="161">
        <v>4</v>
      </c>
      <c r="E240" s="152" t="s">
        <v>714</v>
      </c>
      <c r="F240" s="153">
        <v>552.09440000000006</v>
      </c>
      <c r="G240" s="152">
        <v>67.23</v>
      </c>
      <c r="H240" s="152">
        <v>70.489999999999995</v>
      </c>
      <c r="I240" s="162">
        <f t="shared" si="54"/>
        <v>1.0484902573255985</v>
      </c>
      <c r="J240" s="152">
        <v>0</v>
      </c>
      <c r="K240" s="162">
        <f t="shared" si="55"/>
        <v>0</v>
      </c>
      <c r="L240" s="153">
        <v>181.61</v>
      </c>
      <c r="M240" s="163">
        <f t="shared" si="56"/>
        <v>1.0484902573255985</v>
      </c>
      <c r="N240" s="153">
        <v>592.04859999999837</v>
      </c>
      <c r="O240" s="152">
        <v>3.04</v>
      </c>
      <c r="P240" s="154">
        <v>4.5217908671723928E-2</v>
      </c>
      <c r="Q240" s="361">
        <v>0.21999999999999087</v>
      </c>
      <c r="R240" s="154">
        <v>3.2723486538746224E-3</v>
      </c>
      <c r="S240" s="153">
        <v>39.954199999998345</v>
      </c>
      <c r="T240" s="152" t="s">
        <v>575</v>
      </c>
      <c r="U240" s="152" t="s">
        <v>654</v>
      </c>
      <c r="V240" s="152"/>
      <c r="W240" s="158">
        <v>1</v>
      </c>
      <c r="X240" s="158" t="s">
        <v>710</v>
      </c>
    </row>
    <row r="241" spans="2:24">
      <c r="B241" s="918"/>
      <c r="C241" s="921"/>
      <c r="D241" s="161">
        <v>5</v>
      </c>
      <c r="E241" s="152" t="s">
        <v>767</v>
      </c>
      <c r="F241" s="153">
        <v>371.91</v>
      </c>
      <c r="G241" s="152">
        <v>3295</v>
      </c>
      <c r="H241" s="152">
        <v>3316</v>
      </c>
      <c r="I241" s="162">
        <f t="shared" si="54"/>
        <v>1.0063732928679818</v>
      </c>
      <c r="J241" s="152">
        <v>0</v>
      </c>
      <c r="K241" s="162">
        <f t="shared" si="55"/>
        <v>0</v>
      </c>
      <c r="L241" s="153">
        <v>17.71</v>
      </c>
      <c r="M241" s="163">
        <f t="shared" si="56"/>
        <v>1.0063732928679818</v>
      </c>
      <c r="N241" s="153">
        <v>371.91</v>
      </c>
      <c r="O241" s="152">
        <v>21</v>
      </c>
      <c r="P241" s="154">
        <v>6.3732928679817906E-3</v>
      </c>
      <c r="Q241" s="361">
        <v>0</v>
      </c>
      <c r="R241" s="154">
        <v>0</v>
      </c>
      <c r="S241" s="153">
        <v>0</v>
      </c>
      <c r="T241" s="152" t="s">
        <v>575</v>
      </c>
      <c r="U241" s="152" t="s">
        <v>219</v>
      </c>
      <c r="V241" s="152"/>
      <c r="W241" s="158">
        <v>1</v>
      </c>
      <c r="X241" s="158" t="s">
        <v>762</v>
      </c>
    </row>
    <row r="242" spans="2:24">
      <c r="B242" s="918"/>
      <c r="C242" s="921"/>
      <c r="D242" s="161">
        <v>6</v>
      </c>
      <c r="E242" s="152" t="s">
        <v>675</v>
      </c>
      <c r="F242" s="153">
        <v>347.721</v>
      </c>
      <c r="G242" s="152">
        <v>38.630000000000003</v>
      </c>
      <c r="H242" s="152">
        <v>40.28</v>
      </c>
      <c r="I242" s="162">
        <f t="shared" si="54"/>
        <v>1.0427129174216929</v>
      </c>
      <c r="J242" s="152">
        <v>0</v>
      </c>
      <c r="K242" s="162">
        <f t="shared" si="55"/>
        <v>0</v>
      </c>
      <c r="L242" s="153">
        <v>210.74</v>
      </c>
      <c r="M242" s="163">
        <f t="shared" si="56"/>
        <v>1.0427129174216929</v>
      </c>
      <c r="N242" s="153">
        <v>347.72099999999972</v>
      </c>
      <c r="O242" s="152">
        <v>1.65</v>
      </c>
      <c r="P242" s="154">
        <v>4.2712917421692982E-2</v>
      </c>
      <c r="Q242" s="361">
        <v>0</v>
      </c>
      <c r="R242" s="154">
        <v>0</v>
      </c>
      <c r="S242" s="153">
        <v>0</v>
      </c>
      <c r="T242" s="152" t="s">
        <v>575</v>
      </c>
      <c r="U242" s="152" t="s">
        <v>654</v>
      </c>
      <c r="V242" s="152"/>
      <c r="W242" s="158">
        <v>1</v>
      </c>
      <c r="X242" s="158" t="s">
        <v>661</v>
      </c>
    </row>
    <row r="243" spans="2:24">
      <c r="B243" s="918"/>
      <c r="C243" s="921"/>
      <c r="D243" s="161">
        <v>7</v>
      </c>
      <c r="E243" s="152" t="s">
        <v>434</v>
      </c>
      <c r="F243" s="153">
        <v>313.92</v>
      </c>
      <c r="G243" s="152">
        <v>85.52</v>
      </c>
      <c r="H243" s="152">
        <v>85.37</v>
      </c>
      <c r="I243" s="162">
        <f t="shared" si="54"/>
        <v>0.99824602432179621</v>
      </c>
      <c r="J243" s="152">
        <v>3.6</v>
      </c>
      <c r="K243" s="162">
        <f t="shared" si="55"/>
        <v>4.2095416276894296E-2</v>
      </c>
      <c r="L243" s="153">
        <v>96</v>
      </c>
      <c r="M243" s="163">
        <f t="shared" si="56"/>
        <v>1.0403414405986904</v>
      </c>
      <c r="N243" s="153">
        <v>331.20000000000027</v>
      </c>
      <c r="O243" s="152">
        <v>3.27</v>
      </c>
      <c r="P243" s="154">
        <v>3.8236669784845655E-2</v>
      </c>
      <c r="Q243" s="361">
        <v>0.18000000000000282</v>
      </c>
      <c r="R243" s="154">
        <v>2.1047708138447478E-3</v>
      </c>
      <c r="S243" s="153">
        <v>17.280000000000271</v>
      </c>
      <c r="T243" s="152" t="s">
        <v>575</v>
      </c>
      <c r="U243" s="152" t="s">
        <v>219</v>
      </c>
      <c r="V243" s="152"/>
      <c r="W243" s="158">
        <v>1</v>
      </c>
      <c r="X243" s="158" t="s">
        <v>413</v>
      </c>
    </row>
    <row r="244" spans="2:24">
      <c r="B244" s="918"/>
      <c r="C244" s="921"/>
      <c r="D244" s="161">
        <v>8</v>
      </c>
      <c r="E244" s="152" t="s">
        <v>433</v>
      </c>
      <c r="F244" s="153">
        <v>278.80580000000003</v>
      </c>
      <c r="G244" s="152">
        <v>43.3</v>
      </c>
      <c r="H244" s="152">
        <v>45.12</v>
      </c>
      <c r="I244" s="162">
        <f t="shared" si="54"/>
        <v>1.0420323325635104</v>
      </c>
      <c r="J244" s="152">
        <v>0</v>
      </c>
      <c r="K244" s="162">
        <f t="shared" si="55"/>
        <v>0</v>
      </c>
      <c r="L244" s="153">
        <v>153.19</v>
      </c>
      <c r="M244" s="163">
        <f t="shared" si="56"/>
        <v>1.0420323325635104</v>
      </c>
      <c r="N244" s="153">
        <v>278.80580000000003</v>
      </c>
      <c r="O244" s="152">
        <v>1.82</v>
      </c>
      <c r="P244" s="154">
        <v>4.2032332563510397E-2</v>
      </c>
      <c r="Q244" s="361">
        <v>0</v>
      </c>
      <c r="R244" s="154">
        <v>0</v>
      </c>
      <c r="S244" s="153">
        <v>0</v>
      </c>
      <c r="T244" s="152" t="s">
        <v>575</v>
      </c>
      <c r="U244" s="152" t="s">
        <v>654</v>
      </c>
      <c r="V244" s="152"/>
      <c r="W244" s="158">
        <v>1</v>
      </c>
      <c r="X244" s="158" t="s">
        <v>437</v>
      </c>
    </row>
    <row r="245" spans="2:24">
      <c r="B245" s="918"/>
      <c r="C245" s="921"/>
      <c r="D245" s="161">
        <v>9</v>
      </c>
      <c r="E245" s="152" t="s">
        <v>524</v>
      </c>
      <c r="F245" s="153">
        <v>260.88300000000004</v>
      </c>
      <c r="G245" s="152">
        <v>23</v>
      </c>
      <c r="H245" s="152">
        <v>24.05</v>
      </c>
      <c r="I245" s="162">
        <f t="shared" si="54"/>
        <v>1.0456521739130435</v>
      </c>
      <c r="J245" s="152">
        <v>0</v>
      </c>
      <c r="K245" s="162">
        <f t="shared" si="55"/>
        <v>0</v>
      </c>
      <c r="L245" s="153">
        <v>248.46</v>
      </c>
      <c r="M245" s="163">
        <f t="shared" si="56"/>
        <v>1.0456521739130435</v>
      </c>
      <c r="N245" s="153">
        <v>260.88300000000021</v>
      </c>
      <c r="O245" s="152">
        <v>1.05</v>
      </c>
      <c r="P245" s="154">
        <v>4.5652173913043478E-2</v>
      </c>
      <c r="Q245" s="361">
        <v>0</v>
      </c>
      <c r="R245" s="154">
        <v>0</v>
      </c>
      <c r="S245" s="153">
        <v>0</v>
      </c>
      <c r="T245" s="152" t="s">
        <v>575</v>
      </c>
      <c r="U245" s="152" t="s">
        <v>654</v>
      </c>
      <c r="V245" s="152"/>
      <c r="W245" s="158">
        <v>1</v>
      </c>
      <c r="X245" s="158" t="s">
        <v>370</v>
      </c>
    </row>
    <row r="246" spans="2:24">
      <c r="B246" s="919"/>
      <c r="C246" s="922"/>
      <c r="D246" s="161">
        <v>10</v>
      </c>
      <c r="E246" s="152" t="s">
        <v>687</v>
      </c>
      <c r="F246" s="153">
        <v>253.07100000000003</v>
      </c>
      <c r="G246" s="152">
        <v>27.9</v>
      </c>
      <c r="H246" s="152">
        <v>29.25</v>
      </c>
      <c r="I246" s="162">
        <f t="shared" si="54"/>
        <v>1.0483870967741935</v>
      </c>
      <c r="J246" s="152">
        <v>0</v>
      </c>
      <c r="K246" s="162">
        <f t="shared" si="55"/>
        <v>0</v>
      </c>
      <c r="L246" s="153">
        <v>187.46</v>
      </c>
      <c r="M246" s="163">
        <f t="shared" si="56"/>
        <v>1.0483870967741935</v>
      </c>
      <c r="N246" s="153">
        <v>253.07100000000028</v>
      </c>
      <c r="O246" s="152">
        <v>1.35</v>
      </c>
      <c r="P246" s="154">
        <v>4.8387096774193554E-2</v>
      </c>
      <c r="Q246" s="361">
        <v>0</v>
      </c>
      <c r="R246" s="154">
        <v>0</v>
      </c>
      <c r="S246" s="153">
        <v>0</v>
      </c>
      <c r="T246" s="152" t="s">
        <v>575</v>
      </c>
      <c r="U246" s="152" t="s">
        <v>654</v>
      </c>
      <c r="V246" s="152"/>
      <c r="W246" s="158">
        <v>1</v>
      </c>
      <c r="X246" s="158" t="s">
        <v>685</v>
      </c>
    </row>
    <row r="247" spans="2:24">
      <c r="B247" s="917">
        <f t="shared" si="57"/>
        <v>45982</v>
      </c>
      <c r="C247" s="920" t="str">
        <f t="shared" ref="C247" si="65">CHOOSE(WEEKDAY(B247,2),"一","二","三","四","五","六","日")</f>
        <v>五</v>
      </c>
      <c r="D247" s="161">
        <v>1</v>
      </c>
      <c r="E247" s="152" t="s">
        <v>767</v>
      </c>
      <c r="F247" s="153">
        <v>1239.7</v>
      </c>
      <c r="G247" s="152">
        <v>1981</v>
      </c>
      <c r="H247" s="152">
        <v>2051</v>
      </c>
      <c r="I247" s="162">
        <f t="shared" si="54"/>
        <v>1.0353356890459364</v>
      </c>
      <c r="J247" s="152">
        <v>0</v>
      </c>
      <c r="K247" s="162">
        <f t="shared" si="55"/>
        <v>0</v>
      </c>
      <c r="L247" s="153">
        <v>17.71</v>
      </c>
      <c r="M247" s="163">
        <f t="shared" si="56"/>
        <v>1.0353356890459364</v>
      </c>
      <c r="N247" s="153">
        <v>1239.7</v>
      </c>
      <c r="O247" s="152">
        <v>70</v>
      </c>
      <c r="P247" s="154">
        <v>3.5335689045936397E-2</v>
      </c>
      <c r="Q247" s="361">
        <v>0</v>
      </c>
      <c r="R247" s="154">
        <v>0</v>
      </c>
      <c r="S247" s="153">
        <v>0</v>
      </c>
      <c r="T247" s="152" t="s">
        <v>575</v>
      </c>
      <c r="U247" s="152" t="s">
        <v>219</v>
      </c>
      <c r="V247" s="152"/>
      <c r="W247" s="158">
        <v>1</v>
      </c>
      <c r="X247" s="158" t="s">
        <v>762</v>
      </c>
    </row>
    <row r="248" spans="2:24">
      <c r="B248" s="918"/>
      <c r="C248" s="921"/>
      <c r="D248" s="161">
        <v>2</v>
      </c>
      <c r="E248" s="152" t="s">
        <v>773</v>
      </c>
      <c r="F248" s="153">
        <v>389.99400000000003</v>
      </c>
      <c r="G248" s="152">
        <v>339.66</v>
      </c>
      <c r="H248" s="152">
        <v>328.16</v>
      </c>
      <c r="I248" s="162">
        <f t="shared" si="54"/>
        <v>0.96614261320143668</v>
      </c>
      <c r="J248" s="152">
        <v>17.2</v>
      </c>
      <c r="K248" s="162">
        <f t="shared" si="55"/>
        <v>5.0638874168285927E-2</v>
      </c>
      <c r="L248" s="153">
        <v>68.42</v>
      </c>
      <c r="M248" s="163">
        <f t="shared" si="56"/>
        <v>1.0167814873697227</v>
      </c>
      <c r="N248" s="153">
        <v>389.99399999999923</v>
      </c>
      <c r="O248" s="152">
        <v>5.7</v>
      </c>
      <c r="P248" s="154">
        <v>1.6781487369722663E-2</v>
      </c>
      <c r="Q248" s="361">
        <v>-1.1546319456101628E-14</v>
      </c>
      <c r="R248" s="154">
        <v>-3.3993756863044302E-17</v>
      </c>
      <c r="S248" s="153">
        <v>-7.8999917718647342E-13</v>
      </c>
      <c r="T248" s="152" t="s">
        <v>575</v>
      </c>
      <c r="U248" s="152" t="s">
        <v>654</v>
      </c>
      <c r="V248" s="152"/>
      <c r="W248" s="158">
        <v>1</v>
      </c>
      <c r="X248" s="158" t="s">
        <v>763</v>
      </c>
    </row>
    <row r="249" spans="2:24">
      <c r="B249" s="918"/>
      <c r="C249" s="921"/>
      <c r="D249" s="161">
        <v>3</v>
      </c>
      <c r="E249" s="152" t="s">
        <v>714</v>
      </c>
      <c r="F249" s="153">
        <v>366.85220000000004</v>
      </c>
      <c r="G249" s="152">
        <v>52</v>
      </c>
      <c r="H249" s="152">
        <v>54.32</v>
      </c>
      <c r="I249" s="162">
        <f t="shared" si="54"/>
        <v>1.0446153846153847</v>
      </c>
      <c r="J249" s="152">
        <v>0</v>
      </c>
      <c r="K249" s="162">
        <f t="shared" si="55"/>
        <v>0</v>
      </c>
      <c r="L249" s="153">
        <v>181.61</v>
      </c>
      <c r="M249" s="163">
        <f t="shared" si="56"/>
        <v>1.0446153846153847</v>
      </c>
      <c r="N249" s="153">
        <v>421.3352000000001</v>
      </c>
      <c r="O249" s="152">
        <v>2.02</v>
      </c>
      <c r="P249" s="154">
        <v>3.884615384615385E-2</v>
      </c>
      <c r="Q249" s="361">
        <v>0.30000000000000027</v>
      </c>
      <c r="R249" s="154">
        <v>5.7692307692307748E-3</v>
      </c>
      <c r="S249" s="153">
        <v>54.483000000000054</v>
      </c>
      <c r="T249" s="152" t="s">
        <v>575</v>
      </c>
      <c r="U249" s="152" t="s">
        <v>654</v>
      </c>
      <c r="V249" s="152"/>
      <c r="W249" s="158">
        <v>1</v>
      </c>
      <c r="X249" s="158" t="s">
        <v>710</v>
      </c>
    </row>
    <row r="250" spans="2:24">
      <c r="B250" s="918"/>
      <c r="C250" s="921"/>
      <c r="D250" s="161">
        <v>4</v>
      </c>
      <c r="E250" s="152" t="s">
        <v>362</v>
      </c>
      <c r="F250" s="153">
        <v>308.84059999999999</v>
      </c>
      <c r="G250" s="152">
        <v>70.58</v>
      </c>
      <c r="H250" s="152">
        <v>72.760000000000005</v>
      </c>
      <c r="I250" s="162">
        <f t="shared" si="54"/>
        <v>1.0308869368092946</v>
      </c>
      <c r="J250" s="152">
        <v>0</v>
      </c>
      <c r="K250" s="162">
        <f t="shared" si="55"/>
        <v>0</v>
      </c>
      <c r="L250" s="153">
        <v>141.66999999999999</v>
      </c>
      <c r="M250" s="163">
        <f t="shared" si="56"/>
        <v>1.0308869368092946</v>
      </c>
      <c r="N250" s="153">
        <v>308.84060000000096</v>
      </c>
      <c r="O250" s="152">
        <v>2.1800000000000002</v>
      </c>
      <c r="P250" s="154">
        <v>3.088693680929442E-2</v>
      </c>
      <c r="Q250" s="361">
        <v>6.6613381477509392E-15</v>
      </c>
      <c r="R250" s="154">
        <v>9.4379968089415407E-17</v>
      </c>
      <c r="S250" s="153">
        <v>9.4371177539187544E-13</v>
      </c>
      <c r="T250" s="152" t="s">
        <v>575</v>
      </c>
      <c r="U250" s="152" t="s">
        <v>654</v>
      </c>
      <c r="V250" s="152"/>
      <c r="W250" s="158">
        <v>1</v>
      </c>
      <c r="X250" s="158" t="s">
        <v>374</v>
      </c>
    </row>
    <row r="251" spans="2:24">
      <c r="B251" s="918"/>
      <c r="C251" s="921"/>
      <c r="D251" s="161">
        <v>5</v>
      </c>
      <c r="E251" s="152" t="s">
        <v>696</v>
      </c>
      <c r="F251" s="153">
        <v>292.95</v>
      </c>
      <c r="G251" s="152">
        <v>2678</v>
      </c>
      <c r="H251" s="152">
        <v>2622</v>
      </c>
      <c r="I251" s="162">
        <f t="shared" si="54"/>
        <v>0.97908887229275576</v>
      </c>
      <c r="J251" s="152">
        <v>77</v>
      </c>
      <c r="K251" s="162">
        <f t="shared" si="55"/>
        <v>2.8752800597460791E-2</v>
      </c>
      <c r="L251" s="153">
        <v>13.95</v>
      </c>
      <c r="M251" s="163">
        <f t="shared" si="56"/>
        <v>1.0078416728902166</v>
      </c>
      <c r="N251" s="153">
        <v>292.95</v>
      </c>
      <c r="O251" s="152">
        <v>21</v>
      </c>
      <c r="P251" s="154">
        <v>7.8416728902165802E-3</v>
      </c>
      <c r="Q251" s="361">
        <v>0</v>
      </c>
      <c r="R251" s="154">
        <v>0</v>
      </c>
      <c r="S251" s="153">
        <v>0</v>
      </c>
      <c r="T251" s="152" t="s">
        <v>575</v>
      </c>
      <c r="U251" s="152" t="s">
        <v>366</v>
      </c>
      <c r="V251" s="152" t="s">
        <v>660</v>
      </c>
      <c r="W251" s="158">
        <v>1</v>
      </c>
      <c r="X251" s="158" t="s">
        <v>698</v>
      </c>
    </row>
    <row r="252" spans="2:24">
      <c r="B252" s="918"/>
      <c r="C252" s="921"/>
      <c r="D252" s="161">
        <v>6</v>
      </c>
      <c r="E252" s="152" t="s">
        <v>689</v>
      </c>
      <c r="F252" s="153">
        <v>280.59999999999997</v>
      </c>
      <c r="G252" s="152">
        <v>5136</v>
      </c>
      <c r="H252" s="152">
        <v>5380</v>
      </c>
      <c r="I252" s="162">
        <f t="shared" si="54"/>
        <v>1.0475077881619939</v>
      </c>
      <c r="J252" s="152">
        <v>0</v>
      </c>
      <c r="K252" s="162">
        <f t="shared" si="55"/>
        <v>0</v>
      </c>
      <c r="L252" s="153">
        <v>1.1499999999999999</v>
      </c>
      <c r="M252" s="163">
        <f t="shared" si="56"/>
        <v>1.0475077881619939</v>
      </c>
      <c r="N252" s="153">
        <v>280.59999999999997</v>
      </c>
      <c r="O252" s="152">
        <v>244</v>
      </c>
      <c r="P252" s="154">
        <v>4.7507788161993768E-2</v>
      </c>
      <c r="Q252" s="361">
        <v>0</v>
      </c>
      <c r="R252" s="154">
        <v>0</v>
      </c>
      <c r="S252" s="153">
        <v>0</v>
      </c>
      <c r="T252" s="152" t="s">
        <v>575</v>
      </c>
      <c r="U252" s="152" t="s">
        <v>654</v>
      </c>
      <c r="V252" s="152"/>
      <c r="W252" s="158">
        <v>1</v>
      </c>
      <c r="X252" s="158" t="s">
        <v>670</v>
      </c>
    </row>
    <row r="253" spans="2:24">
      <c r="B253" s="918"/>
      <c r="C253" s="921"/>
      <c r="D253" s="161">
        <v>7</v>
      </c>
      <c r="E253" s="152" t="s">
        <v>433</v>
      </c>
      <c r="F253" s="153">
        <v>275.74200000000002</v>
      </c>
      <c r="G253" s="152">
        <v>38.57</v>
      </c>
      <c r="H253" s="152">
        <v>40.369999999999997</v>
      </c>
      <c r="I253" s="162">
        <f t="shared" si="54"/>
        <v>1.0466683951257454</v>
      </c>
      <c r="J253" s="152">
        <v>0</v>
      </c>
      <c r="K253" s="162">
        <f t="shared" si="55"/>
        <v>0</v>
      </c>
      <c r="L253" s="153">
        <v>153.19</v>
      </c>
      <c r="M253" s="163">
        <f t="shared" si="56"/>
        <v>1.0466683951257454</v>
      </c>
      <c r="N253" s="153">
        <v>275.74199999999956</v>
      </c>
      <c r="O253" s="152">
        <v>1.8</v>
      </c>
      <c r="P253" s="154">
        <v>4.6668395125745402E-2</v>
      </c>
      <c r="Q253" s="361">
        <v>-2.886579864025407E-15</v>
      </c>
      <c r="R253" s="154">
        <v>-7.4840027586865622E-17</v>
      </c>
      <c r="S253" s="153">
        <v>-4.4219516937005211E-13</v>
      </c>
      <c r="T253" s="152" t="s">
        <v>575</v>
      </c>
      <c r="U253" s="152" t="s">
        <v>654</v>
      </c>
      <c r="V253" s="152"/>
      <c r="W253" s="158">
        <v>1</v>
      </c>
      <c r="X253" s="158" t="s">
        <v>437</v>
      </c>
    </row>
    <row r="254" spans="2:24">
      <c r="B254" s="918"/>
      <c r="C254" s="921"/>
      <c r="D254" s="161">
        <v>8</v>
      </c>
      <c r="E254" s="152" t="s">
        <v>615</v>
      </c>
      <c r="F254" s="153">
        <v>272.66039999999998</v>
      </c>
      <c r="G254" s="152">
        <v>71.19</v>
      </c>
      <c r="H254" s="152">
        <v>68.03</v>
      </c>
      <c r="I254" s="162">
        <f t="shared" si="54"/>
        <v>0.95561174322236275</v>
      </c>
      <c r="J254" s="152">
        <v>5.77</v>
      </c>
      <c r="K254" s="162">
        <f t="shared" si="55"/>
        <v>8.1050709369293442E-2</v>
      </c>
      <c r="L254" s="153">
        <v>122.82</v>
      </c>
      <c r="M254" s="163">
        <f t="shared" si="56"/>
        <v>1.0366624525916561</v>
      </c>
      <c r="N254" s="153">
        <v>320.5601999999999</v>
      </c>
      <c r="O254" s="152">
        <v>2.2200000000000002</v>
      </c>
      <c r="P254" s="154">
        <v>3.118415507796039E-2</v>
      </c>
      <c r="Q254" s="361">
        <v>0.38999999999999924</v>
      </c>
      <c r="R254" s="154">
        <v>5.4782975136957335E-3</v>
      </c>
      <c r="S254" s="153">
        <v>47.899799999999907</v>
      </c>
      <c r="T254" s="152" t="s">
        <v>575</v>
      </c>
      <c r="U254" s="152" t="s">
        <v>654</v>
      </c>
      <c r="V254" s="152"/>
      <c r="W254" s="158">
        <v>1</v>
      </c>
      <c r="X254" s="158" t="s">
        <v>583</v>
      </c>
    </row>
    <row r="255" spans="2:24">
      <c r="B255" s="918"/>
      <c r="C255" s="921"/>
      <c r="D255" s="161">
        <v>9</v>
      </c>
      <c r="E255" s="152" t="s">
        <v>751</v>
      </c>
      <c r="F255" s="153">
        <v>267.2208</v>
      </c>
      <c r="G255" s="152">
        <v>47.86</v>
      </c>
      <c r="H255" s="152">
        <v>48.08</v>
      </c>
      <c r="I255" s="162">
        <f t="shared" si="54"/>
        <v>1.0045967404931049</v>
      </c>
      <c r="J255" s="152">
        <v>1.47</v>
      </c>
      <c r="K255" s="162">
        <f t="shared" si="55"/>
        <v>3.0714584203928124E-2</v>
      </c>
      <c r="L255" s="153">
        <v>371.14</v>
      </c>
      <c r="M255" s="163">
        <f t="shared" si="56"/>
        <v>1.0353113246970329</v>
      </c>
      <c r="N255" s="153">
        <v>627.22659999999917</v>
      </c>
      <c r="O255" s="152">
        <v>0.72</v>
      </c>
      <c r="P255" s="154">
        <v>1.5043877977434183E-2</v>
      </c>
      <c r="Q255" s="361">
        <v>0.96999999999999775</v>
      </c>
      <c r="R255" s="154">
        <v>2.0267446719598785E-2</v>
      </c>
      <c r="S255" s="153">
        <v>360.00579999999917</v>
      </c>
      <c r="T255" s="152" t="s">
        <v>575</v>
      </c>
      <c r="U255" s="152" t="s">
        <v>654</v>
      </c>
      <c r="V255" s="152"/>
      <c r="W255" s="158">
        <v>1</v>
      </c>
      <c r="X255" s="158" t="s">
        <v>370</v>
      </c>
    </row>
    <row r="256" spans="2:24">
      <c r="B256" s="919"/>
      <c r="C256" s="922"/>
      <c r="D256" s="161">
        <v>10</v>
      </c>
      <c r="E256" s="152" t="s">
        <v>765</v>
      </c>
      <c r="F256" s="153">
        <v>261.81119999999999</v>
      </c>
      <c r="G256" s="152">
        <v>93.11</v>
      </c>
      <c r="H256" s="152">
        <v>92.55</v>
      </c>
      <c r="I256" s="162">
        <f t="shared" si="54"/>
        <v>0.99398560842014816</v>
      </c>
      <c r="J256" s="152">
        <v>4.6399999999999997</v>
      </c>
      <c r="K256" s="162">
        <f t="shared" si="55"/>
        <v>4.9833530233057671E-2</v>
      </c>
      <c r="L256" s="153">
        <v>155.84</v>
      </c>
      <c r="M256" s="163">
        <f t="shared" si="56"/>
        <v>1.0438191386532059</v>
      </c>
      <c r="N256" s="153">
        <v>635.82719999999972</v>
      </c>
      <c r="O256" s="152">
        <v>1.68</v>
      </c>
      <c r="P256" s="154">
        <v>1.8043174739555363E-2</v>
      </c>
      <c r="Q256" s="361">
        <v>2.3999999999999986</v>
      </c>
      <c r="R256" s="154">
        <v>2.5775963913650505E-2</v>
      </c>
      <c r="S256" s="153">
        <v>374.01599999999979</v>
      </c>
      <c r="T256" s="152" t="s">
        <v>575</v>
      </c>
      <c r="U256" s="152" t="s">
        <v>654</v>
      </c>
      <c r="V256" s="152"/>
      <c r="W256" s="158">
        <v>1</v>
      </c>
      <c r="X256" s="158" t="s">
        <v>762</v>
      </c>
    </row>
    <row r="257" spans="2:24">
      <c r="B257" s="917">
        <f t="shared" si="59"/>
        <v>45983</v>
      </c>
      <c r="C257" s="920" t="str">
        <f t="shared" ref="C257" si="66">CHOOSE(WEEKDAY(B257,2),"一","二","三","四","五","六","日")</f>
        <v>六</v>
      </c>
      <c r="D257" s="161">
        <v>1</v>
      </c>
      <c r="E257" s="152" t="s">
        <v>696</v>
      </c>
      <c r="F257" s="153">
        <v>655.65</v>
      </c>
      <c r="G257" s="152">
        <v>2741</v>
      </c>
      <c r="H257" s="152">
        <v>2788</v>
      </c>
      <c r="I257" s="162">
        <f t="shared" si="54"/>
        <v>1.0171470266326159</v>
      </c>
      <c r="J257" s="152">
        <v>0</v>
      </c>
      <c r="K257" s="162">
        <f t="shared" si="55"/>
        <v>0</v>
      </c>
      <c r="L257" s="153">
        <v>13.95</v>
      </c>
      <c r="M257" s="163">
        <f t="shared" si="56"/>
        <v>1.0171470266326159</v>
      </c>
      <c r="N257" s="153">
        <v>655.65</v>
      </c>
      <c r="O257" s="152">
        <v>47</v>
      </c>
      <c r="P257" s="154">
        <v>1.7147026632615834E-2</v>
      </c>
      <c r="Q257" s="361">
        <v>0</v>
      </c>
      <c r="R257" s="154">
        <v>0</v>
      </c>
      <c r="S257" s="153">
        <v>0</v>
      </c>
      <c r="T257" s="152" t="s">
        <v>575</v>
      </c>
      <c r="U257" s="152" t="s">
        <v>366</v>
      </c>
      <c r="V257" s="152" t="s">
        <v>660</v>
      </c>
      <c r="W257" s="158">
        <v>1</v>
      </c>
      <c r="X257" s="158" t="s">
        <v>698</v>
      </c>
    </row>
    <row r="258" spans="2:24">
      <c r="B258" s="918"/>
      <c r="C258" s="921"/>
      <c r="D258" s="161">
        <v>2</v>
      </c>
      <c r="E258" s="152" t="s">
        <v>714</v>
      </c>
      <c r="F258" s="153">
        <v>490.34700000000009</v>
      </c>
      <c r="G258" s="152">
        <v>55.96</v>
      </c>
      <c r="H258" s="152">
        <v>58.66</v>
      </c>
      <c r="I258" s="162">
        <f t="shared" si="54"/>
        <v>1.0482487491065047</v>
      </c>
      <c r="J258" s="152">
        <v>0</v>
      </c>
      <c r="K258" s="162">
        <f t="shared" si="55"/>
        <v>0</v>
      </c>
      <c r="L258" s="153">
        <v>181.61</v>
      </c>
      <c r="M258" s="163">
        <f t="shared" si="56"/>
        <v>1.0482487491065047</v>
      </c>
      <c r="N258" s="153">
        <v>490.34699999999924</v>
      </c>
      <c r="O258" s="152">
        <v>2.7</v>
      </c>
      <c r="P258" s="154">
        <v>4.8248749106504646E-2</v>
      </c>
      <c r="Q258" s="361">
        <v>-4.4408920985006262E-15</v>
      </c>
      <c r="R258" s="154">
        <v>-7.9358329136894676E-17</v>
      </c>
      <c r="S258" s="153">
        <v>-8.0651041400869878E-13</v>
      </c>
      <c r="T258" s="152" t="s">
        <v>575</v>
      </c>
      <c r="U258" s="152" t="s">
        <v>654</v>
      </c>
      <c r="V258" s="152"/>
      <c r="W258" s="158">
        <v>1</v>
      </c>
      <c r="X258" s="158" t="s">
        <v>710</v>
      </c>
    </row>
    <row r="259" spans="2:24">
      <c r="B259" s="918"/>
      <c r="C259" s="921"/>
      <c r="D259" s="161">
        <v>3</v>
      </c>
      <c r="E259" s="152" t="s">
        <v>749</v>
      </c>
      <c r="F259" s="153">
        <v>351.5</v>
      </c>
      <c r="G259" s="152">
        <v>2188</v>
      </c>
      <c r="H259" s="152">
        <v>2262</v>
      </c>
      <c r="I259" s="162">
        <f t="shared" si="54"/>
        <v>1.0338208409506398</v>
      </c>
      <c r="J259" s="152">
        <v>0</v>
      </c>
      <c r="K259" s="162">
        <f t="shared" si="55"/>
        <v>0</v>
      </c>
      <c r="L259" s="153">
        <v>4.75</v>
      </c>
      <c r="M259" s="163">
        <f t="shared" si="56"/>
        <v>1.0338208409506398</v>
      </c>
      <c r="N259" s="153">
        <v>351.5</v>
      </c>
      <c r="O259" s="152">
        <v>74</v>
      </c>
      <c r="P259" s="154">
        <v>3.3820840950639856E-2</v>
      </c>
      <c r="Q259" s="361">
        <v>0</v>
      </c>
      <c r="R259" s="154">
        <v>0</v>
      </c>
      <c r="S259" s="153">
        <v>0</v>
      </c>
      <c r="T259" s="152" t="s">
        <v>575</v>
      </c>
      <c r="U259" s="152" t="s">
        <v>219</v>
      </c>
      <c r="V259" s="152"/>
      <c r="W259" s="158">
        <v>1</v>
      </c>
      <c r="X259" s="158" t="s">
        <v>750</v>
      </c>
    </row>
    <row r="260" spans="2:24">
      <c r="B260" s="918"/>
      <c r="C260" s="921"/>
      <c r="D260" s="161">
        <v>4</v>
      </c>
      <c r="E260" s="152" t="s">
        <v>435</v>
      </c>
      <c r="F260" s="153">
        <v>341.35200000000003</v>
      </c>
      <c r="G260" s="152">
        <v>95.61</v>
      </c>
      <c r="H260" s="152">
        <v>94.66</v>
      </c>
      <c r="I260" s="162">
        <f t="shared" si="54"/>
        <v>0.99006380085765089</v>
      </c>
      <c r="J260" s="152">
        <v>5</v>
      </c>
      <c r="K260" s="162">
        <f t="shared" si="55"/>
        <v>5.2295784959732243E-2</v>
      </c>
      <c r="L260" s="153">
        <v>426.69</v>
      </c>
      <c r="M260" s="163">
        <f t="shared" si="56"/>
        <v>1.0423595858173831</v>
      </c>
      <c r="N260" s="153">
        <v>1728.0944999999988</v>
      </c>
      <c r="O260" s="152">
        <v>0.8</v>
      </c>
      <c r="P260" s="154">
        <v>8.3673255935571601E-3</v>
      </c>
      <c r="Q260" s="361">
        <v>3.2499999999999973</v>
      </c>
      <c r="R260" s="154">
        <v>3.3992260223825933E-2</v>
      </c>
      <c r="S260" s="153">
        <v>1386.7424999999989</v>
      </c>
      <c r="T260" s="152" t="s">
        <v>575</v>
      </c>
      <c r="U260" s="152" t="s">
        <v>654</v>
      </c>
      <c r="V260" s="152"/>
      <c r="W260" s="158">
        <v>1</v>
      </c>
      <c r="X260" s="158" t="s">
        <v>436</v>
      </c>
    </row>
    <row r="261" spans="2:24">
      <c r="B261" s="918"/>
      <c r="C261" s="921"/>
      <c r="D261" s="161">
        <v>5</v>
      </c>
      <c r="E261" s="152" t="s">
        <v>361</v>
      </c>
      <c r="F261" s="153">
        <v>309</v>
      </c>
      <c r="G261" s="152">
        <v>2428</v>
      </c>
      <c r="H261" s="152">
        <v>2408</v>
      </c>
      <c r="I261" s="162">
        <f t="shared" si="54"/>
        <v>0.99176276771004945</v>
      </c>
      <c r="J261" s="152">
        <v>40</v>
      </c>
      <c r="K261" s="162">
        <f t="shared" si="55"/>
        <v>1.6474464579901153E-2</v>
      </c>
      <c r="L261" s="153">
        <v>15.45</v>
      </c>
      <c r="M261" s="163">
        <f t="shared" si="56"/>
        <v>1.0082372322899507</v>
      </c>
      <c r="N261" s="153">
        <v>309</v>
      </c>
      <c r="O261" s="152">
        <v>20</v>
      </c>
      <c r="P261" s="154">
        <v>8.2372322899505763E-3</v>
      </c>
      <c r="Q261" s="361">
        <v>0</v>
      </c>
      <c r="R261" s="154">
        <v>0</v>
      </c>
      <c r="S261" s="153">
        <v>0</v>
      </c>
      <c r="T261" s="152" t="s">
        <v>575</v>
      </c>
      <c r="U261" s="152" t="s">
        <v>220</v>
      </c>
      <c r="V261" s="152" t="s">
        <v>526</v>
      </c>
      <c r="W261" s="158">
        <v>1</v>
      </c>
      <c r="X261" s="158" t="s">
        <v>369</v>
      </c>
    </row>
    <row r="262" spans="2:24">
      <c r="B262" s="918"/>
      <c r="C262" s="921"/>
      <c r="D262" s="161">
        <v>6</v>
      </c>
      <c r="E262" s="152" t="s">
        <v>709</v>
      </c>
      <c r="F262" s="153">
        <v>293.20999999999998</v>
      </c>
      <c r="G262" s="152">
        <v>9732</v>
      </c>
      <c r="H262" s="152">
        <v>9841</v>
      </c>
      <c r="I262" s="162">
        <f t="shared" si="54"/>
        <v>1.0112001644060831</v>
      </c>
      <c r="J262" s="152">
        <v>0</v>
      </c>
      <c r="K262" s="162">
        <f t="shared" si="55"/>
        <v>0</v>
      </c>
      <c r="L262" s="153">
        <v>2.69</v>
      </c>
      <c r="M262" s="163">
        <f t="shared" si="56"/>
        <v>1.0112001644060831</v>
      </c>
      <c r="N262" s="153">
        <v>293.20999999999998</v>
      </c>
      <c r="O262" s="152">
        <v>109</v>
      </c>
      <c r="P262" s="154">
        <v>1.1200164406083025E-2</v>
      </c>
      <c r="Q262" s="361">
        <v>0</v>
      </c>
      <c r="R262" s="154">
        <v>0</v>
      </c>
      <c r="S262" s="153">
        <v>0</v>
      </c>
      <c r="T262" s="152" t="s">
        <v>575</v>
      </c>
      <c r="U262" s="152" t="s">
        <v>219</v>
      </c>
      <c r="V262" s="152"/>
      <c r="W262" s="158">
        <v>1</v>
      </c>
      <c r="X262" s="158" t="s">
        <v>710</v>
      </c>
    </row>
    <row r="263" spans="2:24">
      <c r="B263" s="918"/>
      <c r="C263" s="921"/>
      <c r="D263" s="161">
        <v>7</v>
      </c>
      <c r="E263" s="152" t="s">
        <v>430</v>
      </c>
      <c r="F263" s="153">
        <v>288.33050000000003</v>
      </c>
      <c r="G263" s="152">
        <v>33.85</v>
      </c>
      <c r="H263" s="152">
        <v>35.419999999999995</v>
      </c>
      <c r="I263" s="162">
        <f t="shared" ref="I263:I326" si="67">H263/G263</f>
        <v>1.046381093057607</v>
      </c>
      <c r="J263" s="152">
        <v>0</v>
      </c>
      <c r="K263" s="162">
        <f t="shared" ref="K263:K326" si="68">J263/G263</f>
        <v>0</v>
      </c>
      <c r="L263" s="153">
        <v>183.65</v>
      </c>
      <c r="M263" s="163">
        <f t="shared" ref="M263:M326" si="69">(H263+J263)/G263</f>
        <v>1.046381093057607</v>
      </c>
      <c r="N263" s="153">
        <v>288.33049999999878</v>
      </c>
      <c r="O263" s="152">
        <v>1.57</v>
      </c>
      <c r="P263" s="154">
        <v>4.6381093057607091E-2</v>
      </c>
      <c r="Q263" s="361">
        <v>-6.8833827526759706E-15</v>
      </c>
      <c r="R263" s="154">
        <v>-2.0334956433311582E-16</v>
      </c>
      <c r="S263" s="153">
        <v>-1.2641332425289421E-12</v>
      </c>
      <c r="T263" s="152" t="s">
        <v>575</v>
      </c>
      <c r="U263" s="152" t="s">
        <v>654</v>
      </c>
      <c r="V263" s="152"/>
      <c r="W263" s="158">
        <v>1</v>
      </c>
      <c r="X263" s="158" t="s">
        <v>414</v>
      </c>
    </row>
    <row r="264" spans="2:24">
      <c r="B264" s="918"/>
      <c r="C264" s="921"/>
      <c r="D264" s="161">
        <v>8</v>
      </c>
      <c r="E264" s="152" t="s">
        <v>767</v>
      </c>
      <c r="F264" s="153">
        <v>265.65000000000003</v>
      </c>
      <c r="G264" s="152">
        <v>2198</v>
      </c>
      <c r="H264" s="152">
        <v>2188</v>
      </c>
      <c r="I264" s="162">
        <f t="shared" si="67"/>
        <v>0.99545040946314833</v>
      </c>
      <c r="J264" s="152">
        <v>25</v>
      </c>
      <c r="K264" s="162">
        <f t="shared" si="68"/>
        <v>1.1373976342129208E-2</v>
      </c>
      <c r="L264" s="153">
        <v>17.71</v>
      </c>
      <c r="M264" s="163">
        <f t="shared" si="69"/>
        <v>1.0068243858052774</v>
      </c>
      <c r="N264" s="153">
        <v>265.65000000000003</v>
      </c>
      <c r="O264" s="152">
        <v>15</v>
      </c>
      <c r="P264" s="154">
        <v>6.8243858052775249E-3</v>
      </c>
      <c r="Q264" s="361">
        <v>0</v>
      </c>
      <c r="R264" s="154">
        <v>0</v>
      </c>
      <c r="S264" s="153">
        <v>0</v>
      </c>
      <c r="T264" s="152" t="s">
        <v>575</v>
      </c>
      <c r="U264" s="152" t="s">
        <v>219</v>
      </c>
      <c r="V264" s="152"/>
      <c r="W264" s="158">
        <v>1</v>
      </c>
      <c r="X264" s="158" t="s">
        <v>762</v>
      </c>
    </row>
    <row r="265" spans="2:24">
      <c r="B265" s="918"/>
      <c r="C265" s="921"/>
      <c r="D265" s="161">
        <v>9</v>
      </c>
      <c r="E265" s="152" t="s">
        <v>434</v>
      </c>
      <c r="F265" s="153">
        <v>251.52</v>
      </c>
      <c r="G265" s="152">
        <v>64.760000000000005</v>
      </c>
      <c r="H265" s="152">
        <v>67.38</v>
      </c>
      <c r="I265" s="162">
        <f t="shared" si="67"/>
        <v>1.0404570722668312</v>
      </c>
      <c r="J265" s="152">
        <v>0</v>
      </c>
      <c r="K265" s="162">
        <f t="shared" si="68"/>
        <v>0</v>
      </c>
      <c r="L265" s="153">
        <v>96</v>
      </c>
      <c r="M265" s="163">
        <f t="shared" si="69"/>
        <v>1.0404570722668312</v>
      </c>
      <c r="N265" s="153">
        <v>251.51999999999907</v>
      </c>
      <c r="O265" s="152">
        <v>2.62</v>
      </c>
      <c r="P265" s="154">
        <v>4.0457072266831373E-2</v>
      </c>
      <c r="Q265" s="361">
        <v>-9.7699626167013776E-15</v>
      </c>
      <c r="R265" s="154">
        <v>-1.5086415405653763E-16</v>
      </c>
      <c r="S265" s="153">
        <v>-9.3791641120333225E-13</v>
      </c>
      <c r="T265" s="152" t="s">
        <v>575</v>
      </c>
      <c r="U265" s="152" t="s">
        <v>219</v>
      </c>
      <c r="V265" s="152"/>
      <c r="W265" s="158">
        <v>1</v>
      </c>
      <c r="X265" s="158" t="s">
        <v>413</v>
      </c>
    </row>
    <row r="266" spans="2:24">
      <c r="B266" s="919"/>
      <c r="C266" s="922"/>
      <c r="D266" s="161">
        <v>10</v>
      </c>
      <c r="E266" s="152" t="s">
        <v>581</v>
      </c>
      <c r="F266" s="153">
        <v>251.01330000000002</v>
      </c>
      <c r="G266" s="152">
        <v>147.27000000000001</v>
      </c>
      <c r="H266" s="152">
        <v>148.86000000000001</v>
      </c>
      <c r="I266" s="162">
        <f t="shared" si="67"/>
        <v>1.0107964962314118</v>
      </c>
      <c r="J266" s="152">
        <v>0</v>
      </c>
      <c r="K266" s="162">
        <f t="shared" si="68"/>
        <v>0</v>
      </c>
      <c r="L266" s="153">
        <v>157.87</v>
      </c>
      <c r="M266" s="163">
        <f t="shared" si="69"/>
        <v>1.0107964962314118</v>
      </c>
      <c r="N266" s="153">
        <v>251.01330000000056</v>
      </c>
      <c r="O266" s="152">
        <v>1.59</v>
      </c>
      <c r="P266" s="154">
        <v>1.0796496231411693E-2</v>
      </c>
      <c r="Q266" s="361">
        <v>3.3306690738754696E-15</v>
      </c>
      <c r="R266" s="154">
        <v>2.2616073021494328E-17</v>
      </c>
      <c r="S266" s="153">
        <v>5.2581272669272043E-13</v>
      </c>
      <c r="T266" s="152" t="s">
        <v>575</v>
      </c>
      <c r="U266" s="152" t="s">
        <v>654</v>
      </c>
      <c r="V266" s="152"/>
      <c r="W266" s="158">
        <v>1</v>
      </c>
      <c r="X266" s="158" t="s">
        <v>370</v>
      </c>
    </row>
    <row r="267" spans="2:24">
      <c r="B267" s="917">
        <f t="shared" si="61"/>
        <v>45984</v>
      </c>
      <c r="C267" s="920" t="str">
        <f t="shared" ref="C267" si="70">CHOOSE(WEEKDAY(B267,2),"一","二","三","四","五","六","日")</f>
        <v>日</v>
      </c>
      <c r="D267" s="161">
        <v>1</v>
      </c>
      <c r="E267" s="152" t="s">
        <v>432</v>
      </c>
      <c r="F267" s="153">
        <v>641.55000000000007</v>
      </c>
      <c r="G267" s="152">
        <v>197.18</v>
      </c>
      <c r="H267" s="152">
        <v>201.38</v>
      </c>
      <c r="I267" s="162">
        <f t="shared" si="67"/>
        <v>1.0213003347195455</v>
      </c>
      <c r="J267" s="152">
        <v>0</v>
      </c>
      <c r="K267" s="162">
        <f t="shared" si="68"/>
        <v>0</v>
      </c>
      <c r="L267" s="153">
        <v>152.75</v>
      </c>
      <c r="M267" s="163">
        <f t="shared" si="69"/>
        <v>1.0213003347195455</v>
      </c>
      <c r="N267" s="153">
        <v>641.54999999999825</v>
      </c>
      <c r="O267" s="152">
        <v>4.2</v>
      </c>
      <c r="P267" s="154">
        <v>2.1300334719545594E-2</v>
      </c>
      <c r="Q267" s="361">
        <v>-1.1546319456101628E-14</v>
      </c>
      <c r="R267" s="154">
        <v>-5.8557254569944352E-17</v>
      </c>
      <c r="S267" s="153">
        <v>-1.7637002969195237E-12</v>
      </c>
      <c r="T267" s="152" t="s">
        <v>575</v>
      </c>
      <c r="U267" s="152" t="s">
        <v>654</v>
      </c>
      <c r="V267" s="152"/>
      <c r="W267" s="158">
        <v>1</v>
      </c>
      <c r="X267" s="158" t="s">
        <v>436</v>
      </c>
    </row>
    <row r="268" spans="2:24">
      <c r="B268" s="918"/>
      <c r="C268" s="921"/>
      <c r="D268" s="161">
        <v>2</v>
      </c>
      <c r="E268" s="152" t="s">
        <v>696</v>
      </c>
      <c r="F268" s="153">
        <v>544.04999999999995</v>
      </c>
      <c r="G268" s="152">
        <v>3784</v>
      </c>
      <c r="H268" s="152">
        <v>3823</v>
      </c>
      <c r="I268" s="162">
        <f t="shared" si="67"/>
        <v>1.0103065539112051</v>
      </c>
      <c r="J268" s="152">
        <v>0</v>
      </c>
      <c r="K268" s="162">
        <f t="shared" si="68"/>
        <v>0</v>
      </c>
      <c r="L268" s="153">
        <v>13.95</v>
      </c>
      <c r="M268" s="163">
        <f t="shared" si="69"/>
        <v>1.0103065539112051</v>
      </c>
      <c r="N268" s="153">
        <v>544.04999999999995</v>
      </c>
      <c r="O268" s="152">
        <v>39</v>
      </c>
      <c r="P268" s="154">
        <v>1.0306553911205074E-2</v>
      </c>
      <c r="Q268" s="361">
        <v>0</v>
      </c>
      <c r="R268" s="154">
        <v>0</v>
      </c>
      <c r="S268" s="153">
        <v>0</v>
      </c>
      <c r="T268" s="152" t="s">
        <v>575</v>
      </c>
      <c r="U268" s="152" t="s">
        <v>366</v>
      </c>
      <c r="V268" s="152" t="s">
        <v>660</v>
      </c>
      <c r="W268" s="158">
        <v>1</v>
      </c>
      <c r="X268" s="158" t="s">
        <v>698</v>
      </c>
    </row>
    <row r="269" spans="2:24">
      <c r="B269" s="918"/>
      <c r="C269" s="921"/>
      <c r="D269" s="161">
        <v>3</v>
      </c>
      <c r="E269" s="152" t="s">
        <v>675</v>
      </c>
      <c r="F269" s="153">
        <v>381.43940000000003</v>
      </c>
      <c r="G269" s="152">
        <v>37.090000000000003</v>
      </c>
      <c r="H269" s="152">
        <v>38.9</v>
      </c>
      <c r="I269" s="162">
        <f t="shared" si="67"/>
        <v>1.048800215691561</v>
      </c>
      <c r="J269" s="152">
        <v>0</v>
      </c>
      <c r="K269" s="162">
        <f t="shared" si="68"/>
        <v>0</v>
      </c>
      <c r="L269" s="153">
        <v>210.74</v>
      </c>
      <c r="M269" s="163">
        <f t="shared" si="69"/>
        <v>1.048800215691561</v>
      </c>
      <c r="N269" s="153">
        <v>381.43939999999901</v>
      </c>
      <c r="O269" s="152">
        <v>1.81</v>
      </c>
      <c r="P269" s="154">
        <v>4.8800215691561066E-2</v>
      </c>
      <c r="Q269" s="361">
        <v>-4.8849813083506888E-15</v>
      </c>
      <c r="R269" s="154">
        <v>-1.3170615552307059E-16</v>
      </c>
      <c r="S269" s="153">
        <v>-1.0294609609218243E-12</v>
      </c>
      <c r="T269" s="152" t="s">
        <v>575</v>
      </c>
      <c r="U269" s="152" t="s">
        <v>654</v>
      </c>
      <c r="V269" s="152"/>
      <c r="W269" s="158">
        <v>1</v>
      </c>
      <c r="X269" s="158" t="s">
        <v>661</v>
      </c>
    </row>
    <row r="270" spans="2:24">
      <c r="B270" s="918"/>
      <c r="C270" s="921"/>
      <c r="D270" s="161">
        <v>4</v>
      </c>
      <c r="E270" s="152" t="s">
        <v>767</v>
      </c>
      <c r="F270" s="153">
        <v>354.20000000000005</v>
      </c>
      <c r="G270" s="152">
        <v>3484</v>
      </c>
      <c r="H270" s="152">
        <v>3423</v>
      </c>
      <c r="I270" s="162">
        <f t="shared" si="67"/>
        <v>0.9824913892078071</v>
      </c>
      <c r="J270" s="152">
        <v>81</v>
      </c>
      <c r="K270" s="162">
        <f t="shared" si="68"/>
        <v>2.3249138920780711E-2</v>
      </c>
      <c r="L270" s="153">
        <v>17.71</v>
      </c>
      <c r="M270" s="163">
        <f t="shared" si="69"/>
        <v>1.0057405281285878</v>
      </c>
      <c r="N270" s="153">
        <v>354.20000000000005</v>
      </c>
      <c r="O270" s="152">
        <v>20</v>
      </c>
      <c r="P270" s="154">
        <v>5.7405281285878304E-3</v>
      </c>
      <c r="Q270" s="361">
        <v>0</v>
      </c>
      <c r="R270" s="154">
        <v>0</v>
      </c>
      <c r="S270" s="153">
        <v>0</v>
      </c>
      <c r="T270" s="152" t="s">
        <v>575</v>
      </c>
      <c r="U270" s="152" t="s">
        <v>219</v>
      </c>
      <c r="V270" s="152"/>
      <c r="W270" s="158">
        <v>1</v>
      </c>
      <c r="X270" s="158" t="s">
        <v>762</v>
      </c>
    </row>
    <row r="271" spans="2:24">
      <c r="B271" s="918"/>
      <c r="C271" s="921"/>
      <c r="D271" s="161">
        <v>5</v>
      </c>
      <c r="E271" s="152" t="s">
        <v>769</v>
      </c>
      <c r="F271" s="153">
        <v>318.90000000000003</v>
      </c>
      <c r="G271" s="152">
        <v>1020</v>
      </c>
      <c r="H271" s="152">
        <v>1050</v>
      </c>
      <c r="I271" s="162">
        <f t="shared" si="67"/>
        <v>1.0294117647058822</v>
      </c>
      <c r="J271" s="152">
        <v>0</v>
      </c>
      <c r="K271" s="162">
        <f t="shared" si="68"/>
        <v>0</v>
      </c>
      <c r="L271" s="153">
        <v>10.63</v>
      </c>
      <c r="M271" s="163">
        <f t="shared" si="69"/>
        <v>1.0294117647058822</v>
      </c>
      <c r="N271" s="153">
        <v>318.90000000000003</v>
      </c>
      <c r="O271" s="152">
        <v>30</v>
      </c>
      <c r="P271" s="154">
        <v>2.9411764705882353E-2</v>
      </c>
      <c r="Q271" s="361">
        <v>0</v>
      </c>
      <c r="R271" s="154">
        <v>0</v>
      </c>
      <c r="S271" s="153">
        <v>0</v>
      </c>
      <c r="T271" s="152" t="s">
        <v>575</v>
      </c>
      <c r="U271" s="152" t="s">
        <v>654</v>
      </c>
      <c r="V271" s="152"/>
      <c r="W271" s="158">
        <v>1</v>
      </c>
      <c r="X271" s="158" t="s">
        <v>643</v>
      </c>
    </row>
    <row r="272" spans="2:24">
      <c r="B272" s="918"/>
      <c r="C272" s="921"/>
      <c r="D272" s="161">
        <v>6</v>
      </c>
      <c r="E272" s="152" t="s">
        <v>679</v>
      </c>
      <c r="F272" s="153">
        <v>305.62200000000001</v>
      </c>
      <c r="G272" s="152">
        <v>41.54</v>
      </c>
      <c r="H272" s="152">
        <v>43.43</v>
      </c>
      <c r="I272" s="162">
        <f t="shared" si="67"/>
        <v>1.0454983148772268</v>
      </c>
      <c r="J272" s="152">
        <v>0</v>
      </c>
      <c r="K272" s="162">
        <f t="shared" si="68"/>
        <v>0</v>
      </c>
      <c r="L272" s="153">
        <v>169.79</v>
      </c>
      <c r="M272" s="163">
        <f t="shared" si="69"/>
        <v>1.0454983148772268</v>
      </c>
      <c r="N272" s="153">
        <v>320.90310000000011</v>
      </c>
      <c r="O272" s="152">
        <v>1.8</v>
      </c>
      <c r="P272" s="154">
        <v>4.3331728454501686E-2</v>
      </c>
      <c r="Q272" s="361">
        <v>9.0000000000000524E-2</v>
      </c>
      <c r="R272" s="154">
        <v>2.166586422725097E-3</v>
      </c>
      <c r="S272" s="153">
        <v>15.281100000000087</v>
      </c>
      <c r="T272" s="152" t="s">
        <v>575</v>
      </c>
      <c r="U272" s="152" t="s">
        <v>654</v>
      </c>
      <c r="V272" s="152"/>
      <c r="W272" s="158">
        <v>1</v>
      </c>
      <c r="X272" s="158" t="s">
        <v>669</v>
      </c>
    </row>
    <row r="273" spans="2:24">
      <c r="B273" s="918"/>
      <c r="C273" s="921"/>
      <c r="D273" s="161">
        <v>7</v>
      </c>
      <c r="E273" s="152" t="s">
        <v>361</v>
      </c>
      <c r="F273" s="153">
        <v>293.55</v>
      </c>
      <c r="G273" s="152">
        <v>3756</v>
      </c>
      <c r="H273" s="152">
        <v>3775</v>
      </c>
      <c r="I273" s="162">
        <f t="shared" si="67"/>
        <v>1.0050585729499468</v>
      </c>
      <c r="J273" s="152">
        <v>0</v>
      </c>
      <c r="K273" s="162">
        <f t="shared" si="68"/>
        <v>0</v>
      </c>
      <c r="L273" s="153">
        <v>15.45</v>
      </c>
      <c r="M273" s="163">
        <f t="shared" si="69"/>
        <v>1.0050585729499468</v>
      </c>
      <c r="N273" s="153">
        <v>293.55</v>
      </c>
      <c r="O273" s="152">
        <v>19</v>
      </c>
      <c r="P273" s="154">
        <v>5.0585729499467522E-3</v>
      </c>
      <c r="Q273" s="361">
        <v>0</v>
      </c>
      <c r="R273" s="154">
        <v>0</v>
      </c>
      <c r="S273" s="153">
        <v>0</v>
      </c>
      <c r="T273" s="152" t="s">
        <v>575</v>
      </c>
      <c r="U273" s="152" t="s">
        <v>220</v>
      </c>
      <c r="V273" s="152" t="s">
        <v>526</v>
      </c>
      <c r="W273" s="158">
        <v>1</v>
      </c>
      <c r="X273" s="158" t="s">
        <v>369</v>
      </c>
    </row>
    <row r="274" spans="2:24">
      <c r="B274" s="918"/>
      <c r="C274" s="921"/>
      <c r="D274" s="161">
        <v>8</v>
      </c>
      <c r="E274" s="152" t="s">
        <v>749</v>
      </c>
      <c r="F274" s="153">
        <v>285</v>
      </c>
      <c r="G274" s="152">
        <v>2364</v>
      </c>
      <c r="H274" s="152">
        <v>2424</v>
      </c>
      <c r="I274" s="162">
        <f t="shared" si="67"/>
        <v>1.0253807106598984</v>
      </c>
      <c r="J274" s="152">
        <v>0</v>
      </c>
      <c r="K274" s="162">
        <f t="shared" si="68"/>
        <v>0</v>
      </c>
      <c r="L274" s="153">
        <v>4.75</v>
      </c>
      <c r="M274" s="163">
        <f t="shared" si="69"/>
        <v>1.0253807106598984</v>
      </c>
      <c r="N274" s="153">
        <v>285</v>
      </c>
      <c r="O274" s="152">
        <v>60</v>
      </c>
      <c r="P274" s="154">
        <v>2.5380710659898477E-2</v>
      </c>
      <c r="Q274" s="361">
        <v>0</v>
      </c>
      <c r="R274" s="154">
        <v>0</v>
      </c>
      <c r="S274" s="153">
        <v>0</v>
      </c>
      <c r="T274" s="152" t="s">
        <v>575</v>
      </c>
      <c r="U274" s="152" t="s">
        <v>219</v>
      </c>
      <c r="V274" s="152"/>
      <c r="W274" s="158">
        <v>1</v>
      </c>
      <c r="X274" s="158" t="s">
        <v>750</v>
      </c>
    </row>
    <row r="275" spans="2:24">
      <c r="B275" s="918"/>
      <c r="C275" s="921"/>
      <c r="D275" s="161">
        <v>9</v>
      </c>
      <c r="E275" s="152" t="s">
        <v>766</v>
      </c>
      <c r="F275" s="153">
        <v>281.37199999999996</v>
      </c>
      <c r="G275" s="152">
        <v>69.680000000000007</v>
      </c>
      <c r="H275" s="152">
        <v>69.72</v>
      </c>
      <c r="I275" s="162">
        <f t="shared" si="67"/>
        <v>1.0005740528128586</v>
      </c>
      <c r="J275" s="152">
        <v>1.4</v>
      </c>
      <c r="K275" s="162">
        <f t="shared" si="68"/>
        <v>2.0091848450057403E-2</v>
      </c>
      <c r="L275" s="153">
        <v>200.98</v>
      </c>
      <c r="M275" s="163">
        <f t="shared" si="69"/>
        <v>1.0206659012629162</v>
      </c>
      <c r="N275" s="153">
        <v>289.41119999999955</v>
      </c>
      <c r="O275" s="152">
        <v>1.4</v>
      </c>
      <c r="P275" s="154">
        <v>2.0091848450057403E-2</v>
      </c>
      <c r="Q275" s="361">
        <v>3.9999999999997815E-2</v>
      </c>
      <c r="R275" s="154">
        <v>5.7405281285875158E-4</v>
      </c>
      <c r="S275" s="153">
        <v>8.0391999999995605</v>
      </c>
      <c r="T275" s="152" t="s">
        <v>575</v>
      </c>
      <c r="U275" s="152" t="s">
        <v>654</v>
      </c>
      <c r="V275" s="152"/>
      <c r="W275" s="158">
        <v>1</v>
      </c>
      <c r="X275" s="158" t="s">
        <v>762</v>
      </c>
    </row>
    <row r="276" spans="2:24">
      <c r="B276" s="919"/>
      <c r="C276" s="922"/>
      <c r="D276" s="161">
        <v>10</v>
      </c>
      <c r="E276" s="152" t="s">
        <v>770</v>
      </c>
      <c r="F276" s="153">
        <v>267.26</v>
      </c>
      <c r="G276" s="152">
        <v>2940</v>
      </c>
      <c r="H276" s="152">
        <v>2986</v>
      </c>
      <c r="I276" s="162">
        <f t="shared" si="67"/>
        <v>1.0156462585034014</v>
      </c>
      <c r="J276" s="152">
        <v>0</v>
      </c>
      <c r="K276" s="162">
        <f t="shared" si="68"/>
        <v>0</v>
      </c>
      <c r="L276" s="153">
        <v>5.81</v>
      </c>
      <c r="M276" s="163">
        <f t="shared" si="69"/>
        <v>1.0156462585034014</v>
      </c>
      <c r="N276" s="153">
        <v>267.26</v>
      </c>
      <c r="O276" s="152">
        <v>46</v>
      </c>
      <c r="P276" s="154">
        <v>1.5646258503401362E-2</v>
      </c>
      <c r="Q276" s="361">
        <v>0</v>
      </c>
      <c r="R276" s="154">
        <v>0</v>
      </c>
      <c r="S276" s="153">
        <v>0</v>
      </c>
      <c r="T276" s="152" t="s">
        <v>575</v>
      </c>
      <c r="U276" s="152" t="s">
        <v>219</v>
      </c>
      <c r="V276" s="152"/>
      <c r="W276" s="158">
        <v>1</v>
      </c>
      <c r="X276" s="158" t="s">
        <v>763</v>
      </c>
    </row>
    <row r="277" spans="2:24">
      <c r="B277" s="917">
        <f t="shared" si="63"/>
        <v>45985</v>
      </c>
      <c r="C277" s="920" t="str">
        <f t="shared" ref="C277" si="71">CHOOSE(WEEKDAY(B277,2),"一","二","三","四","五","六","日")</f>
        <v>一</v>
      </c>
      <c r="D277" s="161">
        <v>1</v>
      </c>
      <c r="E277" s="152" t="s">
        <v>765</v>
      </c>
      <c r="F277" s="153">
        <v>645.17759999999998</v>
      </c>
      <c r="G277" s="152">
        <v>96.49</v>
      </c>
      <c r="H277" s="152">
        <v>101.16</v>
      </c>
      <c r="I277" s="162">
        <f t="shared" si="67"/>
        <v>1.0483987978028813</v>
      </c>
      <c r="J277" s="152">
        <v>0</v>
      </c>
      <c r="K277" s="162">
        <f t="shared" si="68"/>
        <v>0</v>
      </c>
      <c r="L277" s="153">
        <v>155.84</v>
      </c>
      <c r="M277" s="163">
        <f t="shared" si="69"/>
        <v>1.0483987978028813</v>
      </c>
      <c r="N277" s="153">
        <v>727.7728000000003</v>
      </c>
      <c r="O277" s="152">
        <v>4.1399999999999997</v>
      </c>
      <c r="P277" s="154">
        <v>4.2906000621826097E-2</v>
      </c>
      <c r="Q277" s="361">
        <v>0.53000000000000203</v>
      </c>
      <c r="R277" s="154">
        <v>5.4927971810550527E-3</v>
      </c>
      <c r="S277" s="153">
        <v>82.595200000000318</v>
      </c>
      <c r="T277" s="152" t="s">
        <v>575</v>
      </c>
      <c r="U277" s="152" t="s">
        <v>654</v>
      </c>
      <c r="V277" s="152"/>
      <c r="W277" s="158">
        <v>1</v>
      </c>
      <c r="X277" s="158" t="s">
        <v>762</v>
      </c>
    </row>
    <row r="278" spans="2:24">
      <c r="B278" s="918"/>
      <c r="C278" s="921"/>
      <c r="D278" s="161">
        <v>2</v>
      </c>
      <c r="E278" s="152" t="s">
        <v>696</v>
      </c>
      <c r="F278" s="153">
        <v>516.15</v>
      </c>
      <c r="G278" s="152">
        <v>3705</v>
      </c>
      <c r="H278" s="152">
        <v>3692</v>
      </c>
      <c r="I278" s="162">
        <f t="shared" si="67"/>
        <v>0.99649122807017543</v>
      </c>
      <c r="J278" s="152">
        <v>50</v>
      </c>
      <c r="K278" s="162">
        <f t="shared" si="68"/>
        <v>1.3495276653171391E-2</v>
      </c>
      <c r="L278" s="153">
        <v>13.95</v>
      </c>
      <c r="M278" s="163">
        <f t="shared" si="69"/>
        <v>1.0099865047233467</v>
      </c>
      <c r="N278" s="153">
        <v>516.15</v>
      </c>
      <c r="O278" s="152">
        <v>37</v>
      </c>
      <c r="P278" s="154">
        <v>9.9865047233468288E-3</v>
      </c>
      <c r="Q278" s="361">
        <v>0</v>
      </c>
      <c r="R278" s="154">
        <v>0</v>
      </c>
      <c r="S278" s="153">
        <v>0</v>
      </c>
      <c r="T278" s="152" t="s">
        <v>575</v>
      </c>
      <c r="U278" s="152" t="s">
        <v>366</v>
      </c>
      <c r="V278" s="152" t="s">
        <v>660</v>
      </c>
      <c r="W278" s="158">
        <v>1</v>
      </c>
      <c r="X278" s="158" t="s">
        <v>698</v>
      </c>
    </row>
    <row r="279" spans="2:24">
      <c r="B279" s="918"/>
      <c r="C279" s="921"/>
      <c r="D279" s="161">
        <v>3</v>
      </c>
      <c r="E279" s="152" t="s">
        <v>689</v>
      </c>
      <c r="F279" s="153">
        <v>424.34999999999997</v>
      </c>
      <c r="G279" s="152">
        <v>8031</v>
      </c>
      <c r="H279" s="152">
        <v>8400</v>
      </c>
      <c r="I279" s="162">
        <f t="shared" si="67"/>
        <v>1.0459469555472545</v>
      </c>
      <c r="J279" s="152">
        <v>0</v>
      </c>
      <c r="K279" s="162">
        <f t="shared" si="68"/>
        <v>0</v>
      </c>
      <c r="L279" s="153">
        <v>1.1499999999999999</v>
      </c>
      <c r="M279" s="163">
        <f t="shared" si="69"/>
        <v>1.0459469555472545</v>
      </c>
      <c r="N279" s="153">
        <v>424.34999999999997</v>
      </c>
      <c r="O279" s="152">
        <v>369</v>
      </c>
      <c r="P279" s="154">
        <v>4.5946955547254392E-2</v>
      </c>
      <c r="Q279" s="361">
        <v>0</v>
      </c>
      <c r="R279" s="154">
        <v>0</v>
      </c>
      <c r="S279" s="153">
        <v>0</v>
      </c>
      <c r="T279" s="152" t="s">
        <v>575</v>
      </c>
      <c r="U279" s="152" t="s">
        <v>654</v>
      </c>
      <c r="V279" s="152"/>
      <c r="W279" s="158">
        <v>1</v>
      </c>
      <c r="X279" s="158" t="s">
        <v>670</v>
      </c>
    </row>
    <row r="280" spans="2:24">
      <c r="B280" s="918"/>
      <c r="C280" s="921"/>
      <c r="D280" s="161">
        <v>4</v>
      </c>
      <c r="E280" s="152" t="s">
        <v>766</v>
      </c>
      <c r="F280" s="153">
        <v>391.91099999999994</v>
      </c>
      <c r="G280" s="152">
        <v>41.06</v>
      </c>
      <c r="H280" s="152">
        <v>43.01</v>
      </c>
      <c r="I280" s="162">
        <f t="shared" si="67"/>
        <v>1.0474914758889429</v>
      </c>
      <c r="J280" s="152">
        <v>0</v>
      </c>
      <c r="K280" s="162">
        <f t="shared" si="68"/>
        <v>0</v>
      </c>
      <c r="L280" s="153">
        <v>200.98</v>
      </c>
      <c r="M280" s="163">
        <f t="shared" si="69"/>
        <v>1.0474914758889429</v>
      </c>
      <c r="N280" s="153">
        <v>391.91099999999915</v>
      </c>
      <c r="O280" s="152">
        <v>1.95</v>
      </c>
      <c r="P280" s="154">
        <v>4.7491475888943008E-2</v>
      </c>
      <c r="Q280" s="361">
        <v>-4.2188474935755949E-15</v>
      </c>
      <c r="R280" s="154">
        <v>-1.0274835590783232E-16</v>
      </c>
      <c r="S280" s="153">
        <v>-8.4790396925882303E-13</v>
      </c>
      <c r="T280" s="152" t="s">
        <v>575</v>
      </c>
      <c r="U280" s="152" t="s">
        <v>654</v>
      </c>
      <c r="V280" s="152"/>
      <c r="W280" s="158">
        <v>1</v>
      </c>
      <c r="X280" s="158" t="s">
        <v>762</v>
      </c>
    </row>
    <row r="281" spans="2:24">
      <c r="B281" s="918"/>
      <c r="C281" s="921"/>
      <c r="D281" s="161">
        <v>5</v>
      </c>
      <c r="E281" s="152" t="s">
        <v>434</v>
      </c>
      <c r="F281" s="153">
        <v>381.12</v>
      </c>
      <c r="G281" s="152">
        <v>102.96</v>
      </c>
      <c r="H281" s="152">
        <v>101.92999999999999</v>
      </c>
      <c r="I281" s="162">
        <f t="shared" si="67"/>
        <v>0.98999611499611495</v>
      </c>
      <c r="J281" s="152">
        <v>5</v>
      </c>
      <c r="K281" s="162">
        <f t="shared" si="68"/>
        <v>4.8562548562548567E-2</v>
      </c>
      <c r="L281" s="153">
        <v>96</v>
      </c>
      <c r="M281" s="163">
        <f t="shared" si="69"/>
        <v>1.0385586635586634</v>
      </c>
      <c r="N281" s="153">
        <v>381.11999999999989</v>
      </c>
      <c r="O281" s="152">
        <v>3.97</v>
      </c>
      <c r="P281" s="154">
        <v>3.855866355866356E-2</v>
      </c>
      <c r="Q281" s="361">
        <v>0</v>
      </c>
      <c r="R281" s="154">
        <v>0</v>
      </c>
      <c r="S281" s="153">
        <v>0</v>
      </c>
      <c r="T281" s="152" t="s">
        <v>575</v>
      </c>
      <c r="U281" s="152" t="s">
        <v>219</v>
      </c>
      <c r="V281" s="152"/>
      <c r="W281" s="158">
        <v>1</v>
      </c>
      <c r="X281" s="158" t="s">
        <v>413</v>
      </c>
    </row>
    <row r="282" spans="2:24">
      <c r="B282" s="918"/>
      <c r="C282" s="921"/>
      <c r="D282" s="161">
        <v>6</v>
      </c>
      <c r="E282" s="152" t="s">
        <v>767</v>
      </c>
      <c r="F282" s="153">
        <v>301.07</v>
      </c>
      <c r="G282" s="152">
        <v>2053</v>
      </c>
      <c r="H282" s="152">
        <v>2070</v>
      </c>
      <c r="I282" s="162">
        <f t="shared" si="67"/>
        <v>1.0082805650267901</v>
      </c>
      <c r="J282" s="152">
        <v>0</v>
      </c>
      <c r="K282" s="162">
        <f t="shared" si="68"/>
        <v>0</v>
      </c>
      <c r="L282" s="153">
        <v>17.71</v>
      </c>
      <c r="M282" s="163">
        <f t="shared" si="69"/>
        <v>1.0082805650267901</v>
      </c>
      <c r="N282" s="153">
        <v>301.07</v>
      </c>
      <c r="O282" s="152">
        <v>17</v>
      </c>
      <c r="P282" s="154">
        <v>8.2805650267900634E-3</v>
      </c>
      <c r="Q282" s="361">
        <v>0</v>
      </c>
      <c r="R282" s="154">
        <v>0</v>
      </c>
      <c r="S282" s="153">
        <v>0</v>
      </c>
      <c r="T282" s="152" t="s">
        <v>575</v>
      </c>
      <c r="U282" s="152" t="s">
        <v>219</v>
      </c>
      <c r="V282" s="152"/>
      <c r="W282" s="158">
        <v>1</v>
      </c>
      <c r="X282" s="158" t="s">
        <v>762</v>
      </c>
    </row>
    <row r="283" spans="2:24">
      <c r="B283" s="918"/>
      <c r="C283" s="921"/>
      <c r="D283" s="161">
        <v>7</v>
      </c>
      <c r="E283" s="152" t="s">
        <v>714</v>
      </c>
      <c r="F283" s="153">
        <v>294.20820000000003</v>
      </c>
      <c r="G283" s="152">
        <v>85.86</v>
      </c>
      <c r="H283" s="152">
        <v>87.11</v>
      </c>
      <c r="I283" s="162">
        <f t="shared" si="67"/>
        <v>1.0145585837409736</v>
      </c>
      <c r="J283" s="152">
        <v>2.2999999999999998</v>
      </c>
      <c r="K283" s="162">
        <f t="shared" si="68"/>
        <v>2.6787794083391565E-2</v>
      </c>
      <c r="L283" s="153">
        <v>181.61</v>
      </c>
      <c r="M283" s="163">
        <f t="shared" si="69"/>
        <v>1.0413463778243652</v>
      </c>
      <c r="N283" s="153">
        <v>644.71549999999957</v>
      </c>
      <c r="O283" s="152">
        <v>1.62</v>
      </c>
      <c r="P283" s="154">
        <v>1.886792452830189E-2</v>
      </c>
      <c r="Q283" s="361">
        <v>1.9299999999999971</v>
      </c>
      <c r="R283" s="154">
        <v>2.2478453296063326E-2</v>
      </c>
      <c r="S283" s="153">
        <v>350.50729999999947</v>
      </c>
      <c r="T283" s="152" t="s">
        <v>575</v>
      </c>
      <c r="U283" s="152" t="s">
        <v>654</v>
      </c>
      <c r="V283" s="152"/>
      <c r="W283" s="158">
        <v>1</v>
      </c>
      <c r="X283" s="158" t="s">
        <v>710</v>
      </c>
    </row>
    <row r="284" spans="2:24">
      <c r="B284" s="918"/>
      <c r="C284" s="921"/>
      <c r="D284" s="161">
        <v>8</v>
      </c>
      <c r="E284" s="152" t="s">
        <v>749</v>
      </c>
      <c r="F284" s="153">
        <v>289.75</v>
      </c>
      <c r="G284" s="152">
        <v>2865</v>
      </c>
      <c r="H284" s="152">
        <v>2926</v>
      </c>
      <c r="I284" s="162">
        <f t="shared" si="67"/>
        <v>1.0212914485165794</v>
      </c>
      <c r="J284" s="152">
        <v>0</v>
      </c>
      <c r="K284" s="162">
        <f t="shared" si="68"/>
        <v>0</v>
      </c>
      <c r="L284" s="153">
        <v>4.75</v>
      </c>
      <c r="M284" s="163">
        <f t="shared" si="69"/>
        <v>1.0212914485165794</v>
      </c>
      <c r="N284" s="153">
        <v>289.75</v>
      </c>
      <c r="O284" s="152">
        <v>61</v>
      </c>
      <c r="P284" s="154">
        <v>2.1291448516579405E-2</v>
      </c>
      <c r="Q284" s="361">
        <v>0</v>
      </c>
      <c r="R284" s="154">
        <v>0</v>
      </c>
      <c r="S284" s="153">
        <v>0</v>
      </c>
      <c r="T284" s="152" t="s">
        <v>575</v>
      </c>
      <c r="U284" s="152" t="s">
        <v>219</v>
      </c>
      <c r="V284" s="152"/>
      <c r="W284" s="158">
        <v>1</v>
      </c>
      <c r="X284" s="158" t="s">
        <v>750</v>
      </c>
    </row>
    <row r="285" spans="2:24">
      <c r="B285" s="918"/>
      <c r="C285" s="921"/>
      <c r="D285" s="161">
        <v>9</v>
      </c>
      <c r="E285" s="152" t="s">
        <v>743</v>
      </c>
      <c r="F285" s="153">
        <v>280.65660000000003</v>
      </c>
      <c r="G285" s="152">
        <v>45.16</v>
      </c>
      <c r="H285" s="152">
        <v>47.25</v>
      </c>
      <c r="I285" s="162">
        <f t="shared" si="67"/>
        <v>1.046279893711249</v>
      </c>
      <c r="J285" s="152">
        <v>0</v>
      </c>
      <c r="K285" s="162">
        <f t="shared" si="68"/>
        <v>0</v>
      </c>
      <c r="L285" s="153">
        <v>211.02</v>
      </c>
      <c r="M285" s="163">
        <f t="shared" si="69"/>
        <v>1.046279893711249</v>
      </c>
      <c r="N285" s="153">
        <v>441.03180000000071</v>
      </c>
      <c r="O285" s="152">
        <v>1.33</v>
      </c>
      <c r="P285" s="154">
        <v>2.9450841452612935E-2</v>
      </c>
      <c r="Q285" s="361">
        <v>0.76000000000000334</v>
      </c>
      <c r="R285" s="154">
        <v>1.6829052258636037E-2</v>
      </c>
      <c r="S285" s="153">
        <v>160.37520000000072</v>
      </c>
      <c r="T285" s="152" t="s">
        <v>575</v>
      </c>
      <c r="U285" s="152" t="s">
        <v>654</v>
      </c>
      <c r="V285" s="152"/>
      <c r="W285" s="158">
        <v>1</v>
      </c>
      <c r="X285" s="158" t="s">
        <v>742</v>
      </c>
    </row>
    <row r="286" spans="2:24">
      <c r="B286" s="919"/>
      <c r="C286" s="922"/>
      <c r="D286" s="161">
        <v>10</v>
      </c>
      <c r="E286" s="152" t="s">
        <v>361</v>
      </c>
      <c r="F286" s="153">
        <v>278.09999999999997</v>
      </c>
      <c r="G286" s="152">
        <v>3628</v>
      </c>
      <c r="H286" s="152">
        <v>3583</v>
      </c>
      <c r="I286" s="162">
        <f t="shared" si="67"/>
        <v>0.98759647188533628</v>
      </c>
      <c r="J286" s="152">
        <v>63</v>
      </c>
      <c r="K286" s="162">
        <f t="shared" si="68"/>
        <v>1.7364939360529217E-2</v>
      </c>
      <c r="L286" s="153">
        <v>15.45</v>
      </c>
      <c r="M286" s="163">
        <f t="shared" si="69"/>
        <v>1.0049614112458656</v>
      </c>
      <c r="N286" s="153">
        <v>278.09999999999997</v>
      </c>
      <c r="O286" s="152">
        <v>18</v>
      </c>
      <c r="P286" s="154">
        <v>4.9614112458654909E-3</v>
      </c>
      <c r="Q286" s="361">
        <v>0</v>
      </c>
      <c r="R286" s="154">
        <v>0</v>
      </c>
      <c r="S286" s="153">
        <v>0</v>
      </c>
      <c r="T286" s="152" t="s">
        <v>575</v>
      </c>
      <c r="U286" s="152" t="s">
        <v>220</v>
      </c>
      <c r="V286" s="152" t="s">
        <v>526</v>
      </c>
      <c r="W286" s="158">
        <v>1</v>
      </c>
      <c r="X286" s="158" t="s">
        <v>369</v>
      </c>
    </row>
    <row r="287" spans="2:24">
      <c r="B287" s="917">
        <f t="shared" ref="B287" si="72">B277+1</f>
        <v>45986</v>
      </c>
      <c r="C287" s="920" t="str">
        <f t="shared" ref="C287" si="73">CHOOSE(WEEKDAY(B287,2),"一","二","三","四","五","六","日")</f>
        <v>二</v>
      </c>
      <c r="D287" s="161">
        <v>1</v>
      </c>
      <c r="E287" s="152" t="s">
        <v>784</v>
      </c>
      <c r="F287" s="153">
        <v>1817.4599999999998</v>
      </c>
      <c r="G287" s="152">
        <v>1395.94</v>
      </c>
      <c r="H287" s="152">
        <v>1317.41</v>
      </c>
      <c r="I287" s="162">
        <f t="shared" si="67"/>
        <v>0.9437440004584724</v>
      </c>
      <c r="J287" s="152">
        <v>142</v>
      </c>
      <c r="K287" s="162">
        <f t="shared" si="68"/>
        <v>0.10172356978093613</v>
      </c>
      <c r="L287" s="153">
        <v>87.8</v>
      </c>
      <c r="M287" s="163">
        <f t="shared" si="69"/>
        <v>1.0454675702394085</v>
      </c>
      <c r="N287" s="153">
        <v>5572.666000000002</v>
      </c>
      <c r="O287" s="152">
        <v>20.7</v>
      </c>
      <c r="P287" s="154">
        <v>1.4828717566657592E-2</v>
      </c>
      <c r="Q287" s="361">
        <v>42.770000000000024</v>
      </c>
      <c r="R287" s="154">
        <v>3.0638852672750995E-2</v>
      </c>
      <c r="S287" s="153">
        <v>3755.2060000000019</v>
      </c>
      <c r="T287" s="152" t="s">
        <v>575</v>
      </c>
      <c r="U287" s="152" t="s">
        <v>654</v>
      </c>
      <c r="V287" s="152"/>
      <c r="W287" s="158">
        <v>1</v>
      </c>
      <c r="X287" s="158" t="s">
        <v>782</v>
      </c>
    </row>
    <row r="288" spans="2:24">
      <c r="B288" s="918"/>
      <c r="C288" s="921"/>
      <c r="D288" s="161">
        <v>2</v>
      </c>
      <c r="E288" s="152" t="s">
        <v>438</v>
      </c>
      <c r="F288" s="153">
        <v>817.64800000000002</v>
      </c>
      <c r="G288" s="152">
        <v>54.99</v>
      </c>
      <c r="H288" s="152">
        <v>55.41</v>
      </c>
      <c r="I288" s="162">
        <f t="shared" si="67"/>
        <v>1.0076377523186033</v>
      </c>
      <c r="J288" s="152">
        <v>2.08</v>
      </c>
      <c r="K288" s="162">
        <f t="shared" si="68"/>
        <v>3.7825059101654845E-2</v>
      </c>
      <c r="L288" s="153">
        <v>628.96</v>
      </c>
      <c r="M288" s="163">
        <f t="shared" si="69"/>
        <v>1.0454628114202582</v>
      </c>
      <c r="N288" s="153">
        <v>1572.3999999999955</v>
      </c>
      <c r="O288" s="152">
        <v>1.3</v>
      </c>
      <c r="P288" s="154">
        <v>2.3640661938534278E-2</v>
      </c>
      <c r="Q288" s="361">
        <v>1.1999999999999929</v>
      </c>
      <c r="R288" s="154">
        <v>2.182214948172382E-2</v>
      </c>
      <c r="S288" s="153">
        <v>754.75199999999552</v>
      </c>
      <c r="T288" s="152" t="s">
        <v>575</v>
      </c>
      <c r="U288" s="152" t="s">
        <v>654</v>
      </c>
      <c r="V288" s="152"/>
      <c r="W288" s="158">
        <v>1</v>
      </c>
      <c r="X288" s="158" t="s">
        <v>408</v>
      </c>
    </row>
    <row r="289" spans="2:24">
      <c r="B289" s="918"/>
      <c r="C289" s="921"/>
      <c r="D289" s="161">
        <v>3</v>
      </c>
      <c r="E289" s="152" t="s">
        <v>615</v>
      </c>
      <c r="F289" s="153">
        <v>604.27440000000001</v>
      </c>
      <c r="G289" s="152">
        <v>105.77</v>
      </c>
      <c r="H289" s="152">
        <v>110.69</v>
      </c>
      <c r="I289" s="162">
        <f t="shared" si="67"/>
        <v>1.0465160253379975</v>
      </c>
      <c r="J289" s="152">
        <v>0</v>
      </c>
      <c r="K289" s="162">
        <f t="shared" si="68"/>
        <v>0</v>
      </c>
      <c r="L289" s="153">
        <v>122.82</v>
      </c>
      <c r="M289" s="163">
        <f t="shared" si="69"/>
        <v>1.0465160253379975</v>
      </c>
      <c r="N289" s="153">
        <v>604.27440000000013</v>
      </c>
      <c r="O289" s="152">
        <v>4.92</v>
      </c>
      <c r="P289" s="154">
        <v>4.6516025337997542E-2</v>
      </c>
      <c r="Q289" s="361">
        <v>0</v>
      </c>
      <c r="R289" s="154">
        <v>0</v>
      </c>
      <c r="S289" s="153">
        <v>0</v>
      </c>
      <c r="T289" s="152" t="s">
        <v>575</v>
      </c>
      <c r="U289" s="152" t="s">
        <v>654</v>
      </c>
      <c r="V289" s="152"/>
      <c r="W289" s="158">
        <v>1</v>
      </c>
      <c r="X289" s="158" t="s">
        <v>583</v>
      </c>
    </row>
    <row r="290" spans="2:24">
      <c r="B290" s="918"/>
      <c r="C290" s="921"/>
      <c r="D290" s="161">
        <v>4</v>
      </c>
      <c r="E290" s="152" t="s">
        <v>432</v>
      </c>
      <c r="F290" s="153">
        <v>526.98750000000007</v>
      </c>
      <c r="G290" s="152">
        <v>190.27</v>
      </c>
      <c r="H290" s="152">
        <v>194.92000000000002</v>
      </c>
      <c r="I290" s="162">
        <f t="shared" si="67"/>
        <v>1.0244389551689705</v>
      </c>
      <c r="J290" s="152">
        <v>0</v>
      </c>
      <c r="K290" s="162">
        <f t="shared" si="68"/>
        <v>0</v>
      </c>
      <c r="L290" s="153">
        <v>152.75</v>
      </c>
      <c r="M290" s="163">
        <f t="shared" si="69"/>
        <v>1.0244389551689705</v>
      </c>
      <c r="N290" s="153">
        <v>710.28750000000082</v>
      </c>
      <c r="O290" s="152">
        <v>3.45</v>
      </c>
      <c r="P290" s="154">
        <v>1.813212802859095E-2</v>
      </c>
      <c r="Q290" s="361">
        <v>1.2000000000000055</v>
      </c>
      <c r="R290" s="154">
        <v>6.3068271403794894E-3</v>
      </c>
      <c r="S290" s="153">
        <v>183.30000000000084</v>
      </c>
      <c r="T290" s="152" t="s">
        <v>575</v>
      </c>
      <c r="U290" s="152" t="s">
        <v>654</v>
      </c>
      <c r="V290" s="152"/>
      <c r="W290" s="158">
        <v>1</v>
      </c>
      <c r="X290" s="158" t="s">
        <v>436</v>
      </c>
    </row>
    <row r="291" spans="2:24">
      <c r="B291" s="918"/>
      <c r="C291" s="921"/>
      <c r="D291" s="161">
        <v>5</v>
      </c>
      <c r="E291" s="152" t="s">
        <v>714</v>
      </c>
      <c r="F291" s="153">
        <v>490.34700000000009</v>
      </c>
      <c r="G291" s="152">
        <v>77.650000000000006</v>
      </c>
      <c r="H291" s="152">
        <v>80.83</v>
      </c>
      <c r="I291" s="162">
        <f t="shared" si="67"/>
        <v>1.0409529942047648</v>
      </c>
      <c r="J291" s="152">
        <v>0</v>
      </c>
      <c r="K291" s="162">
        <f t="shared" si="68"/>
        <v>0</v>
      </c>
      <c r="L291" s="153">
        <v>181.61</v>
      </c>
      <c r="M291" s="163">
        <f t="shared" si="69"/>
        <v>1.0409529942047648</v>
      </c>
      <c r="N291" s="153">
        <v>577.51979999999867</v>
      </c>
      <c r="O291" s="152">
        <v>2.7</v>
      </c>
      <c r="P291" s="154">
        <v>3.4771410173857049E-2</v>
      </c>
      <c r="Q291" s="361">
        <v>0.47999999999999243</v>
      </c>
      <c r="R291" s="154">
        <v>6.1815840309078218E-3</v>
      </c>
      <c r="S291" s="153">
        <v>87.172799999998631</v>
      </c>
      <c r="T291" s="152" t="s">
        <v>575</v>
      </c>
      <c r="U291" s="152" t="s">
        <v>654</v>
      </c>
      <c r="V291" s="152"/>
      <c r="W291" s="158">
        <v>1</v>
      </c>
      <c r="X291" s="158" t="s">
        <v>710</v>
      </c>
    </row>
    <row r="292" spans="2:24">
      <c r="B292" s="918"/>
      <c r="C292" s="921"/>
      <c r="D292" s="161">
        <v>6</v>
      </c>
      <c r="E292" s="152" t="s">
        <v>533</v>
      </c>
      <c r="F292" s="153">
        <v>461.50240000000002</v>
      </c>
      <c r="G292" s="152">
        <v>651.45000000000005</v>
      </c>
      <c r="H292" s="152">
        <v>646.95000000000005</v>
      </c>
      <c r="I292" s="162">
        <f t="shared" si="67"/>
        <v>0.99309233248906281</v>
      </c>
      <c r="J292" s="152">
        <v>31.7</v>
      </c>
      <c r="K292" s="162">
        <f t="shared" si="68"/>
        <v>4.8660680021490516E-2</v>
      </c>
      <c r="L292" s="153">
        <v>127.84</v>
      </c>
      <c r="M292" s="163">
        <f t="shared" si="69"/>
        <v>1.0417530125105534</v>
      </c>
      <c r="N292" s="153">
        <v>3477.248000000006</v>
      </c>
      <c r="O292" s="152">
        <v>3.61</v>
      </c>
      <c r="P292" s="154">
        <v>5.5414843809962382E-3</v>
      </c>
      <c r="Q292" s="361">
        <v>23.590000000000046</v>
      </c>
      <c r="R292" s="154">
        <v>3.6211528129557212E-2</v>
      </c>
      <c r="S292" s="153">
        <v>3015.7456000000061</v>
      </c>
      <c r="T292" s="152" t="s">
        <v>575</v>
      </c>
      <c r="U292" s="152" t="s">
        <v>654</v>
      </c>
      <c r="V292" s="152"/>
      <c r="W292" s="158">
        <v>1</v>
      </c>
      <c r="X292" s="158" t="s">
        <v>370</v>
      </c>
    </row>
    <row r="293" spans="2:24">
      <c r="B293" s="918"/>
      <c r="C293" s="921"/>
      <c r="D293" s="161">
        <v>7</v>
      </c>
      <c r="E293" s="152" t="s">
        <v>696</v>
      </c>
      <c r="F293" s="153">
        <v>390.59999999999997</v>
      </c>
      <c r="G293" s="152">
        <v>3415</v>
      </c>
      <c r="H293" s="152">
        <v>3443</v>
      </c>
      <c r="I293" s="162">
        <f t="shared" si="67"/>
        <v>1.008199121522694</v>
      </c>
      <c r="J293" s="152">
        <v>0</v>
      </c>
      <c r="K293" s="162">
        <f t="shared" si="68"/>
        <v>0</v>
      </c>
      <c r="L293" s="153">
        <v>13.95</v>
      </c>
      <c r="M293" s="163">
        <f t="shared" si="69"/>
        <v>1.008199121522694</v>
      </c>
      <c r="N293" s="153">
        <v>390.59999999999997</v>
      </c>
      <c r="O293" s="152">
        <v>28</v>
      </c>
      <c r="P293" s="154">
        <v>8.1991215226939976E-3</v>
      </c>
      <c r="Q293" s="361">
        <v>0</v>
      </c>
      <c r="R293" s="154">
        <v>0</v>
      </c>
      <c r="S293" s="153">
        <v>0</v>
      </c>
      <c r="T293" s="152" t="s">
        <v>575</v>
      </c>
      <c r="U293" s="152" t="s">
        <v>366</v>
      </c>
      <c r="V293" s="152" t="s">
        <v>660</v>
      </c>
      <c r="W293" s="158">
        <v>1</v>
      </c>
      <c r="X293" s="158" t="s">
        <v>698</v>
      </c>
    </row>
    <row r="294" spans="2:24">
      <c r="B294" s="918"/>
      <c r="C294" s="921"/>
      <c r="D294" s="161">
        <v>8</v>
      </c>
      <c r="E294" s="152" t="s">
        <v>689</v>
      </c>
      <c r="F294" s="153">
        <v>382.95</v>
      </c>
      <c r="G294" s="152">
        <v>7587</v>
      </c>
      <c r="H294" s="152">
        <v>7920</v>
      </c>
      <c r="I294" s="162">
        <f t="shared" si="67"/>
        <v>1.0438908659549229</v>
      </c>
      <c r="J294" s="152">
        <v>0</v>
      </c>
      <c r="K294" s="162">
        <f t="shared" si="68"/>
        <v>0</v>
      </c>
      <c r="L294" s="153">
        <v>1.1499999999999999</v>
      </c>
      <c r="M294" s="163">
        <f t="shared" si="69"/>
        <v>1.0438908659549229</v>
      </c>
      <c r="N294" s="153">
        <v>382.95</v>
      </c>
      <c r="O294" s="152">
        <v>333</v>
      </c>
      <c r="P294" s="154">
        <v>4.3890865954922892E-2</v>
      </c>
      <c r="Q294" s="361">
        <v>0</v>
      </c>
      <c r="R294" s="154">
        <v>0</v>
      </c>
      <c r="S294" s="153">
        <v>0</v>
      </c>
      <c r="T294" s="152" t="s">
        <v>575</v>
      </c>
      <c r="U294" s="152" t="s">
        <v>654</v>
      </c>
      <c r="V294" s="152"/>
      <c r="W294" s="158">
        <v>1</v>
      </c>
      <c r="X294" s="158" t="s">
        <v>670</v>
      </c>
    </row>
    <row r="295" spans="2:24">
      <c r="B295" s="918"/>
      <c r="C295" s="921"/>
      <c r="D295" s="161">
        <v>9</v>
      </c>
      <c r="E295" s="152" t="s">
        <v>709</v>
      </c>
      <c r="F295" s="153">
        <v>355.08</v>
      </c>
      <c r="G295" s="152">
        <v>13504</v>
      </c>
      <c r="H295" s="152">
        <v>13636</v>
      </c>
      <c r="I295" s="162">
        <f t="shared" si="67"/>
        <v>1.0097748815165877</v>
      </c>
      <c r="J295" s="152">
        <v>0</v>
      </c>
      <c r="K295" s="162">
        <f t="shared" si="68"/>
        <v>0</v>
      </c>
      <c r="L295" s="153">
        <v>2.69</v>
      </c>
      <c r="M295" s="163">
        <f t="shared" si="69"/>
        <v>1.0097748815165877</v>
      </c>
      <c r="N295" s="153">
        <v>355.08</v>
      </c>
      <c r="O295" s="152">
        <v>132</v>
      </c>
      <c r="P295" s="154">
        <v>9.774881516587678E-3</v>
      </c>
      <c r="Q295" s="361">
        <v>0</v>
      </c>
      <c r="R295" s="154">
        <v>0</v>
      </c>
      <c r="S295" s="153">
        <v>0</v>
      </c>
      <c r="T295" s="152" t="s">
        <v>575</v>
      </c>
      <c r="U295" s="152" t="s">
        <v>219</v>
      </c>
      <c r="V295" s="152"/>
      <c r="W295" s="158">
        <v>1</v>
      </c>
      <c r="X295" s="158" t="s">
        <v>710</v>
      </c>
    </row>
    <row r="296" spans="2:24">
      <c r="B296" s="919"/>
      <c r="C296" s="922"/>
      <c r="D296" s="161">
        <v>10</v>
      </c>
      <c r="E296" s="152" t="s">
        <v>581</v>
      </c>
      <c r="F296" s="153">
        <v>317.31869999999998</v>
      </c>
      <c r="G296" s="152">
        <v>262.08999999999997</v>
      </c>
      <c r="H296" s="152">
        <v>264.10000000000002</v>
      </c>
      <c r="I296" s="162">
        <f t="shared" si="67"/>
        <v>1.0076691212942122</v>
      </c>
      <c r="J296" s="152">
        <v>0</v>
      </c>
      <c r="K296" s="162">
        <f t="shared" si="68"/>
        <v>0</v>
      </c>
      <c r="L296" s="153">
        <v>157.87</v>
      </c>
      <c r="M296" s="163">
        <f t="shared" si="69"/>
        <v>1.0076691212942122</v>
      </c>
      <c r="N296" s="153">
        <v>317.31870000000754</v>
      </c>
      <c r="O296" s="152">
        <v>2.0099999999999998</v>
      </c>
      <c r="P296" s="154">
        <v>7.6691212942119119E-3</v>
      </c>
      <c r="Q296" s="361">
        <v>4.7961634663806763E-14</v>
      </c>
      <c r="R296" s="154">
        <v>1.8299681278876251E-16</v>
      </c>
      <c r="S296" s="153">
        <v>7.5717032643751732E-12</v>
      </c>
      <c r="T296" s="152" t="s">
        <v>575</v>
      </c>
      <c r="U296" s="152" t="s">
        <v>654</v>
      </c>
      <c r="V296" s="152"/>
      <c r="W296" s="158">
        <v>1</v>
      </c>
      <c r="X296" s="158" t="s">
        <v>370</v>
      </c>
    </row>
    <row r="297" spans="2:24">
      <c r="B297" s="917">
        <f t="shared" ref="B297" si="74">B287+1</f>
        <v>45987</v>
      </c>
      <c r="C297" s="920" t="str">
        <f t="shared" ref="C297" si="75">CHOOSE(WEEKDAY(B297,2),"一","二","三","四","五","六","日")</f>
        <v>三</v>
      </c>
      <c r="D297" s="161">
        <v>1</v>
      </c>
      <c r="E297" s="152" t="s">
        <v>714</v>
      </c>
      <c r="F297" s="153">
        <v>581.15200000000004</v>
      </c>
      <c r="G297" s="152">
        <v>70.33</v>
      </c>
      <c r="H297" s="152">
        <v>73.7</v>
      </c>
      <c r="I297" s="162">
        <f t="shared" si="67"/>
        <v>1.0479169628892364</v>
      </c>
      <c r="J297" s="152">
        <v>0</v>
      </c>
      <c r="K297" s="162">
        <f t="shared" si="68"/>
        <v>0</v>
      </c>
      <c r="L297" s="153">
        <v>181.61</v>
      </c>
      <c r="M297" s="163">
        <f t="shared" si="69"/>
        <v>1.0479169628892364</v>
      </c>
      <c r="N297" s="153">
        <v>612.02570000000082</v>
      </c>
      <c r="O297" s="152">
        <v>3.2</v>
      </c>
      <c r="P297" s="154">
        <v>4.5499786719749753E-2</v>
      </c>
      <c r="Q297" s="361">
        <v>0.17000000000000437</v>
      </c>
      <c r="R297" s="154">
        <v>2.4171761694867675E-3</v>
      </c>
      <c r="S297" s="153">
        <v>30.873700000000795</v>
      </c>
      <c r="T297" s="152" t="s">
        <v>575</v>
      </c>
      <c r="U297" s="152" t="s">
        <v>654</v>
      </c>
      <c r="V297" s="152"/>
      <c r="W297" s="158">
        <v>1</v>
      </c>
      <c r="X297" s="158" t="s">
        <v>710</v>
      </c>
    </row>
    <row r="298" spans="2:24">
      <c r="B298" s="918"/>
      <c r="C298" s="921"/>
      <c r="D298" s="161">
        <v>2</v>
      </c>
      <c r="E298" s="152" t="s">
        <v>615</v>
      </c>
      <c r="F298" s="153">
        <v>569.88479999999993</v>
      </c>
      <c r="G298" s="152">
        <v>100.89</v>
      </c>
      <c r="H298" s="152">
        <v>105.53</v>
      </c>
      <c r="I298" s="162">
        <f t="shared" si="67"/>
        <v>1.0459906829219943</v>
      </c>
      <c r="J298" s="152">
        <v>0</v>
      </c>
      <c r="K298" s="162">
        <f t="shared" si="68"/>
        <v>0</v>
      </c>
      <c r="L298" s="153">
        <v>122.82</v>
      </c>
      <c r="M298" s="163">
        <f t="shared" si="69"/>
        <v>1.0459906829219943</v>
      </c>
      <c r="N298" s="153">
        <v>569.88480000000004</v>
      </c>
      <c r="O298" s="152">
        <v>4.6399999999999997</v>
      </c>
      <c r="P298" s="154">
        <v>4.599068292199425E-2</v>
      </c>
      <c r="Q298" s="361">
        <v>0</v>
      </c>
      <c r="R298" s="154">
        <v>0</v>
      </c>
      <c r="S298" s="153">
        <v>0</v>
      </c>
      <c r="T298" s="152" t="s">
        <v>575</v>
      </c>
      <c r="U298" s="152" t="s">
        <v>654</v>
      </c>
      <c r="V298" s="152"/>
      <c r="W298" s="158">
        <v>1</v>
      </c>
      <c r="X298" s="158" t="s">
        <v>583</v>
      </c>
    </row>
    <row r="299" spans="2:24">
      <c r="B299" s="918"/>
      <c r="C299" s="921"/>
      <c r="D299" s="161">
        <v>3</v>
      </c>
      <c r="E299" s="152" t="s">
        <v>743</v>
      </c>
      <c r="F299" s="153">
        <v>405.15840000000003</v>
      </c>
      <c r="G299" s="152">
        <v>40.78</v>
      </c>
      <c r="H299" s="152">
        <v>42.7</v>
      </c>
      <c r="I299" s="162">
        <f t="shared" si="67"/>
        <v>1.0470819028935754</v>
      </c>
      <c r="J299" s="152">
        <v>0</v>
      </c>
      <c r="K299" s="162">
        <f t="shared" si="68"/>
        <v>0</v>
      </c>
      <c r="L299" s="153">
        <v>211.02</v>
      </c>
      <c r="M299" s="163">
        <f t="shared" si="69"/>
        <v>1.0470819028935754</v>
      </c>
      <c r="N299" s="153">
        <v>405.15840000000037</v>
      </c>
      <c r="O299" s="152">
        <v>1.92</v>
      </c>
      <c r="P299" s="154">
        <v>4.7081902893575278E-2</v>
      </c>
      <c r="Q299" s="361">
        <v>1.7763568394002505E-15</v>
      </c>
      <c r="R299" s="154">
        <v>4.355951052967755E-17</v>
      </c>
      <c r="S299" s="153">
        <v>3.7484682025024087E-13</v>
      </c>
      <c r="T299" s="152" t="s">
        <v>575</v>
      </c>
      <c r="U299" s="152" t="s">
        <v>654</v>
      </c>
      <c r="V299" s="152"/>
      <c r="W299" s="158">
        <v>1</v>
      </c>
      <c r="X299" s="158" t="s">
        <v>742</v>
      </c>
    </row>
    <row r="300" spans="2:24">
      <c r="B300" s="918"/>
      <c r="C300" s="921"/>
      <c r="D300" s="161">
        <v>4</v>
      </c>
      <c r="E300" s="152" t="s">
        <v>791</v>
      </c>
      <c r="F300" s="153">
        <v>342.584</v>
      </c>
      <c r="G300" s="152">
        <v>45.26</v>
      </c>
      <c r="H300" s="152">
        <v>44.21</v>
      </c>
      <c r="I300" s="162">
        <f t="shared" si="67"/>
        <v>0.97680070702607169</v>
      </c>
      <c r="J300" s="152">
        <v>3.25</v>
      </c>
      <c r="K300" s="162">
        <f t="shared" si="68"/>
        <v>7.1807335395492708E-2</v>
      </c>
      <c r="L300" s="153">
        <v>155.72</v>
      </c>
      <c r="M300" s="163">
        <f t="shared" si="69"/>
        <v>1.0486080424215645</v>
      </c>
      <c r="N300" s="153">
        <v>342.58400000000046</v>
      </c>
      <c r="O300" s="152">
        <v>2.2000000000000002</v>
      </c>
      <c r="P300" s="154">
        <v>4.8608042421564301E-2</v>
      </c>
      <c r="Q300" s="361">
        <v>0</v>
      </c>
      <c r="R300" s="154">
        <v>0</v>
      </c>
      <c r="S300" s="153">
        <v>0</v>
      </c>
      <c r="T300" s="152" t="s">
        <v>575</v>
      </c>
      <c r="U300" s="152" t="s">
        <v>654</v>
      </c>
      <c r="V300" s="152"/>
      <c r="W300" s="158">
        <v>1</v>
      </c>
      <c r="X300" s="158" t="s">
        <v>782</v>
      </c>
    </row>
    <row r="301" spans="2:24">
      <c r="B301" s="918"/>
      <c r="C301" s="921"/>
      <c r="D301" s="161">
        <v>5</v>
      </c>
      <c r="E301" s="152" t="s">
        <v>675</v>
      </c>
      <c r="F301" s="153">
        <v>328.75440000000003</v>
      </c>
      <c r="G301" s="152">
        <v>32.19</v>
      </c>
      <c r="H301" s="152">
        <v>33.75</v>
      </c>
      <c r="I301" s="162">
        <f t="shared" si="67"/>
        <v>1.0484622553588072</v>
      </c>
      <c r="J301" s="152">
        <v>0</v>
      </c>
      <c r="K301" s="162">
        <f t="shared" si="68"/>
        <v>0</v>
      </c>
      <c r="L301" s="153">
        <v>210.74</v>
      </c>
      <c r="M301" s="163">
        <f t="shared" si="69"/>
        <v>1.0484622553588072</v>
      </c>
      <c r="N301" s="153">
        <v>328.75440000000049</v>
      </c>
      <c r="O301" s="152">
        <v>1.56</v>
      </c>
      <c r="P301" s="154">
        <v>4.8462255358807091E-2</v>
      </c>
      <c r="Q301" s="361">
        <v>2.2204460492503131E-15</v>
      </c>
      <c r="R301" s="154">
        <v>6.8979374005912188E-17</v>
      </c>
      <c r="S301" s="153">
        <v>4.67936800419011E-13</v>
      </c>
      <c r="T301" s="152" t="s">
        <v>575</v>
      </c>
      <c r="U301" s="152" t="s">
        <v>654</v>
      </c>
      <c r="V301" s="152"/>
      <c r="W301" s="158">
        <v>1</v>
      </c>
      <c r="X301" s="158" t="s">
        <v>661</v>
      </c>
    </row>
    <row r="302" spans="2:24">
      <c r="B302" s="918"/>
      <c r="C302" s="921"/>
      <c r="D302" s="161">
        <v>6</v>
      </c>
      <c r="E302" s="152" t="s">
        <v>433</v>
      </c>
      <c r="F302" s="153">
        <v>327.82660000000004</v>
      </c>
      <c r="G302" s="152">
        <v>46.5</v>
      </c>
      <c r="H302" s="152">
        <v>48.64</v>
      </c>
      <c r="I302" s="162">
        <f t="shared" si="67"/>
        <v>1.0460215053763442</v>
      </c>
      <c r="J302" s="152">
        <v>0</v>
      </c>
      <c r="K302" s="162">
        <f t="shared" si="68"/>
        <v>0</v>
      </c>
      <c r="L302" s="153">
        <v>153.19</v>
      </c>
      <c r="M302" s="163">
        <f t="shared" si="69"/>
        <v>1.0460215053763442</v>
      </c>
      <c r="N302" s="153">
        <v>327.8266000000001</v>
      </c>
      <c r="O302" s="152">
        <v>2.14</v>
      </c>
      <c r="P302" s="154">
        <v>4.6021505376344092E-2</v>
      </c>
      <c r="Q302" s="361">
        <v>0</v>
      </c>
      <c r="R302" s="154">
        <v>0</v>
      </c>
      <c r="S302" s="153">
        <v>0</v>
      </c>
      <c r="T302" s="152" t="s">
        <v>575</v>
      </c>
      <c r="U302" s="152" t="s">
        <v>654</v>
      </c>
      <c r="V302" s="152"/>
      <c r="W302" s="158">
        <v>1</v>
      </c>
      <c r="X302" s="158" t="s">
        <v>437</v>
      </c>
    </row>
    <row r="303" spans="2:24">
      <c r="B303" s="918"/>
      <c r="C303" s="921"/>
      <c r="D303" s="161">
        <v>7</v>
      </c>
      <c r="E303" s="152" t="s">
        <v>766</v>
      </c>
      <c r="F303" s="153">
        <v>307.49939999999998</v>
      </c>
      <c r="G303" s="152">
        <v>33.880000000000003</v>
      </c>
      <c r="H303" s="152">
        <v>35.409999999999997</v>
      </c>
      <c r="I303" s="162">
        <f t="shared" si="67"/>
        <v>1.0451593860684767</v>
      </c>
      <c r="J303" s="152">
        <v>0</v>
      </c>
      <c r="K303" s="162">
        <f t="shared" si="68"/>
        <v>0</v>
      </c>
      <c r="L303" s="153">
        <v>200.98</v>
      </c>
      <c r="M303" s="163">
        <f t="shared" si="69"/>
        <v>1.0451593860684767</v>
      </c>
      <c r="N303" s="153">
        <v>307.49939999999879</v>
      </c>
      <c r="O303" s="152">
        <v>1.53</v>
      </c>
      <c r="P303" s="154">
        <v>4.5159386068476977E-2</v>
      </c>
      <c r="Q303" s="361">
        <v>-5.9952043329758453E-15</v>
      </c>
      <c r="R303" s="154">
        <v>-1.7695408302762234E-16</v>
      </c>
      <c r="S303" s="153">
        <v>-1.2049161668414854E-12</v>
      </c>
      <c r="T303" s="152" t="s">
        <v>575</v>
      </c>
      <c r="U303" s="152" t="s">
        <v>654</v>
      </c>
      <c r="V303" s="152"/>
      <c r="W303" s="158">
        <v>1</v>
      </c>
      <c r="X303" s="158" t="s">
        <v>762</v>
      </c>
    </row>
    <row r="304" spans="2:24">
      <c r="B304" s="918"/>
      <c r="C304" s="921"/>
      <c r="D304" s="161">
        <v>8</v>
      </c>
      <c r="E304" s="152" t="s">
        <v>525</v>
      </c>
      <c r="F304" s="153">
        <v>293.22900000000004</v>
      </c>
      <c r="G304" s="152">
        <v>65.84</v>
      </c>
      <c r="H304" s="152">
        <v>67.39</v>
      </c>
      <c r="I304" s="162">
        <f t="shared" si="67"/>
        <v>1.0235419198055893</v>
      </c>
      <c r="J304" s="152">
        <v>0</v>
      </c>
      <c r="K304" s="162">
        <f t="shared" si="68"/>
        <v>0</v>
      </c>
      <c r="L304" s="153">
        <v>189.18</v>
      </c>
      <c r="M304" s="163">
        <f t="shared" si="69"/>
        <v>1.0235419198055893</v>
      </c>
      <c r="N304" s="153">
        <v>293.22899999999947</v>
      </c>
      <c r="O304" s="152">
        <v>1.55</v>
      </c>
      <c r="P304" s="154">
        <v>2.3541919805589308E-2</v>
      </c>
      <c r="Q304" s="361">
        <v>-2.886579864025407E-15</v>
      </c>
      <c r="R304" s="154">
        <v>-4.3842343013751622E-17</v>
      </c>
      <c r="S304" s="153">
        <v>-5.4608317867632653E-13</v>
      </c>
      <c r="T304" s="152" t="s">
        <v>575</v>
      </c>
      <c r="U304" s="152" t="s">
        <v>654</v>
      </c>
      <c r="V304" s="152"/>
      <c r="W304" s="158">
        <v>1</v>
      </c>
      <c r="X304" s="158" t="s">
        <v>416</v>
      </c>
    </row>
    <row r="305" spans="2:24">
      <c r="B305" s="918"/>
      <c r="C305" s="921"/>
      <c r="D305" s="161">
        <v>9</v>
      </c>
      <c r="E305" s="152" t="s">
        <v>715</v>
      </c>
      <c r="F305" s="153">
        <v>289.3186</v>
      </c>
      <c r="G305" s="152">
        <v>47.16</v>
      </c>
      <c r="H305" s="152">
        <v>49.45</v>
      </c>
      <c r="I305" s="162">
        <f t="shared" si="67"/>
        <v>1.0485581000848179</v>
      </c>
      <c r="J305" s="152">
        <v>0</v>
      </c>
      <c r="K305" s="162">
        <f t="shared" si="68"/>
        <v>0</v>
      </c>
      <c r="L305" s="153">
        <v>126.34</v>
      </c>
      <c r="M305" s="163">
        <f t="shared" si="69"/>
        <v>1.0485581000848179</v>
      </c>
      <c r="N305" s="153">
        <v>289.3186000000008</v>
      </c>
      <c r="O305" s="152">
        <v>2.29</v>
      </c>
      <c r="P305" s="154">
        <v>4.8558100084817646E-2</v>
      </c>
      <c r="Q305" s="361">
        <v>6.2172489379008766E-15</v>
      </c>
      <c r="R305" s="154">
        <v>1.3183309876804236E-16</v>
      </c>
      <c r="S305" s="153">
        <v>7.8548723081439675E-13</v>
      </c>
      <c r="T305" s="152" t="s">
        <v>575</v>
      </c>
      <c r="U305" s="152" t="s">
        <v>654</v>
      </c>
      <c r="V305" s="152"/>
      <c r="W305" s="158">
        <v>1</v>
      </c>
      <c r="X305" s="158" t="s">
        <v>713</v>
      </c>
    </row>
    <row r="306" spans="2:24">
      <c r="B306" s="919"/>
      <c r="C306" s="922"/>
      <c r="D306" s="161">
        <v>10</v>
      </c>
      <c r="E306" s="152" t="s">
        <v>784</v>
      </c>
      <c r="F306" s="153">
        <v>273.93599999999998</v>
      </c>
      <c r="G306" s="152">
        <v>784.42</v>
      </c>
      <c r="H306" s="152">
        <v>739.11</v>
      </c>
      <c r="I306" s="162">
        <f t="shared" si="67"/>
        <v>0.94223757680834253</v>
      </c>
      <c r="J306" s="152">
        <v>72.8</v>
      </c>
      <c r="K306" s="162">
        <f t="shared" si="68"/>
        <v>9.2807424593967514E-2</v>
      </c>
      <c r="L306" s="153">
        <v>87.8</v>
      </c>
      <c r="M306" s="163">
        <f t="shared" si="69"/>
        <v>1.03504500140231</v>
      </c>
      <c r="N306" s="153">
        <v>2413.6220000000008</v>
      </c>
      <c r="O306" s="152">
        <v>3.12</v>
      </c>
      <c r="P306" s="154">
        <v>3.9774610540271793E-3</v>
      </c>
      <c r="Q306" s="361">
        <v>24.370000000000008</v>
      </c>
      <c r="R306" s="154">
        <v>3.106754034828282E-2</v>
      </c>
      <c r="S306" s="153">
        <v>2139.6860000000006</v>
      </c>
      <c r="T306" s="152" t="s">
        <v>575</v>
      </c>
      <c r="U306" s="152" t="s">
        <v>654</v>
      </c>
      <c r="V306" s="152"/>
      <c r="W306" s="158">
        <v>1</v>
      </c>
      <c r="X306" s="158" t="s">
        <v>782</v>
      </c>
    </row>
    <row r="307" spans="2:24">
      <c r="B307" s="917">
        <f t="shared" ref="B307" si="76">B297+1</f>
        <v>45988</v>
      </c>
      <c r="C307" s="920" t="str">
        <f t="shared" ref="C307" si="77">CHOOSE(WEEKDAY(B307,2),"一","二","三","四","五","六","日")</f>
        <v>四</v>
      </c>
      <c r="D307" s="161">
        <v>1</v>
      </c>
      <c r="E307" s="152" t="s">
        <v>696</v>
      </c>
      <c r="F307" s="153">
        <v>599.85</v>
      </c>
      <c r="G307" s="152">
        <v>2779</v>
      </c>
      <c r="H307" s="152">
        <v>2822</v>
      </c>
      <c r="I307" s="162">
        <f t="shared" si="67"/>
        <v>1.0154731917956099</v>
      </c>
      <c r="J307" s="152">
        <v>0</v>
      </c>
      <c r="K307" s="162">
        <f t="shared" si="68"/>
        <v>0</v>
      </c>
      <c r="L307" s="153">
        <v>13.95</v>
      </c>
      <c r="M307" s="163">
        <f t="shared" si="69"/>
        <v>1.0154731917956099</v>
      </c>
      <c r="N307" s="153">
        <v>599.85</v>
      </c>
      <c r="O307" s="152">
        <v>43</v>
      </c>
      <c r="P307" s="154">
        <v>1.5473191795609931E-2</v>
      </c>
      <c r="Q307" s="361">
        <v>0</v>
      </c>
      <c r="R307" s="154">
        <v>0</v>
      </c>
      <c r="S307" s="153">
        <v>0</v>
      </c>
      <c r="T307" s="152" t="s">
        <v>575</v>
      </c>
      <c r="U307" s="152" t="s">
        <v>366</v>
      </c>
      <c r="V307" s="152" t="s">
        <v>660</v>
      </c>
      <c r="W307" s="158">
        <v>1</v>
      </c>
      <c r="X307" s="158" t="s">
        <v>698</v>
      </c>
    </row>
    <row r="308" spans="2:24">
      <c r="B308" s="918"/>
      <c r="C308" s="921"/>
      <c r="D308" s="161">
        <v>2</v>
      </c>
      <c r="E308" s="152" t="s">
        <v>794</v>
      </c>
      <c r="F308" s="153">
        <v>589.76959999999985</v>
      </c>
      <c r="G308" s="152">
        <v>213.36</v>
      </c>
      <c r="H308" s="152">
        <v>223.3</v>
      </c>
      <c r="I308" s="162">
        <f t="shared" si="67"/>
        <v>1.0465879265091864</v>
      </c>
      <c r="J308" s="152">
        <v>0</v>
      </c>
      <c r="K308" s="162">
        <f t="shared" si="68"/>
        <v>0</v>
      </c>
      <c r="L308" s="153">
        <v>65.239999999999995</v>
      </c>
      <c r="M308" s="163">
        <f t="shared" si="69"/>
        <v>1.0465879265091864</v>
      </c>
      <c r="N308" s="153">
        <v>648.48559999999975</v>
      </c>
      <c r="O308" s="152">
        <v>9.0399999999999991</v>
      </c>
      <c r="P308" s="154">
        <v>4.2369703787026612E-2</v>
      </c>
      <c r="Q308" s="361">
        <v>0.89999999999999858</v>
      </c>
      <c r="R308" s="154">
        <v>4.2182227221597233E-3</v>
      </c>
      <c r="S308" s="153">
        <v>58.715999999999902</v>
      </c>
      <c r="T308" s="152" t="s">
        <v>575</v>
      </c>
      <c r="U308" s="152" t="s">
        <v>654</v>
      </c>
      <c r="V308" s="152"/>
      <c r="W308" s="158">
        <v>1</v>
      </c>
      <c r="X308" s="158" t="s">
        <v>424</v>
      </c>
    </row>
    <row r="309" spans="2:24">
      <c r="B309" s="918"/>
      <c r="C309" s="921"/>
      <c r="D309" s="161">
        <v>3</v>
      </c>
      <c r="E309" s="152" t="s">
        <v>659</v>
      </c>
      <c r="F309" s="153">
        <v>466.83</v>
      </c>
      <c r="G309" s="152">
        <v>346.56</v>
      </c>
      <c r="H309" s="152">
        <v>341.57</v>
      </c>
      <c r="I309" s="162">
        <f t="shared" si="67"/>
        <v>0.98560133887349954</v>
      </c>
      <c r="J309" s="152">
        <v>21.6</v>
      </c>
      <c r="K309" s="162">
        <f t="shared" si="68"/>
        <v>6.2326869806094184E-2</v>
      </c>
      <c r="L309" s="153">
        <v>51.87</v>
      </c>
      <c r="M309" s="163">
        <f t="shared" si="69"/>
        <v>1.0479282086795938</v>
      </c>
      <c r="N309" s="153">
        <v>861.56070000000068</v>
      </c>
      <c r="O309" s="152">
        <v>9</v>
      </c>
      <c r="P309" s="154">
        <v>2.5969529085872575E-2</v>
      </c>
      <c r="Q309" s="361">
        <v>7.6100000000000136</v>
      </c>
      <c r="R309" s="154">
        <v>2.1958679593721185E-2</v>
      </c>
      <c r="S309" s="153">
        <v>394.7307000000007</v>
      </c>
      <c r="T309" s="152" t="s">
        <v>575</v>
      </c>
      <c r="U309" s="152" t="s">
        <v>654</v>
      </c>
      <c r="V309" s="152"/>
      <c r="W309" s="158">
        <v>1</v>
      </c>
      <c r="X309" s="158" t="s">
        <v>661</v>
      </c>
    </row>
    <row r="310" spans="2:24">
      <c r="B310" s="918"/>
      <c r="C310" s="921"/>
      <c r="D310" s="161">
        <v>4</v>
      </c>
      <c r="E310" s="152" t="s">
        <v>773</v>
      </c>
      <c r="F310" s="153">
        <v>376.31</v>
      </c>
      <c r="G310" s="152">
        <v>410.67</v>
      </c>
      <c r="H310" s="152">
        <v>402.6</v>
      </c>
      <c r="I310" s="162">
        <f t="shared" si="67"/>
        <v>0.98034918547739058</v>
      </c>
      <c r="J310" s="152">
        <v>16.2</v>
      </c>
      <c r="K310" s="162">
        <f t="shared" si="68"/>
        <v>3.9447731755424056E-2</v>
      </c>
      <c r="L310" s="153">
        <v>68.42</v>
      </c>
      <c r="M310" s="163">
        <f t="shared" si="69"/>
        <v>1.0197969172328147</v>
      </c>
      <c r="N310" s="153">
        <v>556.25459999999975</v>
      </c>
      <c r="O310" s="152">
        <v>5.5</v>
      </c>
      <c r="P310" s="154">
        <v>1.3392748435483477E-2</v>
      </c>
      <c r="Q310" s="361">
        <v>2.6299999999999955</v>
      </c>
      <c r="R310" s="154">
        <v>6.4041687973311794E-3</v>
      </c>
      <c r="S310" s="153">
        <v>179.9445999999997</v>
      </c>
      <c r="T310" s="152" t="s">
        <v>575</v>
      </c>
      <c r="U310" s="152" t="s">
        <v>654</v>
      </c>
      <c r="V310" s="152"/>
      <c r="W310" s="158">
        <v>1</v>
      </c>
      <c r="X310" s="158" t="s">
        <v>763</v>
      </c>
    </row>
    <row r="311" spans="2:24">
      <c r="B311" s="918"/>
      <c r="C311" s="921"/>
      <c r="D311" s="161">
        <v>5</v>
      </c>
      <c r="E311" s="152" t="s">
        <v>767</v>
      </c>
      <c r="F311" s="153">
        <v>371.91</v>
      </c>
      <c r="G311" s="152">
        <v>1675</v>
      </c>
      <c r="H311" s="152">
        <v>1655</v>
      </c>
      <c r="I311" s="162">
        <f t="shared" si="67"/>
        <v>0.9880597014925373</v>
      </c>
      <c r="J311" s="152">
        <v>41</v>
      </c>
      <c r="K311" s="162">
        <f t="shared" si="68"/>
        <v>2.4477611940298509E-2</v>
      </c>
      <c r="L311" s="153">
        <v>17.71</v>
      </c>
      <c r="M311" s="163">
        <f t="shared" si="69"/>
        <v>1.0125373134328359</v>
      </c>
      <c r="N311" s="153">
        <v>371.91</v>
      </c>
      <c r="O311" s="152">
        <v>21</v>
      </c>
      <c r="P311" s="154">
        <v>1.2537313432835821E-2</v>
      </c>
      <c r="Q311" s="361">
        <v>0</v>
      </c>
      <c r="R311" s="154">
        <v>0</v>
      </c>
      <c r="S311" s="153">
        <v>0</v>
      </c>
      <c r="T311" s="152" t="s">
        <v>575</v>
      </c>
      <c r="U311" s="152" t="s">
        <v>219</v>
      </c>
      <c r="V311" s="152"/>
      <c r="W311" s="158">
        <v>1</v>
      </c>
      <c r="X311" s="158" t="s">
        <v>762</v>
      </c>
    </row>
    <row r="312" spans="2:24">
      <c r="B312" s="918"/>
      <c r="C312" s="921"/>
      <c r="D312" s="161">
        <v>6</v>
      </c>
      <c r="E312" s="152" t="s">
        <v>765</v>
      </c>
      <c r="F312" s="153">
        <v>355.3152</v>
      </c>
      <c r="G312" s="152">
        <v>78.73</v>
      </c>
      <c r="H312" s="152">
        <v>78.72</v>
      </c>
      <c r="I312" s="162">
        <f t="shared" si="67"/>
        <v>0.9998729836148863</v>
      </c>
      <c r="J312" s="152">
        <v>3.29</v>
      </c>
      <c r="K312" s="162">
        <f t="shared" si="68"/>
        <v>4.1788390702400605E-2</v>
      </c>
      <c r="L312" s="153">
        <v>155.84</v>
      </c>
      <c r="M312" s="163">
        <f t="shared" si="69"/>
        <v>1.0416613743172869</v>
      </c>
      <c r="N312" s="153">
        <v>511.15520000000021</v>
      </c>
      <c r="O312" s="152">
        <v>2.2799999999999998</v>
      </c>
      <c r="P312" s="154">
        <v>2.895973580591896E-2</v>
      </c>
      <c r="Q312" s="361">
        <v>1.0000000000000013</v>
      </c>
      <c r="R312" s="154">
        <v>1.2701638511367982E-2</v>
      </c>
      <c r="S312" s="153">
        <v>155.8400000000002</v>
      </c>
      <c r="T312" s="152" t="s">
        <v>575</v>
      </c>
      <c r="U312" s="152" t="s">
        <v>654</v>
      </c>
      <c r="V312" s="152"/>
      <c r="W312" s="158">
        <v>1</v>
      </c>
      <c r="X312" s="158" t="s">
        <v>762</v>
      </c>
    </row>
    <row r="313" spans="2:24">
      <c r="B313" s="918"/>
      <c r="C313" s="921"/>
      <c r="D313" s="161">
        <v>7</v>
      </c>
      <c r="E313" s="152" t="s">
        <v>788</v>
      </c>
      <c r="F313" s="153">
        <v>346.66060000000004</v>
      </c>
      <c r="G313" s="152">
        <v>727.92</v>
      </c>
      <c r="H313" s="152">
        <v>683.45</v>
      </c>
      <c r="I313" s="162">
        <f t="shared" si="67"/>
        <v>0.93890812177162342</v>
      </c>
      <c r="J313" s="152">
        <v>50.79</v>
      </c>
      <c r="K313" s="162">
        <f t="shared" si="68"/>
        <v>6.9774151005605009E-2</v>
      </c>
      <c r="L313" s="153">
        <v>78.430000000000007</v>
      </c>
      <c r="M313" s="163">
        <f t="shared" si="69"/>
        <v>1.0086822727772284</v>
      </c>
      <c r="N313" s="153">
        <v>495.67760000000396</v>
      </c>
      <c r="O313" s="152">
        <v>4.42</v>
      </c>
      <c r="P313" s="154">
        <v>6.0720958347071112E-3</v>
      </c>
      <c r="Q313" s="361">
        <v>1.9000000000000501</v>
      </c>
      <c r="R313" s="154">
        <v>2.6101769425212252E-3</v>
      </c>
      <c r="S313" s="153">
        <v>149.01700000000395</v>
      </c>
      <c r="T313" s="152" t="s">
        <v>575</v>
      </c>
      <c r="U313" s="152" t="s">
        <v>654</v>
      </c>
      <c r="V313" s="152"/>
      <c r="W313" s="158">
        <v>1</v>
      </c>
      <c r="X313" s="158" t="s">
        <v>781</v>
      </c>
    </row>
    <row r="314" spans="2:24">
      <c r="B314" s="918"/>
      <c r="C314" s="921"/>
      <c r="D314" s="161">
        <v>8</v>
      </c>
      <c r="E314" s="152" t="s">
        <v>615</v>
      </c>
      <c r="F314" s="153">
        <v>345.12419999999997</v>
      </c>
      <c r="G314" s="152">
        <v>84.67</v>
      </c>
      <c r="H314" s="152">
        <v>84.49</v>
      </c>
      <c r="I314" s="162">
        <f t="shared" si="67"/>
        <v>0.99787409944490368</v>
      </c>
      <c r="J314" s="152">
        <v>3.66</v>
      </c>
      <c r="K314" s="162">
        <f t="shared" si="68"/>
        <v>4.3226644620290543E-2</v>
      </c>
      <c r="L314" s="153">
        <v>122.82</v>
      </c>
      <c r="M314" s="163">
        <f t="shared" si="69"/>
        <v>1.0411007440651943</v>
      </c>
      <c r="N314" s="153">
        <v>427.41359999999872</v>
      </c>
      <c r="O314" s="152">
        <v>2.81</v>
      </c>
      <c r="P314" s="154">
        <v>3.3187669776780442E-2</v>
      </c>
      <c r="Q314" s="361">
        <v>0.66999999999998971</v>
      </c>
      <c r="R314" s="154">
        <v>7.9130742884137208E-3</v>
      </c>
      <c r="S314" s="153">
        <v>82.289399999998736</v>
      </c>
      <c r="T314" s="152" t="s">
        <v>575</v>
      </c>
      <c r="U314" s="152" t="s">
        <v>654</v>
      </c>
      <c r="V314" s="152"/>
      <c r="W314" s="158">
        <v>1</v>
      </c>
      <c r="X314" s="158" t="s">
        <v>583</v>
      </c>
    </row>
    <row r="315" spans="2:24">
      <c r="B315" s="918"/>
      <c r="C315" s="921"/>
      <c r="D315" s="161">
        <v>9</v>
      </c>
      <c r="E315" s="152" t="s">
        <v>634</v>
      </c>
      <c r="F315" s="153">
        <v>338.85379999999998</v>
      </c>
      <c r="G315" s="152">
        <v>138.56</v>
      </c>
      <c r="H315" s="152">
        <v>119.79</v>
      </c>
      <c r="I315" s="162">
        <f t="shared" si="67"/>
        <v>0.86453521939953815</v>
      </c>
      <c r="J315" s="152">
        <v>22.4</v>
      </c>
      <c r="K315" s="162">
        <f t="shared" si="68"/>
        <v>0.16166281755196305</v>
      </c>
      <c r="L315" s="153">
        <v>108.26</v>
      </c>
      <c r="M315" s="163">
        <f t="shared" si="69"/>
        <v>1.0261980369515011</v>
      </c>
      <c r="N315" s="153">
        <v>392.98379999999952</v>
      </c>
      <c r="O315" s="152">
        <v>3.13</v>
      </c>
      <c r="P315" s="154">
        <v>2.258949191685912E-2</v>
      </c>
      <c r="Q315" s="361">
        <v>0.49999999999999556</v>
      </c>
      <c r="R315" s="154">
        <v>3.6085450346420001E-3</v>
      </c>
      <c r="S315" s="153">
        <v>54.129999999999519</v>
      </c>
      <c r="T315" s="152" t="s">
        <v>575</v>
      </c>
      <c r="U315" s="152" t="s">
        <v>654</v>
      </c>
      <c r="V315" s="152"/>
      <c r="W315" s="158">
        <v>1</v>
      </c>
      <c r="X315" s="158" t="s">
        <v>379</v>
      </c>
    </row>
    <row r="316" spans="2:24">
      <c r="B316" s="919"/>
      <c r="C316" s="922"/>
      <c r="D316" s="161">
        <v>10</v>
      </c>
      <c r="E316" s="152" t="s">
        <v>792</v>
      </c>
      <c r="F316" s="153">
        <v>315.25920000000002</v>
      </c>
      <c r="G316" s="152">
        <v>85.86</v>
      </c>
      <c r="H316" s="152">
        <v>86</v>
      </c>
      <c r="I316" s="162">
        <f t="shared" si="67"/>
        <v>1.0016305613789891</v>
      </c>
      <c r="J316" s="152">
        <v>4.0999999999999996</v>
      </c>
      <c r="K316" s="162">
        <f t="shared" si="68"/>
        <v>4.7752154670393662E-2</v>
      </c>
      <c r="L316" s="153">
        <v>218.93</v>
      </c>
      <c r="M316" s="163">
        <f t="shared" si="69"/>
        <v>1.0493827160493827</v>
      </c>
      <c r="N316" s="153">
        <v>928.26319999999896</v>
      </c>
      <c r="O316" s="152">
        <v>1.44</v>
      </c>
      <c r="P316" s="154">
        <v>1.6771488469601678E-2</v>
      </c>
      <c r="Q316" s="361">
        <v>2.7999999999999949</v>
      </c>
      <c r="R316" s="154">
        <v>3.261122757978098E-2</v>
      </c>
      <c r="S316" s="153">
        <v>613.00399999999888</v>
      </c>
      <c r="T316" s="152" t="s">
        <v>575</v>
      </c>
      <c r="U316" s="152" t="s">
        <v>654</v>
      </c>
      <c r="V316" s="152"/>
      <c r="W316" s="158">
        <v>1</v>
      </c>
      <c r="X316" s="158" t="s">
        <v>370</v>
      </c>
    </row>
    <row r="317" spans="2:24">
      <c r="B317" s="917">
        <f t="shared" ref="B317" si="78">B307+1</f>
        <v>45989</v>
      </c>
      <c r="C317" s="920" t="str">
        <f t="shared" ref="C317" si="79">CHOOSE(WEEKDAY(B317,2),"一","二","三","四","五","六","日")</f>
        <v>五</v>
      </c>
      <c r="D317" s="161">
        <v>1</v>
      </c>
      <c r="E317" s="152" t="s">
        <v>714</v>
      </c>
      <c r="F317" s="153">
        <v>470.36990000000003</v>
      </c>
      <c r="G317" s="152">
        <v>53.02</v>
      </c>
      <c r="H317" s="152">
        <v>55.61</v>
      </c>
      <c r="I317" s="162">
        <f t="shared" si="67"/>
        <v>1.0488494907582044</v>
      </c>
      <c r="J317" s="152">
        <v>0</v>
      </c>
      <c r="K317" s="162">
        <f t="shared" si="68"/>
        <v>0</v>
      </c>
      <c r="L317" s="153">
        <v>181.61</v>
      </c>
      <c r="M317" s="163">
        <f t="shared" si="69"/>
        <v>1.0488494907582044</v>
      </c>
      <c r="N317" s="153">
        <v>470.36989999999935</v>
      </c>
      <c r="O317" s="152">
        <v>2.59</v>
      </c>
      <c r="P317" s="154">
        <v>4.8849490758204446E-2</v>
      </c>
      <c r="Q317" s="361">
        <v>-3.5527136788005009E-15</v>
      </c>
      <c r="R317" s="154">
        <v>-6.7007047883826873E-17</v>
      </c>
      <c r="S317" s="153">
        <v>-6.4520833120695902E-13</v>
      </c>
      <c r="T317" s="152" t="s">
        <v>575</v>
      </c>
      <c r="U317" s="152" t="s">
        <v>654</v>
      </c>
      <c r="V317" s="152"/>
      <c r="W317" s="158">
        <v>1</v>
      </c>
      <c r="X317" s="158" t="s">
        <v>710</v>
      </c>
    </row>
    <row r="318" spans="2:24">
      <c r="B318" s="918"/>
      <c r="C318" s="921"/>
      <c r="D318" s="161">
        <v>2</v>
      </c>
      <c r="E318" s="152" t="s">
        <v>696</v>
      </c>
      <c r="F318" s="153">
        <v>376.65</v>
      </c>
      <c r="G318" s="152">
        <v>2506</v>
      </c>
      <c r="H318" s="152">
        <v>2533</v>
      </c>
      <c r="I318" s="162">
        <f t="shared" si="67"/>
        <v>1.0107741420590584</v>
      </c>
      <c r="J318" s="152">
        <v>0</v>
      </c>
      <c r="K318" s="162">
        <f t="shared" si="68"/>
        <v>0</v>
      </c>
      <c r="L318" s="153">
        <v>13.95</v>
      </c>
      <c r="M318" s="163">
        <f t="shared" si="69"/>
        <v>1.0107741420590584</v>
      </c>
      <c r="N318" s="153">
        <v>376.65</v>
      </c>
      <c r="O318" s="152">
        <v>27</v>
      </c>
      <c r="P318" s="154">
        <v>1.077414205905826E-2</v>
      </c>
      <c r="Q318" s="361">
        <v>0</v>
      </c>
      <c r="R318" s="154">
        <v>0</v>
      </c>
      <c r="S318" s="153">
        <v>0</v>
      </c>
      <c r="T318" s="152" t="s">
        <v>575</v>
      </c>
      <c r="U318" s="152" t="s">
        <v>366</v>
      </c>
      <c r="V318" s="152" t="s">
        <v>660</v>
      </c>
      <c r="W318" s="158">
        <v>1</v>
      </c>
      <c r="X318" s="158" t="s">
        <v>698</v>
      </c>
    </row>
    <row r="319" spans="2:24">
      <c r="B319" s="918"/>
      <c r="C319" s="921"/>
      <c r="D319" s="161">
        <v>3</v>
      </c>
      <c r="E319" s="152" t="s">
        <v>647</v>
      </c>
      <c r="F319" s="153">
        <v>359.49199999999996</v>
      </c>
      <c r="G319" s="152">
        <v>70.98</v>
      </c>
      <c r="H319" s="152">
        <v>77.13</v>
      </c>
      <c r="I319" s="162">
        <f t="shared" si="67"/>
        <v>1.0866441251056635</v>
      </c>
      <c r="J319" s="152">
        <v>0</v>
      </c>
      <c r="K319" s="162">
        <f t="shared" si="68"/>
        <v>0</v>
      </c>
      <c r="L319" s="153">
        <v>128.38999999999999</v>
      </c>
      <c r="M319" s="163">
        <f t="shared" si="69"/>
        <v>1.0866441251056635</v>
      </c>
      <c r="N319" s="153">
        <v>789.59849999999881</v>
      </c>
      <c r="O319" s="152">
        <v>2.8</v>
      </c>
      <c r="P319" s="154">
        <v>3.9447731755424056E-2</v>
      </c>
      <c r="Q319" s="361">
        <v>3.3499999999999917</v>
      </c>
      <c r="R319" s="154">
        <v>4.7196393350239382E-2</v>
      </c>
      <c r="S319" s="153">
        <v>430.1064999999989</v>
      </c>
      <c r="T319" s="152" t="s">
        <v>575</v>
      </c>
      <c r="U319" s="152" t="s">
        <v>654</v>
      </c>
      <c r="V319" s="152"/>
      <c r="W319" s="158">
        <v>1</v>
      </c>
      <c r="X319" s="158" t="s">
        <v>414</v>
      </c>
    </row>
    <row r="320" spans="2:24">
      <c r="B320" s="918"/>
      <c r="C320" s="921"/>
      <c r="D320" s="161">
        <v>4</v>
      </c>
      <c r="E320" s="152" t="s">
        <v>792</v>
      </c>
      <c r="F320" s="153">
        <v>334.96289999999999</v>
      </c>
      <c r="G320" s="152">
        <v>53.91</v>
      </c>
      <c r="H320" s="152">
        <v>53.88</v>
      </c>
      <c r="I320" s="162">
        <f t="shared" si="67"/>
        <v>0.99944351697273248</v>
      </c>
      <c r="J320" s="152">
        <v>1.56</v>
      </c>
      <c r="K320" s="162">
        <f t="shared" si="68"/>
        <v>2.8937117417918757E-2</v>
      </c>
      <c r="L320" s="153">
        <v>218.93</v>
      </c>
      <c r="M320" s="163">
        <f t="shared" si="69"/>
        <v>1.0283806343906512</v>
      </c>
      <c r="N320" s="153">
        <v>334.96290000000181</v>
      </c>
      <c r="O320" s="152">
        <v>1.53</v>
      </c>
      <c r="P320" s="154">
        <v>2.8380634390651086E-2</v>
      </c>
      <c r="Q320" s="361">
        <v>8.2156503822261584E-15</v>
      </c>
      <c r="R320" s="154">
        <v>1.5239566652246631E-16</v>
      </c>
      <c r="S320" s="153">
        <v>1.7986523381807728E-12</v>
      </c>
      <c r="T320" s="152" t="s">
        <v>575</v>
      </c>
      <c r="U320" s="152" t="s">
        <v>654</v>
      </c>
      <c r="V320" s="152"/>
      <c r="W320" s="158">
        <v>1</v>
      </c>
      <c r="X320" s="158" t="s">
        <v>370</v>
      </c>
    </row>
    <row r="321" spans="2:24">
      <c r="B321" s="918"/>
      <c r="C321" s="921"/>
      <c r="D321" s="161">
        <v>5</v>
      </c>
      <c r="E321" s="152" t="s">
        <v>615</v>
      </c>
      <c r="F321" s="153">
        <v>320.56019999999995</v>
      </c>
      <c r="G321" s="152">
        <v>62.71</v>
      </c>
      <c r="H321" s="152">
        <v>62.39</v>
      </c>
      <c r="I321" s="162">
        <f t="shared" si="67"/>
        <v>0.99489714559081488</v>
      </c>
      <c r="J321" s="152">
        <v>2.93</v>
      </c>
      <c r="K321" s="162">
        <f t="shared" si="68"/>
        <v>4.6723010684101424E-2</v>
      </c>
      <c r="L321" s="153">
        <v>122.82</v>
      </c>
      <c r="M321" s="163">
        <f t="shared" si="69"/>
        <v>1.0416201562749163</v>
      </c>
      <c r="N321" s="153">
        <v>320.5602000000008</v>
      </c>
      <c r="O321" s="152">
        <v>2.61</v>
      </c>
      <c r="P321" s="154">
        <v>4.1620156274916276E-2</v>
      </c>
      <c r="Q321" s="361">
        <v>6.6613381477509392E-15</v>
      </c>
      <c r="R321" s="154">
        <v>1.0622449605726263E-16</v>
      </c>
      <c r="S321" s="153">
        <v>8.1814555130677034E-13</v>
      </c>
      <c r="T321" s="152" t="s">
        <v>575</v>
      </c>
      <c r="U321" s="152" t="s">
        <v>654</v>
      </c>
      <c r="V321" s="152"/>
      <c r="W321" s="158">
        <v>1</v>
      </c>
      <c r="X321" s="158" t="s">
        <v>583</v>
      </c>
    </row>
    <row r="322" spans="2:24">
      <c r="B322" s="918"/>
      <c r="C322" s="921"/>
      <c r="D322" s="161">
        <v>6</v>
      </c>
      <c r="E322" s="152" t="s">
        <v>362</v>
      </c>
      <c r="F322" s="153">
        <v>306.00720000000001</v>
      </c>
      <c r="G322" s="152">
        <v>75.14</v>
      </c>
      <c r="H322" s="152">
        <v>74.2</v>
      </c>
      <c r="I322" s="162">
        <f t="shared" si="67"/>
        <v>0.98749001863188712</v>
      </c>
      <c r="J322" s="152">
        <v>3.1</v>
      </c>
      <c r="K322" s="162">
        <f t="shared" si="68"/>
        <v>4.1256321533138143E-2</v>
      </c>
      <c r="L322" s="153">
        <v>141.66999999999999</v>
      </c>
      <c r="M322" s="163">
        <f t="shared" si="69"/>
        <v>1.0287463401650252</v>
      </c>
      <c r="N322" s="153">
        <v>306.0071999999995</v>
      </c>
      <c r="O322" s="152">
        <v>2.16</v>
      </c>
      <c r="P322" s="154">
        <v>2.8746340165025287E-2</v>
      </c>
      <c r="Q322" s="361">
        <v>-3.5527136788005009E-15</v>
      </c>
      <c r="R322" s="154">
        <v>-4.7281257370248882E-17</v>
      </c>
      <c r="S322" s="153">
        <v>-5.0331294687566692E-13</v>
      </c>
      <c r="T322" s="152" t="s">
        <v>575</v>
      </c>
      <c r="U322" s="152" t="s">
        <v>654</v>
      </c>
      <c r="V322" s="152"/>
      <c r="W322" s="158">
        <v>1</v>
      </c>
      <c r="X322" s="158" t="s">
        <v>374</v>
      </c>
    </row>
    <row r="323" spans="2:24">
      <c r="B323" s="918"/>
      <c r="C323" s="921"/>
      <c r="D323" s="161">
        <v>7</v>
      </c>
      <c r="E323" s="152" t="s">
        <v>785</v>
      </c>
      <c r="F323" s="153">
        <v>301.60079999999999</v>
      </c>
      <c r="G323" s="152">
        <v>107.45</v>
      </c>
      <c r="H323" s="152">
        <v>105.79</v>
      </c>
      <c r="I323" s="162">
        <f t="shared" si="67"/>
        <v>0.98455095393206149</v>
      </c>
      <c r="J323" s="152">
        <v>3.9</v>
      </c>
      <c r="K323" s="162">
        <f t="shared" si="68"/>
        <v>3.6295951605397857E-2</v>
      </c>
      <c r="L323" s="153">
        <v>418.89</v>
      </c>
      <c r="M323" s="163">
        <f t="shared" si="69"/>
        <v>1.0208469055374594</v>
      </c>
      <c r="N323" s="153">
        <v>938.31360000000382</v>
      </c>
      <c r="O323" s="152">
        <v>0.72</v>
      </c>
      <c r="P323" s="154">
        <v>6.7007910656119119E-3</v>
      </c>
      <c r="Q323" s="361">
        <v>1.5200000000000091</v>
      </c>
      <c r="R323" s="154">
        <v>1.4146114471847455E-2</v>
      </c>
      <c r="S323" s="153">
        <v>636.71280000000377</v>
      </c>
      <c r="T323" s="152" t="s">
        <v>575</v>
      </c>
      <c r="U323" s="152" t="s">
        <v>654</v>
      </c>
      <c r="V323" s="152"/>
      <c r="W323" s="158">
        <v>1</v>
      </c>
      <c r="X323" s="158" t="s">
        <v>779</v>
      </c>
    </row>
    <row r="324" spans="2:24">
      <c r="B324" s="918"/>
      <c r="C324" s="921"/>
      <c r="D324" s="161">
        <v>8</v>
      </c>
      <c r="E324" s="152" t="s">
        <v>786</v>
      </c>
      <c r="F324" s="153">
        <v>299.73840000000001</v>
      </c>
      <c r="G324" s="152">
        <v>96.42</v>
      </c>
      <c r="H324" s="152">
        <v>86.61</v>
      </c>
      <c r="I324" s="162">
        <f t="shared" si="67"/>
        <v>0.89825762289981326</v>
      </c>
      <c r="J324" s="152">
        <v>11.5</v>
      </c>
      <c r="K324" s="162">
        <f t="shared" si="68"/>
        <v>0.11926986102468368</v>
      </c>
      <c r="L324" s="153">
        <v>177.36</v>
      </c>
      <c r="M324" s="163">
        <f t="shared" si="69"/>
        <v>1.017527483924497</v>
      </c>
      <c r="N324" s="153">
        <v>299.73839999999961</v>
      </c>
      <c r="O324" s="152">
        <v>1.69</v>
      </c>
      <c r="P324" s="154">
        <v>1.7527483924496993E-2</v>
      </c>
      <c r="Q324" s="361">
        <v>-2.2204460492503131E-15</v>
      </c>
      <c r="R324" s="154">
        <v>-2.3028894931034153E-17</v>
      </c>
      <c r="S324" s="153">
        <v>-3.9381831129503556E-13</v>
      </c>
      <c r="T324" s="152" t="s">
        <v>575</v>
      </c>
      <c r="U324" s="152" t="s">
        <v>654</v>
      </c>
      <c r="V324" s="152"/>
      <c r="W324" s="158">
        <v>1</v>
      </c>
      <c r="X324" s="158" t="s">
        <v>779</v>
      </c>
    </row>
    <row r="325" spans="2:24">
      <c r="B325" s="918"/>
      <c r="C325" s="921"/>
      <c r="D325" s="161">
        <v>9</v>
      </c>
      <c r="E325" s="152" t="s">
        <v>361</v>
      </c>
      <c r="F325" s="153">
        <v>293.55</v>
      </c>
      <c r="G325" s="152">
        <v>2584</v>
      </c>
      <c r="H325" s="152">
        <v>2539</v>
      </c>
      <c r="I325" s="162">
        <f t="shared" si="67"/>
        <v>0.98258513931888547</v>
      </c>
      <c r="J325" s="152">
        <v>64</v>
      </c>
      <c r="K325" s="162">
        <f t="shared" si="68"/>
        <v>2.4767801857585141E-2</v>
      </c>
      <c r="L325" s="153">
        <v>15.45</v>
      </c>
      <c r="M325" s="163">
        <f t="shared" si="69"/>
        <v>1.0073529411764706</v>
      </c>
      <c r="N325" s="153">
        <v>293.55</v>
      </c>
      <c r="O325" s="152">
        <v>19</v>
      </c>
      <c r="P325" s="154">
        <v>7.3529411764705881E-3</v>
      </c>
      <c r="Q325" s="361">
        <v>0</v>
      </c>
      <c r="R325" s="154">
        <v>0</v>
      </c>
      <c r="S325" s="153">
        <v>0</v>
      </c>
      <c r="T325" s="152" t="s">
        <v>575</v>
      </c>
      <c r="U325" s="152" t="s">
        <v>220</v>
      </c>
      <c r="V325" s="152" t="s">
        <v>526</v>
      </c>
      <c r="W325" s="158">
        <v>1</v>
      </c>
      <c r="X325" s="158" t="s">
        <v>369</v>
      </c>
    </row>
    <row r="326" spans="2:24">
      <c r="B326" s="919"/>
      <c r="C326" s="922"/>
      <c r="D326" s="161">
        <v>10</v>
      </c>
      <c r="E326" s="152" t="s">
        <v>430</v>
      </c>
      <c r="F326" s="153">
        <v>251.60050000000004</v>
      </c>
      <c r="G326" s="152">
        <v>28.39</v>
      </c>
      <c r="H326" s="152">
        <v>29.76</v>
      </c>
      <c r="I326" s="162">
        <f t="shared" si="67"/>
        <v>1.048256428319831</v>
      </c>
      <c r="J326" s="152">
        <v>0</v>
      </c>
      <c r="K326" s="162">
        <f t="shared" si="68"/>
        <v>0</v>
      </c>
      <c r="L326" s="153">
        <v>183.65</v>
      </c>
      <c r="M326" s="163">
        <f t="shared" si="69"/>
        <v>1.048256428319831</v>
      </c>
      <c r="N326" s="153">
        <v>251.60050000000018</v>
      </c>
      <c r="O326" s="152">
        <v>1.37</v>
      </c>
      <c r="P326" s="154">
        <v>4.825642831983093E-2</v>
      </c>
      <c r="Q326" s="361">
        <v>0</v>
      </c>
      <c r="R326" s="154">
        <v>0</v>
      </c>
      <c r="S326" s="153">
        <v>0</v>
      </c>
      <c r="T326" s="152" t="s">
        <v>575</v>
      </c>
      <c r="U326" s="152" t="s">
        <v>654</v>
      </c>
      <c r="V326" s="152"/>
      <c r="W326" s="158">
        <v>1</v>
      </c>
      <c r="X326" s="158" t="s">
        <v>414</v>
      </c>
    </row>
    <row r="327" spans="2:24">
      <c r="B327" s="917">
        <f t="shared" ref="B327" si="80">B317+1</f>
        <v>45990</v>
      </c>
      <c r="C327" s="920" t="str">
        <f t="shared" ref="C327" si="81">CHOOSE(WEEKDAY(B327,2),"一","二","三","四","五","六","日")</f>
        <v>六</v>
      </c>
      <c r="D327" s="161">
        <v>1</v>
      </c>
      <c r="E327" s="152" t="s">
        <v>525</v>
      </c>
      <c r="F327" s="153">
        <v>427.54679999999996</v>
      </c>
      <c r="G327" s="152">
        <v>47.22</v>
      </c>
      <c r="H327" s="152">
        <v>49.48</v>
      </c>
      <c r="I327" s="162">
        <f t="shared" ref="I327:I390" si="82">H327/G327</f>
        <v>1.0478610758153324</v>
      </c>
      <c r="J327" s="152">
        <v>0</v>
      </c>
      <c r="K327" s="162">
        <f t="shared" ref="K327:K390" si="83">J327/G327</f>
        <v>0</v>
      </c>
      <c r="L327" s="153">
        <v>189.18</v>
      </c>
      <c r="M327" s="163">
        <f t="shared" ref="M327:M390" si="84">(H327+J327)/G327</f>
        <v>1.0478610758153324</v>
      </c>
      <c r="N327" s="153">
        <v>427.54679999999962</v>
      </c>
      <c r="O327" s="152">
        <v>2.2599999999999998</v>
      </c>
      <c r="P327" s="154">
        <v>4.7861075815332485E-2</v>
      </c>
      <c r="Q327" s="361">
        <v>0</v>
      </c>
      <c r="R327" s="154">
        <v>0</v>
      </c>
      <c r="S327" s="153">
        <v>0</v>
      </c>
      <c r="T327" s="152" t="s">
        <v>575</v>
      </c>
      <c r="U327" s="152" t="s">
        <v>654</v>
      </c>
      <c r="V327" s="152"/>
      <c r="W327" s="158">
        <v>1</v>
      </c>
      <c r="X327" s="158" t="s">
        <v>416</v>
      </c>
    </row>
    <row r="328" spans="2:24">
      <c r="B328" s="918"/>
      <c r="C328" s="921"/>
      <c r="D328" s="161">
        <v>2</v>
      </c>
      <c r="E328" s="152" t="s">
        <v>765</v>
      </c>
      <c r="F328" s="153">
        <v>317.91360000000003</v>
      </c>
      <c r="G328" s="152">
        <v>70.36</v>
      </c>
      <c r="H328" s="152">
        <v>70.11</v>
      </c>
      <c r="I328" s="162">
        <f t="shared" si="82"/>
        <v>0.9964468447981808</v>
      </c>
      <c r="J328" s="152">
        <v>3.29</v>
      </c>
      <c r="K328" s="162">
        <f t="shared" si="83"/>
        <v>4.6759522455940873E-2</v>
      </c>
      <c r="L328" s="153">
        <v>155.84</v>
      </c>
      <c r="M328" s="163">
        <f t="shared" si="84"/>
        <v>1.0432063672541219</v>
      </c>
      <c r="N328" s="153">
        <v>473.75360000000097</v>
      </c>
      <c r="O328" s="152">
        <v>2.04</v>
      </c>
      <c r="P328" s="154">
        <v>2.8993746446844798E-2</v>
      </c>
      <c r="Q328" s="361">
        <v>1.0000000000000062</v>
      </c>
      <c r="R328" s="154">
        <v>1.4212620807276951E-2</v>
      </c>
      <c r="S328" s="153">
        <v>155.84000000000097</v>
      </c>
      <c r="T328" s="152" t="s">
        <v>575</v>
      </c>
      <c r="U328" s="152" t="s">
        <v>654</v>
      </c>
      <c r="V328" s="152"/>
      <c r="W328" s="158">
        <v>1</v>
      </c>
      <c r="X328" s="158" t="s">
        <v>762</v>
      </c>
    </row>
    <row r="329" spans="2:24">
      <c r="B329" s="918"/>
      <c r="C329" s="921"/>
      <c r="D329" s="161">
        <v>3</v>
      </c>
      <c r="E329" s="152" t="s">
        <v>615</v>
      </c>
      <c r="F329" s="153">
        <v>309.50639999999999</v>
      </c>
      <c r="G329" s="152">
        <v>68.75</v>
      </c>
      <c r="H329" s="152">
        <v>69.42</v>
      </c>
      <c r="I329" s="162">
        <f t="shared" si="82"/>
        <v>1.0097454545454545</v>
      </c>
      <c r="J329" s="152">
        <v>2.5499999999999998</v>
      </c>
      <c r="K329" s="162">
        <f t="shared" si="83"/>
        <v>3.7090909090909091E-2</v>
      </c>
      <c r="L329" s="153">
        <v>122.82</v>
      </c>
      <c r="M329" s="163">
        <f t="shared" si="84"/>
        <v>1.0468363636363636</v>
      </c>
      <c r="N329" s="153">
        <v>395.48039999999986</v>
      </c>
      <c r="O329" s="152">
        <v>2.52</v>
      </c>
      <c r="P329" s="154">
        <v>3.6654545454545454E-2</v>
      </c>
      <c r="Q329" s="361">
        <v>0.69999999999999885</v>
      </c>
      <c r="R329" s="154">
        <v>1.0181818181818165E-2</v>
      </c>
      <c r="S329" s="153">
        <v>85.973999999999847</v>
      </c>
      <c r="T329" s="152" t="s">
        <v>575</v>
      </c>
      <c r="U329" s="152" t="s">
        <v>654</v>
      </c>
      <c r="V329" s="152"/>
      <c r="W329" s="158">
        <v>1</v>
      </c>
      <c r="X329" s="158" t="s">
        <v>583</v>
      </c>
    </row>
    <row r="330" spans="2:24">
      <c r="B330" s="918"/>
      <c r="C330" s="921"/>
      <c r="D330" s="161">
        <v>4</v>
      </c>
      <c r="E330" s="152" t="s">
        <v>689</v>
      </c>
      <c r="F330" s="153">
        <v>296.7</v>
      </c>
      <c r="G330" s="152">
        <v>5322</v>
      </c>
      <c r="H330" s="152">
        <v>5580</v>
      </c>
      <c r="I330" s="162">
        <f t="shared" si="82"/>
        <v>1.0484780157835401</v>
      </c>
      <c r="J330" s="152">
        <v>0</v>
      </c>
      <c r="K330" s="162">
        <f t="shared" si="83"/>
        <v>0</v>
      </c>
      <c r="L330" s="153">
        <v>1.1499999999999999</v>
      </c>
      <c r="M330" s="163">
        <f t="shared" si="84"/>
        <v>1.0484780157835401</v>
      </c>
      <c r="N330" s="153">
        <v>296.7</v>
      </c>
      <c r="O330" s="152">
        <v>258</v>
      </c>
      <c r="P330" s="154">
        <v>4.8478015783540024E-2</v>
      </c>
      <c r="Q330" s="361">
        <v>0</v>
      </c>
      <c r="R330" s="154">
        <v>0</v>
      </c>
      <c r="S330" s="153">
        <v>0</v>
      </c>
      <c r="T330" s="152" t="s">
        <v>575</v>
      </c>
      <c r="U330" s="152" t="s">
        <v>654</v>
      </c>
      <c r="V330" s="152"/>
      <c r="W330" s="158">
        <v>1</v>
      </c>
      <c r="X330" s="158" t="s">
        <v>670</v>
      </c>
    </row>
    <row r="331" spans="2:24">
      <c r="B331" s="918"/>
      <c r="C331" s="921"/>
      <c r="D331" s="161">
        <v>5</v>
      </c>
      <c r="E331" s="152" t="s">
        <v>361</v>
      </c>
      <c r="F331" s="153">
        <v>293.55</v>
      </c>
      <c r="G331" s="152">
        <v>2453</v>
      </c>
      <c r="H331" s="152">
        <v>2338</v>
      </c>
      <c r="I331" s="162">
        <f t="shared" si="82"/>
        <v>0.95311863024867505</v>
      </c>
      <c r="J331" s="152">
        <v>134</v>
      </c>
      <c r="K331" s="162">
        <f t="shared" si="83"/>
        <v>5.4626987362413372E-2</v>
      </c>
      <c r="L331" s="153">
        <v>15.45</v>
      </c>
      <c r="M331" s="163">
        <f t="shared" si="84"/>
        <v>1.0077456176110884</v>
      </c>
      <c r="N331" s="153">
        <v>293.55</v>
      </c>
      <c r="O331" s="152">
        <v>19</v>
      </c>
      <c r="P331" s="154">
        <v>7.7456176110884635E-3</v>
      </c>
      <c r="Q331" s="361">
        <v>0</v>
      </c>
      <c r="R331" s="154">
        <v>0</v>
      </c>
      <c r="S331" s="153">
        <v>0</v>
      </c>
      <c r="T331" s="152" t="s">
        <v>575</v>
      </c>
      <c r="U331" s="152" t="s">
        <v>220</v>
      </c>
      <c r="V331" s="152" t="s">
        <v>526</v>
      </c>
      <c r="W331" s="158">
        <v>1</v>
      </c>
      <c r="X331" s="158" t="s">
        <v>369</v>
      </c>
    </row>
    <row r="332" spans="2:24">
      <c r="B332" s="918"/>
      <c r="C332" s="921"/>
      <c r="D332" s="161">
        <v>6</v>
      </c>
      <c r="E332" s="152" t="s">
        <v>647</v>
      </c>
      <c r="F332" s="153">
        <v>290.16139999999996</v>
      </c>
      <c r="G332" s="152">
        <v>83.27</v>
      </c>
      <c r="H332" s="152">
        <v>80.78</v>
      </c>
      <c r="I332" s="162">
        <f t="shared" si="82"/>
        <v>0.97009727392818546</v>
      </c>
      <c r="J332" s="152">
        <v>4.75</v>
      </c>
      <c r="K332" s="162">
        <f t="shared" si="83"/>
        <v>5.7043352948240665E-2</v>
      </c>
      <c r="L332" s="153">
        <v>128.38999999999999</v>
      </c>
      <c r="M332" s="163">
        <f t="shared" si="84"/>
        <v>1.027140626876426</v>
      </c>
      <c r="N332" s="153">
        <v>290.16140000000064</v>
      </c>
      <c r="O332" s="152">
        <v>2.2599999999999998</v>
      </c>
      <c r="P332" s="154">
        <v>2.7140626876426082E-2</v>
      </c>
      <c r="Q332" s="361">
        <v>5.3290705182007514E-15</v>
      </c>
      <c r="R332" s="154">
        <v>6.3997484306481947E-17</v>
      </c>
      <c r="S332" s="153">
        <v>6.841993638317944E-13</v>
      </c>
      <c r="T332" s="152" t="s">
        <v>575</v>
      </c>
      <c r="U332" s="152" t="s">
        <v>654</v>
      </c>
      <c r="V332" s="152"/>
      <c r="W332" s="158">
        <v>1</v>
      </c>
      <c r="X332" s="158" t="s">
        <v>414</v>
      </c>
    </row>
    <row r="333" spans="2:24">
      <c r="B333" s="918"/>
      <c r="C333" s="921"/>
      <c r="D333" s="161">
        <v>7</v>
      </c>
      <c r="E333" s="152" t="s">
        <v>766</v>
      </c>
      <c r="F333" s="153">
        <v>289.41119999999995</v>
      </c>
      <c r="G333" s="152">
        <v>29.94</v>
      </c>
      <c r="H333" s="152">
        <v>31.38</v>
      </c>
      <c r="I333" s="162">
        <f t="shared" si="82"/>
        <v>1.0480961923847694</v>
      </c>
      <c r="J333" s="152">
        <v>0</v>
      </c>
      <c r="K333" s="162">
        <f t="shared" si="83"/>
        <v>0</v>
      </c>
      <c r="L333" s="153">
        <v>200.98</v>
      </c>
      <c r="M333" s="163">
        <f t="shared" si="84"/>
        <v>1.0480961923847694</v>
      </c>
      <c r="N333" s="153">
        <v>289.41119999999955</v>
      </c>
      <c r="O333" s="152">
        <v>1.44</v>
      </c>
      <c r="P333" s="154">
        <v>4.8096192384769539E-2</v>
      </c>
      <c r="Q333" s="361">
        <v>-2.2204460492503131E-15</v>
      </c>
      <c r="R333" s="154">
        <v>-7.416319469773924E-17</v>
      </c>
      <c r="S333" s="153">
        <v>-4.4626524697832791E-13</v>
      </c>
      <c r="T333" s="152" t="s">
        <v>575</v>
      </c>
      <c r="U333" s="152" t="s">
        <v>654</v>
      </c>
      <c r="V333" s="152"/>
      <c r="W333" s="158">
        <v>1</v>
      </c>
      <c r="X333" s="158" t="s">
        <v>762</v>
      </c>
    </row>
    <row r="334" spans="2:24">
      <c r="B334" s="918"/>
      <c r="C334" s="921"/>
      <c r="D334" s="161">
        <v>8</v>
      </c>
      <c r="E334" s="152" t="s">
        <v>362</v>
      </c>
      <c r="F334" s="153">
        <v>283.33999999999997</v>
      </c>
      <c r="G334" s="152">
        <v>82.68</v>
      </c>
      <c r="H334" s="152">
        <v>84.68</v>
      </c>
      <c r="I334" s="162">
        <f t="shared" si="82"/>
        <v>1.0241896468311562</v>
      </c>
      <c r="J334" s="152">
        <v>0</v>
      </c>
      <c r="K334" s="162">
        <f t="shared" si="83"/>
        <v>0</v>
      </c>
      <c r="L334" s="153">
        <v>141.66999999999999</v>
      </c>
      <c r="M334" s="163">
        <f t="shared" si="84"/>
        <v>1.0241896468311562</v>
      </c>
      <c r="N334" s="153">
        <v>283.33999999999997</v>
      </c>
      <c r="O334" s="152">
        <v>2</v>
      </c>
      <c r="P334" s="154">
        <v>2.4189646831156264E-2</v>
      </c>
      <c r="Q334" s="361">
        <v>0</v>
      </c>
      <c r="R334" s="154">
        <v>0</v>
      </c>
      <c r="S334" s="153">
        <v>0</v>
      </c>
      <c r="T334" s="152" t="s">
        <v>575</v>
      </c>
      <c r="U334" s="152" t="s">
        <v>654</v>
      </c>
      <c r="V334" s="152"/>
      <c r="W334" s="158">
        <v>1</v>
      </c>
      <c r="X334" s="158" t="s">
        <v>374</v>
      </c>
    </row>
    <row r="335" spans="2:24">
      <c r="B335" s="918"/>
      <c r="C335" s="921"/>
      <c r="D335" s="161">
        <v>9</v>
      </c>
      <c r="E335" s="152" t="s">
        <v>786</v>
      </c>
      <c r="F335" s="153">
        <v>282.00240000000002</v>
      </c>
      <c r="G335" s="152">
        <v>113.33</v>
      </c>
      <c r="H335" s="152">
        <v>98.32</v>
      </c>
      <c r="I335" s="162">
        <f t="shared" si="82"/>
        <v>0.86755492808612011</v>
      </c>
      <c r="J335" s="152">
        <v>19.600000000000001</v>
      </c>
      <c r="K335" s="162">
        <f t="shared" si="83"/>
        <v>0.17294626312538605</v>
      </c>
      <c r="L335" s="153">
        <v>177.36</v>
      </c>
      <c r="M335" s="163">
        <f t="shared" si="84"/>
        <v>1.0405011912115061</v>
      </c>
      <c r="N335" s="153">
        <v>814.08239999999819</v>
      </c>
      <c r="O335" s="152">
        <v>1.59</v>
      </c>
      <c r="P335" s="154">
        <v>1.4029824406600194E-2</v>
      </c>
      <c r="Q335" s="361">
        <v>2.9999999999999893</v>
      </c>
      <c r="R335" s="154">
        <v>2.6471366804905933E-2</v>
      </c>
      <c r="S335" s="153">
        <v>532.07999999999811</v>
      </c>
      <c r="T335" s="152" t="s">
        <v>575</v>
      </c>
      <c r="U335" s="152" t="s">
        <v>654</v>
      </c>
      <c r="V335" s="152"/>
      <c r="W335" s="158">
        <v>1</v>
      </c>
      <c r="X335" s="158" t="s">
        <v>779</v>
      </c>
    </row>
    <row r="336" spans="2:24">
      <c r="B336" s="919"/>
      <c r="C336" s="922"/>
      <c r="D336" s="161">
        <v>10</v>
      </c>
      <c r="E336" s="152" t="s">
        <v>696</v>
      </c>
      <c r="F336" s="153">
        <v>279</v>
      </c>
      <c r="G336" s="152">
        <v>2623</v>
      </c>
      <c r="H336" s="152">
        <v>2643</v>
      </c>
      <c r="I336" s="162">
        <f t="shared" si="82"/>
        <v>1.0076248570339306</v>
      </c>
      <c r="J336" s="152">
        <v>0</v>
      </c>
      <c r="K336" s="162">
        <f t="shared" si="83"/>
        <v>0</v>
      </c>
      <c r="L336" s="153">
        <v>13.95</v>
      </c>
      <c r="M336" s="163">
        <f t="shared" si="84"/>
        <v>1.0076248570339306</v>
      </c>
      <c r="N336" s="153">
        <v>279</v>
      </c>
      <c r="O336" s="152">
        <v>20</v>
      </c>
      <c r="P336" s="154">
        <v>7.624857033930614E-3</v>
      </c>
      <c r="Q336" s="361">
        <v>0</v>
      </c>
      <c r="R336" s="154">
        <v>0</v>
      </c>
      <c r="S336" s="153">
        <v>0</v>
      </c>
      <c r="T336" s="152" t="s">
        <v>575</v>
      </c>
      <c r="U336" s="152" t="s">
        <v>366</v>
      </c>
      <c r="V336" s="152" t="s">
        <v>660</v>
      </c>
      <c r="W336" s="158">
        <v>1</v>
      </c>
      <c r="X336" s="158" t="s">
        <v>698</v>
      </c>
    </row>
    <row r="337" spans="2:24">
      <c r="B337" s="917">
        <f t="shared" ref="B337" si="85">B327+1</f>
        <v>45991</v>
      </c>
      <c r="C337" s="920" t="str">
        <f t="shared" ref="C337" si="86">CHOOSE(WEEKDAY(B337,2),"一","二","三","四","五","六","日")</f>
        <v>日</v>
      </c>
      <c r="D337" s="161">
        <v>1</v>
      </c>
      <c r="E337" s="152" t="s">
        <v>790</v>
      </c>
      <c r="F337" s="153">
        <v>887.99119999999994</v>
      </c>
      <c r="G337" s="152">
        <v>169.68</v>
      </c>
      <c r="H337" s="152">
        <v>176.08</v>
      </c>
      <c r="I337" s="162">
        <f t="shared" si="82"/>
        <v>1.0377180575200378</v>
      </c>
      <c r="J337" s="152">
        <v>0</v>
      </c>
      <c r="K337" s="162">
        <f t="shared" si="83"/>
        <v>0</v>
      </c>
      <c r="L337" s="153">
        <v>165.67</v>
      </c>
      <c r="M337" s="163">
        <f t="shared" si="84"/>
        <v>1.0377180575200378</v>
      </c>
      <c r="N337" s="153">
        <v>1060.2880000000009</v>
      </c>
      <c r="O337" s="152">
        <v>5.36</v>
      </c>
      <c r="P337" s="154">
        <v>3.1588873173031592E-2</v>
      </c>
      <c r="Q337" s="361">
        <v>1.0400000000000054</v>
      </c>
      <c r="R337" s="154">
        <v>6.129184347006161E-3</v>
      </c>
      <c r="S337" s="153">
        <v>172.29680000000087</v>
      </c>
      <c r="T337" s="152" t="s">
        <v>575</v>
      </c>
      <c r="U337" s="152" t="s">
        <v>654</v>
      </c>
      <c r="V337" s="152"/>
      <c r="W337" s="158">
        <v>1</v>
      </c>
      <c r="X337" s="158" t="s">
        <v>779</v>
      </c>
    </row>
    <row r="338" spans="2:24">
      <c r="B338" s="918"/>
      <c r="C338" s="921"/>
      <c r="D338" s="161">
        <v>2</v>
      </c>
      <c r="E338" s="152" t="s">
        <v>714</v>
      </c>
      <c r="F338" s="153">
        <v>697.38240000000008</v>
      </c>
      <c r="G338" s="152">
        <v>88.92</v>
      </c>
      <c r="H338" s="152">
        <v>92.76</v>
      </c>
      <c r="I338" s="162">
        <f t="shared" si="82"/>
        <v>1.0431848852901484</v>
      </c>
      <c r="J338" s="152">
        <v>0</v>
      </c>
      <c r="K338" s="162">
        <f t="shared" si="83"/>
        <v>0</v>
      </c>
      <c r="L338" s="153">
        <v>181.61</v>
      </c>
      <c r="M338" s="163">
        <f t="shared" si="84"/>
        <v>1.0431848852901484</v>
      </c>
      <c r="N338" s="153">
        <v>697.38240000000064</v>
      </c>
      <c r="O338" s="152">
        <v>3.84</v>
      </c>
      <c r="P338" s="154">
        <v>4.3184885290148446E-2</v>
      </c>
      <c r="Q338" s="361">
        <v>3.5527136788005009E-15</v>
      </c>
      <c r="R338" s="154">
        <v>3.9954044970765869E-17</v>
      </c>
      <c r="S338" s="153">
        <v>6.4520833120695902E-13</v>
      </c>
      <c r="T338" s="152" t="s">
        <v>575</v>
      </c>
      <c r="U338" s="152" t="s">
        <v>654</v>
      </c>
      <c r="V338" s="152"/>
      <c r="W338" s="158">
        <v>1</v>
      </c>
      <c r="X338" s="158" t="s">
        <v>710</v>
      </c>
    </row>
    <row r="339" spans="2:24">
      <c r="B339" s="918"/>
      <c r="C339" s="921"/>
      <c r="D339" s="161">
        <v>3</v>
      </c>
      <c r="E339" s="152" t="s">
        <v>791</v>
      </c>
      <c r="F339" s="153">
        <v>429.78719999999998</v>
      </c>
      <c r="G339" s="152">
        <v>60.69</v>
      </c>
      <c r="H339" s="152">
        <v>63.45</v>
      </c>
      <c r="I339" s="162">
        <f t="shared" si="82"/>
        <v>1.0454770143351459</v>
      </c>
      <c r="J339" s="152">
        <v>0</v>
      </c>
      <c r="K339" s="162">
        <f t="shared" si="83"/>
        <v>0</v>
      </c>
      <c r="L339" s="153">
        <v>155.72</v>
      </c>
      <c r="M339" s="163">
        <f t="shared" si="84"/>
        <v>1.0454770143351459</v>
      </c>
      <c r="N339" s="153">
        <v>429.78720000000078</v>
      </c>
      <c r="O339" s="152">
        <v>2.76</v>
      </c>
      <c r="P339" s="154">
        <v>4.5477014335145824E-2</v>
      </c>
      <c r="Q339" s="361">
        <v>5.3290705182007514E-15</v>
      </c>
      <c r="R339" s="154">
        <v>8.7808049401890786E-17</v>
      </c>
      <c r="S339" s="153">
        <v>8.2984286109422095E-13</v>
      </c>
      <c r="T339" s="152" t="s">
        <v>575</v>
      </c>
      <c r="U339" s="152" t="s">
        <v>654</v>
      </c>
      <c r="V339" s="152"/>
      <c r="W339" s="158">
        <v>1</v>
      </c>
      <c r="X339" s="158" t="s">
        <v>782</v>
      </c>
    </row>
    <row r="340" spans="2:24">
      <c r="B340" s="918"/>
      <c r="C340" s="921"/>
      <c r="D340" s="161">
        <v>4</v>
      </c>
      <c r="E340" s="152" t="s">
        <v>433</v>
      </c>
      <c r="F340" s="153">
        <v>307.91189999999995</v>
      </c>
      <c r="G340" s="152">
        <v>45.41</v>
      </c>
      <c r="H340" s="152">
        <v>48.83</v>
      </c>
      <c r="I340" s="162">
        <f t="shared" si="82"/>
        <v>1.0753138075313808</v>
      </c>
      <c r="J340" s="152">
        <v>0</v>
      </c>
      <c r="K340" s="162">
        <f t="shared" si="83"/>
        <v>0</v>
      </c>
      <c r="L340" s="153">
        <v>153.19</v>
      </c>
      <c r="M340" s="163">
        <f t="shared" si="84"/>
        <v>1.0753138075313808</v>
      </c>
      <c r="N340" s="153">
        <v>523.90980000000025</v>
      </c>
      <c r="O340" s="152">
        <v>2.0099999999999998</v>
      </c>
      <c r="P340" s="154">
        <v>4.4263378110548333E-2</v>
      </c>
      <c r="Q340" s="361">
        <v>1.4100000000000019</v>
      </c>
      <c r="R340" s="154">
        <v>3.105042942083246E-2</v>
      </c>
      <c r="S340" s="153">
        <v>215.9979000000003</v>
      </c>
      <c r="T340" s="152" t="s">
        <v>575</v>
      </c>
      <c r="U340" s="152" t="s">
        <v>654</v>
      </c>
      <c r="V340" s="152"/>
      <c r="W340" s="158">
        <v>1</v>
      </c>
      <c r="X340" s="158" t="s">
        <v>437</v>
      </c>
    </row>
    <row r="341" spans="2:24">
      <c r="B341" s="918"/>
      <c r="C341" s="921"/>
      <c r="D341" s="161">
        <v>5</v>
      </c>
      <c r="E341" s="152" t="s">
        <v>689</v>
      </c>
      <c r="F341" s="153">
        <v>297.84999999999997</v>
      </c>
      <c r="G341" s="152">
        <v>8151</v>
      </c>
      <c r="H341" s="152">
        <v>8410</v>
      </c>
      <c r="I341" s="162">
        <f t="shared" si="82"/>
        <v>1.031775242301558</v>
      </c>
      <c r="J341" s="152">
        <v>0</v>
      </c>
      <c r="K341" s="162">
        <f t="shared" si="83"/>
        <v>0</v>
      </c>
      <c r="L341" s="153">
        <v>1.1499999999999999</v>
      </c>
      <c r="M341" s="163">
        <f t="shared" si="84"/>
        <v>1.031775242301558</v>
      </c>
      <c r="N341" s="153">
        <v>297.84999999999997</v>
      </c>
      <c r="O341" s="152">
        <v>259</v>
      </c>
      <c r="P341" s="154">
        <v>3.1775242301558093E-2</v>
      </c>
      <c r="Q341" s="361">
        <v>0</v>
      </c>
      <c r="R341" s="154">
        <v>0</v>
      </c>
      <c r="S341" s="153">
        <v>0</v>
      </c>
      <c r="T341" s="152" t="s">
        <v>575</v>
      </c>
      <c r="U341" s="152" t="s">
        <v>654</v>
      </c>
      <c r="V341" s="152"/>
      <c r="W341" s="158">
        <v>1</v>
      </c>
      <c r="X341" s="158" t="s">
        <v>670</v>
      </c>
    </row>
    <row r="342" spans="2:24">
      <c r="B342" s="918"/>
      <c r="C342" s="921"/>
      <c r="D342" s="161">
        <v>6</v>
      </c>
      <c r="E342" s="152" t="s">
        <v>766</v>
      </c>
      <c r="F342" s="153">
        <v>279.36219999999997</v>
      </c>
      <c r="G342" s="152">
        <v>41.18</v>
      </c>
      <c r="H342" s="152">
        <v>43.16</v>
      </c>
      <c r="I342" s="162">
        <f t="shared" si="82"/>
        <v>1.0480815930063136</v>
      </c>
      <c r="J342" s="152">
        <v>0</v>
      </c>
      <c r="K342" s="162">
        <f t="shared" si="83"/>
        <v>0</v>
      </c>
      <c r="L342" s="153">
        <v>200.98</v>
      </c>
      <c r="M342" s="163">
        <f t="shared" si="84"/>
        <v>1.0480815930063136</v>
      </c>
      <c r="N342" s="153">
        <v>397.94039999999933</v>
      </c>
      <c r="O342" s="152">
        <v>1.39</v>
      </c>
      <c r="P342" s="154">
        <v>3.3754249635745505E-2</v>
      </c>
      <c r="Q342" s="361">
        <v>0.58999999999999697</v>
      </c>
      <c r="R342" s="154">
        <v>1.4327343370568164E-2</v>
      </c>
      <c r="S342" s="153">
        <v>118.57819999999938</v>
      </c>
      <c r="T342" s="152" t="s">
        <v>575</v>
      </c>
      <c r="U342" s="152" t="s">
        <v>654</v>
      </c>
      <c r="V342" s="152"/>
      <c r="W342" s="158">
        <v>1</v>
      </c>
      <c r="X342" s="158" t="s">
        <v>762</v>
      </c>
    </row>
    <row r="343" spans="2:24">
      <c r="B343" s="918"/>
      <c r="C343" s="921"/>
      <c r="D343" s="161">
        <v>7</v>
      </c>
      <c r="E343" s="152" t="s">
        <v>696</v>
      </c>
      <c r="F343" s="153">
        <v>279</v>
      </c>
      <c r="G343" s="152">
        <v>3351</v>
      </c>
      <c r="H343" s="152">
        <v>3371</v>
      </c>
      <c r="I343" s="162">
        <f t="shared" si="82"/>
        <v>1.0059683676514473</v>
      </c>
      <c r="J343" s="152">
        <v>0</v>
      </c>
      <c r="K343" s="162">
        <f t="shared" si="83"/>
        <v>0</v>
      </c>
      <c r="L343" s="153">
        <v>13.95</v>
      </c>
      <c r="M343" s="163">
        <f t="shared" si="84"/>
        <v>1.0059683676514473</v>
      </c>
      <c r="N343" s="153">
        <v>279</v>
      </c>
      <c r="O343" s="152">
        <v>20</v>
      </c>
      <c r="P343" s="154">
        <v>5.9683676514473288E-3</v>
      </c>
      <c r="Q343" s="361">
        <v>0</v>
      </c>
      <c r="R343" s="154">
        <v>0</v>
      </c>
      <c r="S343" s="153">
        <v>0</v>
      </c>
      <c r="T343" s="152" t="s">
        <v>575</v>
      </c>
      <c r="U343" s="152" t="s">
        <v>366</v>
      </c>
      <c r="V343" s="152" t="s">
        <v>660</v>
      </c>
      <c r="W343" s="158">
        <v>1</v>
      </c>
      <c r="X343" s="158" t="s">
        <v>698</v>
      </c>
    </row>
    <row r="344" spans="2:24">
      <c r="B344" s="918"/>
      <c r="C344" s="921"/>
      <c r="D344" s="161">
        <v>8</v>
      </c>
      <c r="E344" s="152" t="s">
        <v>361</v>
      </c>
      <c r="F344" s="153">
        <v>278.09999999999997</v>
      </c>
      <c r="G344" s="152">
        <v>3666</v>
      </c>
      <c r="H344" s="152">
        <v>3684</v>
      </c>
      <c r="I344" s="162">
        <f t="shared" si="82"/>
        <v>1.0049099836333879</v>
      </c>
      <c r="J344" s="152">
        <v>0</v>
      </c>
      <c r="K344" s="162">
        <f t="shared" si="83"/>
        <v>0</v>
      </c>
      <c r="L344" s="153">
        <v>15.45</v>
      </c>
      <c r="M344" s="163">
        <f t="shared" si="84"/>
        <v>1.0049099836333879</v>
      </c>
      <c r="N344" s="153">
        <v>278.09999999999997</v>
      </c>
      <c r="O344" s="152">
        <v>18</v>
      </c>
      <c r="P344" s="154">
        <v>4.9099836333878887E-3</v>
      </c>
      <c r="Q344" s="361">
        <v>0</v>
      </c>
      <c r="R344" s="154">
        <v>0</v>
      </c>
      <c r="S344" s="153">
        <v>0</v>
      </c>
      <c r="T344" s="152" t="s">
        <v>575</v>
      </c>
      <c r="U344" s="152" t="s">
        <v>220</v>
      </c>
      <c r="V344" s="152" t="s">
        <v>526</v>
      </c>
      <c r="W344" s="158">
        <v>1</v>
      </c>
      <c r="X344" s="158" t="s">
        <v>369</v>
      </c>
    </row>
    <row r="345" spans="2:24">
      <c r="B345" s="918"/>
      <c r="C345" s="921"/>
      <c r="D345" s="161">
        <v>9</v>
      </c>
      <c r="E345" s="152" t="s">
        <v>765</v>
      </c>
      <c r="F345" s="153">
        <v>277.39519999999999</v>
      </c>
      <c r="G345" s="152">
        <v>96.77</v>
      </c>
      <c r="H345" s="152">
        <v>95.06</v>
      </c>
      <c r="I345" s="162">
        <f t="shared" si="82"/>
        <v>0.98232923426681829</v>
      </c>
      <c r="J345" s="152">
        <v>3.49</v>
      </c>
      <c r="K345" s="162">
        <f t="shared" si="83"/>
        <v>3.6064896145499639E-2</v>
      </c>
      <c r="L345" s="153">
        <v>155.84</v>
      </c>
      <c r="M345" s="163">
        <f t="shared" si="84"/>
        <v>1.0183941304123179</v>
      </c>
      <c r="N345" s="153">
        <v>277.39520000000016</v>
      </c>
      <c r="O345" s="152">
        <v>1.78</v>
      </c>
      <c r="P345" s="154">
        <v>1.8394130412317869E-2</v>
      </c>
      <c r="Q345" s="361">
        <v>0</v>
      </c>
      <c r="R345" s="154">
        <v>0</v>
      </c>
      <c r="S345" s="153">
        <v>0</v>
      </c>
      <c r="T345" s="152" t="s">
        <v>575</v>
      </c>
      <c r="U345" s="152" t="s">
        <v>654</v>
      </c>
      <c r="V345" s="152"/>
      <c r="W345" s="158">
        <v>1</v>
      </c>
      <c r="X345" s="158" t="s">
        <v>762</v>
      </c>
    </row>
    <row r="346" spans="2:24">
      <c r="B346" s="919"/>
      <c r="C346" s="922"/>
      <c r="D346" s="161">
        <v>10</v>
      </c>
      <c r="E346" s="152" t="s">
        <v>524</v>
      </c>
      <c r="F346" s="153">
        <v>275.79060000000004</v>
      </c>
      <c r="G346" s="152">
        <v>22.77</v>
      </c>
      <c r="H346" s="152">
        <v>23.88</v>
      </c>
      <c r="I346" s="162">
        <f t="shared" si="82"/>
        <v>1.0487483530961792</v>
      </c>
      <c r="J346" s="152">
        <v>0</v>
      </c>
      <c r="K346" s="162">
        <f t="shared" si="83"/>
        <v>0</v>
      </c>
      <c r="L346" s="153">
        <v>248.46</v>
      </c>
      <c r="M346" s="163">
        <f t="shared" si="84"/>
        <v>1.0487483530961792</v>
      </c>
      <c r="N346" s="153">
        <v>275.79059999999987</v>
      </c>
      <c r="O346" s="152">
        <v>1.1100000000000001</v>
      </c>
      <c r="P346" s="154">
        <v>4.8748353096179191E-2</v>
      </c>
      <c r="Q346" s="361">
        <v>0</v>
      </c>
      <c r="R346" s="154">
        <v>0</v>
      </c>
      <c r="S346" s="153">
        <v>0</v>
      </c>
      <c r="T346" s="152" t="s">
        <v>575</v>
      </c>
      <c r="U346" s="152" t="s">
        <v>654</v>
      </c>
      <c r="V346" s="152"/>
      <c r="W346" s="158">
        <v>1</v>
      </c>
      <c r="X346" s="158" t="s">
        <v>370</v>
      </c>
    </row>
    <row r="347" spans="2:24">
      <c r="B347" s="917">
        <f t="shared" ref="B347" si="87">B337+1</f>
        <v>45992</v>
      </c>
      <c r="C347" s="920" t="str">
        <f t="shared" ref="C347" si="88">CHOOSE(WEEKDAY(B347,2),"一","二","三","四","五","六","日")</f>
        <v>一</v>
      </c>
      <c r="D347" s="161">
        <v>1</v>
      </c>
      <c r="E347" s="152" t="s">
        <v>784</v>
      </c>
      <c r="F347" s="153">
        <v>1756</v>
      </c>
      <c r="G347" s="152">
        <v>700.96</v>
      </c>
      <c r="H347" s="152">
        <v>671.56000000000006</v>
      </c>
      <c r="I347" s="162">
        <f t="shared" si="82"/>
        <v>0.95805752111390097</v>
      </c>
      <c r="J347" s="152">
        <v>49.4</v>
      </c>
      <c r="K347" s="162">
        <f t="shared" si="83"/>
        <v>7.0474777448071207E-2</v>
      </c>
      <c r="L347" s="153">
        <v>87.8</v>
      </c>
      <c r="M347" s="163">
        <f t="shared" si="84"/>
        <v>1.0285322985619723</v>
      </c>
      <c r="N347" s="153">
        <v>1756</v>
      </c>
      <c r="O347" s="152">
        <v>20</v>
      </c>
      <c r="P347" s="154">
        <v>2.853229856197215E-2</v>
      </c>
      <c r="Q347" s="361">
        <v>0</v>
      </c>
      <c r="R347" s="154">
        <v>0</v>
      </c>
      <c r="S347" s="153">
        <v>0</v>
      </c>
      <c r="T347" s="152" t="s">
        <v>575</v>
      </c>
      <c r="U347" s="152" t="s">
        <v>529</v>
      </c>
      <c r="V347" s="152"/>
      <c r="W347" s="158">
        <v>1</v>
      </c>
      <c r="X347" s="158" t="s">
        <v>782</v>
      </c>
    </row>
    <row r="348" spans="2:24">
      <c r="B348" s="918"/>
      <c r="C348" s="921"/>
      <c r="D348" s="161">
        <v>2</v>
      </c>
      <c r="E348" s="152" t="s">
        <v>743</v>
      </c>
      <c r="F348" s="153">
        <v>320.75040000000001</v>
      </c>
      <c r="G348" s="152">
        <v>31.53</v>
      </c>
      <c r="H348" s="152">
        <v>33.049999999999997</v>
      </c>
      <c r="I348" s="162">
        <f t="shared" si="82"/>
        <v>1.0482080558198539</v>
      </c>
      <c r="J348" s="152">
        <v>0</v>
      </c>
      <c r="K348" s="162">
        <f t="shared" si="83"/>
        <v>0</v>
      </c>
      <c r="L348" s="153">
        <v>211.02</v>
      </c>
      <c r="M348" s="163">
        <f t="shared" si="84"/>
        <v>1.0482080558198539</v>
      </c>
      <c r="N348" s="153">
        <v>320.75039999999916</v>
      </c>
      <c r="O348" s="152">
        <v>1.52</v>
      </c>
      <c r="P348" s="154">
        <v>4.8208055819854108E-2</v>
      </c>
      <c r="Q348" s="361">
        <v>-3.9968028886505635E-15</v>
      </c>
      <c r="R348" s="154">
        <v>-1.2676190576119769E-16</v>
      </c>
      <c r="S348" s="153">
        <v>-8.4340534556304195E-13</v>
      </c>
      <c r="T348" s="152" t="s">
        <v>575</v>
      </c>
      <c r="U348" s="152" t="s">
        <v>529</v>
      </c>
      <c r="V348" s="152"/>
      <c r="W348" s="158">
        <v>1</v>
      </c>
      <c r="X348" s="158" t="s">
        <v>742</v>
      </c>
    </row>
    <row r="349" spans="2:24">
      <c r="B349" s="918"/>
      <c r="C349" s="921"/>
      <c r="D349" s="161">
        <v>3</v>
      </c>
      <c r="E349" s="152" t="s">
        <v>362</v>
      </c>
      <c r="F349" s="153">
        <v>315.92409999999995</v>
      </c>
      <c r="G349" s="152">
        <v>103.32</v>
      </c>
      <c r="H349" s="152">
        <v>106.55</v>
      </c>
      <c r="I349" s="162">
        <f t="shared" si="82"/>
        <v>1.0312620983352692</v>
      </c>
      <c r="J349" s="152">
        <v>0</v>
      </c>
      <c r="K349" s="162">
        <f t="shared" si="83"/>
        <v>0</v>
      </c>
      <c r="L349" s="153">
        <v>141.66999999999999</v>
      </c>
      <c r="M349" s="163">
        <f t="shared" si="84"/>
        <v>1.0312620983352692</v>
      </c>
      <c r="N349" s="153">
        <v>457.59410000000054</v>
      </c>
      <c r="O349" s="152">
        <v>2.23</v>
      </c>
      <c r="P349" s="154">
        <v>2.1583430120015488E-2</v>
      </c>
      <c r="Q349" s="361">
        <v>1.000000000000004</v>
      </c>
      <c r="R349" s="154">
        <v>9.6786682152536201E-3</v>
      </c>
      <c r="S349" s="153">
        <v>141.67000000000056</v>
      </c>
      <c r="T349" s="152" t="s">
        <v>575</v>
      </c>
      <c r="U349" s="152" t="s">
        <v>529</v>
      </c>
      <c r="V349" s="152"/>
      <c r="W349" s="158">
        <v>1</v>
      </c>
      <c r="X349" s="158" t="s">
        <v>374</v>
      </c>
    </row>
    <row r="350" spans="2:24">
      <c r="B350" s="918"/>
      <c r="C350" s="921"/>
      <c r="D350" s="161">
        <v>4</v>
      </c>
      <c r="E350" s="152" t="s">
        <v>696</v>
      </c>
      <c r="F350" s="153">
        <v>292.95</v>
      </c>
      <c r="G350" s="152">
        <v>3307</v>
      </c>
      <c r="H350" s="152">
        <v>3328</v>
      </c>
      <c r="I350" s="162">
        <f t="shared" si="82"/>
        <v>1.0063501663138796</v>
      </c>
      <c r="J350" s="152">
        <v>0</v>
      </c>
      <c r="K350" s="162">
        <f t="shared" si="83"/>
        <v>0</v>
      </c>
      <c r="L350" s="153">
        <v>13.95</v>
      </c>
      <c r="M350" s="163">
        <f t="shared" si="84"/>
        <v>1.0063501663138796</v>
      </c>
      <c r="N350" s="153">
        <v>292.95</v>
      </c>
      <c r="O350" s="152">
        <v>21</v>
      </c>
      <c r="P350" s="154">
        <v>6.3501663138796488E-3</v>
      </c>
      <c r="Q350" s="361">
        <v>0</v>
      </c>
      <c r="R350" s="154">
        <v>0</v>
      </c>
      <c r="S350" s="153">
        <v>0</v>
      </c>
      <c r="T350" s="152" t="s">
        <v>575</v>
      </c>
      <c r="U350" s="152" t="s">
        <v>366</v>
      </c>
      <c r="V350" s="152" t="s">
        <v>660</v>
      </c>
      <c r="W350" s="158">
        <v>1</v>
      </c>
      <c r="X350" s="158" t="s">
        <v>698</v>
      </c>
    </row>
    <row r="351" spans="2:24">
      <c r="B351" s="918"/>
      <c r="C351" s="921"/>
      <c r="D351" s="161">
        <v>5</v>
      </c>
      <c r="E351" s="152" t="s">
        <v>797</v>
      </c>
      <c r="F351" s="153">
        <v>289.5025</v>
      </c>
      <c r="G351" s="152">
        <v>65.959999999999994</v>
      </c>
      <c r="H351" s="152">
        <v>64.010000000000005</v>
      </c>
      <c r="I351" s="162">
        <f t="shared" si="82"/>
        <v>0.97043662825955146</v>
      </c>
      <c r="J351" s="152">
        <v>3.7</v>
      </c>
      <c r="K351" s="162">
        <f t="shared" si="83"/>
        <v>5.6094602789569445E-2</v>
      </c>
      <c r="L351" s="153">
        <v>165.43</v>
      </c>
      <c r="M351" s="163">
        <f t="shared" si="84"/>
        <v>1.0265312310491208</v>
      </c>
      <c r="N351" s="153">
        <v>289.50250000000239</v>
      </c>
      <c r="O351" s="152">
        <v>1.75</v>
      </c>
      <c r="P351" s="154">
        <v>2.6531231049120682E-2</v>
      </c>
      <c r="Q351" s="361">
        <v>1.4210854715202004E-14</v>
      </c>
      <c r="R351" s="154">
        <v>2.154465542025774E-16</v>
      </c>
      <c r="S351" s="153">
        <v>2.3509016955358676E-12</v>
      </c>
      <c r="T351" s="152" t="s">
        <v>575</v>
      </c>
      <c r="U351" s="152" t="s">
        <v>529</v>
      </c>
      <c r="V351" s="152"/>
      <c r="W351" s="158">
        <v>1</v>
      </c>
      <c r="X351" s="158" t="s">
        <v>779</v>
      </c>
    </row>
    <row r="352" spans="2:24">
      <c r="B352" s="918"/>
      <c r="C352" s="921"/>
      <c r="D352" s="161">
        <v>6</v>
      </c>
      <c r="E352" s="152" t="s">
        <v>524</v>
      </c>
      <c r="F352" s="153">
        <v>285.72899999999998</v>
      </c>
      <c r="G352" s="152">
        <v>23.63</v>
      </c>
      <c r="H352" s="152">
        <v>24.78</v>
      </c>
      <c r="I352" s="162">
        <f t="shared" si="82"/>
        <v>1.0486669487939062</v>
      </c>
      <c r="J352" s="152">
        <v>0</v>
      </c>
      <c r="K352" s="162">
        <f t="shared" si="83"/>
        <v>0</v>
      </c>
      <c r="L352" s="153">
        <v>248.46</v>
      </c>
      <c r="M352" s="163">
        <f t="shared" si="84"/>
        <v>1.0486669487939062</v>
      </c>
      <c r="N352" s="153">
        <v>285.72900000000055</v>
      </c>
      <c r="O352" s="152">
        <v>1.1499999999999999</v>
      </c>
      <c r="P352" s="154">
        <v>4.8666948793906047E-2</v>
      </c>
      <c r="Q352" s="361">
        <v>2.2204460492503131E-15</v>
      </c>
      <c r="R352" s="154">
        <v>9.3967247111735646E-17</v>
      </c>
      <c r="S352" s="153">
        <v>5.5169202539673277E-13</v>
      </c>
      <c r="T352" s="152" t="s">
        <v>575</v>
      </c>
      <c r="U352" s="152" t="s">
        <v>529</v>
      </c>
      <c r="V352" s="152"/>
      <c r="W352" s="158">
        <v>1</v>
      </c>
      <c r="X352" s="158" t="s">
        <v>370</v>
      </c>
    </row>
    <row r="353" spans="2:24">
      <c r="B353" s="918"/>
      <c r="C353" s="921"/>
      <c r="D353" s="161">
        <v>7</v>
      </c>
      <c r="E353" s="152" t="s">
        <v>786</v>
      </c>
      <c r="F353" s="153">
        <v>283.77600000000001</v>
      </c>
      <c r="G353" s="152">
        <v>115.43</v>
      </c>
      <c r="H353" s="152">
        <v>97.38</v>
      </c>
      <c r="I353" s="162">
        <f t="shared" si="82"/>
        <v>0.84362817291865189</v>
      </c>
      <c r="J353" s="152">
        <v>19.649999999999999</v>
      </c>
      <c r="K353" s="162">
        <f t="shared" si="83"/>
        <v>0.17023304167027634</v>
      </c>
      <c r="L353" s="153">
        <v>177.36</v>
      </c>
      <c r="M353" s="163">
        <f t="shared" si="84"/>
        <v>1.0138612145889283</v>
      </c>
      <c r="N353" s="153">
        <v>283.77599999999899</v>
      </c>
      <c r="O353" s="152">
        <v>1.6</v>
      </c>
      <c r="P353" s="154">
        <v>1.3861214588928354E-2</v>
      </c>
      <c r="Q353" s="361">
        <v>-5.773159728050814E-15</v>
      </c>
      <c r="R353" s="154">
        <v>-5.0014378654169743E-17</v>
      </c>
      <c r="S353" s="153">
        <v>-1.0239276093670925E-12</v>
      </c>
      <c r="T353" s="152" t="s">
        <v>575</v>
      </c>
      <c r="U353" s="152" t="s">
        <v>529</v>
      </c>
      <c r="V353" s="152"/>
      <c r="W353" s="158">
        <v>1</v>
      </c>
      <c r="X353" s="158" t="s">
        <v>779</v>
      </c>
    </row>
    <row r="354" spans="2:24">
      <c r="B354" s="918"/>
      <c r="C354" s="921"/>
      <c r="D354" s="161">
        <v>8</v>
      </c>
      <c r="E354" s="152" t="s">
        <v>689</v>
      </c>
      <c r="F354" s="153">
        <v>281.75</v>
      </c>
      <c r="G354" s="152">
        <v>7785</v>
      </c>
      <c r="H354" s="152">
        <v>8030</v>
      </c>
      <c r="I354" s="162">
        <f t="shared" si="82"/>
        <v>1.0314707771355169</v>
      </c>
      <c r="J354" s="152">
        <v>0</v>
      </c>
      <c r="K354" s="162">
        <f t="shared" si="83"/>
        <v>0</v>
      </c>
      <c r="L354" s="153">
        <v>1.1499999999999999</v>
      </c>
      <c r="M354" s="163">
        <f t="shared" si="84"/>
        <v>1.0314707771355169</v>
      </c>
      <c r="N354" s="153">
        <v>281.75</v>
      </c>
      <c r="O354" s="152">
        <v>245</v>
      </c>
      <c r="P354" s="154">
        <v>3.147077713551702E-2</v>
      </c>
      <c r="Q354" s="361">
        <v>0</v>
      </c>
      <c r="R354" s="154">
        <v>0</v>
      </c>
      <c r="S354" s="153">
        <v>0</v>
      </c>
      <c r="T354" s="152" t="s">
        <v>575</v>
      </c>
      <c r="U354" s="152" t="s">
        <v>529</v>
      </c>
      <c r="V354" s="152"/>
      <c r="W354" s="158">
        <v>1</v>
      </c>
      <c r="X354" s="158" t="s">
        <v>670</v>
      </c>
    </row>
    <row r="355" spans="2:24">
      <c r="B355" s="918"/>
      <c r="C355" s="921"/>
      <c r="D355" s="161">
        <v>9</v>
      </c>
      <c r="E355" s="152" t="s">
        <v>765</v>
      </c>
      <c r="F355" s="153">
        <v>278.95359999999999</v>
      </c>
      <c r="G355" s="152">
        <v>90.9</v>
      </c>
      <c r="H355" s="152">
        <v>92.46</v>
      </c>
      <c r="I355" s="162">
        <f t="shared" si="82"/>
        <v>1.0171617161716171</v>
      </c>
      <c r="J355" s="152">
        <v>2.76</v>
      </c>
      <c r="K355" s="162">
        <f t="shared" si="83"/>
        <v>3.036303630363036E-2</v>
      </c>
      <c r="L355" s="153">
        <v>155.84</v>
      </c>
      <c r="M355" s="163">
        <f t="shared" si="84"/>
        <v>1.0475247524752473</v>
      </c>
      <c r="N355" s="153">
        <v>673.22879999999896</v>
      </c>
      <c r="O355" s="152">
        <v>1.79</v>
      </c>
      <c r="P355" s="154">
        <v>1.9691969196919692E-2</v>
      </c>
      <c r="Q355" s="361">
        <v>2.5299999999999931</v>
      </c>
      <c r="R355" s="154">
        <v>2.7832783278327757E-2</v>
      </c>
      <c r="S355" s="153">
        <v>394.27519999999896</v>
      </c>
      <c r="T355" s="152" t="s">
        <v>575</v>
      </c>
      <c r="U355" s="152" t="s">
        <v>529</v>
      </c>
      <c r="V355" s="152"/>
      <c r="W355" s="158">
        <v>1</v>
      </c>
      <c r="X355" s="158" t="s">
        <v>762</v>
      </c>
    </row>
    <row r="356" spans="2:24">
      <c r="B356" s="919"/>
      <c r="C356" s="922"/>
      <c r="D356" s="161">
        <v>10</v>
      </c>
      <c r="E356" s="152" t="s">
        <v>361</v>
      </c>
      <c r="F356" s="153">
        <v>278.09999999999997</v>
      </c>
      <c r="G356" s="152">
        <v>3566</v>
      </c>
      <c r="H356" s="152">
        <v>3521</v>
      </c>
      <c r="I356" s="162">
        <f t="shared" si="82"/>
        <v>0.9873808188446439</v>
      </c>
      <c r="J356" s="152">
        <v>63</v>
      </c>
      <c r="K356" s="162">
        <f t="shared" si="83"/>
        <v>1.7666853617498597E-2</v>
      </c>
      <c r="L356" s="153">
        <v>15.45</v>
      </c>
      <c r="M356" s="163">
        <f t="shared" si="84"/>
        <v>1.0050476724621424</v>
      </c>
      <c r="N356" s="153">
        <v>278.09999999999997</v>
      </c>
      <c r="O356" s="152">
        <v>18</v>
      </c>
      <c r="P356" s="154">
        <v>5.0476724621424567E-3</v>
      </c>
      <c r="Q356" s="361">
        <v>0</v>
      </c>
      <c r="R356" s="154">
        <v>0</v>
      </c>
      <c r="S356" s="153">
        <v>0</v>
      </c>
      <c r="T356" s="152" t="s">
        <v>575</v>
      </c>
      <c r="U356" s="152" t="s">
        <v>220</v>
      </c>
      <c r="V356" s="152" t="s">
        <v>526</v>
      </c>
      <c r="W356" s="158">
        <v>1</v>
      </c>
      <c r="X356" s="158" t="s">
        <v>369</v>
      </c>
    </row>
    <row r="357" spans="2:24">
      <c r="B357" s="917">
        <f t="shared" ref="B357:B417" si="89">B347+1</f>
        <v>45993</v>
      </c>
      <c r="C357" s="920" t="str">
        <f t="shared" ref="C357" si="90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82"/>
        <v>#DIV/0!</v>
      </c>
      <c r="J357" s="152"/>
      <c r="K357" s="162" t="e">
        <f t="shared" si="83"/>
        <v>#DIV/0!</v>
      </c>
      <c r="L357" s="153"/>
      <c r="M357" s="163" t="e">
        <f t="shared" si="84"/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918"/>
      <c r="C358" s="921"/>
      <c r="D358" s="161">
        <v>2</v>
      </c>
      <c r="E358" s="152"/>
      <c r="F358" s="153"/>
      <c r="G358" s="152"/>
      <c r="H358" s="152"/>
      <c r="I358" s="162" t="e">
        <f t="shared" si="82"/>
        <v>#DIV/0!</v>
      </c>
      <c r="J358" s="152"/>
      <c r="K358" s="162" t="e">
        <f t="shared" si="83"/>
        <v>#DIV/0!</v>
      </c>
      <c r="L358" s="153"/>
      <c r="M358" s="163" t="e">
        <f t="shared" si="84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918"/>
      <c r="C359" s="921"/>
      <c r="D359" s="161">
        <v>3</v>
      </c>
      <c r="E359" s="152"/>
      <c r="F359" s="153"/>
      <c r="G359" s="152"/>
      <c r="H359" s="152"/>
      <c r="I359" s="162" t="e">
        <f t="shared" si="82"/>
        <v>#DIV/0!</v>
      </c>
      <c r="J359" s="152"/>
      <c r="K359" s="162" t="e">
        <f t="shared" si="83"/>
        <v>#DIV/0!</v>
      </c>
      <c r="L359" s="153"/>
      <c r="M359" s="163" t="e">
        <f t="shared" si="84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918"/>
      <c r="C360" s="921"/>
      <c r="D360" s="161">
        <v>4</v>
      </c>
      <c r="E360" s="152"/>
      <c r="F360" s="153"/>
      <c r="G360" s="152"/>
      <c r="H360" s="152"/>
      <c r="I360" s="162" t="e">
        <f t="shared" si="82"/>
        <v>#DIV/0!</v>
      </c>
      <c r="J360" s="152"/>
      <c r="K360" s="162" t="e">
        <f t="shared" si="83"/>
        <v>#DIV/0!</v>
      </c>
      <c r="L360" s="153"/>
      <c r="M360" s="163" t="e">
        <f t="shared" si="84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918"/>
      <c r="C361" s="921"/>
      <c r="D361" s="161">
        <v>5</v>
      </c>
      <c r="E361" s="152"/>
      <c r="F361" s="153"/>
      <c r="G361" s="152"/>
      <c r="H361" s="152"/>
      <c r="I361" s="162" t="e">
        <f t="shared" si="82"/>
        <v>#DIV/0!</v>
      </c>
      <c r="J361" s="152"/>
      <c r="K361" s="162" t="e">
        <f t="shared" si="83"/>
        <v>#DIV/0!</v>
      </c>
      <c r="L361" s="153"/>
      <c r="M361" s="163" t="e">
        <f t="shared" si="84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918"/>
      <c r="C362" s="921"/>
      <c r="D362" s="161">
        <v>6</v>
      </c>
      <c r="E362" s="152"/>
      <c r="F362" s="153"/>
      <c r="G362" s="152"/>
      <c r="H362" s="152"/>
      <c r="I362" s="162" t="e">
        <f t="shared" si="82"/>
        <v>#DIV/0!</v>
      </c>
      <c r="J362" s="152"/>
      <c r="K362" s="162" t="e">
        <f t="shared" si="83"/>
        <v>#DIV/0!</v>
      </c>
      <c r="L362" s="153"/>
      <c r="M362" s="163" t="e">
        <f t="shared" si="84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918"/>
      <c r="C363" s="921"/>
      <c r="D363" s="161">
        <v>7</v>
      </c>
      <c r="E363" s="152"/>
      <c r="F363" s="153"/>
      <c r="G363" s="152"/>
      <c r="H363" s="152"/>
      <c r="I363" s="162" t="e">
        <f t="shared" si="82"/>
        <v>#DIV/0!</v>
      </c>
      <c r="J363" s="152"/>
      <c r="K363" s="162" t="e">
        <f t="shared" si="83"/>
        <v>#DIV/0!</v>
      </c>
      <c r="L363" s="153"/>
      <c r="M363" s="163" t="e">
        <f t="shared" si="84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918"/>
      <c r="C364" s="921"/>
      <c r="D364" s="161">
        <v>8</v>
      </c>
      <c r="E364" s="152"/>
      <c r="F364" s="153"/>
      <c r="G364" s="152"/>
      <c r="H364" s="152"/>
      <c r="I364" s="162" t="e">
        <f t="shared" si="82"/>
        <v>#DIV/0!</v>
      </c>
      <c r="J364" s="152"/>
      <c r="K364" s="162" t="e">
        <f t="shared" si="83"/>
        <v>#DIV/0!</v>
      </c>
      <c r="L364" s="153"/>
      <c r="M364" s="163" t="e">
        <f t="shared" si="84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918"/>
      <c r="C365" s="921"/>
      <c r="D365" s="161">
        <v>9</v>
      </c>
      <c r="E365" s="152"/>
      <c r="F365" s="153"/>
      <c r="G365" s="152"/>
      <c r="H365" s="152"/>
      <c r="I365" s="162" t="e">
        <f t="shared" si="82"/>
        <v>#DIV/0!</v>
      </c>
      <c r="J365" s="152"/>
      <c r="K365" s="162" t="e">
        <f t="shared" si="83"/>
        <v>#DIV/0!</v>
      </c>
      <c r="L365" s="153"/>
      <c r="M365" s="163" t="e">
        <f t="shared" si="84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919"/>
      <c r="C366" s="922"/>
      <c r="D366" s="161">
        <v>10</v>
      </c>
      <c r="E366" s="152"/>
      <c r="F366" s="153"/>
      <c r="G366" s="152"/>
      <c r="H366" s="152"/>
      <c r="I366" s="162" t="e">
        <f t="shared" si="82"/>
        <v>#DIV/0!</v>
      </c>
      <c r="J366" s="152"/>
      <c r="K366" s="162" t="e">
        <f t="shared" si="83"/>
        <v>#DIV/0!</v>
      </c>
      <c r="L366" s="153"/>
      <c r="M366" s="163" t="e">
        <f t="shared" si="84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917">
        <f t="shared" si="89"/>
        <v>45994</v>
      </c>
      <c r="C367" s="920" t="str">
        <f t="shared" ref="C367" si="91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82"/>
        <v>#DIV/0!</v>
      </c>
      <c r="J367" s="152"/>
      <c r="K367" s="162" t="e">
        <f t="shared" si="83"/>
        <v>#DIV/0!</v>
      </c>
      <c r="L367" s="153"/>
      <c r="M367" s="163" t="e">
        <f t="shared" si="84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918"/>
      <c r="C368" s="921"/>
      <c r="D368" s="161">
        <v>2</v>
      </c>
      <c r="E368" s="152"/>
      <c r="F368" s="153"/>
      <c r="G368" s="152"/>
      <c r="H368" s="152"/>
      <c r="I368" s="162" t="e">
        <f t="shared" si="82"/>
        <v>#DIV/0!</v>
      </c>
      <c r="J368" s="152"/>
      <c r="K368" s="162" t="e">
        <f t="shared" si="83"/>
        <v>#DIV/0!</v>
      </c>
      <c r="L368" s="153"/>
      <c r="M368" s="163" t="e">
        <f t="shared" si="84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918"/>
      <c r="C369" s="921"/>
      <c r="D369" s="161">
        <v>3</v>
      </c>
      <c r="E369" s="152"/>
      <c r="F369" s="153"/>
      <c r="G369" s="152"/>
      <c r="H369" s="152"/>
      <c r="I369" s="162" t="e">
        <f t="shared" si="82"/>
        <v>#DIV/0!</v>
      </c>
      <c r="J369" s="152"/>
      <c r="K369" s="162" t="e">
        <f t="shared" si="83"/>
        <v>#DIV/0!</v>
      </c>
      <c r="L369" s="153"/>
      <c r="M369" s="163" t="e">
        <f t="shared" si="84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918"/>
      <c r="C370" s="921"/>
      <c r="D370" s="161">
        <v>4</v>
      </c>
      <c r="E370" s="152"/>
      <c r="F370" s="153"/>
      <c r="G370" s="152"/>
      <c r="H370" s="152"/>
      <c r="I370" s="162" t="e">
        <f t="shared" si="82"/>
        <v>#DIV/0!</v>
      </c>
      <c r="J370" s="152"/>
      <c r="K370" s="162" t="e">
        <f t="shared" si="83"/>
        <v>#DIV/0!</v>
      </c>
      <c r="L370" s="153"/>
      <c r="M370" s="163" t="e">
        <f t="shared" si="84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918"/>
      <c r="C371" s="921"/>
      <c r="D371" s="161">
        <v>5</v>
      </c>
      <c r="E371" s="152"/>
      <c r="F371" s="153"/>
      <c r="G371" s="152"/>
      <c r="H371" s="152"/>
      <c r="I371" s="162" t="e">
        <f t="shared" si="82"/>
        <v>#DIV/0!</v>
      </c>
      <c r="J371" s="152"/>
      <c r="K371" s="162" t="e">
        <f t="shared" si="83"/>
        <v>#DIV/0!</v>
      </c>
      <c r="L371" s="153"/>
      <c r="M371" s="163" t="e">
        <f t="shared" si="84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918"/>
      <c r="C372" s="921"/>
      <c r="D372" s="161">
        <v>6</v>
      </c>
      <c r="E372" s="152"/>
      <c r="F372" s="153"/>
      <c r="G372" s="152"/>
      <c r="H372" s="152"/>
      <c r="I372" s="162" t="e">
        <f t="shared" si="82"/>
        <v>#DIV/0!</v>
      </c>
      <c r="J372" s="152"/>
      <c r="K372" s="162" t="e">
        <f t="shared" si="83"/>
        <v>#DIV/0!</v>
      </c>
      <c r="L372" s="153"/>
      <c r="M372" s="163" t="e">
        <f t="shared" si="84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918"/>
      <c r="C373" s="921"/>
      <c r="D373" s="161">
        <v>7</v>
      </c>
      <c r="E373" s="152"/>
      <c r="F373" s="153"/>
      <c r="G373" s="152"/>
      <c r="H373" s="152"/>
      <c r="I373" s="162" t="e">
        <f t="shared" si="82"/>
        <v>#DIV/0!</v>
      </c>
      <c r="J373" s="152"/>
      <c r="K373" s="162" t="e">
        <f t="shared" si="83"/>
        <v>#DIV/0!</v>
      </c>
      <c r="L373" s="153"/>
      <c r="M373" s="163" t="e">
        <f t="shared" si="84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918"/>
      <c r="C374" s="921"/>
      <c r="D374" s="161">
        <v>8</v>
      </c>
      <c r="E374" s="152"/>
      <c r="F374" s="153"/>
      <c r="G374" s="152"/>
      <c r="H374" s="152"/>
      <c r="I374" s="162" t="e">
        <f t="shared" si="82"/>
        <v>#DIV/0!</v>
      </c>
      <c r="J374" s="152"/>
      <c r="K374" s="162" t="e">
        <f t="shared" si="83"/>
        <v>#DIV/0!</v>
      </c>
      <c r="L374" s="153"/>
      <c r="M374" s="163" t="e">
        <f t="shared" si="84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918"/>
      <c r="C375" s="921"/>
      <c r="D375" s="161">
        <v>9</v>
      </c>
      <c r="E375" s="152"/>
      <c r="F375" s="153"/>
      <c r="G375" s="152"/>
      <c r="H375" s="152"/>
      <c r="I375" s="162" t="e">
        <f t="shared" si="82"/>
        <v>#DIV/0!</v>
      </c>
      <c r="J375" s="152"/>
      <c r="K375" s="162" t="e">
        <f t="shared" si="83"/>
        <v>#DIV/0!</v>
      </c>
      <c r="L375" s="153"/>
      <c r="M375" s="163" t="e">
        <f t="shared" si="84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919"/>
      <c r="C376" s="922"/>
      <c r="D376" s="161">
        <v>10</v>
      </c>
      <c r="E376" s="152"/>
      <c r="F376" s="153"/>
      <c r="G376" s="152"/>
      <c r="H376" s="152"/>
      <c r="I376" s="162" t="e">
        <f t="shared" si="82"/>
        <v>#DIV/0!</v>
      </c>
      <c r="J376" s="152"/>
      <c r="K376" s="162" t="e">
        <f t="shared" si="83"/>
        <v>#DIV/0!</v>
      </c>
      <c r="L376" s="153"/>
      <c r="M376" s="163" t="e">
        <f t="shared" si="84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917">
        <f t="shared" si="89"/>
        <v>45995</v>
      </c>
      <c r="C377" s="920" t="str">
        <f t="shared" ref="C377" si="92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82"/>
        <v>#DIV/0!</v>
      </c>
      <c r="J377" s="152"/>
      <c r="K377" s="162" t="e">
        <f t="shared" si="83"/>
        <v>#DIV/0!</v>
      </c>
      <c r="L377" s="153"/>
      <c r="M377" s="163" t="e">
        <f t="shared" si="84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918"/>
      <c r="C378" s="921"/>
      <c r="D378" s="161">
        <v>2</v>
      </c>
      <c r="E378" s="152"/>
      <c r="F378" s="153"/>
      <c r="G378" s="152"/>
      <c r="H378" s="152"/>
      <c r="I378" s="162" t="e">
        <f t="shared" si="82"/>
        <v>#DIV/0!</v>
      </c>
      <c r="J378" s="152"/>
      <c r="K378" s="162" t="e">
        <f t="shared" si="83"/>
        <v>#DIV/0!</v>
      </c>
      <c r="L378" s="153"/>
      <c r="M378" s="163" t="e">
        <f t="shared" si="84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918"/>
      <c r="C379" s="921"/>
      <c r="D379" s="161">
        <v>3</v>
      </c>
      <c r="E379" s="152"/>
      <c r="F379" s="153"/>
      <c r="G379" s="152"/>
      <c r="H379" s="152"/>
      <c r="I379" s="162" t="e">
        <f t="shared" si="82"/>
        <v>#DIV/0!</v>
      </c>
      <c r="J379" s="152"/>
      <c r="K379" s="162" t="e">
        <f t="shared" si="83"/>
        <v>#DIV/0!</v>
      </c>
      <c r="L379" s="153"/>
      <c r="M379" s="163" t="e">
        <f t="shared" si="84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918"/>
      <c r="C380" s="921"/>
      <c r="D380" s="161">
        <v>4</v>
      </c>
      <c r="E380" s="152"/>
      <c r="F380" s="153"/>
      <c r="G380" s="152"/>
      <c r="H380" s="152"/>
      <c r="I380" s="162" t="e">
        <f t="shared" si="82"/>
        <v>#DIV/0!</v>
      </c>
      <c r="J380" s="152"/>
      <c r="K380" s="162" t="e">
        <f t="shared" si="83"/>
        <v>#DIV/0!</v>
      </c>
      <c r="L380" s="153"/>
      <c r="M380" s="163" t="e">
        <f t="shared" si="84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918"/>
      <c r="C381" s="921"/>
      <c r="D381" s="161">
        <v>5</v>
      </c>
      <c r="E381" s="152"/>
      <c r="F381" s="153"/>
      <c r="G381" s="152"/>
      <c r="H381" s="152"/>
      <c r="I381" s="162" t="e">
        <f t="shared" si="82"/>
        <v>#DIV/0!</v>
      </c>
      <c r="J381" s="152"/>
      <c r="K381" s="162" t="e">
        <f t="shared" si="83"/>
        <v>#DIV/0!</v>
      </c>
      <c r="L381" s="153"/>
      <c r="M381" s="163" t="e">
        <f t="shared" si="84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918"/>
      <c r="C382" s="921"/>
      <c r="D382" s="161">
        <v>6</v>
      </c>
      <c r="E382" s="152"/>
      <c r="F382" s="153"/>
      <c r="G382" s="152"/>
      <c r="H382" s="152"/>
      <c r="I382" s="162" t="e">
        <f t="shared" si="82"/>
        <v>#DIV/0!</v>
      </c>
      <c r="J382" s="152"/>
      <c r="K382" s="162" t="e">
        <f t="shared" si="83"/>
        <v>#DIV/0!</v>
      </c>
      <c r="L382" s="153"/>
      <c r="M382" s="163" t="e">
        <f t="shared" si="84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918"/>
      <c r="C383" s="921"/>
      <c r="D383" s="161">
        <v>7</v>
      </c>
      <c r="E383" s="152"/>
      <c r="F383" s="153"/>
      <c r="G383" s="152"/>
      <c r="H383" s="152"/>
      <c r="I383" s="162" t="e">
        <f t="shared" si="82"/>
        <v>#DIV/0!</v>
      </c>
      <c r="J383" s="152"/>
      <c r="K383" s="162" t="e">
        <f t="shared" si="83"/>
        <v>#DIV/0!</v>
      </c>
      <c r="L383" s="153"/>
      <c r="M383" s="163" t="e">
        <f t="shared" si="84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918"/>
      <c r="C384" s="921"/>
      <c r="D384" s="161">
        <v>8</v>
      </c>
      <c r="E384" s="152"/>
      <c r="F384" s="153"/>
      <c r="G384" s="152"/>
      <c r="H384" s="152"/>
      <c r="I384" s="162" t="e">
        <f t="shared" si="82"/>
        <v>#DIV/0!</v>
      </c>
      <c r="J384" s="152"/>
      <c r="K384" s="162" t="e">
        <f t="shared" si="83"/>
        <v>#DIV/0!</v>
      </c>
      <c r="L384" s="153"/>
      <c r="M384" s="163" t="e">
        <f t="shared" si="84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918"/>
      <c r="C385" s="921"/>
      <c r="D385" s="161">
        <v>9</v>
      </c>
      <c r="E385" s="152"/>
      <c r="F385" s="153"/>
      <c r="G385" s="152"/>
      <c r="H385" s="152"/>
      <c r="I385" s="162" t="e">
        <f t="shared" si="82"/>
        <v>#DIV/0!</v>
      </c>
      <c r="J385" s="152"/>
      <c r="K385" s="162" t="e">
        <f t="shared" si="83"/>
        <v>#DIV/0!</v>
      </c>
      <c r="L385" s="153"/>
      <c r="M385" s="163" t="e">
        <f t="shared" si="84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919"/>
      <c r="C386" s="922"/>
      <c r="D386" s="161">
        <v>10</v>
      </c>
      <c r="E386" s="152"/>
      <c r="F386" s="153"/>
      <c r="G386" s="152"/>
      <c r="H386" s="152"/>
      <c r="I386" s="162" t="e">
        <f t="shared" si="82"/>
        <v>#DIV/0!</v>
      </c>
      <c r="J386" s="152"/>
      <c r="K386" s="162" t="e">
        <f t="shared" si="83"/>
        <v>#DIV/0!</v>
      </c>
      <c r="L386" s="153"/>
      <c r="M386" s="163" t="e">
        <f t="shared" si="84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917">
        <f t="shared" si="89"/>
        <v>45996</v>
      </c>
      <c r="C387" s="920" t="str">
        <f t="shared" ref="C387" si="93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82"/>
        <v>#DIV/0!</v>
      </c>
      <c r="J387" s="152"/>
      <c r="K387" s="162" t="e">
        <f t="shared" si="83"/>
        <v>#DIV/0!</v>
      </c>
      <c r="L387" s="153"/>
      <c r="M387" s="163" t="e">
        <f t="shared" si="84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918"/>
      <c r="C388" s="921"/>
      <c r="D388" s="161">
        <v>2</v>
      </c>
      <c r="E388" s="152"/>
      <c r="F388" s="153"/>
      <c r="G388" s="152"/>
      <c r="H388" s="152"/>
      <c r="I388" s="162" t="e">
        <f t="shared" si="82"/>
        <v>#DIV/0!</v>
      </c>
      <c r="J388" s="152"/>
      <c r="K388" s="162" t="e">
        <f t="shared" si="83"/>
        <v>#DIV/0!</v>
      </c>
      <c r="L388" s="153"/>
      <c r="M388" s="163" t="e">
        <f t="shared" si="84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918"/>
      <c r="C389" s="921"/>
      <c r="D389" s="161">
        <v>3</v>
      </c>
      <c r="E389" s="152"/>
      <c r="F389" s="153"/>
      <c r="G389" s="152"/>
      <c r="H389" s="152"/>
      <c r="I389" s="162" t="e">
        <f t="shared" si="82"/>
        <v>#DIV/0!</v>
      </c>
      <c r="J389" s="152"/>
      <c r="K389" s="162" t="e">
        <f t="shared" si="83"/>
        <v>#DIV/0!</v>
      </c>
      <c r="L389" s="153"/>
      <c r="M389" s="163" t="e">
        <f t="shared" si="84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918"/>
      <c r="C390" s="921"/>
      <c r="D390" s="161">
        <v>4</v>
      </c>
      <c r="E390" s="152"/>
      <c r="F390" s="153"/>
      <c r="G390" s="152"/>
      <c r="H390" s="152"/>
      <c r="I390" s="162" t="e">
        <f t="shared" si="82"/>
        <v>#DIV/0!</v>
      </c>
      <c r="J390" s="152"/>
      <c r="K390" s="162" t="e">
        <f t="shared" si="83"/>
        <v>#DIV/0!</v>
      </c>
      <c r="L390" s="153"/>
      <c r="M390" s="163" t="e">
        <f t="shared" si="84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918"/>
      <c r="C391" s="921"/>
      <c r="D391" s="161">
        <v>5</v>
      </c>
      <c r="E391" s="152"/>
      <c r="F391" s="153"/>
      <c r="G391" s="152"/>
      <c r="H391" s="152"/>
      <c r="I391" s="162" t="e">
        <f t="shared" ref="I391:I414" si="94">H391/G391</f>
        <v>#DIV/0!</v>
      </c>
      <c r="J391" s="152"/>
      <c r="K391" s="162" t="e">
        <f t="shared" ref="K391:K414" si="95">J391/G391</f>
        <v>#DIV/0!</v>
      </c>
      <c r="L391" s="153"/>
      <c r="M391" s="163" t="e">
        <f t="shared" ref="M391:M414" si="96">(H391+J391)/G391</f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918"/>
      <c r="C392" s="921"/>
      <c r="D392" s="161">
        <v>6</v>
      </c>
      <c r="E392" s="152"/>
      <c r="F392" s="153"/>
      <c r="G392" s="152"/>
      <c r="H392" s="152"/>
      <c r="I392" s="162" t="e">
        <f t="shared" si="94"/>
        <v>#DIV/0!</v>
      </c>
      <c r="J392" s="152"/>
      <c r="K392" s="162" t="e">
        <f t="shared" si="95"/>
        <v>#DIV/0!</v>
      </c>
      <c r="L392" s="153"/>
      <c r="M392" s="163" t="e">
        <f t="shared" si="96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918"/>
      <c r="C393" s="921"/>
      <c r="D393" s="161">
        <v>7</v>
      </c>
      <c r="E393" s="152"/>
      <c r="F393" s="153"/>
      <c r="G393" s="152"/>
      <c r="H393" s="152"/>
      <c r="I393" s="162" t="e">
        <f t="shared" si="94"/>
        <v>#DIV/0!</v>
      </c>
      <c r="J393" s="152"/>
      <c r="K393" s="162" t="e">
        <f t="shared" si="95"/>
        <v>#DIV/0!</v>
      </c>
      <c r="L393" s="153"/>
      <c r="M393" s="163" t="e">
        <f t="shared" si="96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918"/>
      <c r="C394" s="921"/>
      <c r="D394" s="161">
        <v>8</v>
      </c>
      <c r="E394" s="152"/>
      <c r="F394" s="153"/>
      <c r="G394" s="152"/>
      <c r="H394" s="152"/>
      <c r="I394" s="162" t="e">
        <f t="shared" si="94"/>
        <v>#DIV/0!</v>
      </c>
      <c r="J394" s="152"/>
      <c r="K394" s="162" t="e">
        <f t="shared" si="95"/>
        <v>#DIV/0!</v>
      </c>
      <c r="L394" s="153"/>
      <c r="M394" s="163" t="e">
        <f t="shared" si="96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918"/>
      <c r="C395" s="921"/>
      <c r="D395" s="161">
        <v>9</v>
      </c>
      <c r="E395" s="152"/>
      <c r="F395" s="153"/>
      <c r="G395" s="152"/>
      <c r="H395" s="152"/>
      <c r="I395" s="162" t="e">
        <f t="shared" si="94"/>
        <v>#DIV/0!</v>
      </c>
      <c r="J395" s="152"/>
      <c r="K395" s="162" t="e">
        <f t="shared" si="95"/>
        <v>#DIV/0!</v>
      </c>
      <c r="L395" s="153"/>
      <c r="M395" s="163" t="e">
        <f t="shared" si="96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919"/>
      <c r="C396" s="922"/>
      <c r="D396" s="161">
        <v>10</v>
      </c>
      <c r="E396" s="152"/>
      <c r="F396" s="153"/>
      <c r="G396" s="152"/>
      <c r="H396" s="152"/>
      <c r="I396" s="162" t="e">
        <f t="shared" si="94"/>
        <v>#DIV/0!</v>
      </c>
      <c r="J396" s="152"/>
      <c r="K396" s="162" t="e">
        <f t="shared" si="95"/>
        <v>#DIV/0!</v>
      </c>
      <c r="L396" s="153"/>
      <c r="M396" s="163" t="e">
        <f t="shared" si="96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917">
        <f t="shared" si="89"/>
        <v>45997</v>
      </c>
      <c r="C397" s="920" t="str">
        <f t="shared" ref="C397" si="97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94"/>
        <v>#DIV/0!</v>
      </c>
      <c r="J397" s="152"/>
      <c r="K397" s="162" t="e">
        <f t="shared" si="95"/>
        <v>#DIV/0!</v>
      </c>
      <c r="L397" s="153"/>
      <c r="M397" s="163" t="e">
        <f t="shared" si="96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918"/>
      <c r="C398" s="921"/>
      <c r="D398" s="161">
        <v>2</v>
      </c>
      <c r="E398" s="152"/>
      <c r="F398" s="153"/>
      <c r="G398" s="152"/>
      <c r="H398" s="152"/>
      <c r="I398" s="162" t="e">
        <f t="shared" si="94"/>
        <v>#DIV/0!</v>
      </c>
      <c r="J398" s="152"/>
      <c r="K398" s="162" t="e">
        <f t="shared" si="95"/>
        <v>#DIV/0!</v>
      </c>
      <c r="L398" s="153"/>
      <c r="M398" s="163" t="e">
        <f t="shared" si="96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918"/>
      <c r="C399" s="921"/>
      <c r="D399" s="161">
        <v>3</v>
      </c>
      <c r="E399" s="152"/>
      <c r="F399" s="153"/>
      <c r="G399" s="152"/>
      <c r="H399" s="152"/>
      <c r="I399" s="162" t="e">
        <f t="shared" si="94"/>
        <v>#DIV/0!</v>
      </c>
      <c r="J399" s="152"/>
      <c r="K399" s="162" t="e">
        <f t="shared" si="95"/>
        <v>#DIV/0!</v>
      </c>
      <c r="L399" s="153"/>
      <c r="M399" s="163" t="e">
        <f t="shared" si="96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918"/>
      <c r="C400" s="921"/>
      <c r="D400" s="161">
        <v>4</v>
      </c>
      <c r="E400" s="152"/>
      <c r="F400" s="153"/>
      <c r="G400" s="152"/>
      <c r="H400" s="152"/>
      <c r="I400" s="162" t="e">
        <f t="shared" si="94"/>
        <v>#DIV/0!</v>
      </c>
      <c r="J400" s="152"/>
      <c r="K400" s="162" t="e">
        <f t="shared" si="95"/>
        <v>#DIV/0!</v>
      </c>
      <c r="L400" s="153"/>
      <c r="M400" s="163" t="e">
        <f t="shared" si="96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918"/>
      <c r="C401" s="921"/>
      <c r="D401" s="161">
        <v>5</v>
      </c>
      <c r="E401" s="152"/>
      <c r="F401" s="153"/>
      <c r="G401" s="152"/>
      <c r="H401" s="152"/>
      <c r="I401" s="162" t="e">
        <f t="shared" si="94"/>
        <v>#DIV/0!</v>
      </c>
      <c r="J401" s="152"/>
      <c r="K401" s="162" t="e">
        <f t="shared" si="95"/>
        <v>#DIV/0!</v>
      </c>
      <c r="L401" s="153"/>
      <c r="M401" s="163" t="e">
        <f t="shared" si="96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918"/>
      <c r="C402" s="921"/>
      <c r="D402" s="161">
        <v>6</v>
      </c>
      <c r="E402" s="152"/>
      <c r="F402" s="153"/>
      <c r="G402" s="152"/>
      <c r="H402" s="152"/>
      <c r="I402" s="162" t="e">
        <f t="shared" si="94"/>
        <v>#DIV/0!</v>
      </c>
      <c r="J402" s="152"/>
      <c r="K402" s="162" t="e">
        <f t="shared" si="95"/>
        <v>#DIV/0!</v>
      </c>
      <c r="L402" s="153"/>
      <c r="M402" s="163" t="e">
        <f t="shared" si="96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918"/>
      <c r="C403" s="921"/>
      <c r="D403" s="161">
        <v>7</v>
      </c>
      <c r="E403" s="152"/>
      <c r="F403" s="153"/>
      <c r="G403" s="152"/>
      <c r="H403" s="152"/>
      <c r="I403" s="162" t="e">
        <f t="shared" si="94"/>
        <v>#DIV/0!</v>
      </c>
      <c r="J403" s="152"/>
      <c r="K403" s="162" t="e">
        <f t="shared" si="95"/>
        <v>#DIV/0!</v>
      </c>
      <c r="L403" s="153"/>
      <c r="M403" s="163" t="e">
        <f t="shared" si="96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918"/>
      <c r="C404" s="921"/>
      <c r="D404" s="161">
        <v>8</v>
      </c>
      <c r="E404" s="152"/>
      <c r="F404" s="153"/>
      <c r="G404" s="152"/>
      <c r="H404" s="152"/>
      <c r="I404" s="162" t="e">
        <f t="shared" si="94"/>
        <v>#DIV/0!</v>
      </c>
      <c r="J404" s="152"/>
      <c r="K404" s="162" t="e">
        <f t="shared" si="95"/>
        <v>#DIV/0!</v>
      </c>
      <c r="L404" s="153"/>
      <c r="M404" s="163" t="e">
        <f t="shared" si="96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918"/>
      <c r="C405" s="921"/>
      <c r="D405" s="161">
        <v>9</v>
      </c>
      <c r="E405" s="152"/>
      <c r="F405" s="153"/>
      <c r="G405" s="152"/>
      <c r="H405" s="152"/>
      <c r="I405" s="162" t="e">
        <f t="shared" si="94"/>
        <v>#DIV/0!</v>
      </c>
      <c r="J405" s="152"/>
      <c r="K405" s="162" t="e">
        <f t="shared" si="95"/>
        <v>#DIV/0!</v>
      </c>
      <c r="L405" s="153"/>
      <c r="M405" s="163" t="e">
        <f t="shared" si="96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919"/>
      <c r="C406" s="922"/>
      <c r="D406" s="161">
        <v>10</v>
      </c>
      <c r="E406" s="152"/>
      <c r="F406" s="153"/>
      <c r="G406" s="152"/>
      <c r="H406" s="152"/>
      <c r="I406" s="162" t="e">
        <f t="shared" si="94"/>
        <v>#DIV/0!</v>
      </c>
      <c r="J406" s="152"/>
      <c r="K406" s="162" t="e">
        <f t="shared" si="95"/>
        <v>#DIV/0!</v>
      </c>
      <c r="L406" s="153"/>
      <c r="M406" s="163" t="e">
        <f t="shared" si="96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917">
        <f t="shared" si="89"/>
        <v>45998</v>
      </c>
      <c r="C407" s="920" t="str">
        <f t="shared" ref="C407" si="98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94"/>
        <v>#DIV/0!</v>
      </c>
      <c r="J407" s="152"/>
      <c r="K407" s="162" t="e">
        <f t="shared" si="95"/>
        <v>#DIV/0!</v>
      </c>
      <c r="L407" s="153"/>
      <c r="M407" s="163" t="e">
        <f t="shared" si="96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918"/>
      <c r="C408" s="921"/>
      <c r="D408" s="161">
        <v>2</v>
      </c>
      <c r="E408" s="152"/>
      <c r="F408" s="153"/>
      <c r="G408" s="152"/>
      <c r="H408" s="152"/>
      <c r="I408" s="162" t="e">
        <f t="shared" si="94"/>
        <v>#DIV/0!</v>
      </c>
      <c r="J408" s="152"/>
      <c r="K408" s="162" t="e">
        <f t="shared" si="95"/>
        <v>#DIV/0!</v>
      </c>
      <c r="L408" s="153"/>
      <c r="M408" s="163" t="e">
        <f t="shared" si="96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918"/>
      <c r="C409" s="921"/>
      <c r="D409" s="161">
        <v>3</v>
      </c>
      <c r="E409" s="152"/>
      <c r="F409" s="153"/>
      <c r="G409" s="152"/>
      <c r="H409" s="152"/>
      <c r="I409" s="162" t="e">
        <f t="shared" si="94"/>
        <v>#DIV/0!</v>
      </c>
      <c r="J409" s="152"/>
      <c r="K409" s="162" t="e">
        <f t="shared" si="95"/>
        <v>#DIV/0!</v>
      </c>
      <c r="L409" s="153"/>
      <c r="M409" s="163" t="e">
        <f t="shared" si="96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918"/>
      <c r="C410" s="921"/>
      <c r="D410" s="161">
        <v>4</v>
      </c>
      <c r="E410" s="152"/>
      <c r="F410" s="153"/>
      <c r="G410" s="152"/>
      <c r="H410" s="152"/>
      <c r="I410" s="162" t="e">
        <f t="shared" si="94"/>
        <v>#DIV/0!</v>
      </c>
      <c r="J410" s="152"/>
      <c r="K410" s="162" t="e">
        <f t="shared" si="95"/>
        <v>#DIV/0!</v>
      </c>
      <c r="L410" s="153"/>
      <c r="M410" s="163" t="e">
        <f t="shared" si="96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918"/>
      <c r="C411" s="921"/>
      <c r="D411" s="161">
        <v>5</v>
      </c>
      <c r="E411" s="152"/>
      <c r="F411" s="153"/>
      <c r="G411" s="152"/>
      <c r="H411" s="152"/>
      <c r="I411" s="162" t="e">
        <f t="shared" si="94"/>
        <v>#DIV/0!</v>
      </c>
      <c r="J411" s="152"/>
      <c r="K411" s="162" t="e">
        <f t="shared" si="95"/>
        <v>#DIV/0!</v>
      </c>
      <c r="L411" s="153"/>
      <c r="M411" s="163" t="e">
        <f t="shared" si="96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918"/>
      <c r="C412" s="921"/>
      <c r="D412" s="161">
        <v>6</v>
      </c>
      <c r="E412" s="152"/>
      <c r="F412" s="153"/>
      <c r="G412" s="152"/>
      <c r="H412" s="152"/>
      <c r="I412" s="162" t="e">
        <f t="shared" si="94"/>
        <v>#DIV/0!</v>
      </c>
      <c r="J412" s="152"/>
      <c r="K412" s="162" t="e">
        <f t="shared" si="95"/>
        <v>#DIV/0!</v>
      </c>
      <c r="L412" s="153"/>
      <c r="M412" s="163" t="e">
        <f t="shared" si="96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918"/>
      <c r="C413" s="921"/>
      <c r="D413" s="161">
        <v>7</v>
      </c>
      <c r="E413" s="152"/>
      <c r="F413" s="153"/>
      <c r="G413" s="152"/>
      <c r="H413" s="152"/>
      <c r="I413" s="162" t="e">
        <f t="shared" si="94"/>
        <v>#DIV/0!</v>
      </c>
      <c r="J413" s="152"/>
      <c r="K413" s="162" t="e">
        <f t="shared" si="95"/>
        <v>#DIV/0!</v>
      </c>
      <c r="L413" s="153"/>
      <c r="M413" s="163" t="e">
        <f t="shared" si="96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918"/>
      <c r="C414" s="921"/>
      <c r="D414" s="161">
        <v>8</v>
      </c>
      <c r="E414" s="152"/>
      <c r="F414" s="153"/>
      <c r="G414" s="152"/>
      <c r="H414" s="152"/>
      <c r="I414" s="162" t="e">
        <f t="shared" si="94"/>
        <v>#DIV/0!</v>
      </c>
      <c r="J414" s="152"/>
      <c r="K414" s="162" t="e">
        <f t="shared" si="95"/>
        <v>#DIV/0!</v>
      </c>
      <c r="L414" s="153"/>
      <c r="M414" s="163" t="e">
        <f t="shared" si="96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918"/>
      <c r="C415" s="921"/>
      <c r="D415" s="161">
        <v>9</v>
      </c>
      <c r="E415" s="152"/>
      <c r="F415" s="153"/>
      <c r="G415" s="152"/>
      <c r="H415" s="152"/>
      <c r="I415" s="162" t="e">
        <f t="shared" ref="I415:I420" si="99">H415/G415</f>
        <v>#DIV/0!</v>
      </c>
      <c r="J415" s="152"/>
      <c r="K415" s="162" t="e">
        <f t="shared" ref="K415:K420" si="100">J415/G415</f>
        <v>#DIV/0!</v>
      </c>
      <c r="L415" s="153"/>
      <c r="M415" s="163" t="e">
        <f t="shared" ref="M415:M420" si="101">(H415+J415)/G415</f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919"/>
      <c r="C416" s="922"/>
      <c r="D416" s="161">
        <v>10</v>
      </c>
      <c r="E416" s="152"/>
      <c r="F416" s="153"/>
      <c r="G416" s="152"/>
      <c r="H416" s="152"/>
      <c r="I416" s="162" t="e">
        <f t="shared" si="99"/>
        <v>#DIV/0!</v>
      </c>
      <c r="J416" s="152"/>
      <c r="K416" s="162" t="e">
        <f t="shared" si="100"/>
        <v>#DIV/0!</v>
      </c>
      <c r="L416" s="153"/>
      <c r="M416" s="163" t="e">
        <f t="shared" si="101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917">
        <f t="shared" si="89"/>
        <v>45999</v>
      </c>
      <c r="C417" s="920" t="str">
        <f t="shared" ref="C417" si="102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99"/>
        <v>#DIV/0!</v>
      </c>
      <c r="J417" s="152"/>
      <c r="K417" s="162" t="e">
        <f t="shared" si="100"/>
        <v>#DIV/0!</v>
      </c>
      <c r="L417" s="153"/>
      <c r="M417" s="163" t="e">
        <f t="shared" si="101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918"/>
      <c r="C418" s="921"/>
      <c r="D418" s="161">
        <v>2</v>
      </c>
      <c r="E418" s="152"/>
      <c r="F418" s="153"/>
      <c r="G418" s="152"/>
      <c r="H418" s="152"/>
      <c r="I418" s="162" t="e">
        <f t="shared" si="99"/>
        <v>#DIV/0!</v>
      </c>
      <c r="J418" s="152"/>
      <c r="K418" s="162" t="e">
        <f t="shared" si="100"/>
        <v>#DIV/0!</v>
      </c>
      <c r="L418" s="153"/>
      <c r="M418" s="163" t="e">
        <f t="shared" si="101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918"/>
      <c r="C419" s="921"/>
      <c r="D419" s="161">
        <v>3</v>
      </c>
      <c r="E419" s="152"/>
      <c r="F419" s="153"/>
      <c r="G419" s="152"/>
      <c r="H419" s="152"/>
      <c r="I419" s="162" t="e">
        <f t="shared" si="99"/>
        <v>#DIV/0!</v>
      </c>
      <c r="J419" s="152"/>
      <c r="K419" s="162" t="e">
        <f t="shared" si="100"/>
        <v>#DIV/0!</v>
      </c>
      <c r="L419" s="153"/>
      <c r="M419" s="163" t="e">
        <f t="shared" si="101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918"/>
      <c r="C420" s="921"/>
      <c r="D420" s="161">
        <v>4</v>
      </c>
      <c r="E420" s="152"/>
      <c r="F420" s="153"/>
      <c r="G420" s="152"/>
      <c r="H420" s="152"/>
      <c r="I420" s="162" t="e">
        <f t="shared" si="99"/>
        <v>#DIV/0!</v>
      </c>
      <c r="J420" s="152"/>
      <c r="K420" s="162" t="e">
        <f t="shared" si="100"/>
        <v>#DIV/0!</v>
      </c>
      <c r="L420" s="153"/>
      <c r="M420" s="163" t="e">
        <f t="shared" si="101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918"/>
      <c r="C421" s="921"/>
      <c r="D421" s="161">
        <v>5</v>
      </c>
      <c r="E421" s="152"/>
      <c r="F421" s="153"/>
      <c r="G421" s="152"/>
      <c r="H421" s="152"/>
      <c r="I421" s="162" t="e">
        <f t="shared" ref="I421:I456" si="103">H421/G421</f>
        <v>#DIV/0!</v>
      </c>
      <c r="J421" s="152"/>
      <c r="K421" s="162" t="e">
        <f t="shared" ref="K421:K456" si="104">J421/G421</f>
        <v>#DIV/0!</v>
      </c>
      <c r="L421" s="153"/>
      <c r="M421" s="163" t="e">
        <f t="shared" ref="M421:M456" si="105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918"/>
      <c r="C422" s="921"/>
      <c r="D422" s="161">
        <v>6</v>
      </c>
      <c r="E422" s="152"/>
      <c r="F422" s="153"/>
      <c r="G422" s="152"/>
      <c r="H422" s="152"/>
      <c r="I422" s="162" t="e">
        <f t="shared" si="103"/>
        <v>#DIV/0!</v>
      </c>
      <c r="J422" s="152"/>
      <c r="K422" s="162" t="e">
        <f t="shared" si="104"/>
        <v>#DIV/0!</v>
      </c>
      <c r="L422" s="153"/>
      <c r="M422" s="163" t="e">
        <f t="shared" si="105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918"/>
      <c r="C423" s="921"/>
      <c r="D423" s="161">
        <v>7</v>
      </c>
      <c r="E423" s="152"/>
      <c r="F423" s="153"/>
      <c r="G423" s="152"/>
      <c r="H423" s="152"/>
      <c r="I423" s="162" t="e">
        <f t="shared" si="103"/>
        <v>#DIV/0!</v>
      </c>
      <c r="J423" s="152"/>
      <c r="K423" s="162" t="e">
        <f t="shared" si="104"/>
        <v>#DIV/0!</v>
      </c>
      <c r="L423" s="153"/>
      <c r="M423" s="163" t="e">
        <f t="shared" si="105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918"/>
      <c r="C424" s="921"/>
      <c r="D424" s="161">
        <v>8</v>
      </c>
      <c r="E424" s="152"/>
      <c r="F424" s="153"/>
      <c r="G424" s="152"/>
      <c r="H424" s="152"/>
      <c r="I424" s="162" t="e">
        <f t="shared" si="103"/>
        <v>#DIV/0!</v>
      </c>
      <c r="J424" s="152"/>
      <c r="K424" s="162" t="e">
        <f t="shared" si="104"/>
        <v>#DIV/0!</v>
      </c>
      <c r="L424" s="153"/>
      <c r="M424" s="163" t="e">
        <f t="shared" si="105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918"/>
      <c r="C425" s="921"/>
      <c r="D425" s="161">
        <v>9</v>
      </c>
      <c r="E425" s="152"/>
      <c r="F425" s="153"/>
      <c r="G425" s="152"/>
      <c r="H425" s="152"/>
      <c r="I425" s="162" t="e">
        <f t="shared" si="103"/>
        <v>#DIV/0!</v>
      </c>
      <c r="J425" s="152"/>
      <c r="K425" s="162" t="e">
        <f t="shared" si="104"/>
        <v>#DIV/0!</v>
      </c>
      <c r="L425" s="153"/>
      <c r="M425" s="163" t="e">
        <f t="shared" si="105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919"/>
      <c r="C426" s="922"/>
      <c r="D426" s="161">
        <v>10</v>
      </c>
      <c r="E426" s="152"/>
      <c r="F426" s="153"/>
      <c r="G426" s="152"/>
      <c r="H426" s="152"/>
      <c r="I426" s="162" t="e">
        <f t="shared" si="103"/>
        <v>#DIV/0!</v>
      </c>
      <c r="J426" s="152"/>
      <c r="K426" s="162" t="e">
        <f t="shared" si="104"/>
        <v>#DIV/0!</v>
      </c>
      <c r="L426" s="153"/>
      <c r="M426" s="163" t="e">
        <f t="shared" si="105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917">
        <f t="shared" ref="B427:B447" si="106">B417+1</f>
        <v>46000</v>
      </c>
      <c r="C427" s="920" t="str">
        <f t="shared" ref="C427" si="107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3"/>
        <v>#DIV/0!</v>
      </c>
      <c r="J427" s="152"/>
      <c r="K427" s="162" t="e">
        <f t="shared" si="104"/>
        <v>#DIV/0!</v>
      </c>
      <c r="L427" s="153"/>
      <c r="M427" s="163" t="e">
        <f t="shared" si="105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918"/>
      <c r="C428" s="921"/>
      <c r="D428" s="161">
        <v>2</v>
      </c>
      <c r="E428" s="152"/>
      <c r="F428" s="153"/>
      <c r="G428" s="152"/>
      <c r="H428" s="152"/>
      <c r="I428" s="162" t="e">
        <f t="shared" si="103"/>
        <v>#DIV/0!</v>
      </c>
      <c r="J428" s="152"/>
      <c r="K428" s="162" t="e">
        <f t="shared" si="104"/>
        <v>#DIV/0!</v>
      </c>
      <c r="L428" s="153"/>
      <c r="M428" s="163" t="e">
        <f t="shared" si="105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918"/>
      <c r="C429" s="921"/>
      <c r="D429" s="161">
        <v>3</v>
      </c>
      <c r="E429" s="152"/>
      <c r="F429" s="153"/>
      <c r="G429" s="152"/>
      <c r="H429" s="152"/>
      <c r="I429" s="162" t="e">
        <f t="shared" si="103"/>
        <v>#DIV/0!</v>
      </c>
      <c r="J429" s="152"/>
      <c r="K429" s="162" t="e">
        <f t="shared" si="104"/>
        <v>#DIV/0!</v>
      </c>
      <c r="L429" s="153"/>
      <c r="M429" s="163" t="e">
        <f t="shared" si="105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918"/>
      <c r="C430" s="921"/>
      <c r="D430" s="161">
        <v>4</v>
      </c>
      <c r="E430" s="152"/>
      <c r="F430" s="153"/>
      <c r="G430" s="152"/>
      <c r="H430" s="152"/>
      <c r="I430" s="162" t="e">
        <f t="shared" si="103"/>
        <v>#DIV/0!</v>
      </c>
      <c r="J430" s="152"/>
      <c r="K430" s="162" t="e">
        <f t="shared" si="104"/>
        <v>#DIV/0!</v>
      </c>
      <c r="L430" s="153"/>
      <c r="M430" s="163" t="e">
        <f t="shared" si="105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918"/>
      <c r="C431" s="921"/>
      <c r="D431" s="161">
        <v>5</v>
      </c>
      <c r="E431" s="152"/>
      <c r="F431" s="153"/>
      <c r="G431" s="152"/>
      <c r="H431" s="152"/>
      <c r="I431" s="162" t="e">
        <f t="shared" si="103"/>
        <v>#DIV/0!</v>
      </c>
      <c r="J431" s="152"/>
      <c r="K431" s="162" t="e">
        <f t="shared" si="104"/>
        <v>#DIV/0!</v>
      </c>
      <c r="L431" s="153"/>
      <c r="M431" s="163" t="e">
        <f t="shared" si="105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918"/>
      <c r="C432" s="921"/>
      <c r="D432" s="161">
        <v>6</v>
      </c>
      <c r="E432" s="152"/>
      <c r="F432" s="153"/>
      <c r="G432" s="152"/>
      <c r="H432" s="152"/>
      <c r="I432" s="162" t="e">
        <f t="shared" si="103"/>
        <v>#DIV/0!</v>
      </c>
      <c r="J432" s="152"/>
      <c r="K432" s="162" t="e">
        <f t="shared" si="104"/>
        <v>#DIV/0!</v>
      </c>
      <c r="L432" s="153"/>
      <c r="M432" s="163" t="e">
        <f t="shared" si="105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918"/>
      <c r="C433" s="921"/>
      <c r="D433" s="161">
        <v>7</v>
      </c>
      <c r="E433" s="152"/>
      <c r="F433" s="153"/>
      <c r="G433" s="152"/>
      <c r="H433" s="152"/>
      <c r="I433" s="162" t="e">
        <f t="shared" si="103"/>
        <v>#DIV/0!</v>
      </c>
      <c r="J433" s="152"/>
      <c r="K433" s="162" t="e">
        <f t="shared" si="104"/>
        <v>#DIV/0!</v>
      </c>
      <c r="L433" s="153"/>
      <c r="M433" s="163" t="e">
        <f t="shared" si="105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918"/>
      <c r="C434" s="921"/>
      <c r="D434" s="161">
        <v>8</v>
      </c>
      <c r="E434" s="152"/>
      <c r="F434" s="153"/>
      <c r="G434" s="152"/>
      <c r="H434" s="152"/>
      <c r="I434" s="162" t="e">
        <f t="shared" si="103"/>
        <v>#DIV/0!</v>
      </c>
      <c r="J434" s="152"/>
      <c r="K434" s="162" t="e">
        <f t="shared" si="104"/>
        <v>#DIV/0!</v>
      </c>
      <c r="L434" s="153"/>
      <c r="M434" s="163" t="e">
        <f t="shared" si="105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918"/>
      <c r="C435" s="921"/>
      <c r="D435" s="161">
        <v>9</v>
      </c>
      <c r="E435" s="152"/>
      <c r="F435" s="153"/>
      <c r="G435" s="152"/>
      <c r="H435" s="152"/>
      <c r="I435" s="162" t="e">
        <f t="shared" si="103"/>
        <v>#DIV/0!</v>
      </c>
      <c r="J435" s="152"/>
      <c r="K435" s="162" t="e">
        <f t="shared" si="104"/>
        <v>#DIV/0!</v>
      </c>
      <c r="L435" s="153"/>
      <c r="M435" s="163" t="e">
        <f t="shared" si="105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919"/>
      <c r="C436" s="922"/>
      <c r="D436" s="161">
        <v>10</v>
      </c>
      <c r="E436" s="152"/>
      <c r="F436" s="153"/>
      <c r="G436" s="152"/>
      <c r="H436" s="152"/>
      <c r="I436" s="162" t="e">
        <f t="shared" si="103"/>
        <v>#DIV/0!</v>
      </c>
      <c r="J436" s="152"/>
      <c r="K436" s="162" t="e">
        <f t="shared" si="104"/>
        <v>#DIV/0!</v>
      </c>
      <c r="L436" s="153"/>
      <c r="M436" s="163" t="e">
        <f t="shared" si="105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917">
        <f t="shared" si="106"/>
        <v>46001</v>
      </c>
      <c r="C437" s="920" t="str">
        <f t="shared" ref="C437" si="108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3"/>
        <v>#DIV/0!</v>
      </c>
      <c r="J437" s="152"/>
      <c r="K437" s="162" t="e">
        <f t="shared" si="104"/>
        <v>#DIV/0!</v>
      </c>
      <c r="L437" s="153"/>
      <c r="M437" s="163" t="e">
        <f t="shared" si="105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918"/>
      <c r="C438" s="921"/>
      <c r="D438" s="161">
        <v>2</v>
      </c>
      <c r="E438" s="152"/>
      <c r="F438" s="153"/>
      <c r="G438" s="152"/>
      <c r="H438" s="152"/>
      <c r="I438" s="162" t="e">
        <f t="shared" si="103"/>
        <v>#DIV/0!</v>
      </c>
      <c r="J438" s="152"/>
      <c r="K438" s="162" t="e">
        <f t="shared" si="104"/>
        <v>#DIV/0!</v>
      </c>
      <c r="L438" s="153"/>
      <c r="M438" s="163" t="e">
        <f t="shared" si="105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918"/>
      <c r="C439" s="921"/>
      <c r="D439" s="161">
        <v>3</v>
      </c>
      <c r="E439" s="152"/>
      <c r="F439" s="153"/>
      <c r="G439" s="152"/>
      <c r="H439" s="152"/>
      <c r="I439" s="162" t="e">
        <f t="shared" si="103"/>
        <v>#DIV/0!</v>
      </c>
      <c r="J439" s="152"/>
      <c r="K439" s="162" t="e">
        <f t="shared" si="104"/>
        <v>#DIV/0!</v>
      </c>
      <c r="L439" s="153"/>
      <c r="M439" s="163" t="e">
        <f t="shared" si="105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918"/>
      <c r="C440" s="921"/>
      <c r="D440" s="161">
        <v>4</v>
      </c>
      <c r="E440" s="152"/>
      <c r="F440" s="153"/>
      <c r="G440" s="152"/>
      <c r="H440" s="152"/>
      <c r="I440" s="162" t="e">
        <f t="shared" si="103"/>
        <v>#DIV/0!</v>
      </c>
      <c r="J440" s="152"/>
      <c r="K440" s="162" t="e">
        <f t="shared" si="104"/>
        <v>#DIV/0!</v>
      </c>
      <c r="L440" s="153"/>
      <c r="M440" s="163" t="e">
        <f t="shared" si="105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918"/>
      <c r="C441" s="921"/>
      <c r="D441" s="161">
        <v>5</v>
      </c>
      <c r="E441" s="152"/>
      <c r="F441" s="153"/>
      <c r="G441" s="152"/>
      <c r="H441" s="152"/>
      <c r="I441" s="162" t="e">
        <f t="shared" si="103"/>
        <v>#DIV/0!</v>
      </c>
      <c r="J441" s="152"/>
      <c r="K441" s="162" t="e">
        <f t="shared" si="104"/>
        <v>#DIV/0!</v>
      </c>
      <c r="L441" s="153"/>
      <c r="M441" s="163" t="e">
        <f t="shared" si="105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918"/>
      <c r="C442" s="921"/>
      <c r="D442" s="161">
        <v>6</v>
      </c>
      <c r="E442" s="152"/>
      <c r="F442" s="153"/>
      <c r="G442" s="152"/>
      <c r="H442" s="152"/>
      <c r="I442" s="162" t="e">
        <f t="shared" si="103"/>
        <v>#DIV/0!</v>
      </c>
      <c r="J442" s="152"/>
      <c r="K442" s="162" t="e">
        <f t="shared" si="104"/>
        <v>#DIV/0!</v>
      </c>
      <c r="L442" s="153"/>
      <c r="M442" s="163" t="e">
        <f t="shared" si="105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918"/>
      <c r="C443" s="921"/>
      <c r="D443" s="161">
        <v>7</v>
      </c>
      <c r="E443" s="152"/>
      <c r="F443" s="153"/>
      <c r="G443" s="152"/>
      <c r="H443" s="152"/>
      <c r="I443" s="162" t="e">
        <f t="shared" si="103"/>
        <v>#DIV/0!</v>
      </c>
      <c r="J443" s="152"/>
      <c r="K443" s="162" t="e">
        <f t="shared" si="104"/>
        <v>#DIV/0!</v>
      </c>
      <c r="L443" s="153"/>
      <c r="M443" s="163" t="e">
        <f t="shared" si="105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918"/>
      <c r="C444" s="921"/>
      <c r="D444" s="161">
        <v>8</v>
      </c>
      <c r="E444" s="152"/>
      <c r="F444" s="153"/>
      <c r="G444" s="152"/>
      <c r="H444" s="152"/>
      <c r="I444" s="162" t="e">
        <f t="shared" si="103"/>
        <v>#DIV/0!</v>
      </c>
      <c r="J444" s="152"/>
      <c r="K444" s="162" t="e">
        <f t="shared" si="104"/>
        <v>#DIV/0!</v>
      </c>
      <c r="L444" s="153"/>
      <c r="M444" s="163" t="e">
        <f t="shared" si="105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918"/>
      <c r="C445" s="921"/>
      <c r="D445" s="161">
        <v>9</v>
      </c>
      <c r="E445" s="152"/>
      <c r="F445" s="153"/>
      <c r="G445" s="152"/>
      <c r="H445" s="152"/>
      <c r="I445" s="162" t="e">
        <f t="shared" si="103"/>
        <v>#DIV/0!</v>
      </c>
      <c r="J445" s="152"/>
      <c r="K445" s="162" t="e">
        <f t="shared" si="104"/>
        <v>#DIV/0!</v>
      </c>
      <c r="L445" s="153"/>
      <c r="M445" s="163" t="e">
        <f t="shared" si="105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919"/>
      <c r="C446" s="922"/>
      <c r="D446" s="161">
        <v>10</v>
      </c>
      <c r="E446" s="152"/>
      <c r="F446" s="153"/>
      <c r="G446" s="152"/>
      <c r="H446" s="152"/>
      <c r="I446" s="162" t="e">
        <f t="shared" si="103"/>
        <v>#DIV/0!</v>
      </c>
      <c r="J446" s="152"/>
      <c r="K446" s="162" t="e">
        <f t="shared" si="104"/>
        <v>#DIV/0!</v>
      </c>
      <c r="L446" s="153"/>
      <c r="M446" s="163" t="e">
        <f t="shared" si="105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917">
        <f t="shared" si="106"/>
        <v>46002</v>
      </c>
      <c r="C447" s="920" t="str">
        <f t="shared" ref="C447" si="109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03"/>
        <v>#DIV/0!</v>
      </c>
      <c r="J447" s="152"/>
      <c r="K447" s="162" t="e">
        <f t="shared" si="104"/>
        <v>#DIV/0!</v>
      </c>
      <c r="L447" s="153"/>
      <c r="M447" s="163" t="e">
        <f t="shared" si="105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918"/>
      <c r="C448" s="921"/>
      <c r="D448" s="161">
        <v>2</v>
      </c>
      <c r="E448" s="152"/>
      <c r="F448" s="153"/>
      <c r="G448" s="152"/>
      <c r="H448" s="152"/>
      <c r="I448" s="162" t="e">
        <f t="shared" si="103"/>
        <v>#DIV/0!</v>
      </c>
      <c r="J448" s="152"/>
      <c r="K448" s="162" t="e">
        <f t="shared" si="104"/>
        <v>#DIV/0!</v>
      </c>
      <c r="L448" s="153"/>
      <c r="M448" s="163" t="e">
        <f t="shared" si="105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918"/>
      <c r="C449" s="921"/>
      <c r="D449" s="161">
        <v>3</v>
      </c>
      <c r="E449" s="152"/>
      <c r="F449" s="153"/>
      <c r="G449" s="152"/>
      <c r="H449" s="152"/>
      <c r="I449" s="162" t="e">
        <f t="shared" si="103"/>
        <v>#DIV/0!</v>
      </c>
      <c r="J449" s="152"/>
      <c r="K449" s="162" t="e">
        <f t="shared" si="104"/>
        <v>#DIV/0!</v>
      </c>
      <c r="L449" s="153"/>
      <c r="M449" s="163" t="e">
        <f t="shared" si="105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918"/>
      <c r="C450" s="921"/>
      <c r="D450" s="161">
        <v>4</v>
      </c>
      <c r="E450" s="152"/>
      <c r="F450" s="153"/>
      <c r="G450" s="152"/>
      <c r="H450" s="152"/>
      <c r="I450" s="162" t="e">
        <f t="shared" si="103"/>
        <v>#DIV/0!</v>
      </c>
      <c r="J450" s="152"/>
      <c r="K450" s="162" t="e">
        <f t="shared" si="104"/>
        <v>#DIV/0!</v>
      </c>
      <c r="L450" s="153"/>
      <c r="M450" s="163" t="e">
        <f t="shared" si="105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918"/>
      <c r="C451" s="921"/>
      <c r="D451" s="161">
        <v>5</v>
      </c>
      <c r="E451" s="152"/>
      <c r="F451" s="153"/>
      <c r="G451" s="152"/>
      <c r="H451" s="152"/>
      <c r="I451" s="162" t="e">
        <f t="shared" si="103"/>
        <v>#DIV/0!</v>
      </c>
      <c r="J451" s="152"/>
      <c r="K451" s="162" t="e">
        <f t="shared" si="104"/>
        <v>#DIV/0!</v>
      </c>
      <c r="L451" s="153"/>
      <c r="M451" s="163" t="e">
        <f t="shared" si="105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918"/>
      <c r="C452" s="921"/>
      <c r="D452" s="161">
        <v>6</v>
      </c>
      <c r="E452" s="152"/>
      <c r="F452" s="153"/>
      <c r="G452" s="152"/>
      <c r="H452" s="152"/>
      <c r="I452" s="162" t="e">
        <f t="shared" si="103"/>
        <v>#DIV/0!</v>
      </c>
      <c r="J452" s="152"/>
      <c r="K452" s="162" t="e">
        <f t="shared" si="104"/>
        <v>#DIV/0!</v>
      </c>
      <c r="L452" s="153"/>
      <c r="M452" s="163" t="e">
        <f t="shared" si="105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918"/>
      <c r="C453" s="921"/>
      <c r="D453" s="161">
        <v>7</v>
      </c>
      <c r="E453" s="152"/>
      <c r="F453" s="153"/>
      <c r="G453" s="152"/>
      <c r="H453" s="152"/>
      <c r="I453" s="162" t="e">
        <f t="shared" si="103"/>
        <v>#DIV/0!</v>
      </c>
      <c r="J453" s="152"/>
      <c r="K453" s="162" t="e">
        <f t="shared" si="104"/>
        <v>#DIV/0!</v>
      </c>
      <c r="L453" s="153"/>
      <c r="M453" s="163" t="e">
        <f t="shared" si="105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918"/>
      <c r="C454" s="921"/>
      <c r="D454" s="161">
        <v>8</v>
      </c>
      <c r="E454" s="152"/>
      <c r="F454" s="153"/>
      <c r="G454" s="152"/>
      <c r="H454" s="152"/>
      <c r="I454" s="162" t="e">
        <f t="shared" si="103"/>
        <v>#DIV/0!</v>
      </c>
      <c r="J454" s="152"/>
      <c r="K454" s="162" t="e">
        <f t="shared" si="104"/>
        <v>#DIV/0!</v>
      </c>
      <c r="L454" s="153"/>
      <c r="M454" s="163" t="e">
        <f t="shared" si="105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918"/>
      <c r="C455" s="921"/>
      <c r="D455" s="161">
        <v>9</v>
      </c>
      <c r="E455" s="152"/>
      <c r="F455" s="153"/>
      <c r="G455" s="152"/>
      <c r="H455" s="152"/>
      <c r="I455" s="162" t="e">
        <f t="shared" si="103"/>
        <v>#DIV/0!</v>
      </c>
      <c r="J455" s="152"/>
      <c r="K455" s="162" t="e">
        <f t="shared" si="104"/>
        <v>#DIV/0!</v>
      </c>
      <c r="L455" s="153"/>
      <c r="M455" s="163" t="e">
        <f t="shared" si="105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919"/>
      <c r="C456" s="922"/>
      <c r="D456" s="161">
        <v>10</v>
      </c>
      <c r="E456" s="152"/>
      <c r="F456" s="153"/>
      <c r="G456" s="152"/>
      <c r="H456" s="152"/>
      <c r="I456" s="162" t="e">
        <f t="shared" si="103"/>
        <v>#DIV/0!</v>
      </c>
      <c r="J456" s="152"/>
      <c r="K456" s="162" t="e">
        <f t="shared" si="104"/>
        <v>#DIV/0!</v>
      </c>
      <c r="L456" s="153"/>
      <c r="M456" s="163" t="e">
        <f t="shared" si="105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917">
        <f t="shared" ref="B457:B467" si="110">B447+1</f>
        <v>46003</v>
      </c>
      <c r="C457" s="920" t="str">
        <f t="shared" ref="C457" si="111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12">H457/G457</f>
        <v>#DIV/0!</v>
      </c>
      <c r="J457" s="152"/>
      <c r="K457" s="162" t="e">
        <f t="shared" ref="K457:K476" si="113">J457/G457</f>
        <v>#DIV/0!</v>
      </c>
      <c r="L457" s="153"/>
      <c r="M457" s="163" t="e">
        <f t="shared" ref="M457:M476" si="114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918"/>
      <c r="C458" s="921"/>
      <c r="D458" s="161">
        <v>2</v>
      </c>
      <c r="E458" s="152"/>
      <c r="F458" s="153"/>
      <c r="G458" s="152"/>
      <c r="H458" s="152"/>
      <c r="I458" s="162" t="e">
        <f t="shared" si="112"/>
        <v>#DIV/0!</v>
      </c>
      <c r="J458" s="152"/>
      <c r="K458" s="162" t="e">
        <f t="shared" si="113"/>
        <v>#DIV/0!</v>
      </c>
      <c r="L458" s="153"/>
      <c r="M458" s="163" t="e">
        <f t="shared" si="114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918"/>
      <c r="C459" s="921"/>
      <c r="D459" s="161">
        <v>3</v>
      </c>
      <c r="E459" s="152"/>
      <c r="F459" s="153"/>
      <c r="G459" s="152"/>
      <c r="H459" s="152"/>
      <c r="I459" s="162" t="e">
        <f t="shared" si="112"/>
        <v>#DIV/0!</v>
      </c>
      <c r="J459" s="152"/>
      <c r="K459" s="162" t="e">
        <f t="shared" si="113"/>
        <v>#DIV/0!</v>
      </c>
      <c r="L459" s="153"/>
      <c r="M459" s="163" t="e">
        <f t="shared" si="114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918"/>
      <c r="C460" s="921"/>
      <c r="D460" s="161">
        <v>4</v>
      </c>
      <c r="E460" s="152"/>
      <c r="F460" s="153"/>
      <c r="G460" s="152"/>
      <c r="H460" s="152"/>
      <c r="I460" s="162" t="e">
        <f t="shared" si="112"/>
        <v>#DIV/0!</v>
      </c>
      <c r="J460" s="152"/>
      <c r="K460" s="162" t="e">
        <f t="shared" si="113"/>
        <v>#DIV/0!</v>
      </c>
      <c r="L460" s="153"/>
      <c r="M460" s="163" t="e">
        <f t="shared" si="114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918"/>
      <c r="C461" s="921"/>
      <c r="D461" s="161">
        <v>5</v>
      </c>
      <c r="E461" s="152"/>
      <c r="F461" s="153"/>
      <c r="G461" s="152"/>
      <c r="H461" s="152"/>
      <c r="I461" s="162" t="e">
        <f t="shared" si="112"/>
        <v>#DIV/0!</v>
      </c>
      <c r="J461" s="152"/>
      <c r="K461" s="162" t="e">
        <f t="shared" si="113"/>
        <v>#DIV/0!</v>
      </c>
      <c r="L461" s="153"/>
      <c r="M461" s="163" t="e">
        <f t="shared" si="114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918"/>
      <c r="C462" s="921"/>
      <c r="D462" s="161">
        <v>6</v>
      </c>
      <c r="E462" s="152"/>
      <c r="F462" s="153"/>
      <c r="G462" s="152"/>
      <c r="H462" s="152"/>
      <c r="I462" s="162" t="e">
        <f t="shared" si="112"/>
        <v>#DIV/0!</v>
      </c>
      <c r="J462" s="152"/>
      <c r="K462" s="162" t="e">
        <f t="shared" si="113"/>
        <v>#DIV/0!</v>
      </c>
      <c r="L462" s="153"/>
      <c r="M462" s="163" t="e">
        <f t="shared" si="114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918"/>
      <c r="C463" s="921"/>
      <c r="D463" s="161">
        <v>7</v>
      </c>
      <c r="E463" s="152"/>
      <c r="F463" s="153"/>
      <c r="G463" s="152"/>
      <c r="H463" s="152"/>
      <c r="I463" s="162" t="e">
        <f t="shared" si="112"/>
        <v>#DIV/0!</v>
      </c>
      <c r="J463" s="152"/>
      <c r="K463" s="162" t="e">
        <f t="shared" si="113"/>
        <v>#DIV/0!</v>
      </c>
      <c r="L463" s="153"/>
      <c r="M463" s="163" t="e">
        <f t="shared" si="114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918"/>
      <c r="C464" s="921"/>
      <c r="D464" s="161">
        <v>8</v>
      </c>
      <c r="E464" s="152"/>
      <c r="F464" s="153"/>
      <c r="G464" s="152"/>
      <c r="H464" s="152"/>
      <c r="I464" s="162" t="e">
        <f t="shared" si="112"/>
        <v>#DIV/0!</v>
      </c>
      <c r="J464" s="152"/>
      <c r="K464" s="162" t="e">
        <f t="shared" si="113"/>
        <v>#DIV/0!</v>
      </c>
      <c r="L464" s="153"/>
      <c r="M464" s="163" t="e">
        <f t="shared" si="114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918"/>
      <c r="C465" s="921"/>
      <c r="D465" s="161">
        <v>9</v>
      </c>
      <c r="E465" s="152"/>
      <c r="F465" s="153"/>
      <c r="G465" s="152"/>
      <c r="H465" s="152"/>
      <c r="I465" s="162" t="e">
        <f t="shared" si="112"/>
        <v>#DIV/0!</v>
      </c>
      <c r="J465" s="152"/>
      <c r="K465" s="162" t="e">
        <f t="shared" si="113"/>
        <v>#DIV/0!</v>
      </c>
      <c r="L465" s="153"/>
      <c r="M465" s="163" t="e">
        <f t="shared" si="114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919"/>
      <c r="C466" s="922"/>
      <c r="D466" s="161">
        <v>10</v>
      </c>
      <c r="E466" s="152"/>
      <c r="F466" s="153"/>
      <c r="G466" s="152"/>
      <c r="H466" s="152"/>
      <c r="I466" s="162" t="e">
        <f t="shared" si="112"/>
        <v>#DIV/0!</v>
      </c>
      <c r="J466" s="152"/>
      <c r="K466" s="162" t="e">
        <f t="shared" si="113"/>
        <v>#DIV/0!</v>
      </c>
      <c r="L466" s="153"/>
      <c r="M466" s="163" t="e">
        <f t="shared" si="114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917">
        <f t="shared" si="110"/>
        <v>46004</v>
      </c>
      <c r="C467" s="920" t="str">
        <f t="shared" ref="C467" si="11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12"/>
        <v>#DIV/0!</v>
      </c>
      <c r="J467" s="152"/>
      <c r="K467" s="162" t="e">
        <f t="shared" si="113"/>
        <v>#DIV/0!</v>
      </c>
      <c r="L467" s="153"/>
      <c r="M467" s="163" t="e">
        <f t="shared" si="114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918"/>
      <c r="C468" s="921"/>
      <c r="D468" s="161">
        <v>2</v>
      </c>
      <c r="E468" s="152"/>
      <c r="F468" s="153"/>
      <c r="G468" s="152"/>
      <c r="H468" s="152"/>
      <c r="I468" s="162" t="e">
        <f t="shared" si="112"/>
        <v>#DIV/0!</v>
      </c>
      <c r="J468" s="152"/>
      <c r="K468" s="162" t="e">
        <f t="shared" si="113"/>
        <v>#DIV/0!</v>
      </c>
      <c r="L468" s="153"/>
      <c r="M468" s="163" t="e">
        <f t="shared" si="114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918"/>
      <c r="C469" s="921"/>
      <c r="D469" s="161">
        <v>3</v>
      </c>
      <c r="E469" s="152"/>
      <c r="F469" s="153"/>
      <c r="G469" s="152"/>
      <c r="H469" s="152"/>
      <c r="I469" s="162" t="e">
        <f t="shared" si="112"/>
        <v>#DIV/0!</v>
      </c>
      <c r="J469" s="152"/>
      <c r="K469" s="162" t="e">
        <f t="shared" si="113"/>
        <v>#DIV/0!</v>
      </c>
      <c r="L469" s="153"/>
      <c r="M469" s="163" t="e">
        <f t="shared" si="114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918"/>
      <c r="C470" s="921"/>
      <c r="D470" s="161">
        <v>4</v>
      </c>
      <c r="E470" s="152"/>
      <c r="F470" s="153"/>
      <c r="G470" s="152"/>
      <c r="H470" s="152"/>
      <c r="I470" s="162" t="e">
        <f t="shared" si="112"/>
        <v>#DIV/0!</v>
      </c>
      <c r="J470" s="152"/>
      <c r="K470" s="162" t="e">
        <f t="shared" si="113"/>
        <v>#DIV/0!</v>
      </c>
      <c r="L470" s="153"/>
      <c r="M470" s="163" t="e">
        <f t="shared" si="114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918"/>
      <c r="C471" s="921"/>
      <c r="D471" s="161">
        <v>5</v>
      </c>
      <c r="E471" s="152"/>
      <c r="F471" s="153"/>
      <c r="G471" s="152"/>
      <c r="H471" s="152"/>
      <c r="I471" s="162" t="e">
        <f t="shared" si="112"/>
        <v>#DIV/0!</v>
      </c>
      <c r="J471" s="152"/>
      <c r="K471" s="162" t="e">
        <f t="shared" si="113"/>
        <v>#DIV/0!</v>
      </c>
      <c r="L471" s="153"/>
      <c r="M471" s="163" t="e">
        <f t="shared" si="114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918"/>
      <c r="C472" s="921"/>
      <c r="D472" s="161">
        <v>6</v>
      </c>
      <c r="E472" s="152"/>
      <c r="F472" s="153"/>
      <c r="G472" s="152"/>
      <c r="H472" s="152"/>
      <c r="I472" s="162" t="e">
        <f t="shared" si="112"/>
        <v>#DIV/0!</v>
      </c>
      <c r="J472" s="152"/>
      <c r="K472" s="162" t="e">
        <f t="shared" si="113"/>
        <v>#DIV/0!</v>
      </c>
      <c r="L472" s="153"/>
      <c r="M472" s="163" t="e">
        <f t="shared" si="114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918"/>
      <c r="C473" s="921"/>
      <c r="D473" s="161">
        <v>7</v>
      </c>
      <c r="E473" s="152"/>
      <c r="F473" s="153"/>
      <c r="G473" s="152"/>
      <c r="H473" s="152"/>
      <c r="I473" s="162" t="e">
        <f t="shared" si="112"/>
        <v>#DIV/0!</v>
      </c>
      <c r="J473" s="152"/>
      <c r="K473" s="162" t="e">
        <f t="shared" si="113"/>
        <v>#DIV/0!</v>
      </c>
      <c r="L473" s="153"/>
      <c r="M473" s="163" t="e">
        <f t="shared" si="114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918"/>
      <c r="C474" s="921"/>
      <c r="D474" s="161">
        <v>8</v>
      </c>
      <c r="E474" s="152"/>
      <c r="F474" s="153"/>
      <c r="G474" s="152"/>
      <c r="H474" s="152"/>
      <c r="I474" s="162" t="e">
        <f t="shared" si="112"/>
        <v>#DIV/0!</v>
      </c>
      <c r="J474" s="152"/>
      <c r="K474" s="162" t="e">
        <f t="shared" si="113"/>
        <v>#DIV/0!</v>
      </c>
      <c r="L474" s="153"/>
      <c r="M474" s="163" t="e">
        <f t="shared" si="114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918"/>
      <c r="C475" s="921"/>
      <c r="D475" s="161">
        <v>9</v>
      </c>
      <c r="E475" s="152"/>
      <c r="F475" s="153"/>
      <c r="G475" s="152"/>
      <c r="H475" s="152"/>
      <c r="I475" s="162" t="e">
        <f t="shared" si="112"/>
        <v>#DIV/0!</v>
      </c>
      <c r="J475" s="152"/>
      <c r="K475" s="162" t="e">
        <f t="shared" si="113"/>
        <v>#DIV/0!</v>
      </c>
      <c r="L475" s="153"/>
      <c r="M475" s="163" t="e">
        <f t="shared" si="114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919"/>
      <c r="C476" s="922"/>
      <c r="D476" s="161">
        <v>10</v>
      </c>
      <c r="E476" s="152"/>
      <c r="F476" s="153"/>
      <c r="G476" s="152"/>
      <c r="H476" s="152"/>
      <c r="I476" s="162" t="e">
        <f t="shared" si="112"/>
        <v>#DIV/0!</v>
      </c>
      <c r="J476" s="152"/>
      <c r="K476" s="162" t="e">
        <f t="shared" si="113"/>
        <v>#DIV/0!</v>
      </c>
      <c r="L476" s="153"/>
      <c r="M476" s="163" t="e">
        <f t="shared" si="114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917">
        <f t="shared" ref="B477:B487" si="116">B467+1</f>
        <v>46005</v>
      </c>
      <c r="C477" s="920" t="str">
        <f t="shared" ref="C477" si="117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18">H477/G477</f>
        <v>#DIV/0!</v>
      </c>
      <c r="J477" s="152"/>
      <c r="K477" s="162" t="e">
        <f t="shared" ref="K477:K496" si="119">J477/G477</f>
        <v>#DIV/0!</v>
      </c>
      <c r="L477" s="153"/>
      <c r="M477" s="163" t="e">
        <f t="shared" ref="M477:M496" si="120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918"/>
      <c r="C478" s="921"/>
      <c r="D478" s="161">
        <v>2</v>
      </c>
      <c r="E478" s="152"/>
      <c r="F478" s="153"/>
      <c r="G478" s="152"/>
      <c r="H478" s="152"/>
      <c r="I478" s="162" t="e">
        <f t="shared" si="118"/>
        <v>#DIV/0!</v>
      </c>
      <c r="J478" s="152"/>
      <c r="K478" s="162" t="e">
        <f t="shared" si="119"/>
        <v>#DIV/0!</v>
      </c>
      <c r="L478" s="153"/>
      <c r="M478" s="163" t="e">
        <f t="shared" si="120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918"/>
      <c r="C479" s="921"/>
      <c r="D479" s="161">
        <v>3</v>
      </c>
      <c r="E479" s="152"/>
      <c r="F479" s="153"/>
      <c r="G479" s="152"/>
      <c r="H479" s="152"/>
      <c r="I479" s="162" t="e">
        <f t="shared" si="118"/>
        <v>#DIV/0!</v>
      </c>
      <c r="J479" s="152"/>
      <c r="K479" s="162" t="e">
        <f t="shared" si="119"/>
        <v>#DIV/0!</v>
      </c>
      <c r="L479" s="153"/>
      <c r="M479" s="163" t="e">
        <f t="shared" si="120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918"/>
      <c r="C480" s="921"/>
      <c r="D480" s="161">
        <v>4</v>
      </c>
      <c r="E480" s="152"/>
      <c r="F480" s="153"/>
      <c r="G480" s="152"/>
      <c r="H480" s="152"/>
      <c r="I480" s="162" t="e">
        <f t="shared" si="118"/>
        <v>#DIV/0!</v>
      </c>
      <c r="J480" s="152"/>
      <c r="K480" s="162" t="e">
        <f t="shared" si="119"/>
        <v>#DIV/0!</v>
      </c>
      <c r="L480" s="153"/>
      <c r="M480" s="163" t="e">
        <f t="shared" si="120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918"/>
      <c r="C481" s="921"/>
      <c r="D481" s="161">
        <v>5</v>
      </c>
      <c r="E481" s="152"/>
      <c r="F481" s="153"/>
      <c r="G481" s="152"/>
      <c r="H481" s="152"/>
      <c r="I481" s="162" t="e">
        <f t="shared" si="118"/>
        <v>#DIV/0!</v>
      </c>
      <c r="J481" s="152"/>
      <c r="K481" s="162" t="e">
        <f t="shared" si="119"/>
        <v>#DIV/0!</v>
      </c>
      <c r="L481" s="153"/>
      <c r="M481" s="163" t="e">
        <f t="shared" si="120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918"/>
      <c r="C482" s="921"/>
      <c r="D482" s="161">
        <v>6</v>
      </c>
      <c r="E482" s="152"/>
      <c r="F482" s="153"/>
      <c r="G482" s="152"/>
      <c r="H482" s="152"/>
      <c r="I482" s="162" t="e">
        <f t="shared" si="118"/>
        <v>#DIV/0!</v>
      </c>
      <c r="J482" s="152"/>
      <c r="K482" s="162" t="e">
        <f t="shared" si="119"/>
        <v>#DIV/0!</v>
      </c>
      <c r="L482" s="153"/>
      <c r="M482" s="163" t="e">
        <f t="shared" si="120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918"/>
      <c r="C483" s="921"/>
      <c r="D483" s="161">
        <v>7</v>
      </c>
      <c r="E483" s="152"/>
      <c r="F483" s="153"/>
      <c r="G483" s="152"/>
      <c r="H483" s="152"/>
      <c r="I483" s="162" t="e">
        <f t="shared" si="118"/>
        <v>#DIV/0!</v>
      </c>
      <c r="J483" s="152"/>
      <c r="K483" s="162" t="e">
        <f t="shared" si="119"/>
        <v>#DIV/0!</v>
      </c>
      <c r="L483" s="153"/>
      <c r="M483" s="163" t="e">
        <f t="shared" si="120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918"/>
      <c r="C484" s="921"/>
      <c r="D484" s="161">
        <v>8</v>
      </c>
      <c r="E484" s="152"/>
      <c r="F484" s="153"/>
      <c r="G484" s="152"/>
      <c r="H484" s="152"/>
      <c r="I484" s="162" t="e">
        <f t="shared" si="118"/>
        <v>#DIV/0!</v>
      </c>
      <c r="J484" s="152"/>
      <c r="K484" s="162" t="e">
        <f t="shared" si="119"/>
        <v>#DIV/0!</v>
      </c>
      <c r="L484" s="153"/>
      <c r="M484" s="163" t="e">
        <f t="shared" si="120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918"/>
      <c r="C485" s="921"/>
      <c r="D485" s="161">
        <v>9</v>
      </c>
      <c r="E485" s="152"/>
      <c r="F485" s="153"/>
      <c r="G485" s="152"/>
      <c r="H485" s="152"/>
      <c r="I485" s="162" t="e">
        <f t="shared" si="118"/>
        <v>#DIV/0!</v>
      </c>
      <c r="J485" s="152"/>
      <c r="K485" s="162" t="e">
        <f t="shared" si="119"/>
        <v>#DIV/0!</v>
      </c>
      <c r="L485" s="153"/>
      <c r="M485" s="163" t="e">
        <f t="shared" si="120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919"/>
      <c r="C486" s="922"/>
      <c r="D486" s="161">
        <v>10</v>
      </c>
      <c r="E486" s="152"/>
      <c r="F486" s="153"/>
      <c r="G486" s="152"/>
      <c r="H486" s="152"/>
      <c r="I486" s="162" t="e">
        <f t="shared" si="118"/>
        <v>#DIV/0!</v>
      </c>
      <c r="J486" s="152"/>
      <c r="K486" s="162" t="e">
        <f t="shared" si="119"/>
        <v>#DIV/0!</v>
      </c>
      <c r="L486" s="153"/>
      <c r="M486" s="163" t="e">
        <f t="shared" si="120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917">
        <f t="shared" si="116"/>
        <v>46006</v>
      </c>
      <c r="C487" s="920" t="str">
        <f t="shared" ref="C487" si="121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18"/>
        <v>#DIV/0!</v>
      </c>
      <c r="J487" s="152"/>
      <c r="K487" s="162" t="e">
        <f t="shared" si="119"/>
        <v>#DIV/0!</v>
      </c>
      <c r="L487" s="153"/>
      <c r="M487" s="163" t="e">
        <f t="shared" si="120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918"/>
      <c r="C488" s="921"/>
      <c r="D488" s="161">
        <v>2</v>
      </c>
      <c r="E488" s="152"/>
      <c r="F488" s="153"/>
      <c r="G488" s="152"/>
      <c r="H488" s="152"/>
      <c r="I488" s="162" t="e">
        <f t="shared" si="118"/>
        <v>#DIV/0!</v>
      </c>
      <c r="J488" s="152"/>
      <c r="K488" s="162" t="e">
        <f t="shared" si="119"/>
        <v>#DIV/0!</v>
      </c>
      <c r="L488" s="153"/>
      <c r="M488" s="163" t="e">
        <f t="shared" si="120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918"/>
      <c r="C489" s="921"/>
      <c r="D489" s="161">
        <v>3</v>
      </c>
      <c r="E489" s="152"/>
      <c r="F489" s="153"/>
      <c r="G489" s="152"/>
      <c r="H489" s="152"/>
      <c r="I489" s="162" t="e">
        <f t="shared" si="118"/>
        <v>#DIV/0!</v>
      </c>
      <c r="J489" s="152"/>
      <c r="K489" s="162" t="e">
        <f t="shared" si="119"/>
        <v>#DIV/0!</v>
      </c>
      <c r="L489" s="153"/>
      <c r="M489" s="163" t="e">
        <f t="shared" si="120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918"/>
      <c r="C490" s="921"/>
      <c r="D490" s="161">
        <v>4</v>
      </c>
      <c r="E490" s="152"/>
      <c r="F490" s="153"/>
      <c r="G490" s="152"/>
      <c r="H490" s="152"/>
      <c r="I490" s="162" t="e">
        <f t="shared" si="118"/>
        <v>#DIV/0!</v>
      </c>
      <c r="J490" s="152"/>
      <c r="K490" s="162" t="e">
        <f t="shared" si="119"/>
        <v>#DIV/0!</v>
      </c>
      <c r="L490" s="153"/>
      <c r="M490" s="163" t="e">
        <f t="shared" si="120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918"/>
      <c r="C491" s="921"/>
      <c r="D491" s="161">
        <v>5</v>
      </c>
      <c r="E491" s="152"/>
      <c r="F491" s="153"/>
      <c r="G491" s="152"/>
      <c r="H491" s="152"/>
      <c r="I491" s="162" t="e">
        <f t="shared" si="118"/>
        <v>#DIV/0!</v>
      </c>
      <c r="J491" s="152"/>
      <c r="K491" s="162" t="e">
        <f t="shared" si="119"/>
        <v>#DIV/0!</v>
      </c>
      <c r="L491" s="153"/>
      <c r="M491" s="163" t="e">
        <f t="shared" si="120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918"/>
      <c r="C492" s="921"/>
      <c r="D492" s="161">
        <v>6</v>
      </c>
      <c r="E492" s="152"/>
      <c r="F492" s="153"/>
      <c r="G492" s="152"/>
      <c r="H492" s="152"/>
      <c r="I492" s="162" t="e">
        <f t="shared" si="118"/>
        <v>#DIV/0!</v>
      </c>
      <c r="J492" s="152"/>
      <c r="K492" s="162" t="e">
        <f t="shared" si="119"/>
        <v>#DIV/0!</v>
      </c>
      <c r="L492" s="153"/>
      <c r="M492" s="163" t="e">
        <f t="shared" si="120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918"/>
      <c r="C493" s="921"/>
      <c r="D493" s="161">
        <v>7</v>
      </c>
      <c r="E493" s="152"/>
      <c r="F493" s="153"/>
      <c r="G493" s="152"/>
      <c r="H493" s="152"/>
      <c r="I493" s="162" t="e">
        <f t="shared" si="118"/>
        <v>#DIV/0!</v>
      </c>
      <c r="J493" s="152"/>
      <c r="K493" s="162" t="e">
        <f t="shared" si="119"/>
        <v>#DIV/0!</v>
      </c>
      <c r="L493" s="153"/>
      <c r="M493" s="163" t="e">
        <f t="shared" si="120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918"/>
      <c r="C494" s="921"/>
      <c r="D494" s="161">
        <v>8</v>
      </c>
      <c r="E494" s="152"/>
      <c r="F494" s="153"/>
      <c r="G494" s="152"/>
      <c r="H494" s="152"/>
      <c r="I494" s="162" t="e">
        <f t="shared" si="118"/>
        <v>#DIV/0!</v>
      </c>
      <c r="J494" s="152"/>
      <c r="K494" s="162" t="e">
        <f t="shared" si="119"/>
        <v>#DIV/0!</v>
      </c>
      <c r="L494" s="153"/>
      <c r="M494" s="163" t="e">
        <f t="shared" si="120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918"/>
      <c r="C495" s="921"/>
      <c r="D495" s="161">
        <v>9</v>
      </c>
      <c r="E495" s="152"/>
      <c r="F495" s="153"/>
      <c r="G495" s="152"/>
      <c r="H495" s="152"/>
      <c r="I495" s="162" t="e">
        <f t="shared" si="118"/>
        <v>#DIV/0!</v>
      </c>
      <c r="J495" s="152"/>
      <c r="K495" s="162" t="e">
        <f t="shared" si="119"/>
        <v>#DIV/0!</v>
      </c>
      <c r="L495" s="153"/>
      <c r="M495" s="163" t="e">
        <f t="shared" si="120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919"/>
      <c r="C496" s="922"/>
      <c r="D496" s="161">
        <v>10</v>
      </c>
      <c r="E496" s="152"/>
      <c r="F496" s="153"/>
      <c r="G496" s="152"/>
      <c r="H496" s="152"/>
      <c r="I496" s="162" t="e">
        <f t="shared" si="118"/>
        <v>#DIV/0!</v>
      </c>
      <c r="J496" s="152"/>
      <c r="K496" s="162" t="e">
        <f t="shared" si="119"/>
        <v>#DIV/0!</v>
      </c>
      <c r="L496" s="153"/>
      <c r="M496" s="163" t="e">
        <f t="shared" si="120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</mergeCells>
  <phoneticPr fontId="15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0000000}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CC"/>
  </sheetPr>
  <dimension ref="B2:AJ496"/>
  <sheetViews>
    <sheetView zoomScale="70" zoomScaleNormal="70" workbookViewId="0">
      <pane xSplit="4" ySplit="6" topLeftCell="E7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U332" sqref="U332:V332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902" t="s">
        <v>357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923" t="s">
        <v>256</v>
      </c>
      <c r="C3" s="894"/>
      <c r="D3" s="899" t="s">
        <v>173</v>
      </c>
      <c r="E3" s="899"/>
      <c r="F3" s="899"/>
      <c r="G3" s="899" t="s">
        <v>187</v>
      </c>
      <c r="H3" s="899"/>
      <c r="I3" s="899"/>
      <c r="J3" s="899"/>
      <c r="K3" s="899"/>
      <c r="L3" s="899"/>
      <c r="M3" s="899"/>
      <c r="N3" s="899"/>
      <c r="O3" s="899"/>
      <c r="P3" s="899"/>
      <c r="Q3" s="899"/>
      <c r="R3" s="899"/>
      <c r="S3" s="899"/>
      <c r="T3" s="899" t="s">
        <v>174</v>
      </c>
      <c r="U3" s="871" t="s">
        <v>257</v>
      </c>
      <c r="V3" s="889" t="s">
        <v>269</v>
      </c>
      <c r="W3" s="889" t="s">
        <v>258</v>
      </c>
      <c r="X3" s="939" t="s">
        <v>175</v>
      </c>
      <c r="Z3" s="899" t="s">
        <v>259</v>
      </c>
      <c r="AA3" s="899"/>
      <c r="AB3" s="899"/>
      <c r="AC3" s="899"/>
      <c r="AD3" s="899"/>
      <c r="AE3" s="899"/>
      <c r="AF3" s="899"/>
      <c r="AG3" s="899"/>
      <c r="AH3" s="899"/>
    </row>
    <row r="4" spans="2:36" ht="17.100000000000001" customHeight="1">
      <c r="B4" s="895"/>
      <c r="C4" s="896"/>
      <c r="D4" s="938" t="s">
        <v>172</v>
      </c>
      <c r="E4" s="899" t="s">
        <v>176</v>
      </c>
      <c r="F4" s="899"/>
      <c r="G4" s="899" t="s">
        <v>188</v>
      </c>
      <c r="H4" s="899"/>
      <c r="I4" s="899"/>
      <c r="J4" s="899"/>
      <c r="K4" s="899"/>
      <c r="L4" s="899"/>
      <c r="M4" s="899"/>
      <c r="N4" s="899"/>
      <c r="O4" s="899" t="s">
        <v>177</v>
      </c>
      <c r="P4" s="899"/>
      <c r="Q4" s="899"/>
      <c r="R4" s="899"/>
      <c r="S4" s="899"/>
      <c r="T4" s="899"/>
      <c r="U4" s="874"/>
      <c r="V4" s="890"/>
      <c r="W4" s="890"/>
      <c r="X4" s="939"/>
      <c r="Z4" s="899"/>
      <c r="AA4" s="899"/>
      <c r="AB4" s="899"/>
      <c r="AC4" s="899"/>
      <c r="AD4" s="899"/>
      <c r="AE4" s="899"/>
      <c r="AF4" s="899"/>
      <c r="AG4" s="899"/>
      <c r="AH4" s="899"/>
    </row>
    <row r="5" spans="2:36" ht="17.100000000000001" customHeight="1">
      <c r="B5" s="895"/>
      <c r="C5" s="896"/>
      <c r="D5" s="938"/>
      <c r="E5" s="938" t="s">
        <v>178</v>
      </c>
      <c r="F5" s="939" t="s">
        <v>658</v>
      </c>
      <c r="G5" s="940" t="s">
        <v>189</v>
      </c>
      <c r="H5" s="940"/>
      <c r="I5" s="940"/>
      <c r="J5" s="940"/>
      <c r="K5" s="940"/>
      <c r="L5" s="940"/>
      <c r="M5" s="940"/>
      <c r="N5" s="940"/>
      <c r="O5" s="932" t="s">
        <v>171</v>
      </c>
      <c r="P5" s="933"/>
      <c r="Q5" s="934"/>
      <c r="R5" s="940" t="s">
        <v>179</v>
      </c>
      <c r="S5" s="940"/>
      <c r="T5" s="899"/>
      <c r="U5" s="874"/>
      <c r="V5" s="890"/>
      <c r="W5" s="890"/>
      <c r="X5" s="939"/>
      <c r="Z5" s="899"/>
      <c r="AA5" s="899"/>
      <c r="AB5" s="899"/>
      <c r="AC5" s="899"/>
      <c r="AD5" s="899"/>
      <c r="AE5" s="899"/>
      <c r="AF5" s="899"/>
      <c r="AG5" s="899"/>
      <c r="AH5" s="899"/>
    </row>
    <row r="6" spans="2:36" ht="38.450000000000003" customHeight="1">
      <c r="B6" s="897"/>
      <c r="C6" s="898"/>
      <c r="D6" s="938"/>
      <c r="E6" s="938"/>
      <c r="F6" s="939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99"/>
      <c r="U6" s="877"/>
      <c r="V6" s="891"/>
      <c r="W6" s="891"/>
      <c r="X6" s="939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654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917">
        <v>45958</v>
      </c>
      <c r="C7" s="920" t="str">
        <f t="shared" ref="C7" si="0">CHOOSE(WEEKDAY(B7,2),"一","二","三","四","五","六","日")</f>
        <v>二</v>
      </c>
      <c r="D7" s="161">
        <v>1</v>
      </c>
      <c r="E7" s="152" t="s">
        <v>662</v>
      </c>
      <c r="F7" s="153">
        <v>3769.6824999999999</v>
      </c>
      <c r="G7" s="152">
        <v>211.81</v>
      </c>
      <c r="H7" s="152">
        <v>206.36</v>
      </c>
      <c r="I7" s="162">
        <f t="shared" ref="I7:I70" si="1">H7/G7</f>
        <v>0.97426939237996324</v>
      </c>
      <c r="J7" s="152">
        <v>25.2</v>
      </c>
      <c r="K7" s="162">
        <f t="shared" ref="K7:K70" si="2">J7/G7</f>
        <v>0.1189745526651244</v>
      </c>
      <c r="L7" s="153">
        <v>190.87</v>
      </c>
      <c r="M7" s="163">
        <f t="shared" ref="M7:M70" si="3">(H7+J7)/G7</f>
        <v>1.0932439450450875</v>
      </c>
      <c r="N7" s="153">
        <v>3769.6824999999999</v>
      </c>
      <c r="O7" s="152">
        <v>0</v>
      </c>
      <c r="P7" s="154">
        <v>0</v>
      </c>
      <c r="Q7" s="253">
        <v>0</v>
      </c>
      <c r="R7" s="152">
        <v>19.75</v>
      </c>
      <c r="S7" s="154">
        <v>9.3243945045087581E-2</v>
      </c>
      <c r="T7" s="152" t="s">
        <v>576</v>
      </c>
      <c r="U7" s="152" t="s">
        <v>654</v>
      </c>
      <c r="V7" s="152"/>
      <c r="W7" s="158">
        <v>1</v>
      </c>
      <c r="X7" s="158" t="s">
        <v>664</v>
      </c>
      <c r="Y7" s="155"/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57</v>
      </c>
      <c r="AE7" s="176">
        <f t="shared" si="4"/>
        <v>7</v>
      </c>
      <c r="AF7" s="176">
        <f t="shared" si="4"/>
        <v>6</v>
      </c>
      <c r="AG7" s="176">
        <f t="shared" si="4"/>
        <v>0</v>
      </c>
      <c r="AH7" s="176">
        <f t="shared" si="4"/>
        <v>0</v>
      </c>
    </row>
    <row r="8" spans="2:36">
      <c r="B8" s="936"/>
      <c r="C8" s="921"/>
      <c r="D8" s="161">
        <v>2</v>
      </c>
      <c r="E8" s="152" t="s">
        <v>363</v>
      </c>
      <c r="F8" s="153">
        <v>3629.7265999999881</v>
      </c>
      <c r="G8" s="152">
        <v>869.99</v>
      </c>
      <c r="H8" s="152">
        <v>866.28</v>
      </c>
      <c r="I8" s="162">
        <f t="shared" si="1"/>
        <v>0.99573558316762256</v>
      </c>
      <c r="J8" s="152">
        <v>30.8</v>
      </c>
      <c r="K8" s="162">
        <f t="shared" si="2"/>
        <v>3.5402705778227336E-2</v>
      </c>
      <c r="L8" s="153">
        <v>147.43</v>
      </c>
      <c r="M8" s="163">
        <f t="shared" si="3"/>
        <v>1.0311382889458498</v>
      </c>
      <c r="N8" s="153">
        <v>3993.8786999999879</v>
      </c>
      <c r="O8" s="152">
        <v>2.4700000000000002</v>
      </c>
      <c r="P8" s="154">
        <v>2.8391130932539457E-3</v>
      </c>
      <c r="Q8" s="253">
        <v>364.15210000000002</v>
      </c>
      <c r="R8" s="152">
        <v>24.619999999999919</v>
      </c>
      <c r="S8" s="154">
        <v>2.8299175852595913E-2</v>
      </c>
      <c r="T8" s="152" t="s">
        <v>576</v>
      </c>
      <c r="U8" s="152" t="s">
        <v>219</v>
      </c>
      <c r="V8" s="152" t="s">
        <v>382</v>
      </c>
      <c r="W8" s="158">
        <v>1</v>
      </c>
      <c r="X8" s="158" t="s">
        <v>370</v>
      </c>
      <c r="Y8" s="180"/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97607.798099999956</v>
      </c>
      <c r="AE8" s="178">
        <f t="shared" si="5"/>
        <v>30234.944400000004</v>
      </c>
      <c r="AF8" s="178">
        <f t="shared" si="5"/>
        <v>13506.246199999983</v>
      </c>
      <c r="AG8" s="178">
        <f t="shared" si="5"/>
        <v>0</v>
      </c>
      <c r="AH8" s="178">
        <f t="shared" si="5"/>
        <v>0</v>
      </c>
      <c r="AI8" s="239"/>
    </row>
    <row r="9" spans="2:36">
      <c r="B9" s="936"/>
      <c r="C9" s="921"/>
      <c r="D9" s="161">
        <v>3</v>
      </c>
      <c r="E9" s="152" t="s">
        <v>533</v>
      </c>
      <c r="F9" s="153">
        <v>1815.3280000000059</v>
      </c>
      <c r="G9" s="152">
        <v>811.63</v>
      </c>
      <c r="H9" s="152">
        <v>810.95</v>
      </c>
      <c r="I9" s="162">
        <f t="shared" si="1"/>
        <v>0.99916217981099764</v>
      </c>
      <c r="J9" s="152">
        <v>14.88</v>
      </c>
      <c r="K9" s="162">
        <f t="shared" si="2"/>
        <v>1.8333477076993211E-2</v>
      </c>
      <c r="L9" s="153">
        <v>127.84</v>
      </c>
      <c r="M9" s="163">
        <f t="shared" si="3"/>
        <v>1.0174956568879909</v>
      </c>
      <c r="N9" s="153">
        <v>1815.3280000000059</v>
      </c>
      <c r="O9" s="152">
        <v>0</v>
      </c>
      <c r="P9" s="154">
        <v>0</v>
      </c>
      <c r="Q9" s="253">
        <v>0</v>
      </c>
      <c r="R9" s="152">
        <v>14.200000000000045</v>
      </c>
      <c r="S9" s="154">
        <v>1.7495656887990891E-2</v>
      </c>
      <c r="T9" s="152" t="s">
        <v>576</v>
      </c>
      <c r="U9" s="152" t="s">
        <v>654</v>
      </c>
      <c r="V9" s="152"/>
      <c r="W9" s="158">
        <v>1</v>
      </c>
      <c r="X9" s="158" t="s">
        <v>370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936"/>
      <c r="C10" s="921"/>
      <c r="D10" s="161">
        <v>4</v>
      </c>
      <c r="E10" s="152" t="s">
        <v>439</v>
      </c>
      <c r="F10" s="153">
        <v>1726.4729999999965</v>
      </c>
      <c r="G10" s="152">
        <v>194.27</v>
      </c>
      <c r="H10" s="152">
        <v>194.97</v>
      </c>
      <c r="I10" s="162">
        <f t="shared" si="1"/>
        <v>1.0036032326144027</v>
      </c>
      <c r="J10" s="152">
        <v>2.15</v>
      </c>
      <c r="K10" s="162">
        <f t="shared" si="2"/>
        <v>1.1067071601379522E-2</v>
      </c>
      <c r="L10" s="153">
        <v>605.78</v>
      </c>
      <c r="M10" s="163">
        <f t="shared" si="3"/>
        <v>1.0146703042157821</v>
      </c>
      <c r="N10" s="153">
        <v>1726.4729999999965</v>
      </c>
      <c r="O10" s="152">
        <v>0</v>
      </c>
      <c r="P10" s="154">
        <v>0</v>
      </c>
      <c r="Q10" s="253">
        <v>0</v>
      </c>
      <c r="R10" s="152">
        <v>2.8499999999999943</v>
      </c>
      <c r="S10" s="154">
        <v>1.4670304215782129E-2</v>
      </c>
      <c r="T10" s="152" t="s">
        <v>576</v>
      </c>
      <c r="U10" s="152" t="s">
        <v>220</v>
      </c>
      <c r="V10" s="152" t="s">
        <v>383</v>
      </c>
      <c r="W10" s="158">
        <v>1</v>
      </c>
      <c r="X10" s="158" t="s">
        <v>374</v>
      </c>
      <c r="Y10" s="155" t="s">
        <v>359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53</v>
      </c>
      <c r="AE10" s="263">
        <f t="shared" si="6"/>
        <v>7</v>
      </c>
      <c r="AF10" s="263">
        <f t="shared" si="6"/>
        <v>10</v>
      </c>
      <c r="AG10" s="263">
        <f t="shared" si="6"/>
        <v>0</v>
      </c>
      <c r="AH10" s="263">
        <f t="shared" si="6"/>
        <v>0</v>
      </c>
      <c r="AI10" s="239"/>
    </row>
    <row r="11" spans="2:36">
      <c r="B11" s="936"/>
      <c r="C11" s="921"/>
      <c r="D11" s="161">
        <v>5</v>
      </c>
      <c r="E11" s="152" t="s">
        <v>438</v>
      </c>
      <c r="F11" s="153">
        <v>1660.454399999996</v>
      </c>
      <c r="G11" s="152">
        <v>58.67</v>
      </c>
      <c r="H11" s="152">
        <v>59.41</v>
      </c>
      <c r="I11" s="162">
        <f t="shared" si="1"/>
        <v>1.0126129197204703</v>
      </c>
      <c r="J11" s="152">
        <v>1.9</v>
      </c>
      <c r="K11" s="162">
        <f t="shared" si="2"/>
        <v>3.2384523606613258E-2</v>
      </c>
      <c r="L11" s="153">
        <v>628.96</v>
      </c>
      <c r="M11" s="163">
        <f t="shared" si="3"/>
        <v>1.0449974433270837</v>
      </c>
      <c r="N11" s="153">
        <v>1660.454399999996</v>
      </c>
      <c r="O11" s="152">
        <v>0</v>
      </c>
      <c r="P11" s="154">
        <v>0</v>
      </c>
      <c r="Q11" s="253">
        <v>0</v>
      </c>
      <c r="R11" s="152">
        <v>2.6399999999999935</v>
      </c>
      <c r="S11" s="154">
        <v>4.4997443327083574E-2</v>
      </c>
      <c r="T11" s="152" t="s">
        <v>576</v>
      </c>
      <c r="U11" s="152" t="s">
        <v>654</v>
      </c>
      <c r="V11" s="152"/>
      <c r="W11" s="158">
        <v>1</v>
      </c>
      <c r="X11" s="158" t="s">
        <v>408</v>
      </c>
      <c r="Y11" s="180" t="s">
        <v>263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83760.624600000025</v>
      </c>
      <c r="AE11" s="178">
        <f t="shared" si="7"/>
        <v>18705.918399999966</v>
      </c>
      <c r="AF11" s="178">
        <f t="shared" si="7"/>
        <v>13114.897399999974</v>
      </c>
      <c r="AG11" s="178">
        <f t="shared" si="7"/>
        <v>0</v>
      </c>
      <c r="AH11" s="178">
        <f t="shared" si="7"/>
        <v>0</v>
      </c>
    </row>
    <row r="12" spans="2:36">
      <c r="B12" s="936"/>
      <c r="C12" s="921"/>
      <c r="D12" s="161">
        <v>6</v>
      </c>
      <c r="E12" s="152" t="s">
        <v>711</v>
      </c>
      <c r="F12" s="153">
        <v>1621.8509999999962</v>
      </c>
      <c r="G12" s="152">
        <v>128.63</v>
      </c>
      <c r="H12" s="152">
        <v>130.66999999999999</v>
      </c>
      <c r="I12" s="162">
        <f t="shared" si="1"/>
        <v>1.0158594418098421</v>
      </c>
      <c r="J12" s="152">
        <v>1.5</v>
      </c>
      <c r="K12" s="162">
        <f t="shared" si="2"/>
        <v>1.1661354271942781E-2</v>
      </c>
      <c r="L12" s="153">
        <v>458.15</v>
      </c>
      <c r="M12" s="163">
        <f t="shared" si="3"/>
        <v>1.0275207960817849</v>
      </c>
      <c r="N12" s="153">
        <v>1621.8509999999962</v>
      </c>
      <c r="O12" s="152">
        <v>0</v>
      </c>
      <c r="P12" s="154">
        <v>0</v>
      </c>
      <c r="Q12" s="253">
        <v>0</v>
      </c>
      <c r="R12" s="152">
        <v>3.539999999999992</v>
      </c>
      <c r="S12" s="154">
        <v>2.7520796081784905E-2</v>
      </c>
      <c r="T12" s="152" t="s">
        <v>576</v>
      </c>
      <c r="U12" s="152" t="s">
        <v>654</v>
      </c>
      <c r="V12" s="152"/>
      <c r="W12" s="158">
        <v>1</v>
      </c>
      <c r="X12" s="158" t="s">
        <v>713</v>
      </c>
      <c r="Z12" s="176"/>
      <c r="AA12" s="441">
        <f>AA10/$Z10</f>
        <v>0</v>
      </c>
      <c r="AB12" s="441">
        <f t="shared" ref="AB12:AH12" si="8">AB10/$Z10</f>
        <v>0</v>
      </c>
      <c r="AC12" s="441">
        <f t="shared" si="8"/>
        <v>0</v>
      </c>
      <c r="AD12" s="441">
        <f t="shared" si="8"/>
        <v>0.75714285714285712</v>
      </c>
      <c r="AE12" s="441">
        <f t="shared" si="8"/>
        <v>0.1</v>
      </c>
      <c r="AF12" s="441">
        <f t="shared" si="8"/>
        <v>0.14285714285714285</v>
      </c>
      <c r="AG12" s="441">
        <f t="shared" si="8"/>
        <v>0</v>
      </c>
      <c r="AH12" s="441">
        <f t="shared" si="8"/>
        <v>0</v>
      </c>
    </row>
    <row r="13" spans="2:36">
      <c r="B13" s="936"/>
      <c r="C13" s="921"/>
      <c r="D13" s="161">
        <v>7</v>
      </c>
      <c r="E13" s="152" t="s">
        <v>699</v>
      </c>
      <c r="F13" s="153">
        <v>1484.7490000000041</v>
      </c>
      <c r="G13" s="152">
        <v>978.75</v>
      </c>
      <c r="H13" s="152">
        <v>967.45</v>
      </c>
      <c r="I13" s="162">
        <f t="shared" si="1"/>
        <v>0.9884546615581099</v>
      </c>
      <c r="J13" s="152">
        <v>27</v>
      </c>
      <c r="K13" s="162">
        <f t="shared" si="2"/>
        <v>2.7586206896551724E-2</v>
      </c>
      <c r="L13" s="153">
        <v>94.57</v>
      </c>
      <c r="M13" s="163">
        <f t="shared" si="3"/>
        <v>1.0160408684546616</v>
      </c>
      <c r="N13" s="153">
        <v>1484.7490000000041</v>
      </c>
      <c r="O13" s="152">
        <v>0</v>
      </c>
      <c r="P13" s="154">
        <v>0</v>
      </c>
      <c r="Q13" s="253">
        <v>0</v>
      </c>
      <c r="R13" s="152">
        <v>15.700000000000045</v>
      </c>
      <c r="S13" s="154">
        <v>1.6040868454661603E-2</v>
      </c>
      <c r="T13" s="152" t="s">
        <v>576</v>
      </c>
      <c r="U13" s="152" t="s">
        <v>654</v>
      </c>
      <c r="V13" s="152"/>
      <c r="W13" s="158">
        <v>1</v>
      </c>
      <c r="X13" s="158" t="s">
        <v>698</v>
      </c>
      <c r="Y13" s="155" t="s">
        <v>354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9">SUMIF($U$147:$U$216,TRIM(AB6),$W$147:$W$216)</f>
        <v>0</v>
      </c>
      <c r="AC13" s="176">
        <f t="shared" si="9"/>
        <v>0</v>
      </c>
      <c r="AD13" s="176">
        <f t="shared" si="9"/>
        <v>58</v>
      </c>
      <c r="AE13" s="176">
        <f t="shared" si="9"/>
        <v>7</v>
      </c>
      <c r="AF13" s="176">
        <f t="shared" si="9"/>
        <v>5</v>
      </c>
      <c r="AG13" s="176">
        <f t="shared" si="9"/>
        <v>0</v>
      </c>
      <c r="AH13" s="176">
        <f t="shared" si="9"/>
        <v>0</v>
      </c>
    </row>
    <row r="14" spans="2:36">
      <c r="B14" s="936"/>
      <c r="C14" s="921"/>
      <c r="D14" s="161">
        <v>8</v>
      </c>
      <c r="E14" s="152" t="s">
        <v>712</v>
      </c>
      <c r="F14" s="153">
        <v>1436.483999999997</v>
      </c>
      <c r="G14" s="152">
        <v>1157.6300000000001</v>
      </c>
      <c r="H14" s="152">
        <v>1206.49</v>
      </c>
      <c r="I14" s="162">
        <f t="shared" si="1"/>
        <v>1.0422069227646138</v>
      </c>
      <c r="J14" s="152">
        <v>0</v>
      </c>
      <c r="K14" s="162">
        <f t="shared" si="2"/>
        <v>0</v>
      </c>
      <c r="L14" s="153">
        <v>29.4</v>
      </c>
      <c r="M14" s="163">
        <f t="shared" si="3"/>
        <v>1.0422069227646138</v>
      </c>
      <c r="N14" s="153">
        <v>1436.483999999997</v>
      </c>
      <c r="O14" s="152">
        <v>0</v>
      </c>
      <c r="P14" s="154">
        <v>0</v>
      </c>
      <c r="Q14" s="253">
        <v>0</v>
      </c>
      <c r="R14" s="152">
        <v>48.8599999999999</v>
      </c>
      <c r="S14" s="154">
        <v>4.2206922764613818E-2</v>
      </c>
      <c r="T14" s="152" t="s">
        <v>576</v>
      </c>
      <c r="U14" s="152" t="s">
        <v>654</v>
      </c>
      <c r="V14" s="152"/>
      <c r="W14" s="158">
        <v>1</v>
      </c>
      <c r="X14" s="158" t="s">
        <v>713</v>
      </c>
      <c r="Y14" s="180" t="s">
        <v>263</v>
      </c>
      <c r="Z14" s="176"/>
      <c r="AA14" s="178">
        <f>SUMIF($U$147:$U$216,TRIM(AA6),$F$147:$F$216)</f>
        <v>0</v>
      </c>
      <c r="AB14" s="178">
        <f t="shared" ref="AB14:AH14" si="10">SUMIF($U$147:$U$216,TRIM(AB6),$F$147:$F$216)</f>
        <v>0</v>
      </c>
      <c r="AC14" s="178">
        <f t="shared" si="10"/>
        <v>0</v>
      </c>
      <c r="AD14" s="178">
        <f t="shared" si="10"/>
        <v>82083.472099999999</v>
      </c>
      <c r="AE14" s="178">
        <f>SUMIF($U$147:$U$216,TRIM(AE6),$F$147:$F$216)</f>
        <v>14857.995399999978</v>
      </c>
      <c r="AF14" s="178">
        <f t="shared" si="10"/>
        <v>5689.9256000000169</v>
      </c>
      <c r="AG14" s="178">
        <f t="shared" si="10"/>
        <v>0</v>
      </c>
      <c r="AH14" s="178">
        <f t="shared" si="10"/>
        <v>0</v>
      </c>
    </row>
    <row r="15" spans="2:36">
      <c r="B15" s="936"/>
      <c r="C15" s="921"/>
      <c r="D15" s="161">
        <v>9</v>
      </c>
      <c r="E15" s="152" t="s">
        <v>663</v>
      </c>
      <c r="F15" s="153">
        <v>1428.3832000000034</v>
      </c>
      <c r="G15" s="152">
        <v>88.07</v>
      </c>
      <c r="H15" s="152">
        <v>83.15</v>
      </c>
      <c r="I15" s="162">
        <f t="shared" si="1"/>
        <v>0.94413534688316125</v>
      </c>
      <c r="J15" s="152">
        <v>8.8000000000000007</v>
      </c>
      <c r="K15" s="162">
        <f t="shared" si="2"/>
        <v>9.9920517769955738E-2</v>
      </c>
      <c r="L15" s="153">
        <v>368.14</v>
      </c>
      <c r="M15" s="163">
        <f t="shared" si="3"/>
        <v>1.0440558646531171</v>
      </c>
      <c r="N15" s="153">
        <v>1428.3832000000034</v>
      </c>
      <c r="O15" s="152">
        <v>0</v>
      </c>
      <c r="P15" s="154">
        <v>0</v>
      </c>
      <c r="Q15" s="253">
        <v>0</v>
      </c>
      <c r="R15" s="152">
        <v>3.8800000000000097</v>
      </c>
      <c r="S15" s="154">
        <v>4.405586465311695E-2</v>
      </c>
      <c r="T15" s="152" t="s">
        <v>576</v>
      </c>
      <c r="U15" s="152" t="s">
        <v>654</v>
      </c>
      <c r="V15" s="152"/>
      <c r="W15" s="158">
        <v>1</v>
      </c>
      <c r="X15" s="158" t="s">
        <v>665</v>
      </c>
      <c r="Y15" s="155"/>
      <c r="Z15" s="176"/>
      <c r="AA15" s="441">
        <f t="shared" ref="AA15:AH15" si="11">AA13/$Z13</f>
        <v>0</v>
      </c>
      <c r="AB15" s="441">
        <f t="shared" si="11"/>
        <v>0</v>
      </c>
      <c r="AC15" s="441">
        <f t="shared" si="11"/>
        <v>0</v>
      </c>
      <c r="AD15" s="441">
        <f t="shared" si="11"/>
        <v>0.82857142857142863</v>
      </c>
      <c r="AE15" s="441">
        <f t="shared" si="11"/>
        <v>0.1</v>
      </c>
      <c r="AF15" s="441">
        <f t="shared" si="11"/>
        <v>7.1428571428571425E-2</v>
      </c>
      <c r="AG15" s="441">
        <f t="shared" si="11"/>
        <v>0</v>
      </c>
      <c r="AH15" s="441">
        <f t="shared" si="11"/>
        <v>0</v>
      </c>
    </row>
    <row r="16" spans="2:36">
      <c r="B16" s="937"/>
      <c r="C16" s="922"/>
      <c r="D16" s="161">
        <v>10</v>
      </c>
      <c r="E16" s="152" t="s">
        <v>584</v>
      </c>
      <c r="F16" s="153">
        <v>1218.9583999999938</v>
      </c>
      <c r="G16" s="152">
        <v>54.52</v>
      </c>
      <c r="H16" s="152">
        <v>54.48</v>
      </c>
      <c r="I16" s="162">
        <f t="shared" si="1"/>
        <v>0.99926632428466611</v>
      </c>
      <c r="J16" s="152">
        <v>1.8</v>
      </c>
      <c r="K16" s="162">
        <f t="shared" si="2"/>
        <v>3.3015407190022009E-2</v>
      </c>
      <c r="L16" s="153">
        <v>692.59</v>
      </c>
      <c r="M16" s="163">
        <f t="shared" si="3"/>
        <v>1.0322817314746879</v>
      </c>
      <c r="N16" s="153">
        <v>1218.9583999999938</v>
      </c>
      <c r="O16" s="152">
        <v>0</v>
      </c>
      <c r="P16" s="154">
        <v>0</v>
      </c>
      <c r="Q16" s="253">
        <v>0</v>
      </c>
      <c r="R16" s="152">
        <v>1.7599999999999909</v>
      </c>
      <c r="S16" s="154">
        <v>3.2281731474688019E-2</v>
      </c>
      <c r="T16" s="152" t="s">
        <v>576</v>
      </c>
      <c r="U16" s="152" t="s">
        <v>654</v>
      </c>
      <c r="V16" s="152"/>
      <c r="W16" s="158">
        <v>1</v>
      </c>
      <c r="X16" s="158" t="s">
        <v>582</v>
      </c>
      <c r="Y16" s="155" t="s">
        <v>355</v>
      </c>
      <c r="Z16" s="177">
        <f>SUM(W217:W286)</f>
        <v>70</v>
      </c>
      <c r="AA16" s="176">
        <f t="shared" ref="AA16:AH16" si="12">SUMIF($U$217:$U$286,TRIM(AA6),$W$217:$W$286)</f>
        <v>0</v>
      </c>
      <c r="AB16" s="176">
        <f t="shared" si="12"/>
        <v>0</v>
      </c>
      <c r="AC16" s="176">
        <f t="shared" si="12"/>
        <v>0</v>
      </c>
      <c r="AD16" s="176">
        <f t="shared" si="12"/>
        <v>60</v>
      </c>
      <c r="AE16" s="176">
        <f t="shared" si="12"/>
        <v>7</v>
      </c>
      <c r="AF16" s="176">
        <f t="shared" si="12"/>
        <v>3</v>
      </c>
      <c r="AG16" s="176">
        <f t="shared" si="12"/>
        <v>0</v>
      </c>
      <c r="AH16" s="176">
        <f t="shared" si="12"/>
        <v>0</v>
      </c>
    </row>
    <row r="17" spans="2:34">
      <c r="B17" s="917">
        <f>B7+1</f>
        <v>45959</v>
      </c>
      <c r="C17" s="920" t="str">
        <f t="shared" ref="C17" si="13">CHOOSE(WEEKDAY(B17,2),"一","二","三","四","五","六","日")</f>
        <v>三</v>
      </c>
      <c r="D17" s="161">
        <v>1</v>
      </c>
      <c r="E17" s="152" t="s">
        <v>363</v>
      </c>
      <c r="F17" s="153">
        <v>4645.5193000000154</v>
      </c>
      <c r="G17" s="152">
        <v>822.06</v>
      </c>
      <c r="H17" s="152">
        <v>822.57</v>
      </c>
      <c r="I17" s="162">
        <f t="shared" si="1"/>
        <v>1.0006203926720678</v>
      </c>
      <c r="J17" s="152">
        <v>31</v>
      </c>
      <c r="K17" s="162">
        <f t="shared" si="2"/>
        <v>3.7710142811960203E-2</v>
      </c>
      <c r="L17" s="153">
        <v>147.43</v>
      </c>
      <c r="M17" s="163">
        <f t="shared" si="3"/>
        <v>1.038330535484028</v>
      </c>
      <c r="N17" s="153">
        <v>4645.5193000000154</v>
      </c>
      <c r="O17" s="152">
        <v>0</v>
      </c>
      <c r="P17" s="154">
        <v>0</v>
      </c>
      <c r="Q17" s="253">
        <v>0</v>
      </c>
      <c r="R17" s="152">
        <v>31.510000000000105</v>
      </c>
      <c r="S17" s="154">
        <v>3.833053548402806E-2</v>
      </c>
      <c r="T17" s="152" t="s">
        <v>576</v>
      </c>
      <c r="U17" s="152" t="s">
        <v>219</v>
      </c>
      <c r="V17" s="152" t="s">
        <v>382</v>
      </c>
      <c r="W17" s="158">
        <v>1</v>
      </c>
      <c r="X17" s="158" t="s">
        <v>370</v>
      </c>
      <c r="Y17" s="180" t="s">
        <v>263</v>
      </c>
      <c r="Z17" s="176"/>
      <c r="AA17" s="178">
        <f>SUMIF($U$217:$U$286,TRIM(AA6),$F$217:$F$286)</f>
        <v>0</v>
      </c>
      <c r="AB17" s="178">
        <f t="shared" ref="AB17:AH17" si="14">SUMIF($U$217:$U$286,TRIM(AB6),$F$217:$F$286)</f>
        <v>0</v>
      </c>
      <c r="AC17" s="178">
        <f t="shared" si="14"/>
        <v>0</v>
      </c>
      <c r="AD17" s="178">
        <f t="shared" si="14"/>
        <v>84005.055099999998</v>
      </c>
      <c r="AE17" s="178">
        <f t="shared" si="14"/>
        <v>28123.746800000015</v>
      </c>
      <c r="AF17" s="178">
        <f t="shared" si="14"/>
        <v>3086.2394000000086</v>
      </c>
      <c r="AG17" s="178">
        <f t="shared" si="14"/>
        <v>0</v>
      </c>
      <c r="AH17" s="178">
        <f t="shared" si="14"/>
        <v>0</v>
      </c>
    </row>
    <row r="18" spans="2:34">
      <c r="B18" s="918"/>
      <c r="C18" s="921"/>
      <c r="D18" s="161">
        <v>2</v>
      </c>
      <c r="E18" s="152" t="s">
        <v>439</v>
      </c>
      <c r="F18" s="153">
        <v>3846.7029999999963</v>
      </c>
      <c r="G18" s="152">
        <v>212.76</v>
      </c>
      <c r="H18" s="152">
        <v>212.66</v>
      </c>
      <c r="I18" s="162">
        <f t="shared" si="1"/>
        <v>0.99952998683963157</v>
      </c>
      <c r="J18" s="152">
        <v>6.45</v>
      </c>
      <c r="K18" s="162">
        <f t="shared" si="2"/>
        <v>3.0315848843767628E-2</v>
      </c>
      <c r="L18" s="153">
        <v>605.78</v>
      </c>
      <c r="M18" s="163">
        <f t="shared" si="3"/>
        <v>1.029845835683399</v>
      </c>
      <c r="N18" s="153">
        <v>3846.7029999999963</v>
      </c>
      <c r="O18" s="152">
        <v>0</v>
      </c>
      <c r="P18" s="154">
        <v>0</v>
      </c>
      <c r="Q18" s="253">
        <v>0</v>
      </c>
      <c r="R18" s="152">
        <v>6.3499999999999943</v>
      </c>
      <c r="S18" s="154">
        <v>2.9845835683399109E-2</v>
      </c>
      <c r="T18" s="152" t="s">
        <v>576</v>
      </c>
      <c r="U18" s="152" t="s">
        <v>220</v>
      </c>
      <c r="V18" s="152" t="s">
        <v>383</v>
      </c>
      <c r="W18" s="158">
        <v>1</v>
      </c>
      <c r="X18" s="158" t="s">
        <v>374</v>
      </c>
      <c r="Y18" s="155"/>
      <c r="Z18" s="176"/>
      <c r="AA18" s="441">
        <f t="shared" ref="AA18:AH18" si="15">AA16/$Z16</f>
        <v>0</v>
      </c>
      <c r="AB18" s="441">
        <f t="shared" si="15"/>
        <v>0</v>
      </c>
      <c r="AC18" s="441">
        <f t="shared" si="15"/>
        <v>0</v>
      </c>
      <c r="AD18" s="441">
        <f t="shared" si="15"/>
        <v>0.8571428571428571</v>
      </c>
      <c r="AE18" s="441">
        <f t="shared" si="15"/>
        <v>0.1</v>
      </c>
      <c r="AF18" s="441">
        <f t="shared" si="15"/>
        <v>4.2857142857142858E-2</v>
      </c>
      <c r="AG18" s="441">
        <f t="shared" si="15"/>
        <v>0</v>
      </c>
      <c r="AH18" s="441">
        <f t="shared" si="15"/>
        <v>0</v>
      </c>
    </row>
    <row r="19" spans="2:34">
      <c r="B19" s="918"/>
      <c r="C19" s="921"/>
      <c r="D19" s="161">
        <v>3</v>
      </c>
      <c r="E19" s="152" t="s">
        <v>699</v>
      </c>
      <c r="F19" s="153">
        <v>3232.4025999999949</v>
      </c>
      <c r="G19" s="152">
        <v>845.85</v>
      </c>
      <c r="H19" s="152">
        <v>812.53</v>
      </c>
      <c r="I19" s="162">
        <f t="shared" si="1"/>
        <v>0.96060767275521663</v>
      </c>
      <c r="J19" s="152">
        <v>67.5</v>
      </c>
      <c r="K19" s="162">
        <f t="shared" si="2"/>
        <v>7.9801383223975883E-2</v>
      </c>
      <c r="L19" s="153">
        <v>94.57</v>
      </c>
      <c r="M19" s="163">
        <f t="shared" si="3"/>
        <v>1.0404090559791925</v>
      </c>
      <c r="N19" s="153">
        <v>3232.4025999999949</v>
      </c>
      <c r="O19" s="152">
        <v>0</v>
      </c>
      <c r="P19" s="154">
        <v>0</v>
      </c>
      <c r="Q19" s="253">
        <v>0</v>
      </c>
      <c r="R19" s="152">
        <v>34.17999999999995</v>
      </c>
      <c r="S19" s="154">
        <v>4.0409055979192469E-2</v>
      </c>
      <c r="T19" s="152" t="s">
        <v>576</v>
      </c>
      <c r="U19" s="152" t="s">
        <v>654</v>
      </c>
      <c r="V19" s="152"/>
      <c r="W19" s="158">
        <v>1</v>
      </c>
      <c r="X19" s="158" t="s">
        <v>698</v>
      </c>
      <c r="Y19" s="155" t="s">
        <v>356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6">SUMIF($U$287:$U$356,TRIM(AB6),$W$287:$W$356)</f>
        <v>0</v>
      </c>
      <c r="AC19" s="176">
        <f t="shared" si="16"/>
        <v>0</v>
      </c>
      <c r="AD19" s="176">
        <f t="shared" si="16"/>
        <v>47</v>
      </c>
      <c r="AE19" s="176">
        <f t="shared" si="16"/>
        <v>7</v>
      </c>
      <c r="AF19" s="176">
        <f t="shared" si="16"/>
        <v>16</v>
      </c>
      <c r="AG19" s="176">
        <f t="shared" si="16"/>
        <v>0</v>
      </c>
      <c r="AH19" s="176">
        <f t="shared" si="16"/>
        <v>0</v>
      </c>
    </row>
    <row r="20" spans="2:34">
      <c r="B20" s="918"/>
      <c r="C20" s="921"/>
      <c r="D20" s="161">
        <v>4</v>
      </c>
      <c r="E20" s="152" t="s">
        <v>435</v>
      </c>
      <c r="F20" s="153">
        <v>2922.8264999999974</v>
      </c>
      <c r="G20" s="152">
        <v>115.13</v>
      </c>
      <c r="H20" s="152">
        <v>117.82</v>
      </c>
      <c r="I20" s="162">
        <f t="shared" si="1"/>
        <v>1.023364891861374</v>
      </c>
      <c r="J20" s="152">
        <v>4.16</v>
      </c>
      <c r="K20" s="162">
        <f t="shared" si="2"/>
        <v>3.6133066967775559E-2</v>
      </c>
      <c r="L20" s="153">
        <v>426.69</v>
      </c>
      <c r="M20" s="163">
        <f t="shared" si="3"/>
        <v>1.0594979588291495</v>
      </c>
      <c r="N20" s="153">
        <v>2922.8264999999974</v>
      </c>
      <c r="O20" s="152">
        <v>0</v>
      </c>
      <c r="P20" s="154">
        <v>0</v>
      </c>
      <c r="Q20" s="253">
        <v>0</v>
      </c>
      <c r="R20" s="152">
        <v>6.8499999999999943</v>
      </c>
      <c r="S20" s="154">
        <v>5.9497958829149607E-2</v>
      </c>
      <c r="T20" s="152" t="s">
        <v>576</v>
      </c>
      <c r="U20" s="152" t="s">
        <v>654</v>
      </c>
      <c r="V20" s="152"/>
      <c r="W20" s="158">
        <v>1</v>
      </c>
      <c r="X20" s="158" t="s">
        <v>436</v>
      </c>
      <c r="Y20" s="180" t="s">
        <v>263</v>
      </c>
      <c r="Z20" s="176"/>
      <c r="AA20" s="178">
        <f>SUMIF($U$287:$U$356,TRIM(AA6),$F$287:$F$356)</f>
        <v>0</v>
      </c>
      <c r="AB20" s="178">
        <f t="shared" ref="AB20:AH20" si="17">SUMIF($U$287:$U$356,TRIM(AB6),$F$287:$F$356)</f>
        <v>0</v>
      </c>
      <c r="AC20" s="178">
        <f t="shared" si="17"/>
        <v>0</v>
      </c>
      <c r="AD20" s="178">
        <f t="shared" si="17"/>
        <v>78861.335099999953</v>
      </c>
      <c r="AE20" s="178">
        <f t="shared" si="17"/>
        <v>17642.948099999983</v>
      </c>
      <c r="AF20" s="178">
        <f t="shared" si="17"/>
        <v>32761.7291</v>
      </c>
      <c r="AG20" s="178">
        <f t="shared" si="17"/>
        <v>0</v>
      </c>
      <c r="AH20" s="178">
        <f t="shared" si="17"/>
        <v>0</v>
      </c>
    </row>
    <row r="21" spans="2:34">
      <c r="B21" s="918"/>
      <c r="C21" s="921"/>
      <c r="D21" s="161">
        <v>5</v>
      </c>
      <c r="E21" s="152" t="s">
        <v>680</v>
      </c>
      <c r="F21" s="153">
        <v>1670.1622000000009</v>
      </c>
      <c r="G21" s="152">
        <v>64.53</v>
      </c>
      <c r="H21" s="152">
        <v>64.34</v>
      </c>
      <c r="I21" s="162">
        <f t="shared" si="1"/>
        <v>0.99705563303889666</v>
      </c>
      <c r="J21" s="152">
        <v>4.25</v>
      </c>
      <c r="K21" s="162">
        <f t="shared" si="2"/>
        <v>6.5860839919417324E-2</v>
      </c>
      <c r="L21" s="153">
        <v>411.37</v>
      </c>
      <c r="M21" s="163">
        <f t="shared" si="3"/>
        <v>1.062916472958314</v>
      </c>
      <c r="N21" s="153">
        <v>1670.1622000000009</v>
      </c>
      <c r="O21" s="152">
        <v>0</v>
      </c>
      <c r="P21" s="154">
        <v>0</v>
      </c>
      <c r="Q21" s="253">
        <v>0</v>
      </c>
      <c r="R21" s="152">
        <v>4.0600000000000023</v>
      </c>
      <c r="S21" s="154">
        <v>6.2916472958313999E-2</v>
      </c>
      <c r="T21" s="152" t="s">
        <v>576</v>
      </c>
      <c r="U21" s="152" t="s">
        <v>654</v>
      </c>
      <c r="V21" s="152"/>
      <c r="W21" s="158">
        <v>1</v>
      </c>
      <c r="X21" s="158" t="s">
        <v>669</v>
      </c>
      <c r="Y21" s="155"/>
      <c r="Z21" s="176"/>
      <c r="AA21" s="441">
        <f t="shared" ref="AA21:AH21" si="18">AA19/$Z19</f>
        <v>0</v>
      </c>
      <c r="AB21" s="441">
        <f t="shared" si="18"/>
        <v>0</v>
      </c>
      <c r="AC21" s="441">
        <f t="shared" si="18"/>
        <v>0</v>
      </c>
      <c r="AD21" s="441">
        <f t="shared" si="18"/>
        <v>0.67142857142857137</v>
      </c>
      <c r="AE21" s="441">
        <f t="shared" si="18"/>
        <v>0.1</v>
      </c>
      <c r="AF21" s="441">
        <f t="shared" si="18"/>
        <v>0.22857142857142856</v>
      </c>
      <c r="AG21" s="441">
        <f t="shared" si="18"/>
        <v>0</v>
      </c>
      <c r="AH21" s="441">
        <f t="shared" si="18"/>
        <v>0</v>
      </c>
    </row>
    <row r="22" spans="2:34">
      <c r="B22" s="918"/>
      <c r="C22" s="921"/>
      <c r="D22" s="161">
        <v>6</v>
      </c>
      <c r="E22" s="152" t="s">
        <v>662</v>
      </c>
      <c r="F22" s="153">
        <v>1639.5733000000007</v>
      </c>
      <c r="G22" s="152">
        <v>205.59</v>
      </c>
      <c r="H22" s="152">
        <v>205.78</v>
      </c>
      <c r="I22" s="162">
        <f t="shared" si="1"/>
        <v>1.0009241694634954</v>
      </c>
      <c r="J22" s="152">
        <v>8.4</v>
      </c>
      <c r="K22" s="162">
        <f t="shared" si="2"/>
        <v>4.0858018386108273E-2</v>
      </c>
      <c r="L22" s="153">
        <v>190.87</v>
      </c>
      <c r="M22" s="163">
        <f t="shared" si="3"/>
        <v>1.0417821878496036</v>
      </c>
      <c r="N22" s="153">
        <v>1639.5733000000007</v>
      </c>
      <c r="O22" s="152">
        <v>0</v>
      </c>
      <c r="P22" s="154">
        <v>0</v>
      </c>
      <c r="Q22" s="253">
        <v>0</v>
      </c>
      <c r="R22" s="152">
        <v>8.5900000000000034</v>
      </c>
      <c r="S22" s="154">
        <v>4.1782187849603594E-2</v>
      </c>
      <c r="T22" s="152" t="s">
        <v>576</v>
      </c>
      <c r="U22" s="152" t="s">
        <v>654</v>
      </c>
      <c r="V22" s="152"/>
      <c r="W22" s="158">
        <v>1</v>
      </c>
      <c r="X22" s="158" t="s">
        <v>664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918"/>
      <c r="C23" s="921"/>
      <c r="D23" s="161">
        <v>7</v>
      </c>
      <c r="E23" s="152" t="s">
        <v>584</v>
      </c>
      <c r="F23" s="153">
        <v>1586.0310999999995</v>
      </c>
      <c r="G23" s="152">
        <v>52.78</v>
      </c>
      <c r="H23" s="152">
        <v>53.27</v>
      </c>
      <c r="I23" s="162">
        <f t="shared" si="1"/>
        <v>1.0092838196286473</v>
      </c>
      <c r="J23" s="152">
        <v>1.8</v>
      </c>
      <c r="K23" s="162">
        <f t="shared" si="2"/>
        <v>3.4103827207275485E-2</v>
      </c>
      <c r="L23" s="153">
        <v>692.59</v>
      </c>
      <c r="M23" s="163">
        <f t="shared" si="3"/>
        <v>1.0433876468359227</v>
      </c>
      <c r="N23" s="153">
        <v>1586.0310999999995</v>
      </c>
      <c r="O23" s="152">
        <v>0</v>
      </c>
      <c r="P23" s="154">
        <v>0</v>
      </c>
      <c r="Q23" s="253">
        <v>0</v>
      </c>
      <c r="R23" s="152">
        <v>2.2899999999999991</v>
      </c>
      <c r="S23" s="154">
        <v>4.338764683592268E-2</v>
      </c>
      <c r="T23" s="152" t="s">
        <v>576</v>
      </c>
      <c r="U23" s="152" t="s">
        <v>654</v>
      </c>
      <c r="V23" s="152"/>
      <c r="W23" s="158">
        <v>1</v>
      </c>
      <c r="X23" s="158" t="s">
        <v>582</v>
      </c>
      <c r="Y23" s="181" t="s">
        <v>360</v>
      </c>
      <c r="Z23" s="176">
        <f>SUM(W7:W9947)</f>
        <v>350</v>
      </c>
      <c r="AA23" s="177">
        <f t="shared" ref="AA23:AH23" si="19">SUMIF($U$7:$U$9947,TRIM(AA6),$W$7:$W$9947)</f>
        <v>0</v>
      </c>
      <c r="AB23" s="177">
        <f t="shared" si="19"/>
        <v>0</v>
      </c>
      <c r="AC23" s="176">
        <f t="shared" si="19"/>
        <v>0</v>
      </c>
      <c r="AD23" s="176">
        <f t="shared" si="19"/>
        <v>275</v>
      </c>
      <c r="AE23" s="176">
        <f t="shared" si="19"/>
        <v>35</v>
      </c>
      <c r="AF23" s="176">
        <f t="shared" si="19"/>
        <v>40</v>
      </c>
      <c r="AG23" s="176">
        <f t="shared" si="19"/>
        <v>0</v>
      </c>
      <c r="AH23" s="176">
        <f t="shared" si="19"/>
        <v>0</v>
      </c>
    </row>
    <row r="24" spans="2:34">
      <c r="B24" s="918"/>
      <c r="C24" s="921"/>
      <c r="D24" s="161">
        <v>8</v>
      </c>
      <c r="E24" s="152" t="s">
        <v>697</v>
      </c>
      <c r="F24" s="153">
        <v>1585.2737999999993</v>
      </c>
      <c r="G24" s="152">
        <v>366.54</v>
      </c>
      <c r="H24" s="152">
        <v>359.48</v>
      </c>
      <c r="I24" s="162">
        <f t="shared" si="1"/>
        <v>0.98073880067659736</v>
      </c>
      <c r="J24" s="152">
        <v>31.2</v>
      </c>
      <c r="K24" s="162">
        <f t="shared" si="2"/>
        <v>8.5120314290391214E-2</v>
      </c>
      <c r="L24" s="153">
        <v>65.67</v>
      </c>
      <c r="M24" s="163">
        <f t="shared" si="3"/>
        <v>1.0658591149669885</v>
      </c>
      <c r="N24" s="153">
        <v>1585.2737999999993</v>
      </c>
      <c r="O24" s="152">
        <v>0</v>
      </c>
      <c r="P24" s="154">
        <v>0</v>
      </c>
      <c r="Q24" s="253">
        <v>0</v>
      </c>
      <c r="R24" s="152">
        <v>24.139999999999986</v>
      </c>
      <c r="S24" s="154">
        <v>6.5859114966988555E-2</v>
      </c>
      <c r="T24" s="152" t="s">
        <v>576</v>
      </c>
      <c r="U24" s="152" t="s">
        <v>654</v>
      </c>
      <c r="V24" s="152"/>
      <c r="W24" s="158">
        <v>1</v>
      </c>
      <c r="X24" s="158" t="s">
        <v>698</v>
      </c>
      <c r="Y24" s="180" t="s">
        <v>263</v>
      </c>
      <c r="Z24" s="176"/>
      <c r="AA24" s="178">
        <f t="shared" ref="AA24:AH24" si="20">SUMIF($U$7:$U$9947,TRIM(AA6),$F$7:$F$9947)</f>
        <v>0</v>
      </c>
      <c r="AB24" s="178">
        <f t="shared" si="20"/>
        <v>0</v>
      </c>
      <c r="AC24" s="178">
        <f t="shared" si="20"/>
        <v>0</v>
      </c>
      <c r="AD24" s="178">
        <f>SUMIF($U$7:$U$9947,TRIM(AD6),$F$7:$F$9947)</f>
        <v>426318.28499999992</v>
      </c>
      <c r="AE24" s="178">
        <f t="shared" si="20"/>
        <v>109565.55309999996</v>
      </c>
      <c r="AF24" s="178">
        <f t="shared" si="20"/>
        <v>68159.037699999986</v>
      </c>
      <c r="AG24" s="178">
        <f t="shared" si="20"/>
        <v>0</v>
      </c>
      <c r="AH24" s="178">
        <f t="shared" si="20"/>
        <v>0</v>
      </c>
    </row>
    <row r="25" spans="2:34">
      <c r="B25" s="918"/>
      <c r="C25" s="921"/>
      <c r="D25" s="161">
        <v>9</v>
      </c>
      <c r="E25" s="152" t="s">
        <v>711</v>
      </c>
      <c r="F25" s="153">
        <v>1461.4984999999988</v>
      </c>
      <c r="G25" s="152">
        <v>74.23</v>
      </c>
      <c r="H25" s="152">
        <v>74.92</v>
      </c>
      <c r="I25" s="162">
        <f t="shared" si="1"/>
        <v>1.0092954331132964</v>
      </c>
      <c r="J25" s="152">
        <v>2.5</v>
      </c>
      <c r="K25" s="162">
        <f t="shared" si="2"/>
        <v>3.3679105482958369E-2</v>
      </c>
      <c r="L25" s="153">
        <v>458.15</v>
      </c>
      <c r="M25" s="163">
        <f t="shared" si="3"/>
        <v>1.0429745385962548</v>
      </c>
      <c r="N25" s="153">
        <v>1461.4984999999988</v>
      </c>
      <c r="O25" s="152">
        <v>0</v>
      </c>
      <c r="P25" s="154">
        <v>0</v>
      </c>
      <c r="Q25" s="253">
        <v>0</v>
      </c>
      <c r="R25" s="152">
        <v>3.1899999999999977</v>
      </c>
      <c r="S25" s="154">
        <v>4.2974538596254851E-2</v>
      </c>
      <c r="T25" s="152" t="s">
        <v>576</v>
      </c>
      <c r="U25" s="152" t="s">
        <v>654</v>
      </c>
      <c r="V25" s="152"/>
      <c r="W25" s="158">
        <v>1</v>
      </c>
      <c r="X25" s="158" t="s">
        <v>713</v>
      </c>
      <c r="Z25" s="176"/>
      <c r="AA25" s="441">
        <f t="shared" ref="AA25:AH25" si="21">AA23/$Z23</f>
        <v>0</v>
      </c>
      <c r="AB25" s="441">
        <f t="shared" si="21"/>
        <v>0</v>
      </c>
      <c r="AC25" s="441">
        <f t="shared" si="21"/>
        <v>0</v>
      </c>
      <c r="AD25" s="441">
        <f t="shared" si="21"/>
        <v>0.7857142857142857</v>
      </c>
      <c r="AE25" s="441">
        <f t="shared" si="21"/>
        <v>0.1</v>
      </c>
      <c r="AF25" s="441">
        <f t="shared" si="21"/>
        <v>0.11428571428571428</v>
      </c>
      <c r="AG25" s="441">
        <f t="shared" si="21"/>
        <v>0</v>
      </c>
      <c r="AH25" s="441">
        <f t="shared" si="21"/>
        <v>0</v>
      </c>
    </row>
    <row r="26" spans="2:34">
      <c r="B26" s="919"/>
      <c r="C26" s="922"/>
      <c r="D26" s="161">
        <v>10</v>
      </c>
      <c r="E26" s="152" t="s">
        <v>678</v>
      </c>
      <c r="F26" s="153">
        <v>1365.9277999999997</v>
      </c>
      <c r="G26" s="152">
        <v>5162</v>
      </c>
      <c r="H26" s="152">
        <v>5344.66</v>
      </c>
      <c r="I26" s="162">
        <f t="shared" si="1"/>
        <v>1.0353855094924447</v>
      </c>
      <c r="J26" s="152">
        <v>300</v>
      </c>
      <c r="K26" s="162">
        <f t="shared" si="2"/>
        <v>5.8117008911274699E-2</v>
      </c>
      <c r="L26" s="153">
        <v>2.83</v>
      </c>
      <c r="M26" s="163">
        <f t="shared" si="3"/>
        <v>1.0935025184037195</v>
      </c>
      <c r="N26" s="153">
        <v>1365.9277999999997</v>
      </c>
      <c r="O26" s="152">
        <v>0</v>
      </c>
      <c r="P26" s="154">
        <v>0</v>
      </c>
      <c r="Q26" s="253">
        <v>0</v>
      </c>
      <c r="R26" s="152">
        <v>482.65999999999985</v>
      </c>
      <c r="S26" s="154">
        <v>9.3502518403719453E-2</v>
      </c>
      <c r="T26" s="152" t="s">
        <v>576</v>
      </c>
      <c r="U26" s="152" t="s">
        <v>654</v>
      </c>
      <c r="V26" s="152"/>
      <c r="W26" s="158">
        <v>1</v>
      </c>
      <c r="X26" s="158" t="s">
        <v>669</v>
      </c>
    </row>
    <row r="27" spans="2:34">
      <c r="B27" s="917">
        <f t="shared" ref="B27" si="22">B17+1</f>
        <v>45960</v>
      </c>
      <c r="C27" s="920" t="str">
        <f t="shared" ref="C27" si="23">CHOOSE(WEEKDAY(B27,2),"一","二","三","四","五","六","日")</f>
        <v>四</v>
      </c>
      <c r="D27" s="161">
        <v>1</v>
      </c>
      <c r="E27" s="152" t="s">
        <v>439</v>
      </c>
      <c r="F27" s="153">
        <v>3537.7552000000019</v>
      </c>
      <c r="G27" s="152">
        <v>196.25</v>
      </c>
      <c r="H27" s="152">
        <v>196.5</v>
      </c>
      <c r="I27" s="162">
        <f t="shared" si="1"/>
        <v>1.0012738853503185</v>
      </c>
      <c r="J27" s="152">
        <v>5.59</v>
      </c>
      <c r="K27" s="162">
        <f t="shared" si="2"/>
        <v>2.8484076433121019E-2</v>
      </c>
      <c r="L27" s="153">
        <v>605.78</v>
      </c>
      <c r="M27" s="163">
        <f t="shared" si="3"/>
        <v>1.0297579617834396</v>
      </c>
      <c r="N27" s="153">
        <v>3537.7552000000019</v>
      </c>
      <c r="O27" s="152">
        <v>0</v>
      </c>
      <c r="P27" s="154">
        <v>0</v>
      </c>
      <c r="Q27" s="253">
        <v>0</v>
      </c>
      <c r="R27" s="152">
        <v>5.8400000000000034</v>
      </c>
      <c r="S27" s="154">
        <v>2.9757961783439507E-2</v>
      </c>
      <c r="T27" s="152" t="s">
        <v>576</v>
      </c>
      <c r="U27" s="152" t="s">
        <v>220</v>
      </c>
      <c r="V27" s="152" t="s">
        <v>383</v>
      </c>
      <c r="W27" s="158">
        <v>1</v>
      </c>
      <c r="X27" s="158" t="s">
        <v>374</v>
      </c>
    </row>
    <row r="28" spans="2:34">
      <c r="B28" s="918"/>
      <c r="C28" s="921"/>
      <c r="D28" s="161">
        <v>2</v>
      </c>
      <c r="E28" s="152" t="s">
        <v>363</v>
      </c>
      <c r="F28" s="153">
        <v>3096.030000000017</v>
      </c>
      <c r="G28" s="152">
        <v>714.17</v>
      </c>
      <c r="H28" s="152">
        <v>711.09</v>
      </c>
      <c r="I28" s="162">
        <f t="shared" si="1"/>
        <v>0.99568730134281769</v>
      </c>
      <c r="J28" s="152">
        <v>24.08</v>
      </c>
      <c r="K28" s="162">
        <f t="shared" si="2"/>
        <v>3.3717462228881077E-2</v>
      </c>
      <c r="L28" s="153">
        <v>147.43</v>
      </c>
      <c r="M28" s="163">
        <f t="shared" si="3"/>
        <v>1.0294047635716987</v>
      </c>
      <c r="N28" s="153">
        <v>3096.030000000017</v>
      </c>
      <c r="O28" s="152">
        <v>0</v>
      </c>
      <c r="P28" s="154">
        <v>0</v>
      </c>
      <c r="Q28" s="253">
        <v>0</v>
      </c>
      <c r="R28" s="152">
        <v>21.000000000000114</v>
      </c>
      <c r="S28" s="154">
        <v>2.9404763571698776E-2</v>
      </c>
      <c r="T28" s="152" t="s">
        <v>576</v>
      </c>
      <c r="U28" s="152" t="s">
        <v>219</v>
      </c>
      <c r="V28" s="152" t="s">
        <v>382</v>
      </c>
      <c r="W28" s="158">
        <v>1</v>
      </c>
      <c r="X28" s="158" t="s">
        <v>370</v>
      </c>
    </row>
    <row r="29" spans="2:34">
      <c r="B29" s="918"/>
      <c r="C29" s="921"/>
      <c r="D29" s="161">
        <v>3</v>
      </c>
      <c r="E29" s="152" t="s">
        <v>699</v>
      </c>
      <c r="F29" s="153">
        <v>3040.4254999999976</v>
      </c>
      <c r="G29" s="152">
        <v>615.9</v>
      </c>
      <c r="H29" s="152">
        <v>618.04999999999995</v>
      </c>
      <c r="I29" s="162">
        <f t="shared" si="1"/>
        <v>1.0034908264328624</v>
      </c>
      <c r="J29" s="152">
        <v>30</v>
      </c>
      <c r="K29" s="162">
        <f t="shared" si="2"/>
        <v>4.8709206039941548E-2</v>
      </c>
      <c r="L29" s="153">
        <v>94.57</v>
      </c>
      <c r="M29" s="163">
        <f t="shared" si="3"/>
        <v>1.052200032472804</v>
      </c>
      <c r="N29" s="153">
        <v>3040.4254999999976</v>
      </c>
      <c r="O29" s="152">
        <v>0</v>
      </c>
      <c r="P29" s="154">
        <v>0</v>
      </c>
      <c r="Q29" s="253">
        <v>0</v>
      </c>
      <c r="R29" s="152">
        <v>32.149999999999977</v>
      </c>
      <c r="S29" s="154">
        <v>5.2200032472803991E-2</v>
      </c>
      <c r="T29" s="152" t="s">
        <v>576</v>
      </c>
      <c r="U29" s="152" t="s">
        <v>654</v>
      </c>
      <c r="V29" s="152"/>
      <c r="W29" s="158">
        <v>1</v>
      </c>
      <c r="X29" s="158" t="s">
        <v>698</v>
      </c>
    </row>
    <row r="30" spans="2:34">
      <c r="B30" s="918"/>
      <c r="C30" s="921"/>
      <c r="D30" s="161">
        <v>4</v>
      </c>
      <c r="E30" s="152" t="s">
        <v>634</v>
      </c>
      <c r="F30" s="153">
        <v>1863.154600000001</v>
      </c>
      <c r="G30" s="152">
        <v>195.36</v>
      </c>
      <c r="H30" s="152">
        <v>195.77</v>
      </c>
      <c r="I30" s="162">
        <f t="shared" si="1"/>
        <v>1.0020986895986896</v>
      </c>
      <c r="J30" s="152">
        <v>16.8</v>
      </c>
      <c r="K30" s="162">
        <f t="shared" si="2"/>
        <v>8.5995085995085999E-2</v>
      </c>
      <c r="L30" s="153">
        <v>108.26</v>
      </c>
      <c r="M30" s="163">
        <f t="shared" si="3"/>
        <v>1.0880937755937756</v>
      </c>
      <c r="N30" s="153">
        <v>1863.154600000001</v>
      </c>
      <c r="O30" s="152">
        <v>0</v>
      </c>
      <c r="P30" s="154">
        <v>0</v>
      </c>
      <c r="Q30" s="253">
        <v>0</v>
      </c>
      <c r="R30" s="152">
        <v>17.210000000000008</v>
      </c>
      <c r="S30" s="154">
        <v>8.8093775593775625E-2</v>
      </c>
      <c r="T30" s="152" t="s">
        <v>576</v>
      </c>
      <c r="U30" s="152" t="s">
        <v>220</v>
      </c>
      <c r="V30" s="152" t="s">
        <v>383</v>
      </c>
      <c r="W30" s="158">
        <v>1</v>
      </c>
      <c r="X30" s="158" t="s">
        <v>379</v>
      </c>
    </row>
    <row r="31" spans="2:34">
      <c r="B31" s="918"/>
      <c r="C31" s="921"/>
      <c r="D31" s="161">
        <v>5</v>
      </c>
      <c r="E31" s="152" t="s">
        <v>584</v>
      </c>
      <c r="F31" s="153">
        <v>1669.1418999999978</v>
      </c>
      <c r="G31" s="152">
        <v>49.95</v>
      </c>
      <c r="H31" s="152">
        <v>50.56</v>
      </c>
      <c r="I31" s="162">
        <f t="shared" si="1"/>
        <v>1.0122122122122121</v>
      </c>
      <c r="J31" s="152">
        <v>1.8</v>
      </c>
      <c r="K31" s="162">
        <f t="shared" si="2"/>
        <v>3.6036036036036036E-2</v>
      </c>
      <c r="L31" s="153">
        <v>692.59</v>
      </c>
      <c r="M31" s="163">
        <f t="shared" si="3"/>
        <v>1.0482482482482482</v>
      </c>
      <c r="N31" s="153">
        <v>1669.1418999999978</v>
      </c>
      <c r="O31" s="152">
        <v>0</v>
      </c>
      <c r="P31" s="154">
        <v>0</v>
      </c>
      <c r="Q31" s="253">
        <v>0</v>
      </c>
      <c r="R31" s="152">
        <v>2.4099999999999966</v>
      </c>
      <c r="S31" s="154">
        <v>4.8248248248248179E-2</v>
      </c>
      <c r="T31" s="152" t="s">
        <v>576</v>
      </c>
      <c r="U31" s="152" t="s">
        <v>654</v>
      </c>
      <c r="V31" s="152"/>
      <c r="W31" s="158">
        <v>1</v>
      </c>
      <c r="X31" s="158" t="s">
        <v>582</v>
      </c>
    </row>
    <row r="32" spans="2:34">
      <c r="B32" s="918"/>
      <c r="C32" s="921"/>
      <c r="D32" s="161">
        <v>6</v>
      </c>
      <c r="E32" s="152" t="s">
        <v>711</v>
      </c>
      <c r="F32" s="153">
        <v>1337.7980000000007</v>
      </c>
      <c r="G32" s="152">
        <v>69.28</v>
      </c>
      <c r="H32" s="152">
        <v>68.7</v>
      </c>
      <c r="I32" s="162">
        <f t="shared" si="1"/>
        <v>0.99162817551963056</v>
      </c>
      <c r="J32" s="152">
        <v>3.5</v>
      </c>
      <c r="K32" s="162">
        <f t="shared" si="2"/>
        <v>5.0519630484988455E-2</v>
      </c>
      <c r="L32" s="153">
        <v>458.15</v>
      </c>
      <c r="M32" s="163">
        <f t="shared" si="3"/>
        <v>1.042147806004619</v>
      </c>
      <c r="N32" s="153">
        <v>1337.7980000000007</v>
      </c>
      <c r="O32" s="152">
        <v>0</v>
      </c>
      <c r="P32" s="154">
        <v>0</v>
      </c>
      <c r="Q32" s="253">
        <v>0</v>
      </c>
      <c r="R32" s="152">
        <v>2.9200000000000017</v>
      </c>
      <c r="S32" s="154">
        <v>4.2147806004618961E-2</v>
      </c>
      <c r="T32" s="152" t="s">
        <v>576</v>
      </c>
      <c r="U32" s="152" t="s">
        <v>654</v>
      </c>
      <c r="V32" s="152"/>
      <c r="W32" s="158">
        <v>1</v>
      </c>
      <c r="X32" s="158" t="s">
        <v>713</v>
      </c>
    </row>
    <row r="33" spans="2:24">
      <c r="B33" s="918"/>
      <c r="C33" s="921"/>
      <c r="D33" s="161">
        <v>7</v>
      </c>
      <c r="E33" s="152" t="s">
        <v>438</v>
      </c>
      <c r="F33" s="153">
        <v>1226.4719999999975</v>
      </c>
      <c r="G33" s="152">
        <v>53.77</v>
      </c>
      <c r="H33" s="152">
        <v>53.82</v>
      </c>
      <c r="I33" s="162">
        <f t="shared" si="1"/>
        <v>1.0009298865538403</v>
      </c>
      <c r="J33" s="152">
        <v>1.9</v>
      </c>
      <c r="K33" s="162">
        <f t="shared" si="2"/>
        <v>3.533568904593639E-2</v>
      </c>
      <c r="L33" s="153">
        <v>628.96</v>
      </c>
      <c r="M33" s="163">
        <f t="shared" si="3"/>
        <v>1.0362655755997767</v>
      </c>
      <c r="N33" s="153">
        <v>1226.4719999999975</v>
      </c>
      <c r="O33" s="152">
        <v>0</v>
      </c>
      <c r="P33" s="154">
        <v>0</v>
      </c>
      <c r="Q33" s="253">
        <v>0</v>
      </c>
      <c r="R33" s="152">
        <v>1.9499999999999957</v>
      </c>
      <c r="S33" s="154">
        <v>3.6265575599776743E-2</v>
      </c>
      <c r="T33" s="152" t="s">
        <v>576</v>
      </c>
      <c r="U33" s="152" t="s">
        <v>654</v>
      </c>
      <c r="V33" s="152"/>
      <c r="W33" s="158">
        <v>1</v>
      </c>
      <c r="X33" s="158" t="s">
        <v>408</v>
      </c>
    </row>
    <row r="34" spans="2:24">
      <c r="B34" s="918"/>
      <c r="C34" s="921"/>
      <c r="D34" s="161">
        <v>8</v>
      </c>
      <c r="E34" s="152" t="s">
        <v>686</v>
      </c>
      <c r="F34" s="153">
        <v>1162.8162</v>
      </c>
      <c r="G34" s="152">
        <v>24.29</v>
      </c>
      <c r="H34" s="152">
        <v>24.59</v>
      </c>
      <c r="I34" s="162">
        <f t="shared" si="1"/>
        <v>1.0123507616303005</v>
      </c>
      <c r="J34" s="152">
        <v>2.04</v>
      </c>
      <c r="K34" s="162">
        <f t="shared" si="2"/>
        <v>8.3985179086043638E-2</v>
      </c>
      <c r="L34" s="153">
        <v>496.93</v>
      </c>
      <c r="M34" s="163">
        <f t="shared" si="3"/>
        <v>1.0963359407163442</v>
      </c>
      <c r="N34" s="153">
        <v>1162.8162</v>
      </c>
      <c r="O34" s="152">
        <v>0</v>
      </c>
      <c r="P34" s="154">
        <v>0</v>
      </c>
      <c r="Q34" s="253">
        <v>0</v>
      </c>
      <c r="R34" s="152">
        <v>2.34</v>
      </c>
      <c r="S34" s="154">
        <v>9.6335940716344173E-2</v>
      </c>
      <c r="T34" s="152" t="s">
        <v>576</v>
      </c>
      <c r="U34" s="152" t="s">
        <v>654</v>
      </c>
      <c r="V34" s="152"/>
      <c r="W34" s="158">
        <v>1</v>
      </c>
      <c r="X34" s="158" t="s">
        <v>669</v>
      </c>
    </row>
    <row r="35" spans="2:24">
      <c r="B35" s="918"/>
      <c r="C35" s="921"/>
      <c r="D35" s="161">
        <v>9</v>
      </c>
      <c r="E35" s="152" t="s">
        <v>663</v>
      </c>
      <c r="F35" s="153">
        <v>1093.3758000000048</v>
      </c>
      <c r="G35" s="152">
        <v>73.239999999999995</v>
      </c>
      <c r="H35" s="152">
        <v>72.03</v>
      </c>
      <c r="I35" s="162">
        <f t="shared" si="1"/>
        <v>0.98347897323866751</v>
      </c>
      <c r="J35" s="152">
        <v>4.18</v>
      </c>
      <c r="K35" s="162">
        <f t="shared" si="2"/>
        <v>5.7072637902785363E-2</v>
      </c>
      <c r="L35" s="153">
        <v>368.14</v>
      </c>
      <c r="M35" s="163">
        <f t="shared" si="3"/>
        <v>1.040551611141453</v>
      </c>
      <c r="N35" s="153">
        <v>1093.3758000000048</v>
      </c>
      <c r="O35" s="152">
        <v>0</v>
      </c>
      <c r="P35" s="154">
        <v>0</v>
      </c>
      <c r="Q35" s="253">
        <v>0</v>
      </c>
      <c r="R35" s="152">
        <v>2.9700000000000131</v>
      </c>
      <c r="S35" s="154">
        <v>4.0551611141452941E-2</v>
      </c>
      <c r="T35" s="152" t="s">
        <v>576</v>
      </c>
      <c r="U35" s="152" t="s">
        <v>654</v>
      </c>
      <c r="V35" s="152"/>
      <c r="W35" s="158">
        <v>1</v>
      </c>
      <c r="X35" s="158" t="s">
        <v>665</v>
      </c>
    </row>
    <row r="36" spans="2:24">
      <c r="B36" s="919"/>
      <c r="C36" s="922"/>
      <c r="D36" s="161">
        <v>10</v>
      </c>
      <c r="E36" s="152" t="s">
        <v>688</v>
      </c>
      <c r="F36" s="153">
        <v>1013.4552000000012</v>
      </c>
      <c r="G36" s="152">
        <v>96.96</v>
      </c>
      <c r="H36" s="152">
        <v>98.2</v>
      </c>
      <c r="I36" s="162">
        <f t="shared" si="1"/>
        <v>1.012788778877888</v>
      </c>
      <c r="J36" s="152">
        <v>6</v>
      </c>
      <c r="K36" s="162">
        <f t="shared" si="2"/>
        <v>6.1881188118811888E-2</v>
      </c>
      <c r="L36" s="153">
        <v>139.97999999999999</v>
      </c>
      <c r="M36" s="163">
        <f t="shared" si="3"/>
        <v>1.0746699669966997</v>
      </c>
      <c r="N36" s="153">
        <v>1013.4552000000012</v>
      </c>
      <c r="O36" s="152">
        <v>0</v>
      </c>
      <c r="P36" s="154">
        <v>0</v>
      </c>
      <c r="Q36" s="253">
        <v>0</v>
      </c>
      <c r="R36" s="152">
        <v>7.2400000000000091</v>
      </c>
      <c r="S36" s="154">
        <v>7.4669966996699769E-2</v>
      </c>
      <c r="T36" s="152" t="s">
        <v>576</v>
      </c>
      <c r="U36" s="152" t="s">
        <v>654</v>
      </c>
      <c r="V36" s="152"/>
      <c r="W36" s="158">
        <v>1</v>
      </c>
      <c r="X36" s="158" t="s">
        <v>685</v>
      </c>
    </row>
    <row r="37" spans="2:24">
      <c r="B37" s="917">
        <f t="shared" ref="B37:B77" si="24">B27+1</f>
        <v>45961</v>
      </c>
      <c r="C37" s="920" t="str">
        <f t="shared" ref="C37" si="25">CHOOSE(WEEKDAY(B37,2),"一","二","三","四","五","六","日")</f>
        <v>五</v>
      </c>
      <c r="D37" s="161">
        <v>1</v>
      </c>
      <c r="E37" s="152" t="s">
        <v>363</v>
      </c>
      <c r="F37" s="153">
        <v>2994.3033000000055</v>
      </c>
      <c r="G37" s="152">
        <v>540.41</v>
      </c>
      <c r="H37" s="152">
        <v>541.72</v>
      </c>
      <c r="I37" s="162">
        <f t="shared" si="1"/>
        <v>1.0024240854166282</v>
      </c>
      <c r="J37" s="152">
        <v>20.399999999999999</v>
      </c>
      <c r="K37" s="162">
        <f t="shared" si="2"/>
        <v>3.7749116411613402E-2</v>
      </c>
      <c r="L37" s="153">
        <v>147.43</v>
      </c>
      <c r="M37" s="163">
        <f t="shared" si="3"/>
        <v>1.0401732018282417</v>
      </c>
      <c r="N37" s="153">
        <v>3200.7053000000055</v>
      </c>
      <c r="O37" s="152">
        <v>1.4</v>
      </c>
      <c r="P37" s="154">
        <v>2.590625636091116E-3</v>
      </c>
      <c r="Q37" s="253">
        <v>206.40199999999999</v>
      </c>
      <c r="R37" s="152">
        <v>20.310000000000038</v>
      </c>
      <c r="S37" s="154">
        <v>3.7582576192150476E-2</v>
      </c>
      <c r="T37" s="152" t="s">
        <v>576</v>
      </c>
      <c r="U37" s="152" t="s">
        <v>219</v>
      </c>
      <c r="V37" s="152" t="s">
        <v>382</v>
      </c>
      <c r="W37" s="158">
        <v>1</v>
      </c>
      <c r="X37" s="158" t="s">
        <v>370</v>
      </c>
    </row>
    <row r="38" spans="2:24">
      <c r="B38" s="918"/>
      <c r="C38" s="921"/>
      <c r="D38" s="161">
        <v>2</v>
      </c>
      <c r="E38" s="152" t="s">
        <v>711</v>
      </c>
      <c r="F38" s="153">
        <v>1915.0669999999998</v>
      </c>
      <c r="G38" s="152">
        <v>46.52</v>
      </c>
      <c r="H38" s="152">
        <v>46.45</v>
      </c>
      <c r="I38" s="162">
        <f t="shared" si="1"/>
        <v>0.99849527085124679</v>
      </c>
      <c r="J38" s="152">
        <v>4.25</v>
      </c>
      <c r="K38" s="162">
        <f t="shared" si="2"/>
        <v>9.1358555460017185E-2</v>
      </c>
      <c r="L38" s="153">
        <v>458.15</v>
      </c>
      <c r="M38" s="163">
        <f t="shared" si="3"/>
        <v>1.089853826311264</v>
      </c>
      <c r="N38" s="153">
        <v>1915.0669999999998</v>
      </c>
      <c r="O38" s="152">
        <v>0</v>
      </c>
      <c r="P38" s="154">
        <v>0</v>
      </c>
      <c r="Q38" s="253">
        <v>0</v>
      </c>
      <c r="R38" s="152">
        <v>4.18</v>
      </c>
      <c r="S38" s="154">
        <v>8.9853826311263957E-2</v>
      </c>
      <c r="T38" s="152" t="s">
        <v>576</v>
      </c>
      <c r="U38" s="152" t="s">
        <v>654</v>
      </c>
      <c r="V38" s="152"/>
      <c r="W38" s="158">
        <v>1</v>
      </c>
      <c r="X38" s="158" t="s">
        <v>713</v>
      </c>
    </row>
    <row r="39" spans="2:24">
      <c r="B39" s="918"/>
      <c r="C39" s="921"/>
      <c r="D39" s="161">
        <v>3</v>
      </c>
      <c r="E39" s="152" t="s">
        <v>584</v>
      </c>
      <c r="F39" s="153">
        <v>1835.363499999999</v>
      </c>
      <c r="G39" s="152">
        <v>39.56</v>
      </c>
      <c r="H39" s="152">
        <v>39.51</v>
      </c>
      <c r="I39" s="162">
        <f t="shared" si="1"/>
        <v>0.99873609706774513</v>
      </c>
      <c r="J39" s="152">
        <v>2.7</v>
      </c>
      <c r="K39" s="162">
        <f t="shared" si="2"/>
        <v>6.8250758341759352E-2</v>
      </c>
      <c r="L39" s="153">
        <v>692.59</v>
      </c>
      <c r="M39" s="163">
        <f t="shared" si="3"/>
        <v>1.0669868554095046</v>
      </c>
      <c r="N39" s="153">
        <v>1835.363499999999</v>
      </c>
      <c r="O39" s="152">
        <v>0</v>
      </c>
      <c r="P39" s="154">
        <v>0</v>
      </c>
      <c r="Q39" s="253">
        <v>0</v>
      </c>
      <c r="R39" s="152">
        <v>2.6499999999999986</v>
      </c>
      <c r="S39" s="154">
        <v>6.6986855409504512E-2</v>
      </c>
      <c r="T39" s="152" t="s">
        <v>576</v>
      </c>
      <c r="U39" s="152" t="s">
        <v>654</v>
      </c>
      <c r="V39" s="152"/>
      <c r="W39" s="158">
        <v>1</v>
      </c>
      <c r="X39" s="158" t="s">
        <v>582</v>
      </c>
    </row>
    <row r="40" spans="2:24">
      <c r="B40" s="918"/>
      <c r="C40" s="921"/>
      <c r="D40" s="161">
        <v>4</v>
      </c>
      <c r="E40" s="152" t="s">
        <v>699</v>
      </c>
      <c r="F40" s="153">
        <v>1544.3280999999934</v>
      </c>
      <c r="G40" s="152">
        <v>553.20000000000005</v>
      </c>
      <c r="H40" s="152">
        <v>550.9</v>
      </c>
      <c r="I40" s="162">
        <f t="shared" si="1"/>
        <v>0.99584237165582057</v>
      </c>
      <c r="J40" s="152">
        <v>28</v>
      </c>
      <c r="K40" s="162">
        <f t="shared" si="2"/>
        <v>5.061460592913955E-2</v>
      </c>
      <c r="L40" s="153">
        <v>94.57</v>
      </c>
      <c r="M40" s="163">
        <f t="shared" si="3"/>
        <v>1.0464569775849601</v>
      </c>
      <c r="N40" s="153">
        <v>2430.4489999999932</v>
      </c>
      <c r="O40" s="152">
        <v>9.3699999999999992</v>
      </c>
      <c r="P40" s="154">
        <v>1.6937816341287056E-2</v>
      </c>
      <c r="Q40" s="253">
        <v>886.12089999999989</v>
      </c>
      <c r="R40" s="152">
        <v>16.329999999999934</v>
      </c>
      <c r="S40" s="154">
        <v>2.9519161243673053E-2</v>
      </c>
      <c r="T40" s="152" t="s">
        <v>576</v>
      </c>
      <c r="U40" s="152" t="s">
        <v>654</v>
      </c>
      <c r="V40" s="152"/>
      <c r="W40" s="158">
        <v>1</v>
      </c>
      <c r="X40" s="158" t="s">
        <v>698</v>
      </c>
    </row>
    <row r="41" spans="2:24">
      <c r="B41" s="918"/>
      <c r="C41" s="921"/>
      <c r="D41" s="161">
        <v>5</v>
      </c>
      <c r="E41" s="152" t="s">
        <v>533</v>
      </c>
      <c r="F41" s="153">
        <v>1252.8320000000015</v>
      </c>
      <c r="G41" s="152">
        <v>499.07</v>
      </c>
      <c r="H41" s="152">
        <v>500.57</v>
      </c>
      <c r="I41" s="162">
        <f t="shared" si="1"/>
        <v>1.0030055903981405</v>
      </c>
      <c r="J41" s="152">
        <v>8.3000000000000007</v>
      </c>
      <c r="K41" s="162">
        <f t="shared" si="2"/>
        <v>1.6630933536377665E-2</v>
      </c>
      <c r="L41" s="153">
        <v>127.84</v>
      </c>
      <c r="M41" s="163">
        <f t="shared" si="3"/>
        <v>1.0196365239345182</v>
      </c>
      <c r="N41" s="153">
        <v>1252.8320000000015</v>
      </c>
      <c r="O41" s="152">
        <v>0</v>
      </c>
      <c r="P41" s="154">
        <v>0</v>
      </c>
      <c r="Q41" s="253">
        <v>0</v>
      </c>
      <c r="R41" s="152">
        <v>9.8000000000000114</v>
      </c>
      <c r="S41" s="154">
        <v>1.9636523934518226E-2</v>
      </c>
      <c r="T41" s="152" t="s">
        <v>576</v>
      </c>
      <c r="U41" s="152" t="s">
        <v>654</v>
      </c>
      <c r="V41" s="152"/>
      <c r="W41" s="158">
        <v>1</v>
      </c>
      <c r="X41" s="158" t="s">
        <v>370</v>
      </c>
    </row>
    <row r="42" spans="2:24">
      <c r="B42" s="918"/>
      <c r="C42" s="921"/>
      <c r="D42" s="161">
        <v>6</v>
      </c>
      <c r="E42" s="152" t="s">
        <v>680</v>
      </c>
      <c r="F42" s="153">
        <v>1131.2674999999999</v>
      </c>
      <c r="G42" s="152">
        <v>43.65</v>
      </c>
      <c r="H42" s="152">
        <v>42.15</v>
      </c>
      <c r="I42" s="162">
        <f t="shared" si="1"/>
        <v>0.96563573883161513</v>
      </c>
      <c r="J42" s="152">
        <v>4.25</v>
      </c>
      <c r="K42" s="162">
        <f t="shared" si="2"/>
        <v>9.736540664375716E-2</v>
      </c>
      <c r="L42" s="153">
        <v>411.37</v>
      </c>
      <c r="M42" s="163">
        <f t="shared" si="3"/>
        <v>1.0630011454753723</v>
      </c>
      <c r="N42" s="153">
        <v>1131.2674999999999</v>
      </c>
      <c r="O42" s="152">
        <v>0</v>
      </c>
      <c r="P42" s="154">
        <v>0</v>
      </c>
      <c r="Q42" s="253">
        <v>0</v>
      </c>
      <c r="R42" s="152">
        <v>2.75</v>
      </c>
      <c r="S42" s="154">
        <v>6.3001145475372278E-2</v>
      </c>
      <c r="T42" s="152" t="s">
        <v>576</v>
      </c>
      <c r="U42" s="152" t="s">
        <v>654</v>
      </c>
      <c r="V42" s="152"/>
      <c r="W42" s="158">
        <v>1</v>
      </c>
      <c r="X42" s="158" t="s">
        <v>669</v>
      </c>
    </row>
    <row r="43" spans="2:24">
      <c r="B43" s="918"/>
      <c r="C43" s="921"/>
      <c r="D43" s="161">
        <v>7</v>
      </c>
      <c r="E43" s="152" t="s">
        <v>705</v>
      </c>
      <c r="F43" s="153">
        <v>897.90000000000032</v>
      </c>
      <c r="G43" s="152">
        <v>6.77</v>
      </c>
      <c r="H43" s="152">
        <v>6.8</v>
      </c>
      <c r="I43" s="162">
        <f t="shared" si="1"/>
        <v>1.0044313146233383</v>
      </c>
      <c r="J43" s="152">
        <v>1.2</v>
      </c>
      <c r="K43" s="162">
        <f t="shared" si="2"/>
        <v>0.17725258493353027</v>
      </c>
      <c r="L43" s="153">
        <v>730</v>
      </c>
      <c r="M43" s="163">
        <f t="shared" si="3"/>
        <v>1.1816838995568686</v>
      </c>
      <c r="N43" s="153">
        <v>897.90000000000032</v>
      </c>
      <c r="O43" s="152">
        <v>0</v>
      </c>
      <c r="P43" s="154">
        <v>0</v>
      </c>
      <c r="Q43" s="253">
        <v>0</v>
      </c>
      <c r="R43" s="152">
        <v>1.2300000000000004</v>
      </c>
      <c r="S43" s="154">
        <v>0.18168389955686862</v>
      </c>
      <c r="T43" s="152" t="s">
        <v>576</v>
      </c>
      <c r="U43" s="152" t="s">
        <v>654</v>
      </c>
      <c r="V43" s="152"/>
      <c r="W43" s="158">
        <v>1</v>
      </c>
      <c r="X43" s="158" t="s">
        <v>621</v>
      </c>
    </row>
    <row r="44" spans="2:24">
      <c r="B44" s="918"/>
      <c r="C44" s="921"/>
      <c r="D44" s="161">
        <v>8</v>
      </c>
      <c r="E44" s="152" t="s">
        <v>697</v>
      </c>
      <c r="F44" s="153">
        <v>865.5306000000005</v>
      </c>
      <c r="G44" s="152">
        <v>239.72</v>
      </c>
      <c r="H44" s="152">
        <v>233.4</v>
      </c>
      <c r="I44" s="162">
        <f t="shared" si="1"/>
        <v>0.97363590855998672</v>
      </c>
      <c r="J44" s="152">
        <v>19.5</v>
      </c>
      <c r="K44" s="162">
        <f t="shared" si="2"/>
        <v>8.1344902386117135E-2</v>
      </c>
      <c r="L44" s="153">
        <v>65.67</v>
      </c>
      <c r="M44" s="163">
        <f t="shared" si="3"/>
        <v>1.0549808109461039</v>
      </c>
      <c r="N44" s="153">
        <v>865.5306000000005</v>
      </c>
      <c r="O44" s="152">
        <v>0</v>
      </c>
      <c r="P44" s="154">
        <v>0</v>
      </c>
      <c r="Q44" s="253">
        <v>0</v>
      </c>
      <c r="R44" s="152">
        <v>13.180000000000007</v>
      </c>
      <c r="S44" s="154">
        <v>5.4980810946103818E-2</v>
      </c>
      <c r="T44" s="152" t="s">
        <v>576</v>
      </c>
      <c r="U44" s="152" t="s">
        <v>654</v>
      </c>
      <c r="V44" s="152"/>
      <c r="W44" s="158">
        <v>1</v>
      </c>
      <c r="X44" s="158" t="s">
        <v>698</v>
      </c>
    </row>
    <row r="45" spans="2:24">
      <c r="B45" s="918"/>
      <c r="C45" s="921"/>
      <c r="D45" s="161">
        <v>9</v>
      </c>
      <c r="E45" s="152" t="s">
        <v>636</v>
      </c>
      <c r="F45" s="153">
        <v>837.99999999999955</v>
      </c>
      <c r="G45" s="152">
        <v>87.6</v>
      </c>
      <c r="H45" s="152">
        <v>88.27</v>
      </c>
      <c r="I45" s="162">
        <f t="shared" si="1"/>
        <v>1.007648401826484</v>
      </c>
      <c r="J45" s="152">
        <v>3.52</v>
      </c>
      <c r="K45" s="162">
        <f t="shared" si="2"/>
        <v>4.018264840182649E-2</v>
      </c>
      <c r="L45" s="153">
        <v>200</v>
      </c>
      <c r="M45" s="163">
        <f t="shared" si="3"/>
        <v>1.0478310502283106</v>
      </c>
      <c r="N45" s="153">
        <v>837.99999999999955</v>
      </c>
      <c r="O45" s="152">
        <v>0</v>
      </c>
      <c r="P45" s="154">
        <v>0</v>
      </c>
      <c r="Q45" s="253">
        <v>0</v>
      </c>
      <c r="R45" s="152">
        <v>4.1899999999999977</v>
      </c>
      <c r="S45" s="154">
        <v>4.7831050228310482E-2</v>
      </c>
      <c r="T45" s="152" t="s">
        <v>576</v>
      </c>
      <c r="U45" s="152" t="s">
        <v>654</v>
      </c>
      <c r="V45" s="152"/>
      <c r="W45" s="158">
        <v>1</v>
      </c>
      <c r="X45" s="158" t="s">
        <v>370</v>
      </c>
    </row>
    <row r="46" spans="2:24">
      <c r="B46" s="919"/>
      <c r="C46" s="922"/>
      <c r="D46" s="161">
        <v>10</v>
      </c>
      <c r="E46" s="152" t="s">
        <v>439</v>
      </c>
      <c r="F46" s="153">
        <v>823.86079999999106</v>
      </c>
      <c r="G46" s="152">
        <v>159.4</v>
      </c>
      <c r="H46" s="152">
        <v>155.16999999999999</v>
      </c>
      <c r="I46" s="162">
        <f t="shared" si="1"/>
        <v>0.97346298619824334</v>
      </c>
      <c r="J46" s="152">
        <v>5.59</v>
      </c>
      <c r="K46" s="162">
        <f t="shared" si="2"/>
        <v>3.5069008782936006E-2</v>
      </c>
      <c r="L46" s="153">
        <v>605.78</v>
      </c>
      <c r="M46" s="163">
        <f t="shared" si="3"/>
        <v>1.0085319949811793</v>
      </c>
      <c r="N46" s="153">
        <v>823.86079999999106</v>
      </c>
      <c r="O46" s="152">
        <v>0</v>
      </c>
      <c r="P46" s="154">
        <v>0</v>
      </c>
      <c r="Q46" s="253">
        <v>0</v>
      </c>
      <c r="R46" s="152">
        <v>1.3599999999999852</v>
      </c>
      <c r="S46" s="154">
        <v>8.5319949811793298E-3</v>
      </c>
      <c r="T46" s="152" t="s">
        <v>576</v>
      </c>
      <c r="U46" s="152" t="s">
        <v>220</v>
      </c>
      <c r="V46" s="152" t="s">
        <v>383</v>
      </c>
      <c r="W46" s="158">
        <v>1</v>
      </c>
      <c r="X46" s="158" t="s">
        <v>374</v>
      </c>
    </row>
    <row r="47" spans="2:24">
      <c r="B47" s="917">
        <f t="shared" si="24"/>
        <v>45962</v>
      </c>
      <c r="C47" s="920" t="str">
        <f t="shared" ref="C47" si="26">CHOOSE(WEEKDAY(B47,2),"一","二","三","四","五","六","日")</f>
        <v>六</v>
      </c>
      <c r="D47" s="161">
        <v>1</v>
      </c>
      <c r="E47" s="152" t="s">
        <v>363</v>
      </c>
      <c r="F47" s="153">
        <v>4324.1218999999892</v>
      </c>
      <c r="G47" s="152">
        <v>579.33000000000004</v>
      </c>
      <c r="H47" s="152">
        <v>576.36</v>
      </c>
      <c r="I47" s="162">
        <f t="shared" si="1"/>
        <v>0.99487338822432803</v>
      </c>
      <c r="J47" s="152">
        <v>32.299999999999997</v>
      </c>
      <c r="K47" s="162">
        <f t="shared" si="2"/>
        <v>5.5754060725320617E-2</v>
      </c>
      <c r="L47" s="153">
        <v>147.43</v>
      </c>
      <c r="M47" s="163">
        <f t="shared" si="3"/>
        <v>1.0506274489496485</v>
      </c>
      <c r="N47" s="153">
        <v>4324.1218999999892</v>
      </c>
      <c r="O47" s="152">
        <v>0</v>
      </c>
      <c r="P47" s="154">
        <v>0</v>
      </c>
      <c r="Q47" s="253">
        <v>0</v>
      </c>
      <c r="R47" s="152">
        <v>29.329999999999927</v>
      </c>
      <c r="S47" s="154">
        <v>5.0627448949648601E-2</v>
      </c>
      <c r="T47" s="152" t="s">
        <v>576</v>
      </c>
      <c r="U47" s="152" t="s">
        <v>219</v>
      </c>
      <c r="V47" s="152" t="s">
        <v>382</v>
      </c>
      <c r="W47" s="158">
        <v>1</v>
      </c>
      <c r="X47" s="158" t="s">
        <v>370</v>
      </c>
    </row>
    <row r="48" spans="2:24">
      <c r="B48" s="918"/>
      <c r="C48" s="921"/>
      <c r="D48" s="161">
        <v>2</v>
      </c>
      <c r="E48" s="152" t="s">
        <v>533</v>
      </c>
      <c r="F48" s="153">
        <v>2345.8639999999882</v>
      </c>
      <c r="G48" s="152">
        <v>528.21</v>
      </c>
      <c r="H48" s="152">
        <v>522.41</v>
      </c>
      <c r="I48" s="162">
        <f t="shared" si="1"/>
        <v>0.98901951875201133</v>
      </c>
      <c r="J48" s="152">
        <v>24.15</v>
      </c>
      <c r="K48" s="162">
        <f t="shared" si="2"/>
        <v>4.5720452092917585E-2</v>
      </c>
      <c r="L48" s="153">
        <v>127.84</v>
      </c>
      <c r="M48" s="163">
        <f t="shared" si="3"/>
        <v>1.034739970844929</v>
      </c>
      <c r="N48" s="153">
        <v>2345.8639999999882</v>
      </c>
      <c r="O48" s="152">
        <v>0</v>
      </c>
      <c r="P48" s="154">
        <v>0</v>
      </c>
      <c r="Q48" s="253">
        <v>0</v>
      </c>
      <c r="R48" s="152">
        <v>18.349999999999909</v>
      </c>
      <c r="S48" s="154">
        <v>3.4739970844928927E-2</v>
      </c>
      <c r="T48" s="152" t="s">
        <v>576</v>
      </c>
      <c r="U48" s="152" t="s">
        <v>654</v>
      </c>
      <c r="V48" s="152"/>
      <c r="W48" s="158">
        <v>1</v>
      </c>
      <c r="X48" s="158" t="s">
        <v>370</v>
      </c>
    </row>
    <row r="49" spans="2:24">
      <c r="B49" s="918"/>
      <c r="C49" s="921"/>
      <c r="D49" s="161">
        <v>3</v>
      </c>
      <c r="E49" s="152" t="s">
        <v>680</v>
      </c>
      <c r="F49" s="153">
        <v>1579.6608000000044</v>
      </c>
      <c r="G49" s="152">
        <v>60.68</v>
      </c>
      <c r="H49" s="152">
        <v>60.27</v>
      </c>
      <c r="I49" s="162">
        <f t="shared" si="1"/>
        <v>0.99324324324324331</v>
      </c>
      <c r="J49" s="152">
        <v>4.25</v>
      </c>
      <c r="K49" s="162">
        <f t="shared" si="2"/>
        <v>7.0039551746868822E-2</v>
      </c>
      <c r="L49" s="153">
        <v>411.37</v>
      </c>
      <c r="M49" s="163">
        <f t="shared" si="3"/>
        <v>1.0632827949901122</v>
      </c>
      <c r="N49" s="153">
        <v>1579.6608000000044</v>
      </c>
      <c r="O49" s="152">
        <v>0</v>
      </c>
      <c r="P49" s="154">
        <v>0</v>
      </c>
      <c r="Q49" s="253">
        <v>0</v>
      </c>
      <c r="R49" s="152">
        <v>3.8400000000000105</v>
      </c>
      <c r="S49" s="154">
        <v>6.3282794990112232E-2</v>
      </c>
      <c r="T49" s="152" t="s">
        <v>576</v>
      </c>
      <c r="U49" s="152" t="s">
        <v>654</v>
      </c>
      <c r="V49" s="152"/>
      <c r="W49" s="158">
        <v>1</v>
      </c>
      <c r="X49" s="158" t="s">
        <v>669</v>
      </c>
    </row>
    <row r="50" spans="2:24">
      <c r="B50" s="918"/>
      <c r="C50" s="921"/>
      <c r="D50" s="161">
        <v>4</v>
      </c>
      <c r="E50" s="152" t="s">
        <v>720</v>
      </c>
      <c r="F50" s="153">
        <v>1571.9613000000027</v>
      </c>
      <c r="G50" s="152">
        <v>286.8</v>
      </c>
      <c r="H50" s="152">
        <v>283.91000000000003</v>
      </c>
      <c r="I50" s="162">
        <f t="shared" si="1"/>
        <v>0.98992329149232916</v>
      </c>
      <c r="J50" s="152">
        <v>11</v>
      </c>
      <c r="K50" s="162">
        <f t="shared" si="2"/>
        <v>3.835425383542538E-2</v>
      </c>
      <c r="L50" s="153">
        <v>193.83</v>
      </c>
      <c r="M50" s="163">
        <f t="shared" si="3"/>
        <v>1.0282775453277546</v>
      </c>
      <c r="N50" s="153">
        <v>1571.9613000000027</v>
      </c>
      <c r="O50" s="152">
        <v>0</v>
      </c>
      <c r="P50" s="154">
        <v>0</v>
      </c>
      <c r="Q50" s="253">
        <v>0</v>
      </c>
      <c r="R50" s="152">
        <v>8.1100000000000136</v>
      </c>
      <c r="S50" s="154">
        <v>2.8277545327754578E-2</v>
      </c>
      <c r="T50" s="152" t="s">
        <v>576</v>
      </c>
      <c r="U50" s="152" t="s">
        <v>654</v>
      </c>
      <c r="V50" s="152"/>
      <c r="W50" s="158">
        <v>1</v>
      </c>
      <c r="X50" s="158" t="s">
        <v>721</v>
      </c>
    </row>
    <row r="51" spans="2:24">
      <c r="B51" s="918"/>
      <c r="C51" s="921"/>
      <c r="D51" s="161">
        <v>5</v>
      </c>
      <c r="E51" s="152" t="s">
        <v>699</v>
      </c>
      <c r="F51" s="153">
        <v>1565.1334999999956</v>
      </c>
      <c r="G51" s="152">
        <v>623.25</v>
      </c>
      <c r="H51" s="152">
        <v>616.4</v>
      </c>
      <c r="I51" s="162">
        <f t="shared" si="1"/>
        <v>0.98900922583233053</v>
      </c>
      <c r="J51" s="152">
        <v>23.4</v>
      </c>
      <c r="K51" s="162">
        <f t="shared" si="2"/>
        <v>3.7545126353790613E-2</v>
      </c>
      <c r="L51" s="153">
        <v>94.57</v>
      </c>
      <c r="M51" s="163">
        <f t="shared" si="3"/>
        <v>1.0265543521861211</v>
      </c>
      <c r="N51" s="153">
        <v>1565.1334999999956</v>
      </c>
      <c r="O51" s="152">
        <v>0</v>
      </c>
      <c r="P51" s="154">
        <v>0</v>
      </c>
      <c r="Q51" s="253">
        <v>0</v>
      </c>
      <c r="R51" s="152">
        <v>16.549999999999955</v>
      </c>
      <c r="S51" s="154">
        <v>2.6554352186121066E-2</v>
      </c>
      <c r="T51" s="152" t="s">
        <v>576</v>
      </c>
      <c r="U51" s="152" t="s">
        <v>654</v>
      </c>
      <c r="V51" s="152"/>
      <c r="W51" s="158">
        <v>1</v>
      </c>
      <c r="X51" s="158" t="s">
        <v>698</v>
      </c>
    </row>
    <row r="52" spans="2:24">
      <c r="B52" s="918"/>
      <c r="C52" s="921"/>
      <c r="D52" s="161">
        <v>6</v>
      </c>
      <c r="E52" s="152" t="s">
        <v>438</v>
      </c>
      <c r="F52" s="153">
        <v>1553.5311999999994</v>
      </c>
      <c r="G52" s="152">
        <v>46.93</v>
      </c>
      <c r="H52" s="152">
        <v>47.12</v>
      </c>
      <c r="I52" s="162">
        <f t="shared" si="1"/>
        <v>1.0040485829959513</v>
      </c>
      <c r="J52" s="152">
        <v>2.2799999999999998</v>
      </c>
      <c r="K52" s="162">
        <f t="shared" si="2"/>
        <v>4.8582995951416998E-2</v>
      </c>
      <c r="L52" s="153">
        <v>628.96</v>
      </c>
      <c r="M52" s="163">
        <f t="shared" si="3"/>
        <v>1.0526315789473684</v>
      </c>
      <c r="N52" s="153">
        <v>1553.5311999999994</v>
      </c>
      <c r="O52" s="152">
        <v>0</v>
      </c>
      <c r="P52" s="154">
        <v>0</v>
      </c>
      <c r="Q52" s="253">
        <v>0</v>
      </c>
      <c r="R52" s="152">
        <v>2.4699999999999989</v>
      </c>
      <c r="S52" s="154">
        <v>5.2631578947368397E-2</v>
      </c>
      <c r="T52" s="152" t="s">
        <v>576</v>
      </c>
      <c r="U52" s="152" t="s">
        <v>654</v>
      </c>
      <c r="V52" s="152"/>
      <c r="W52" s="158">
        <v>1</v>
      </c>
      <c r="X52" s="158" t="s">
        <v>408</v>
      </c>
    </row>
    <row r="53" spans="2:24">
      <c r="B53" s="918"/>
      <c r="C53" s="921"/>
      <c r="D53" s="161">
        <v>7</v>
      </c>
      <c r="E53" s="152" t="s">
        <v>697</v>
      </c>
      <c r="F53" s="153">
        <v>1459.8441000000012</v>
      </c>
      <c r="G53" s="152">
        <v>270.07</v>
      </c>
      <c r="H53" s="152">
        <v>257.2</v>
      </c>
      <c r="I53" s="162">
        <f t="shared" si="1"/>
        <v>0.95234568815492282</v>
      </c>
      <c r="J53" s="152">
        <v>35.1</v>
      </c>
      <c r="K53" s="162">
        <f t="shared" si="2"/>
        <v>0.12996630503202874</v>
      </c>
      <c r="L53" s="153">
        <v>65.67</v>
      </c>
      <c r="M53" s="163">
        <f t="shared" si="3"/>
        <v>1.0823119931869516</v>
      </c>
      <c r="N53" s="153">
        <v>1459.8441000000012</v>
      </c>
      <c r="O53" s="152">
        <v>0</v>
      </c>
      <c r="P53" s="154">
        <v>0</v>
      </c>
      <c r="Q53" s="253">
        <v>0</v>
      </c>
      <c r="R53" s="152">
        <v>22.230000000000018</v>
      </c>
      <c r="S53" s="154">
        <v>8.2311993186951607E-2</v>
      </c>
      <c r="T53" s="152" t="s">
        <v>576</v>
      </c>
      <c r="U53" s="152" t="s">
        <v>654</v>
      </c>
      <c r="V53" s="152"/>
      <c r="W53" s="158">
        <v>1</v>
      </c>
      <c r="X53" s="158" t="s">
        <v>698</v>
      </c>
    </row>
    <row r="54" spans="2:24">
      <c r="B54" s="918"/>
      <c r="C54" s="921"/>
      <c r="D54" s="161">
        <v>8</v>
      </c>
      <c r="E54" s="152" t="s">
        <v>584</v>
      </c>
      <c r="F54" s="153">
        <v>1295.1432999999984</v>
      </c>
      <c r="G54" s="152">
        <v>33.729999999999997</v>
      </c>
      <c r="H54" s="152">
        <v>33.799999999999997</v>
      </c>
      <c r="I54" s="162">
        <f t="shared" si="1"/>
        <v>1.0020753038837831</v>
      </c>
      <c r="J54" s="152">
        <v>1.8</v>
      </c>
      <c r="K54" s="162">
        <f t="shared" si="2"/>
        <v>5.3364957011562415E-2</v>
      </c>
      <c r="L54" s="153">
        <v>692.59</v>
      </c>
      <c r="M54" s="163">
        <f t="shared" si="3"/>
        <v>1.0554402608953453</v>
      </c>
      <c r="N54" s="153">
        <v>1295.1432999999984</v>
      </c>
      <c r="O54" s="152">
        <v>0</v>
      </c>
      <c r="P54" s="154">
        <v>0</v>
      </c>
      <c r="Q54" s="253">
        <v>0</v>
      </c>
      <c r="R54" s="152">
        <v>1.8699999999999974</v>
      </c>
      <c r="S54" s="154">
        <v>5.5440260895345317E-2</v>
      </c>
      <c r="T54" s="152" t="s">
        <v>576</v>
      </c>
      <c r="U54" s="152" t="s">
        <v>654</v>
      </c>
      <c r="V54" s="152"/>
      <c r="W54" s="158">
        <v>1</v>
      </c>
      <c r="X54" s="158" t="s">
        <v>582</v>
      </c>
    </row>
    <row r="55" spans="2:24">
      <c r="B55" s="918"/>
      <c r="C55" s="921"/>
      <c r="D55" s="161">
        <v>9</v>
      </c>
      <c r="E55" s="152" t="s">
        <v>711</v>
      </c>
      <c r="F55" s="153">
        <v>1269.0755000000013</v>
      </c>
      <c r="G55" s="152">
        <v>54.23</v>
      </c>
      <c r="H55" s="152">
        <v>54</v>
      </c>
      <c r="I55" s="162">
        <f t="shared" si="1"/>
        <v>0.99575880508943393</v>
      </c>
      <c r="J55" s="152">
        <v>3</v>
      </c>
      <c r="K55" s="162">
        <f t="shared" si="2"/>
        <v>5.5319933616079661E-2</v>
      </c>
      <c r="L55" s="153">
        <v>458.15</v>
      </c>
      <c r="M55" s="163">
        <f t="shared" si="3"/>
        <v>1.0510787387055136</v>
      </c>
      <c r="N55" s="153">
        <v>1269.0755000000013</v>
      </c>
      <c r="O55" s="152">
        <v>0</v>
      </c>
      <c r="P55" s="154">
        <v>0</v>
      </c>
      <c r="Q55" s="253">
        <v>0</v>
      </c>
      <c r="R55" s="152">
        <v>2.7700000000000031</v>
      </c>
      <c r="S55" s="154">
        <v>5.1078738705513611E-2</v>
      </c>
      <c r="T55" s="152" t="s">
        <v>576</v>
      </c>
      <c r="U55" s="152" t="s">
        <v>654</v>
      </c>
      <c r="V55" s="152"/>
      <c r="W55" s="158">
        <v>1</v>
      </c>
      <c r="X55" s="158" t="s">
        <v>713</v>
      </c>
    </row>
    <row r="56" spans="2:24">
      <c r="B56" s="919"/>
      <c r="C56" s="922"/>
      <c r="D56" s="161">
        <v>10</v>
      </c>
      <c r="E56" s="152" t="s">
        <v>636</v>
      </c>
      <c r="F56" s="153">
        <v>1172.0000000000011</v>
      </c>
      <c r="G56" s="152">
        <v>102.85</v>
      </c>
      <c r="H56" s="152">
        <v>102.65</v>
      </c>
      <c r="I56" s="162">
        <f t="shared" si="1"/>
        <v>0.99805542051531371</v>
      </c>
      <c r="J56" s="152">
        <v>6.35</v>
      </c>
      <c r="K56" s="162">
        <f t="shared" si="2"/>
        <v>6.174039863879436E-2</v>
      </c>
      <c r="L56" s="153">
        <v>200</v>
      </c>
      <c r="M56" s="163">
        <f t="shared" si="3"/>
        <v>1.0597958191541079</v>
      </c>
      <c r="N56" s="153">
        <v>1230.0000000000011</v>
      </c>
      <c r="O56" s="152">
        <v>0.28999999999999998</v>
      </c>
      <c r="P56" s="154">
        <v>2.8196402527953328E-3</v>
      </c>
      <c r="Q56" s="253">
        <v>57.999999999999993</v>
      </c>
      <c r="R56" s="152">
        <v>5.8600000000000056</v>
      </c>
      <c r="S56" s="154">
        <v>5.6976178901312652E-2</v>
      </c>
      <c r="T56" s="152" t="s">
        <v>576</v>
      </c>
      <c r="U56" s="152" t="s">
        <v>654</v>
      </c>
      <c r="V56" s="152"/>
      <c r="W56" s="158">
        <v>1</v>
      </c>
      <c r="X56" s="158" t="s">
        <v>370</v>
      </c>
    </row>
    <row r="57" spans="2:24">
      <c r="B57" s="917">
        <f t="shared" si="24"/>
        <v>45963</v>
      </c>
      <c r="C57" s="920" t="str">
        <f t="shared" ref="C57" si="27">CHOOSE(WEEKDAY(B57,2),"一","二","三","四","五","六","日")</f>
        <v>日</v>
      </c>
      <c r="D57" s="161">
        <v>1</v>
      </c>
      <c r="E57" s="152" t="s">
        <v>363</v>
      </c>
      <c r="F57" s="153">
        <v>5760.0900999999913</v>
      </c>
      <c r="G57" s="152">
        <v>927.94</v>
      </c>
      <c r="H57" s="152">
        <v>919.03</v>
      </c>
      <c r="I57" s="162">
        <f t="shared" si="1"/>
        <v>0.99039808608315183</v>
      </c>
      <c r="J57" s="152">
        <v>47.98</v>
      </c>
      <c r="K57" s="162">
        <f t="shared" si="2"/>
        <v>5.1705929262667837E-2</v>
      </c>
      <c r="L57" s="153">
        <v>147.43</v>
      </c>
      <c r="M57" s="163">
        <f t="shared" si="3"/>
        <v>1.0421040153458196</v>
      </c>
      <c r="N57" s="153">
        <v>5760.0900999999913</v>
      </c>
      <c r="O57" s="152">
        <v>0</v>
      </c>
      <c r="P57" s="154">
        <v>0</v>
      </c>
      <c r="Q57" s="253">
        <v>0</v>
      </c>
      <c r="R57" s="152">
        <v>39.069999999999936</v>
      </c>
      <c r="S57" s="154">
        <v>4.2104015345819701E-2</v>
      </c>
      <c r="T57" s="152" t="s">
        <v>576</v>
      </c>
      <c r="U57" s="152" t="s">
        <v>219</v>
      </c>
      <c r="V57" s="152" t="s">
        <v>382</v>
      </c>
      <c r="W57" s="158">
        <v>1</v>
      </c>
      <c r="X57" s="158" t="s">
        <v>370</v>
      </c>
    </row>
    <row r="58" spans="2:24">
      <c r="B58" s="918"/>
      <c r="C58" s="921"/>
      <c r="D58" s="161">
        <v>2</v>
      </c>
      <c r="E58" s="152" t="s">
        <v>663</v>
      </c>
      <c r="F58" s="153">
        <v>3173.3668000000016</v>
      </c>
      <c r="G58" s="152">
        <v>98.91</v>
      </c>
      <c r="H58" s="152">
        <v>99.39</v>
      </c>
      <c r="I58" s="162">
        <f t="shared" si="1"/>
        <v>1.0048528965726418</v>
      </c>
      <c r="J58" s="152">
        <v>8.14</v>
      </c>
      <c r="K58" s="162">
        <f t="shared" si="2"/>
        <v>8.2297037711050458E-2</v>
      </c>
      <c r="L58" s="153">
        <v>368.14</v>
      </c>
      <c r="M58" s="163">
        <f t="shared" si="3"/>
        <v>1.0871499342836923</v>
      </c>
      <c r="N58" s="153">
        <v>3173.3668000000016</v>
      </c>
      <c r="O58" s="152">
        <v>0</v>
      </c>
      <c r="P58" s="154">
        <v>0</v>
      </c>
      <c r="Q58" s="253">
        <v>0</v>
      </c>
      <c r="R58" s="152">
        <v>8.6200000000000045</v>
      </c>
      <c r="S58" s="154">
        <v>8.714993428369229E-2</v>
      </c>
      <c r="T58" s="152" t="s">
        <v>576</v>
      </c>
      <c r="U58" s="152" t="s">
        <v>654</v>
      </c>
      <c r="V58" s="152"/>
      <c r="W58" s="158">
        <v>1</v>
      </c>
      <c r="X58" s="158" t="s">
        <v>665</v>
      </c>
    </row>
    <row r="59" spans="2:24">
      <c r="B59" s="918"/>
      <c r="C59" s="921"/>
      <c r="D59" s="161">
        <v>3</v>
      </c>
      <c r="E59" s="152" t="s">
        <v>680</v>
      </c>
      <c r="F59" s="153">
        <v>2723.269399999996</v>
      </c>
      <c r="G59" s="152">
        <v>66.650000000000006</v>
      </c>
      <c r="H59" s="152">
        <v>66.27</v>
      </c>
      <c r="I59" s="162">
        <f t="shared" si="1"/>
        <v>0.99429857464366078</v>
      </c>
      <c r="J59" s="152">
        <v>7</v>
      </c>
      <c r="K59" s="162">
        <f t="shared" si="2"/>
        <v>0.10502625656414102</v>
      </c>
      <c r="L59" s="153">
        <v>411.37</v>
      </c>
      <c r="M59" s="163">
        <f t="shared" si="3"/>
        <v>1.0993248312078019</v>
      </c>
      <c r="N59" s="153">
        <v>2723.269399999996</v>
      </c>
      <c r="O59" s="152">
        <v>0</v>
      </c>
      <c r="P59" s="154">
        <v>0</v>
      </c>
      <c r="Q59" s="253">
        <v>0</v>
      </c>
      <c r="R59" s="152">
        <v>6.6199999999999903</v>
      </c>
      <c r="S59" s="154">
        <v>9.9324831207801792E-2</v>
      </c>
      <c r="T59" s="152" t="s">
        <v>576</v>
      </c>
      <c r="U59" s="152" t="s">
        <v>654</v>
      </c>
      <c r="V59" s="152"/>
      <c r="W59" s="158">
        <v>1</v>
      </c>
      <c r="X59" s="158" t="s">
        <v>669</v>
      </c>
    </row>
    <row r="60" spans="2:24">
      <c r="B60" s="918"/>
      <c r="C60" s="921"/>
      <c r="D60" s="161">
        <v>4</v>
      </c>
      <c r="E60" s="152" t="s">
        <v>534</v>
      </c>
      <c r="F60" s="153">
        <v>2385.868800000002</v>
      </c>
      <c r="G60" s="152">
        <v>179.11</v>
      </c>
      <c r="H60" s="152">
        <v>179.52</v>
      </c>
      <c r="I60" s="162">
        <f t="shared" si="1"/>
        <v>1.0022890960862041</v>
      </c>
      <c r="J60" s="152">
        <v>8.5500000000000007</v>
      </c>
      <c r="K60" s="162">
        <f t="shared" si="2"/>
        <v>4.7736028139132379E-2</v>
      </c>
      <c r="L60" s="153">
        <v>266.27999999999997</v>
      </c>
      <c r="M60" s="163">
        <f t="shared" si="3"/>
        <v>1.0500251242253364</v>
      </c>
      <c r="N60" s="153">
        <v>2385.868800000002</v>
      </c>
      <c r="O60" s="152">
        <v>0</v>
      </c>
      <c r="P60" s="154">
        <v>0</v>
      </c>
      <c r="Q60" s="253">
        <v>0</v>
      </c>
      <c r="R60" s="152">
        <v>8.960000000000008</v>
      </c>
      <c r="S60" s="154">
        <v>5.0025124225336427E-2</v>
      </c>
      <c r="T60" s="152" t="s">
        <v>576</v>
      </c>
      <c r="U60" s="152" t="s">
        <v>654</v>
      </c>
      <c r="V60" s="152"/>
      <c r="W60" s="158">
        <v>1</v>
      </c>
      <c r="X60" s="158" t="s">
        <v>535</v>
      </c>
    </row>
    <row r="61" spans="2:24">
      <c r="B61" s="918"/>
      <c r="C61" s="921"/>
      <c r="D61" s="161">
        <v>5</v>
      </c>
      <c r="E61" s="152" t="s">
        <v>676</v>
      </c>
      <c r="F61" s="153">
        <v>2248.4648999999986</v>
      </c>
      <c r="G61" s="152">
        <v>157.36000000000001</v>
      </c>
      <c r="H61" s="152">
        <v>157.02000000000001</v>
      </c>
      <c r="I61" s="162">
        <f t="shared" si="1"/>
        <v>0.99783934926283679</v>
      </c>
      <c r="J61" s="152">
        <v>14.35</v>
      </c>
      <c r="K61" s="162">
        <f t="shared" si="2"/>
        <v>9.1192170818505322E-2</v>
      </c>
      <c r="L61" s="153">
        <v>160.49</v>
      </c>
      <c r="M61" s="163">
        <f t="shared" si="3"/>
        <v>1.0890315200813421</v>
      </c>
      <c r="N61" s="153">
        <v>2248.4648999999986</v>
      </c>
      <c r="O61" s="152">
        <v>0</v>
      </c>
      <c r="P61" s="154">
        <v>0</v>
      </c>
      <c r="Q61" s="253">
        <v>0</v>
      </c>
      <c r="R61" s="152">
        <v>14.009999999999991</v>
      </c>
      <c r="S61" s="154">
        <v>8.9031520081342075E-2</v>
      </c>
      <c r="T61" s="152" t="s">
        <v>576</v>
      </c>
      <c r="U61" s="152" t="s">
        <v>654</v>
      </c>
      <c r="V61" s="152"/>
      <c r="W61" s="158">
        <v>1</v>
      </c>
      <c r="X61" s="158" t="s">
        <v>665</v>
      </c>
    </row>
    <row r="62" spans="2:24">
      <c r="B62" s="918"/>
      <c r="C62" s="921"/>
      <c r="D62" s="161">
        <v>6</v>
      </c>
      <c r="E62" s="152" t="s">
        <v>662</v>
      </c>
      <c r="F62" s="153">
        <v>2009.8611000000058</v>
      </c>
      <c r="G62" s="152">
        <v>211.23</v>
      </c>
      <c r="H62" s="152">
        <v>209.86</v>
      </c>
      <c r="I62" s="162">
        <f t="shared" si="1"/>
        <v>0.99351417885716997</v>
      </c>
      <c r="J62" s="152">
        <v>11.9</v>
      </c>
      <c r="K62" s="162">
        <f t="shared" si="2"/>
        <v>5.6336694598305169E-2</v>
      </c>
      <c r="L62" s="153">
        <v>190.87</v>
      </c>
      <c r="M62" s="163">
        <f t="shared" si="3"/>
        <v>1.0498508734554752</v>
      </c>
      <c r="N62" s="153">
        <v>2009.8611000000058</v>
      </c>
      <c r="O62" s="152">
        <v>0</v>
      </c>
      <c r="P62" s="154">
        <v>0</v>
      </c>
      <c r="Q62" s="253">
        <v>0</v>
      </c>
      <c r="R62" s="152">
        <v>10.53000000000003</v>
      </c>
      <c r="S62" s="154">
        <v>4.9850873455475217E-2</v>
      </c>
      <c r="T62" s="152" t="s">
        <v>576</v>
      </c>
      <c r="U62" s="152" t="s">
        <v>654</v>
      </c>
      <c r="V62" s="152"/>
      <c r="W62" s="158">
        <v>1</v>
      </c>
      <c r="X62" s="158" t="s">
        <v>664</v>
      </c>
    </row>
    <row r="63" spans="2:24">
      <c r="B63" s="918"/>
      <c r="C63" s="921"/>
      <c r="D63" s="161">
        <v>7</v>
      </c>
      <c r="E63" s="152" t="s">
        <v>699</v>
      </c>
      <c r="F63" s="153">
        <v>1967.0559999999955</v>
      </c>
      <c r="G63" s="152">
        <v>790.5</v>
      </c>
      <c r="H63" s="152">
        <v>782.05</v>
      </c>
      <c r="I63" s="162">
        <f t="shared" si="1"/>
        <v>0.98931056293485131</v>
      </c>
      <c r="J63" s="152">
        <v>29.25</v>
      </c>
      <c r="K63" s="162">
        <f t="shared" si="2"/>
        <v>3.7001897533206832E-2</v>
      </c>
      <c r="L63" s="153">
        <v>94.57</v>
      </c>
      <c r="M63" s="163">
        <f t="shared" si="3"/>
        <v>1.0263124604680582</v>
      </c>
      <c r="N63" s="153">
        <v>1967.0559999999955</v>
      </c>
      <c r="O63" s="152">
        <v>0</v>
      </c>
      <c r="P63" s="154">
        <v>0</v>
      </c>
      <c r="Q63" s="253">
        <v>0</v>
      </c>
      <c r="R63" s="152">
        <v>20.799999999999955</v>
      </c>
      <c r="S63" s="154">
        <v>2.6312460468058133E-2</v>
      </c>
      <c r="T63" s="152" t="s">
        <v>576</v>
      </c>
      <c r="U63" s="152" t="s">
        <v>654</v>
      </c>
      <c r="V63" s="152"/>
      <c r="W63" s="158">
        <v>1</v>
      </c>
      <c r="X63" s="158" t="s">
        <v>698</v>
      </c>
    </row>
    <row r="64" spans="2:24">
      <c r="B64" s="918"/>
      <c r="C64" s="921"/>
      <c r="D64" s="161">
        <v>8</v>
      </c>
      <c r="E64" s="152" t="s">
        <v>439</v>
      </c>
      <c r="F64" s="153">
        <v>1708.2995999999957</v>
      </c>
      <c r="G64" s="152">
        <v>219.86</v>
      </c>
      <c r="H64" s="152">
        <v>213.65</v>
      </c>
      <c r="I64" s="162">
        <f t="shared" si="1"/>
        <v>0.97175475302465197</v>
      </c>
      <c r="J64" s="152">
        <v>9.0299999999999994</v>
      </c>
      <c r="K64" s="162">
        <f t="shared" si="2"/>
        <v>4.1071591012462473E-2</v>
      </c>
      <c r="L64" s="153">
        <v>605.78</v>
      </c>
      <c r="M64" s="163">
        <f t="shared" si="3"/>
        <v>1.0128263440371146</v>
      </c>
      <c r="N64" s="153">
        <v>1708.2995999999957</v>
      </c>
      <c r="O64" s="152">
        <v>0</v>
      </c>
      <c r="P64" s="154">
        <v>0</v>
      </c>
      <c r="Q64" s="253">
        <v>0</v>
      </c>
      <c r="R64" s="152">
        <v>2.8199999999999932</v>
      </c>
      <c r="S64" s="154">
        <v>1.2826344037114495E-2</v>
      </c>
      <c r="T64" s="152" t="s">
        <v>576</v>
      </c>
      <c r="U64" s="152" t="s">
        <v>220</v>
      </c>
      <c r="V64" s="152" t="s">
        <v>383</v>
      </c>
      <c r="W64" s="158">
        <v>1</v>
      </c>
      <c r="X64" s="158" t="s">
        <v>374</v>
      </c>
    </row>
    <row r="65" spans="2:24">
      <c r="B65" s="918"/>
      <c r="C65" s="921"/>
      <c r="D65" s="161">
        <v>9</v>
      </c>
      <c r="E65" s="152" t="s">
        <v>435</v>
      </c>
      <c r="F65" s="153">
        <v>1604.3544000000022</v>
      </c>
      <c r="G65" s="152">
        <v>120.75</v>
      </c>
      <c r="H65" s="152">
        <v>116.51</v>
      </c>
      <c r="I65" s="162">
        <f t="shared" si="1"/>
        <v>0.96488612836438925</v>
      </c>
      <c r="J65" s="152">
        <v>8</v>
      </c>
      <c r="K65" s="162">
        <f t="shared" si="2"/>
        <v>6.6252587991718431E-2</v>
      </c>
      <c r="L65" s="153">
        <v>426.69</v>
      </c>
      <c r="M65" s="163">
        <f t="shared" si="3"/>
        <v>1.0311387163561077</v>
      </c>
      <c r="N65" s="153">
        <v>1604.3544000000022</v>
      </c>
      <c r="O65" s="152">
        <v>0</v>
      </c>
      <c r="P65" s="154">
        <v>0</v>
      </c>
      <c r="Q65" s="253">
        <v>0</v>
      </c>
      <c r="R65" s="152">
        <v>3.7600000000000051</v>
      </c>
      <c r="S65" s="154">
        <v>3.1138716356107703E-2</v>
      </c>
      <c r="T65" s="152" t="s">
        <v>576</v>
      </c>
      <c r="U65" s="152" t="s">
        <v>654</v>
      </c>
      <c r="V65" s="152"/>
      <c r="W65" s="158">
        <v>1</v>
      </c>
      <c r="X65" s="158" t="s">
        <v>436</v>
      </c>
    </row>
    <row r="66" spans="2:24">
      <c r="B66" s="919"/>
      <c r="C66" s="922"/>
      <c r="D66" s="161">
        <v>10</v>
      </c>
      <c r="E66" s="152" t="s">
        <v>697</v>
      </c>
      <c r="F66" s="153">
        <v>1547.8418999999997</v>
      </c>
      <c r="G66" s="152">
        <v>342.55</v>
      </c>
      <c r="H66" s="152">
        <v>324.52</v>
      </c>
      <c r="I66" s="162">
        <f t="shared" si="1"/>
        <v>0.94736534812436135</v>
      </c>
      <c r="J66" s="152">
        <v>41.6</v>
      </c>
      <c r="K66" s="162">
        <f t="shared" si="2"/>
        <v>0.12144212523719165</v>
      </c>
      <c r="L66" s="153">
        <v>65.67</v>
      </c>
      <c r="M66" s="163">
        <f t="shared" si="3"/>
        <v>1.0688074733615531</v>
      </c>
      <c r="N66" s="153">
        <v>1547.8418999999997</v>
      </c>
      <c r="O66" s="152">
        <v>0</v>
      </c>
      <c r="P66" s="154">
        <v>0</v>
      </c>
      <c r="Q66" s="253">
        <v>0</v>
      </c>
      <c r="R66" s="152">
        <v>23.569999999999993</v>
      </c>
      <c r="S66" s="154">
        <v>6.8807473361553032E-2</v>
      </c>
      <c r="T66" s="152" t="s">
        <v>576</v>
      </c>
      <c r="U66" s="152" t="s">
        <v>654</v>
      </c>
      <c r="V66" s="152"/>
      <c r="W66" s="158">
        <v>1</v>
      </c>
      <c r="X66" s="158" t="s">
        <v>698</v>
      </c>
    </row>
    <row r="67" spans="2:24">
      <c r="B67" s="917">
        <f t="shared" si="24"/>
        <v>45964</v>
      </c>
      <c r="C67" s="920" t="str">
        <f t="shared" ref="C67" si="28">CHOOSE(WEEKDAY(B67,2),"一","二","三","四","五","六","日")</f>
        <v>一</v>
      </c>
      <c r="D67" s="161">
        <v>1</v>
      </c>
      <c r="E67" s="152" t="s">
        <v>363</v>
      </c>
      <c r="F67" s="153">
        <v>5785.1532000000016</v>
      </c>
      <c r="G67" s="152">
        <v>891.4</v>
      </c>
      <c r="H67" s="152">
        <v>887.06</v>
      </c>
      <c r="I67" s="162">
        <f t="shared" si="1"/>
        <v>0.99513125420686555</v>
      </c>
      <c r="J67" s="152">
        <v>43.58</v>
      </c>
      <c r="K67" s="162">
        <f t="shared" si="2"/>
        <v>4.888938748036796E-2</v>
      </c>
      <c r="L67" s="153">
        <v>147.43</v>
      </c>
      <c r="M67" s="163">
        <f t="shared" si="3"/>
        <v>1.0440206416872335</v>
      </c>
      <c r="N67" s="153">
        <v>5785.1532000000016</v>
      </c>
      <c r="O67" s="152">
        <v>0</v>
      </c>
      <c r="P67" s="154">
        <v>0</v>
      </c>
      <c r="Q67" s="253">
        <v>0</v>
      </c>
      <c r="R67" s="152">
        <v>39.240000000000009</v>
      </c>
      <c r="S67" s="154">
        <v>4.4020641687233575E-2</v>
      </c>
      <c r="T67" s="152" t="s">
        <v>576</v>
      </c>
      <c r="U67" s="152" t="s">
        <v>219</v>
      </c>
      <c r="V67" s="152" t="s">
        <v>382</v>
      </c>
      <c r="W67" s="158">
        <v>1</v>
      </c>
      <c r="X67" s="158" t="s">
        <v>370</v>
      </c>
    </row>
    <row r="68" spans="2:24">
      <c r="B68" s="918"/>
      <c r="C68" s="921"/>
      <c r="D68" s="161">
        <v>2</v>
      </c>
      <c r="E68" s="152" t="s">
        <v>699</v>
      </c>
      <c r="F68" s="153">
        <v>3187.0090000000018</v>
      </c>
      <c r="G68" s="152">
        <v>777</v>
      </c>
      <c r="H68" s="152">
        <v>768.6</v>
      </c>
      <c r="I68" s="162">
        <f t="shared" si="1"/>
        <v>0.98918918918918919</v>
      </c>
      <c r="J68" s="152">
        <v>45</v>
      </c>
      <c r="K68" s="162">
        <f t="shared" si="2"/>
        <v>5.7915057915057917E-2</v>
      </c>
      <c r="L68" s="153">
        <v>94.57</v>
      </c>
      <c r="M68" s="163">
        <f t="shared" si="3"/>
        <v>1.0471042471042471</v>
      </c>
      <c r="N68" s="153">
        <v>3461.262000000002</v>
      </c>
      <c r="O68" s="152">
        <v>2.9</v>
      </c>
      <c r="P68" s="154">
        <v>3.7323037323037322E-3</v>
      </c>
      <c r="Q68" s="253">
        <v>274.25299999999999</v>
      </c>
      <c r="R68" s="152">
        <v>33.700000000000024</v>
      </c>
      <c r="S68" s="154">
        <v>4.3371943371943403E-2</v>
      </c>
      <c r="T68" s="152" t="s">
        <v>576</v>
      </c>
      <c r="U68" s="152" t="s">
        <v>654</v>
      </c>
      <c r="V68" s="152"/>
      <c r="W68" s="158">
        <v>1</v>
      </c>
      <c r="X68" s="158" t="s">
        <v>698</v>
      </c>
    </row>
    <row r="69" spans="2:24">
      <c r="B69" s="918"/>
      <c r="C69" s="921"/>
      <c r="D69" s="161">
        <v>3</v>
      </c>
      <c r="E69" s="152" t="s">
        <v>720</v>
      </c>
      <c r="F69" s="153">
        <v>2182.5257999999985</v>
      </c>
      <c r="G69" s="152">
        <v>365.66</v>
      </c>
      <c r="H69" s="152">
        <v>365.92</v>
      </c>
      <c r="I69" s="162">
        <f t="shared" si="1"/>
        <v>1.000711043045452</v>
      </c>
      <c r="J69" s="152">
        <v>11</v>
      </c>
      <c r="K69" s="162">
        <f t="shared" si="2"/>
        <v>3.0082590384510197E-2</v>
      </c>
      <c r="L69" s="153">
        <v>193.83</v>
      </c>
      <c r="M69" s="163">
        <f t="shared" si="3"/>
        <v>1.0307936334299623</v>
      </c>
      <c r="N69" s="153">
        <v>2182.5257999999985</v>
      </c>
      <c r="O69" s="152">
        <v>0</v>
      </c>
      <c r="P69" s="154">
        <v>0</v>
      </c>
      <c r="Q69" s="253">
        <v>0</v>
      </c>
      <c r="R69" s="152">
        <v>11.259999999999991</v>
      </c>
      <c r="S69" s="154">
        <v>3.0793633429962233E-2</v>
      </c>
      <c r="T69" s="152" t="s">
        <v>576</v>
      </c>
      <c r="U69" s="152" t="s">
        <v>654</v>
      </c>
      <c r="V69" s="152"/>
      <c r="W69" s="158">
        <v>1</v>
      </c>
      <c r="X69" s="158" t="s">
        <v>721</v>
      </c>
    </row>
    <row r="70" spans="2:24">
      <c r="B70" s="918"/>
      <c r="C70" s="921"/>
      <c r="D70" s="161">
        <v>4</v>
      </c>
      <c r="E70" s="152" t="s">
        <v>365</v>
      </c>
      <c r="F70" s="153">
        <v>1595.398399999998</v>
      </c>
      <c r="G70" s="152">
        <v>334.88</v>
      </c>
      <c r="H70" s="152">
        <v>325.39999999999998</v>
      </c>
      <c r="I70" s="162">
        <f t="shared" si="1"/>
        <v>0.97169135212613467</v>
      </c>
      <c r="J70" s="152">
        <v>32.200000000000003</v>
      </c>
      <c r="K70" s="162">
        <f t="shared" si="2"/>
        <v>9.6153846153846159E-2</v>
      </c>
      <c r="L70" s="153">
        <v>70.22</v>
      </c>
      <c r="M70" s="163">
        <f t="shared" si="3"/>
        <v>1.0678451982799808</v>
      </c>
      <c r="N70" s="153">
        <v>1595.398399999998</v>
      </c>
      <c r="O70" s="152">
        <v>0</v>
      </c>
      <c r="P70" s="154">
        <v>0</v>
      </c>
      <c r="Q70" s="253">
        <v>0</v>
      </c>
      <c r="R70" s="152">
        <v>22.71999999999997</v>
      </c>
      <c r="S70" s="154">
        <v>6.7845198279980798E-2</v>
      </c>
      <c r="T70" s="152" t="s">
        <v>576</v>
      </c>
      <c r="U70" s="152" t="s">
        <v>654</v>
      </c>
      <c r="V70" s="152"/>
      <c r="W70" s="158">
        <v>1</v>
      </c>
      <c r="X70" s="158" t="s">
        <v>378</v>
      </c>
    </row>
    <row r="71" spans="2:24">
      <c r="B71" s="918"/>
      <c r="C71" s="921"/>
      <c r="D71" s="161">
        <v>5</v>
      </c>
      <c r="E71" s="152" t="s">
        <v>648</v>
      </c>
      <c r="F71" s="153">
        <v>1559.7834999999993</v>
      </c>
      <c r="G71" s="152">
        <v>46.2</v>
      </c>
      <c r="H71" s="152">
        <v>43.71</v>
      </c>
      <c r="I71" s="162">
        <f t="shared" ref="I71:I134" si="29">H71/G71</f>
        <v>0.94610389610389611</v>
      </c>
      <c r="J71" s="152">
        <v>7</v>
      </c>
      <c r="K71" s="162">
        <f t="shared" ref="K71:K134" si="30">J71/G71</f>
        <v>0.15151515151515152</v>
      </c>
      <c r="L71" s="153">
        <v>345.85</v>
      </c>
      <c r="M71" s="163">
        <f t="shared" ref="M71:M134" si="31">(H71+J71)/G71</f>
        <v>1.0976190476190475</v>
      </c>
      <c r="N71" s="153">
        <v>1559.7834999999993</v>
      </c>
      <c r="O71" s="152">
        <v>0</v>
      </c>
      <c r="P71" s="154">
        <v>0</v>
      </c>
      <c r="Q71" s="253">
        <v>0</v>
      </c>
      <c r="R71" s="152">
        <v>4.509999999999998</v>
      </c>
      <c r="S71" s="154">
        <v>9.7619047619047564E-2</v>
      </c>
      <c r="T71" s="152" t="s">
        <v>576</v>
      </c>
      <c r="U71" s="152" t="s">
        <v>654</v>
      </c>
      <c r="V71" s="152"/>
      <c r="W71" s="158">
        <v>1</v>
      </c>
      <c r="X71" s="158" t="s">
        <v>640</v>
      </c>
    </row>
    <row r="72" spans="2:24">
      <c r="B72" s="918"/>
      <c r="C72" s="921"/>
      <c r="D72" s="161">
        <v>6</v>
      </c>
      <c r="E72" s="152" t="s">
        <v>697</v>
      </c>
      <c r="F72" s="153">
        <v>1545.8717999999976</v>
      </c>
      <c r="G72" s="152">
        <v>336.7</v>
      </c>
      <c r="H72" s="152">
        <v>327.08999999999997</v>
      </c>
      <c r="I72" s="162">
        <f t="shared" si="29"/>
        <v>0.97145827145827146</v>
      </c>
      <c r="J72" s="152">
        <v>33.15</v>
      </c>
      <c r="K72" s="162">
        <f t="shared" si="30"/>
        <v>9.8455598455598453E-2</v>
      </c>
      <c r="L72" s="153">
        <v>65.67</v>
      </c>
      <c r="M72" s="163">
        <f t="shared" si="31"/>
        <v>1.0699138699138697</v>
      </c>
      <c r="N72" s="153">
        <v>1545.8717999999976</v>
      </c>
      <c r="O72" s="152">
        <v>0</v>
      </c>
      <c r="P72" s="154">
        <v>0</v>
      </c>
      <c r="Q72" s="253">
        <v>0</v>
      </c>
      <c r="R72" s="152">
        <v>23.539999999999964</v>
      </c>
      <c r="S72" s="154">
        <v>6.9913869913869803E-2</v>
      </c>
      <c r="T72" s="152" t="s">
        <v>576</v>
      </c>
      <c r="U72" s="152" t="s">
        <v>654</v>
      </c>
      <c r="V72" s="152"/>
      <c r="W72" s="158">
        <v>1</v>
      </c>
      <c r="X72" s="158" t="s">
        <v>698</v>
      </c>
    </row>
    <row r="73" spans="2:24">
      <c r="B73" s="918"/>
      <c r="C73" s="921"/>
      <c r="D73" s="161">
        <v>7</v>
      </c>
      <c r="E73" s="152" t="s">
        <v>533</v>
      </c>
      <c r="F73" s="153">
        <v>1419.0240000000028</v>
      </c>
      <c r="G73" s="152">
        <v>793.23</v>
      </c>
      <c r="H73" s="152">
        <v>777.73</v>
      </c>
      <c r="I73" s="162">
        <f t="shared" si="29"/>
        <v>0.9804596397009695</v>
      </c>
      <c r="J73" s="152">
        <v>26.6</v>
      </c>
      <c r="K73" s="162">
        <f t="shared" si="30"/>
        <v>3.3533779609949195E-2</v>
      </c>
      <c r="L73" s="153">
        <v>127.84</v>
      </c>
      <c r="M73" s="163">
        <f t="shared" si="31"/>
        <v>1.0139934193109186</v>
      </c>
      <c r="N73" s="153">
        <v>1419.0240000000028</v>
      </c>
      <c r="O73" s="152">
        <v>0</v>
      </c>
      <c r="P73" s="154">
        <v>0</v>
      </c>
      <c r="Q73" s="253">
        <v>0</v>
      </c>
      <c r="R73" s="152">
        <v>11.100000000000023</v>
      </c>
      <c r="S73" s="154">
        <v>1.3993419310918678E-2</v>
      </c>
      <c r="T73" s="152" t="s">
        <v>576</v>
      </c>
      <c r="U73" s="152" t="s">
        <v>654</v>
      </c>
      <c r="V73" s="152"/>
      <c r="W73" s="158">
        <v>1</v>
      </c>
      <c r="X73" s="158" t="s">
        <v>370</v>
      </c>
    </row>
    <row r="74" spans="2:24">
      <c r="B74" s="918"/>
      <c r="C74" s="921"/>
      <c r="D74" s="161">
        <v>8</v>
      </c>
      <c r="E74" s="152" t="s">
        <v>662</v>
      </c>
      <c r="F74" s="153">
        <v>1362.8118000000029</v>
      </c>
      <c r="G74" s="152">
        <v>208.56</v>
      </c>
      <c r="H74" s="152">
        <v>205.9</v>
      </c>
      <c r="I74" s="162">
        <f t="shared" si="29"/>
        <v>0.98724587648638285</v>
      </c>
      <c r="J74" s="152">
        <v>9.8000000000000007</v>
      </c>
      <c r="K74" s="162">
        <f t="shared" si="30"/>
        <v>4.6988876102800156E-2</v>
      </c>
      <c r="L74" s="153">
        <v>190.87</v>
      </c>
      <c r="M74" s="163">
        <f t="shared" si="31"/>
        <v>1.0342347525891831</v>
      </c>
      <c r="N74" s="153">
        <v>1362.8118000000029</v>
      </c>
      <c r="O74" s="152">
        <v>0</v>
      </c>
      <c r="P74" s="154">
        <v>0</v>
      </c>
      <c r="Q74" s="253">
        <v>0</v>
      </c>
      <c r="R74" s="152">
        <v>7.1400000000000148</v>
      </c>
      <c r="S74" s="154">
        <v>3.4234752589183043E-2</v>
      </c>
      <c r="T74" s="152" t="s">
        <v>576</v>
      </c>
      <c r="U74" s="152" t="s">
        <v>654</v>
      </c>
      <c r="V74" s="152"/>
      <c r="W74" s="158">
        <v>1</v>
      </c>
      <c r="X74" s="158" t="s">
        <v>664</v>
      </c>
    </row>
    <row r="75" spans="2:24">
      <c r="B75" s="918"/>
      <c r="C75" s="921"/>
      <c r="D75" s="161">
        <v>9</v>
      </c>
      <c r="E75" s="152" t="s">
        <v>678</v>
      </c>
      <c r="F75" s="153">
        <v>1288.5838999999999</v>
      </c>
      <c r="G75" s="152">
        <v>5246</v>
      </c>
      <c r="H75" s="152">
        <v>5501.33</v>
      </c>
      <c r="I75" s="162">
        <f t="shared" si="29"/>
        <v>1.0486713686618376</v>
      </c>
      <c r="J75" s="152">
        <v>200</v>
      </c>
      <c r="K75" s="162">
        <f t="shared" si="30"/>
        <v>3.812428516965307E-2</v>
      </c>
      <c r="L75" s="153">
        <v>2.83</v>
      </c>
      <c r="M75" s="163">
        <f t="shared" si="31"/>
        <v>1.0867956538314907</v>
      </c>
      <c r="N75" s="153">
        <v>1288.5838999999999</v>
      </c>
      <c r="O75" s="152">
        <v>0</v>
      </c>
      <c r="P75" s="154">
        <v>0</v>
      </c>
      <c r="Q75" s="253">
        <v>0</v>
      </c>
      <c r="R75" s="152">
        <v>455.32999999999993</v>
      </c>
      <c r="S75" s="154">
        <v>8.6795653831490641E-2</v>
      </c>
      <c r="T75" s="152" t="s">
        <v>576</v>
      </c>
      <c r="U75" s="152" t="s">
        <v>654</v>
      </c>
      <c r="V75" s="152"/>
      <c r="W75" s="158">
        <v>1</v>
      </c>
      <c r="X75" s="158" t="s">
        <v>669</v>
      </c>
    </row>
    <row r="76" spans="2:24">
      <c r="B76" s="919"/>
      <c r="C76" s="922"/>
      <c r="D76" s="161">
        <v>10</v>
      </c>
      <c r="E76" s="152" t="s">
        <v>680</v>
      </c>
      <c r="F76" s="153">
        <v>1271.1333000000013</v>
      </c>
      <c r="G76" s="152">
        <v>65.58</v>
      </c>
      <c r="H76" s="152">
        <v>65.42</v>
      </c>
      <c r="I76" s="162">
        <f t="shared" si="29"/>
        <v>0.99756023177798114</v>
      </c>
      <c r="J76" s="152">
        <v>3.25</v>
      </c>
      <c r="K76" s="162">
        <f t="shared" si="30"/>
        <v>4.9557792009759072E-2</v>
      </c>
      <c r="L76" s="153">
        <v>411.37</v>
      </c>
      <c r="M76" s="163">
        <f t="shared" si="31"/>
        <v>1.0471180237877402</v>
      </c>
      <c r="N76" s="153">
        <v>1271.1333000000013</v>
      </c>
      <c r="O76" s="152">
        <v>0</v>
      </c>
      <c r="P76" s="154">
        <v>0</v>
      </c>
      <c r="Q76" s="253">
        <v>0</v>
      </c>
      <c r="R76" s="152">
        <v>3.0900000000000034</v>
      </c>
      <c r="S76" s="154">
        <v>4.7118023787740215E-2</v>
      </c>
      <c r="T76" s="152" t="s">
        <v>576</v>
      </c>
      <c r="U76" s="152" t="s">
        <v>654</v>
      </c>
      <c r="V76" s="152"/>
      <c r="W76" s="158">
        <v>1</v>
      </c>
      <c r="X76" s="158" t="s">
        <v>669</v>
      </c>
    </row>
    <row r="77" spans="2:24">
      <c r="B77" s="917">
        <f t="shared" si="24"/>
        <v>45965</v>
      </c>
      <c r="C77" s="920" t="str">
        <f t="shared" ref="C77" si="32">CHOOSE(WEEKDAY(B77,2),"一","二","三","四","五","六","日")</f>
        <v>二</v>
      </c>
      <c r="D77" s="161">
        <v>1</v>
      </c>
      <c r="E77" s="152" t="s">
        <v>363</v>
      </c>
      <c r="F77" s="153">
        <v>4064.6450999999906</v>
      </c>
      <c r="G77" s="152">
        <v>846.13</v>
      </c>
      <c r="H77" s="152">
        <v>843.54</v>
      </c>
      <c r="I77" s="162">
        <f t="shared" si="29"/>
        <v>0.99693900464467633</v>
      </c>
      <c r="J77" s="152">
        <v>30.16</v>
      </c>
      <c r="K77" s="162">
        <f t="shared" si="30"/>
        <v>3.5644640894425206E-2</v>
      </c>
      <c r="L77" s="153">
        <v>147.43</v>
      </c>
      <c r="M77" s="163">
        <f t="shared" si="31"/>
        <v>1.0325836455391015</v>
      </c>
      <c r="N77" s="153">
        <v>4064.6450999999906</v>
      </c>
      <c r="O77" s="152">
        <v>0</v>
      </c>
      <c r="P77" s="154">
        <v>0</v>
      </c>
      <c r="Q77" s="253">
        <v>0</v>
      </c>
      <c r="R77" s="152">
        <v>27.569999999999936</v>
      </c>
      <c r="S77" s="154">
        <v>3.258364553910148E-2</v>
      </c>
      <c r="T77" s="152" t="s">
        <v>576</v>
      </c>
      <c r="U77" s="152" t="s">
        <v>219</v>
      </c>
      <c r="V77" s="152" t="s">
        <v>382</v>
      </c>
      <c r="W77" s="158">
        <v>1</v>
      </c>
      <c r="X77" s="158" t="s">
        <v>370</v>
      </c>
    </row>
    <row r="78" spans="2:24">
      <c r="B78" s="918"/>
      <c r="C78" s="921"/>
      <c r="D78" s="161">
        <v>2</v>
      </c>
      <c r="E78" s="152" t="s">
        <v>663</v>
      </c>
      <c r="F78" s="153">
        <v>2897.2618000000016</v>
      </c>
      <c r="G78" s="152">
        <v>88.97</v>
      </c>
      <c r="H78" s="152">
        <v>88.3</v>
      </c>
      <c r="I78" s="162">
        <f t="shared" si="29"/>
        <v>0.99246937169832528</v>
      </c>
      <c r="J78" s="152">
        <v>8.5399999999999991</v>
      </c>
      <c r="K78" s="162">
        <f t="shared" si="30"/>
        <v>9.5987411487018087E-2</v>
      </c>
      <c r="L78" s="153">
        <v>368.14</v>
      </c>
      <c r="M78" s="163">
        <f t="shared" si="31"/>
        <v>1.0884567831853433</v>
      </c>
      <c r="N78" s="153">
        <v>2897.2618000000016</v>
      </c>
      <c r="O78" s="152">
        <v>0</v>
      </c>
      <c r="P78" s="154">
        <v>0</v>
      </c>
      <c r="Q78" s="253">
        <v>0</v>
      </c>
      <c r="R78" s="152">
        <v>7.8700000000000045</v>
      </c>
      <c r="S78" s="154">
        <v>8.8456783185343432E-2</v>
      </c>
      <c r="T78" s="152" t="s">
        <v>576</v>
      </c>
      <c r="U78" s="152" t="s">
        <v>654</v>
      </c>
      <c r="V78" s="152"/>
      <c r="W78" s="158">
        <v>1</v>
      </c>
      <c r="X78" s="158" t="s">
        <v>665</v>
      </c>
    </row>
    <row r="79" spans="2:24">
      <c r="B79" s="918"/>
      <c r="C79" s="921"/>
      <c r="D79" s="161">
        <v>3</v>
      </c>
      <c r="E79" s="152" t="s">
        <v>584</v>
      </c>
      <c r="F79" s="153">
        <v>2313.2506000000026</v>
      </c>
      <c r="G79" s="152">
        <v>50.18</v>
      </c>
      <c r="H79" s="152">
        <v>50.28</v>
      </c>
      <c r="I79" s="162">
        <f t="shared" si="29"/>
        <v>1.0019928258270228</v>
      </c>
      <c r="J79" s="152">
        <v>3.24</v>
      </c>
      <c r="K79" s="162">
        <f t="shared" si="30"/>
        <v>6.456755679553608E-2</v>
      </c>
      <c r="L79" s="153">
        <v>692.59</v>
      </c>
      <c r="M79" s="163">
        <f t="shared" si="31"/>
        <v>1.0665603826225589</v>
      </c>
      <c r="N79" s="153">
        <v>2313.2506000000026</v>
      </c>
      <c r="O79" s="152">
        <v>0</v>
      </c>
      <c r="P79" s="154">
        <v>0</v>
      </c>
      <c r="Q79" s="253">
        <v>0</v>
      </c>
      <c r="R79" s="152">
        <v>3.3400000000000034</v>
      </c>
      <c r="S79" s="154">
        <v>6.6560382622558853E-2</v>
      </c>
      <c r="T79" s="152" t="s">
        <v>576</v>
      </c>
      <c r="U79" s="152" t="s">
        <v>654</v>
      </c>
      <c r="V79" s="152"/>
      <c r="W79" s="158">
        <v>1</v>
      </c>
      <c r="X79" s="158" t="s">
        <v>582</v>
      </c>
    </row>
    <row r="80" spans="2:24">
      <c r="B80" s="918"/>
      <c r="C80" s="921"/>
      <c r="D80" s="161">
        <v>4</v>
      </c>
      <c r="E80" s="152" t="s">
        <v>699</v>
      </c>
      <c r="F80" s="153">
        <v>2109.8567000000053</v>
      </c>
      <c r="G80" s="152">
        <v>706.5</v>
      </c>
      <c r="H80" s="152">
        <v>697.61</v>
      </c>
      <c r="I80" s="162">
        <f t="shared" si="29"/>
        <v>0.98741684359518755</v>
      </c>
      <c r="J80" s="152">
        <v>31.2</v>
      </c>
      <c r="K80" s="162">
        <f t="shared" si="30"/>
        <v>4.4161358811040337E-2</v>
      </c>
      <c r="L80" s="153">
        <v>94.57</v>
      </c>
      <c r="M80" s="163">
        <f t="shared" si="31"/>
        <v>1.0315782024062279</v>
      </c>
      <c r="N80" s="153">
        <v>2109.8567000000053</v>
      </c>
      <c r="O80" s="152">
        <v>0</v>
      </c>
      <c r="P80" s="154">
        <v>0</v>
      </c>
      <c r="Q80" s="253">
        <v>0</v>
      </c>
      <c r="R80" s="152">
        <v>22.310000000000059</v>
      </c>
      <c r="S80" s="154">
        <v>3.1578202406227968E-2</v>
      </c>
      <c r="T80" s="152" t="s">
        <v>576</v>
      </c>
      <c r="U80" s="152" t="s">
        <v>654</v>
      </c>
      <c r="V80" s="152"/>
      <c r="W80" s="158">
        <v>1</v>
      </c>
      <c r="X80" s="158" t="s">
        <v>698</v>
      </c>
    </row>
    <row r="81" spans="2:24">
      <c r="B81" s="918"/>
      <c r="C81" s="921"/>
      <c r="D81" s="161">
        <v>5</v>
      </c>
      <c r="E81" s="152" t="s">
        <v>439</v>
      </c>
      <c r="F81" s="153">
        <v>1999.0740000000069</v>
      </c>
      <c r="G81" s="152">
        <v>217.45</v>
      </c>
      <c r="H81" s="152">
        <v>211.94</v>
      </c>
      <c r="I81" s="162">
        <f t="shared" si="29"/>
        <v>0.97466084157277544</v>
      </c>
      <c r="J81" s="152">
        <v>8.81</v>
      </c>
      <c r="K81" s="162">
        <f t="shared" si="30"/>
        <v>4.0515060933547946E-2</v>
      </c>
      <c r="L81" s="153">
        <v>605.78</v>
      </c>
      <c r="M81" s="163">
        <f t="shared" si="31"/>
        <v>1.0151759025063234</v>
      </c>
      <c r="N81" s="153">
        <v>1999.0740000000069</v>
      </c>
      <c r="O81" s="152">
        <v>0</v>
      </c>
      <c r="P81" s="154">
        <v>0</v>
      </c>
      <c r="Q81" s="253">
        <v>0</v>
      </c>
      <c r="R81" s="152">
        <v>3.3000000000000114</v>
      </c>
      <c r="S81" s="154">
        <v>1.5175902506323346E-2</v>
      </c>
      <c r="T81" s="152" t="s">
        <v>576</v>
      </c>
      <c r="U81" s="152" t="s">
        <v>220</v>
      </c>
      <c r="V81" s="152" t="s">
        <v>383</v>
      </c>
      <c r="W81" s="158">
        <v>1</v>
      </c>
      <c r="X81" s="158" t="s">
        <v>374</v>
      </c>
    </row>
    <row r="82" spans="2:24">
      <c r="B82" s="918"/>
      <c r="C82" s="921"/>
      <c r="D82" s="161">
        <v>6</v>
      </c>
      <c r="E82" s="152" t="s">
        <v>711</v>
      </c>
      <c r="F82" s="153">
        <v>1937.9744999999984</v>
      </c>
      <c r="G82" s="152">
        <v>60.9</v>
      </c>
      <c r="H82" s="152">
        <v>61.63</v>
      </c>
      <c r="I82" s="162">
        <f t="shared" si="29"/>
        <v>1.0119868637110017</v>
      </c>
      <c r="J82" s="152">
        <v>3.5</v>
      </c>
      <c r="K82" s="162">
        <f t="shared" si="30"/>
        <v>5.7471264367816091E-2</v>
      </c>
      <c r="L82" s="153">
        <v>458.15</v>
      </c>
      <c r="M82" s="163">
        <f t="shared" si="31"/>
        <v>1.0694581280788178</v>
      </c>
      <c r="N82" s="153">
        <v>1937.9744999999984</v>
      </c>
      <c r="O82" s="152">
        <v>0</v>
      </c>
      <c r="P82" s="154">
        <v>0</v>
      </c>
      <c r="Q82" s="253">
        <v>0</v>
      </c>
      <c r="R82" s="152">
        <v>4.2299999999999969</v>
      </c>
      <c r="S82" s="154">
        <v>6.9458128078817682E-2</v>
      </c>
      <c r="T82" s="152" t="s">
        <v>576</v>
      </c>
      <c r="U82" s="152" t="s">
        <v>654</v>
      </c>
      <c r="V82" s="152"/>
      <c r="W82" s="158">
        <v>1</v>
      </c>
      <c r="X82" s="158" t="s">
        <v>713</v>
      </c>
    </row>
    <row r="83" spans="2:24">
      <c r="B83" s="918"/>
      <c r="C83" s="921"/>
      <c r="D83" s="161">
        <v>7</v>
      </c>
      <c r="E83" s="152" t="s">
        <v>680</v>
      </c>
      <c r="F83" s="153">
        <v>1670.1622000000038</v>
      </c>
      <c r="G83" s="152">
        <v>62.18</v>
      </c>
      <c r="H83" s="152">
        <v>62.74</v>
      </c>
      <c r="I83" s="162">
        <f t="shared" si="29"/>
        <v>1.0090061112898039</v>
      </c>
      <c r="J83" s="152">
        <v>3.5</v>
      </c>
      <c r="K83" s="162">
        <f t="shared" si="30"/>
        <v>5.6288195561273721E-2</v>
      </c>
      <c r="L83" s="153">
        <v>411.37</v>
      </c>
      <c r="M83" s="163">
        <f t="shared" si="31"/>
        <v>1.0652943068510776</v>
      </c>
      <c r="N83" s="153">
        <v>1670.1622000000038</v>
      </c>
      <c r="O83" s="152">
        <v>0</v>
      </c>
      <c r="P83" s="154">
        <v>0</v>
      </c>
      <c r="Q83" s="253">
        <v>0</v>
      </c>
      <c r="R83" s="152">
        <v>4.0600000000000094</v>
      </c>
      <c r="S83" s="154">
        <v>6.5294306851077663E-2</v>
      </c>
      <c r="T83" s="152" t="s">
        <v>576</v>
      </c>
      <c r="U83" s="152" t="s">
        <v>654</v>
      </c>
      <c r="V83" s="152"/>
      <c r="W83" s="158">
        <v>1</v>
      </c>
      <c r="X83" s="158" t="s">
        <v>669</v>
      </c>
    </row>
    <row r="84" spans="2:24">
      <c r="B84" s="918"/>
      <c r="C84" s="921"/>
      <c r="D84" s="161">
        <v>8</v>
      </c>
      <c r="E84" s="152" t="s">
        <v>438</v>
      </c>
      <c r="F84" s="153">
        <v>1452.8976000000016</v>
      </c>
      <c r="G84" s="152">
        <v>55.9</v>
      </c>
      <c r="H84" s="152">
        <v>56.31</v>
      </c>
      <c r="I84" s="162">
        <f t="shared" si="29"/>
        <v>1.0073345259391773</v>
      </c>
      <c r="J84" s="152">
        <v>1.9</v>
      </c>
      <c r="K84" s="162">
        <f t="shared" si="30"/>
        <v>3.3989266547406083E-2</v>
      </c>
      <c r="L84" s="153">
        <v>628.96</v>
      </c>
      <c r="M84" s="163">
        <f t="shared" si="31"/>
        <v>1.0413237924865832</v>
      </c>
      <c r="N84" s="153">
        <v>1452.8976000000016</v>
      </c>
      <c r="O84" s="152">
        <v>0</v>
      </c>
      <c r="P84" s="154">
        <v>0</v>
      </c>
      <c r="Q84" s="253">
        <v>0</v>
      </c>
      <c r="R84" s="152">
        <v>2.3100000000000023</v>
      </c>
      <c r="S84" s="154">
        <v>4.1323792486583223E-2</v>
      </c>
      <c r="T84" s="152" t="s">
        <v>576</v>
      </c>
      <c r="U84" s="152" t="s">
        <v>654</v>
      </c>
      <c r="V84" s="152"/>
      <c r="W84" s="158">
        <v>1</v>
      </c>
      <c r="X84" s="158" t="s">
        <v>408</v>
      </c>
    </row>
    <row r="85" spans="2:24">
      <c r="B85" s="918"/>
      <c r="C85" s="921"/>
      <c r="D85" s="161">
        <v>9</v>
      </c>
      <c r="E85" s="152" t="s">
        <v>686</v>
      </c>
      <c r="F85" s="153">
        <v>1381.4653999999989</v>
      </c>
      <c r="G85" s="152">
        <v>29.84</v>
      </c>
      <c r="H85" s="152">
        <v>30.16</v>
      </c>
      <c r="I85" s="162">
        <f t="shared" si="29"/>
        <v>1.0107238605898123</v>
      </c>
      <c r="J85" s="152">
        <v>2.46</v>
      </c>
      <c r="K85" s="162">
        <f t="shared" si="30"/>
        <v>8.2439678284182305E-2</v>
      </c>
      <c r="L85" s="153">
        <v>496.93</v>
      </c>
      <c r="M85" s="163">
        <f t="shared" si="31"/>
        <v>1.0931635388739946</v>
      </c>
      <c r="N85" s="153">
        <v>1381.4653999999989</v>
      </c>
      <c r="O85" s="152">
        <v>0</v>
      </c>
      <c r="P85" s="154">
        <v>0</v>
      </c>
      <c r="Q85" s="253">
        <v>0</v>
      </c>
      <c r="R85" s="152">
        <v>2.7799999999999976</v>
      </c>
      <c r="S85" s="154">
        <v>9.3163538873994561E-2</v>
      </c>
      <c r="T85" s="152" t="s">
        <v>576</v>
      </c>
      <c r="U85" s="152" t="s">
        <v>654</v>
      </c>
      <c r="V85" s="152"/>
      <c r="W85" s="158">
        <v>1</v>
      </c>
      <c r="X85" s="158" t="s">
        <v>669</v>
      </c>
    </row>
    <row r="86" spans="2:24">
      <c r="B86" s="919"/>
      <c r="C86" s="922"/>
      <c r="D86" s="161">
        <v>10</v>
      </c>
      <c r="E86" s="152" t="s">
        <v>676</v>
      </c>
      <c r="F86" s="153">
        <v>1364.165</v>
      </c>
      <c r="G86" s="152">
        <v>141.54</v>
      </c>
      <c r="H86" s="152">
        <v>132.54</v>
      </c>
      <c r="I86" s="162">
        <f t="shared" si="29"/>
        <v>0.93641373463331923</v>
      </c>
      <c r="J86" s="152">
        <v>17.5</v>
      </c>
      <c r="K86" s="162">
        <f t="shared" si="30"/>
        <v>0.12363996043521266</v>
      </c>
      <c r="L86" s="153">
        <v>160.49</v>
      </c>
      <c r="M86" s="163">
        <f t="shared" si="31"/>
        <v>1.060053695068532</v>
      </c>
      <c r="N86" s="153">
        <v>1364.165</v>
      </c>
      <c r="O86" s="152">
        <v>0</v>
      </c>
      <c r="P86" s="154">
        <v>0</v>
      </c>
      <c r="Q86" s="253">
        <v>0</v>
      </c>
      <c r="R86" s="152">
        <v>8.5</v>
      </c>
      <c r="S86" s="154">
        <v>6.0053695068531865E-2</v>
      </c>
      <c r="T86" s="152" t="s">
        <v>576</v>
      </c>
      <c r="U86" s="152" t="s">
        <v>654</v>
      </c>
      <c r="V86" s="152"/>
      <c r="W86" s="158">
        <v>1</v>
      </c>
      <c r="X86" s="158" t="s">
        <v>665</v>
      </c>
    </row>
    <row r="87" spans="2:24">
      <c r="B87" s="917">
        <f t="shared" ref="B87" si="33">B77+1</f>
        <v>45966</v>
      </c>
      <c r="C87" s="920" t="str">
        <f t="shared" ref="C87" si="34">CHOOSE(WEEKDAY(B87,2),"一","二","三","四","五","六","日")</f>
        <v>三</v>
      </c>
      <c r="D87" s="161">
        <v>1</v>
      </c>
      <c r="E87" s="152" t="s">
        <v>363</v>
      </c>
      <c r="F87" s="153">
        <v>4893.2017000000087</v>
      </c>
      <c r="G87" s="152">
        <v>810.04</v>
      </c>
      <c r="H87" s="152">
        <v>795.47</v>
      </c>
      <c r="I87" s="162">
        <f t="shared" si="29"/>
        <v>0.98201323391437467</v>
      </c>
      <c r="J87" s="152">
        <v>47.76</v>
      </c>
      <c r="K87" s="162">
        <f t="shared" si="30"/>
        <v>5.8960051355488617E-2</v>
      </c>
      <c r="L87" s="153">
        <v>147.43</v>
      </c>
      <c r="M87" s="163">
        <f t="shared" si="31"/>
        <v>1.0409732852698632</v>
      </c>
      <c r="N87" s="153">
        <v>4893.2017000000087</v>
      </c>
      <c r="O87" s="152">
        <v>0</v>
      </c>
      <c r="P87" s="154">
        <v>0</v>
      </c>
      <c r="Q87" s="253">
        <v>0</v>
      </c>
      <c r="R87" s="152">
        <v>33.190000000000055</v>
      </c>
      <c r="S87" s="154">
        <v>4.0973285269863283E-2</v>
      </c>
      <c r="T87" s="152" t="s">
        <v>576</v>
      </c>
      <c r="U87" s="152" t="s">
        <v>219</v>
      </c>
      <c r="V87" s="152" t="s">
        <v>382</v>
      </c>
      <c r="W87" s="158">
        <v>1</v>
      </c>
      <c r="X87" s="158" t="s">
        <v>370</v>
      </c>
    </row>
    <row r="88" spans="2:24">
      <c r="B88" s="936"/>
      <c r="C88" s="921"/>
      <c r="D88" s="161">
        <v>2</v>
      </c>
      <c r="E88" s="152" t="s">
        <v>439</v>
      </c>
      <c r="F88" s="153">
        <v>3216.6917999999841</v>
      </c>
      <c r="G88" s="152">
        <v>207.86</v>
      </c>
      <c r="H88" s="152">
        <v>204.14</v>
      </c>
      <c r="I88" s="162">
        <f t="shared" si="29"/>
        <v>0.98210333878572098</v>
      </c>
      <c r="J88" s="152">
        <v>9.0299999999999994</v>
      </c>
      <c r="K88" s="162">
        <f t="shared" si="30"/>
        <v>4.3442701818531701E-2</v>
      </c>
      <c r="L88" s="153">
        <v>605.78</v>
      </c>
      <c r="M88" s="163">
        <f t="shared" si="31"/>
        <v>1.0255460406042527</v>
      </c>
      <c r="N88" s="153">
        <v>3216.6917999999841</v>
      </c>
      <c r="O88" s="152">
        <v>0</v>
      </c>
      <c r="P88" s="154">
        <v>0</v>
      </c>
      <c r="Q88" s="253">
        <v>0</v>
      </c>
      <c r="R88" s="152">
        <v>5.3099999999999739</v>
      </c>
      <c r="S88" s="154">
        <v>2.5546040604252734E-2</v>
      </c>
      <c r="T88" s="152" t="s">
        <v>576</v>
      </c>
      <c r="U88" s="152" t="s">
        <v>220</v>
      </c>
      <c r="V88" s="152" t="s">
        <v>383</v>
      </c>
      <c r="W88" s="158">
        <v>1</v>
      </c>
      <c r="X88" s="158" t="s">
        <v>374</v>
      </c>
    </row>
    <row r="89" spans="2:24">
      <c r="B89" s="936"/>
      <c r="C89" s="921"/>
      <c r="D89" s="161">
        <v>3</v>
      </c>
      <c r="E89" s="152" t="s">
        <v>584</v>
      </c>
      <c r="F89" s="153">
        <v>2451.7686000000044</v>
      </c>
      <c r="G89" s="152">
        <v>48.98</v>
      </c>
      <c r="H89" s="152">
        <v>40.28</v>
      </c>
      <c r="I89" s="162">
        <f t="shared" si="29"/>
        <v>0.8223764801959984</v>
      </c>
      <c r="J89" s="152">
        <v>12.24</v>
      </c>
      <c r="K89" s="162">
        <f t="shared" si="30"/>
        <v>0.24989791751735405</v>
      </c>
      <c r="L89" s="153">
        <v>692.59</v>
      </c>
      <c r="M89" s="163">
        <f t="shared" si="31"/>
        <v>1.0722743977133524</v>
      </c>
      <c r="N89" s="153">
        <v>2451.7686000000044</v>
      </c>
      <c r="O89" s="152">
        <v>0</v>
      </c>
      <c r="P89" s="154">
        <v>0</v>
      </c>
      <c r="Q89" s="253">
        <v>0</v>
      </c>
      <c r="R89" s="152">
        <v>3.5400000000000063</v>
      </c>
      <c r="S89" s="154">
        <v>7.227439771335252E-2</v>
      </c>
      <c r="T89" s="152" t="s">
        <v>576</v>
      </c>
      <c r="U89" s="152" t="s">
        <v>654</v>
      </c>
      <c r="V89" s="152"/>
      <c r="W89" s="158">
        <v>1</v>
      </c>
      <c r="X89" s="158" t="s">
        <v>582</v>
      </c>
    </row>
    <row r="90" spans="2:24">
      <c r="B90" s="936"/>
      <c r="C90" s="921"/>
      <c r="D90" s="161">
        <v>4</v>
      </c>
      <c r="E90" s="152" t="s">
        <v>711</v>
      </c>
      <c r="F90" s="153">
        <v>2368.6354999999976</v>
      </c>
      <c r="G90" s="152">
        <v>62.52</v>
      </c>
      <c r="H90" s="152">
        <v>62.69</v>
      </c>
      <c r="I90" s="162">
        <f t="shared" si="29"/>
        <v>1.0027191298784388</v>
      </c>
      <c r="J90" s="152">
        <v>5</v>
      </c>
      <c r="K90" s="162">
        <f t="shared" si="30"/>
        <v>7.9974408189379398E-2</v>
      </c>
      <c r="L90" s="153">
        <v>458.15</v>
      </c>
      <c r="M90" s="163">
        <f t="shared" si="31"/>
        <v>1.0826935380678182</v>
      </c>
      <c r="N90" s="153">
        <v>2368.6354999999976</v>
      </c>
      <c r="O90" s="152">
        <v>0</v>
      </c>
      <c r="P90" s="154">
        <v>0</v>
      </c>
      <c r="Q90" s="253">
        <v>0</v>
      </c>
      <c r="R90" s="152">
        <v>5.1699999999999946</v>
      </c>
      <c r="S90" s="154">
        <v>8.2693538067818206E-2</v>
      </c>
      <c r="T90" s="152" t="s">
        <v>576</v>
      </c>
      <c r="U90" s="152" t="s">
        <v>654</v>
      </c>
      <c r="V90" s="152"/>
      <c r="W90" s="158">
        <v>1</v>
      </c>
      <c r="X90" s="158" t="s">
        <v>713</v>
      </c>
    </row>
    <row r="91" spans="2:24">
      <c r="B91" s="936"/>
      <c r="C91" s="921"/>
      <c r="D91" s="161">
        <v>5</v>
      </c>
      <c r="E91" s="152" t="s">
        <v>697</v>
      </c>
      <c r="F91" s="153">
        <v>2144.1254999999987</v>
      </c>
      <c r="G91" s="152">
        <v>283.73</v>
      </c>
      <c r="H91" s="152">
        <v>261.13</v>
      </c>
      <c r="I91" s="162">
        <f t="shared" si="29"/>
        <v>0.92034680858562712</v>
      </c>
      <c r="J91" s="152">
        <v>55.25</v>
      </c>
      <c r="K91" s="162">
        <f t="shared" si="30"/>
        <v>0.19472738166566805</v>
      </c>
      <c r="L91" s="153">
        <v>65.67</v>
      </c>
      <c r="M91" s="163">
        <f t="shared" si="31"/>
        <v>1.1150741902512951</v>
      </c>
      <c r="N91" s="153">
        <v>2144.1254999999987</v>
      </c>
      <c r="O91" s="152">
        <v>0</v>
      </c>
      <c r="P91" s="154">
        <v>0</v>
      </c>
      <c r="Q91" s="253">
        <v>0</v>
      </c>
      <c r="R91" s="152">
        <v>32.649999999999977</v>
      </c>
      <c r="S91" s="154">
        <v>0.11507419025129516</v>
      </c>
      <c r="T91" s="152" t="s">
        <v>576</v>
      </c>
      <c r="U91" s="152" t="s">
        <v>654</v>
      </c>
      <c r="V91" s="152"/>
      <c r="W91" s="158">
        <v>1</v>
      </c>
      <c r="X91" s="158" t="s">
        <v>698</v>
      </c>
    </row>
    <row r="92" spans="2:24">
      <c r="B92" s="936"/>
      <c r="C92" s="921"/>
      <c r="D92" s="161">
        <v>6</v>
      </c>
      <c r="E92" s="152" t="s">
        <v>699</v>
      </c>
      <c r="F92" s="153">
        <v>2065.4088000000029</v>
      </c>
      <c r="G92" s="152">
        <v>654.75</v>
      </c>
      <c r="H92" s="152">
        <v>654.09</v>
      </c>
      <c r="I92" s="162">
        <f t="shared" si="29"/>
        <v>0.99899198167239411</v>
      </c>
      <c r="J92" s="152">
        <v>22.5</v>
      </c>
      <c r="K92" s="162">
        <f t="shared" si="30"/>
        <v>3.4364261168384883E-2</v>
      </c>
      <c r="L92" s="153">
        <v>94.57</v>
      </c>
      <c r="M92" s="163">
        <f t="shared" si="31"/>
        <v>1.033356242840779</v>
      </c>
      <c r="N92" s="153">
        <v>2065.4088000000029</v>
      </c>
      <c r="O92" s="152">
        <v>0</v>
      </c>
      <c r="P92" s="154">
        <v>0</v>
      </c>
      <c r="Q92" s="253">
        <v>0</v>
      </c>
      <c r="R92" s="152">
        <v>21.840000000000032</v>
      </c>
      <c r="S92" s="154">
        <v>3.3356242840778969E-2</v>
      </c>
      <c r="T92" s="152" t="s">
        <v>576</v>
      </c>
      <c r="U92" s="152" t="s">
        <v>654</v>
      </c>
      <c r="V92" s="152"/>
      <c r="W92" s="158">
        <v>1</v>
      </c>
      <c r="X92" s="158" t="s">
        <v>698</v>
      </c>
    </row>
    <row r="93" spans="2:24">
      <c r="B93" s="936"/>
      <c r="C93" s="921"/>
      <c r="D93" s="161">
        <v>7</v>
      </c>
      <c r="E93" s="152" t="s">
        <v>662</v>
      </c>
      <c r="F93" s="153">
        <v>1818.9911000000002</v>
      </c>
      <c r="G93" s="152">
        <v>204.49</v>
      </c>
      <c r="H93" s="152">
        <v>204.22</v>
      </c>
      <c r="I93" s="162">
        <f t="shared" si="29"/>
        <v>0.99867964203628534</v>
      </c>
      <c r="J93" s="152">
        <v>9.8000000000000007</v>
      </c>
      <c r="K93" s="162">
        <f t="shared" si="30"/>
        <v>4.7924103868159811E-2</v>
      </c>
      <c r="L93" s="153">
        <v>190.87</v>
      </c>
      <c r="M93" s="163">
        <f t="shared" si="31"/>
        <v>1.0466037459044453</v>
      </c>
      <c r="N93" s="153">
        <v>1818.9911000000002</v>
      </c>
      <c r="O93" s="152">
        <v>0</v>
      </c>
      <c r="P93" s="154">
        <v>0</v>
      </c>
      <c r="Q93" s="253">
        <v>0</v>
      </c>
      <c r="R93" s="152">
        <v>9.5300000000000011</v>
      </c>
      <c r="S93" s="154">
        <v>4.6603745904445208E-2</v>
      </c>
      <c r="T93" s="152" t="s">
        <v>576</v>
      </c>
      <c r="U93" s="152" t="s">
        <v>654</v>
      </c>
      <c r="V93" s="152"/>
      <c r="W93" s="158">
        <v>1</v>
      </c>
      <c r="X93" s="158" t="s">
        <v>664</v>
      </c>
    </row>
    <row r="94" spans="2:24">
      <c r="B94" s="936"/>
      <c r="C94" s="921"/>
      <c r="D94" s="161">
        <v>8</v>
      </c>
      <c r="E94" s="152" t="s">
        <v>533</v>
      </c>
      <c r="F94" s="153">
        <v>1421.5808000000006</v>
      </c>
      <c r="G94" s="152">
        <v>727.83</v>
      </c>
      <c r="H94" s="152">
        <v>712.96</v>
      </c>
      <c r="I94" s="162">
        <f t="shared" si="29"/>
        <v>0.97956940494346212</v>
      </c>
      <c r="J94" s="152">
        <v>25.99</v>
      </c>
      <c r="K94" s="162">
        <f t="shared" si="30"/>
        <v>3.5708888064520557E-2</v>
      </c>
      <c r="L94" s="153">
        <v>127.84</v>
      </c>
      <c r="M94" s="163">
        <f t="shared" si="31"/>
        <v>1.0152782930079827</v>
      </c>
      <c r="N94" s="153">
        <v>1421.5808000000006</v>
      </c>
      <c r="O94" s="152">
        <v>0</v>
      </c>
      <c r="P94" s="154">
        <v>0</v>
      </c>
      <c r="Q94" s="253">
        <v>0</v>
      </c>
      <c r="R94" s="152">
        <v>11.120000000000005</v>
      </c>
      <c r="S94" s="154">
        <v>1.5278293007982639E-2</v>
      </c>
      <c r="T94" s="152" t="s">
        <v>576</v>
      </c>
      <c r="U94" s="152" t="s">
        <v>654</v>
      </c>
      <c r="V94" s="152"/>
      <c r="W94" s="158">
        <v>1</v>
      </c>
      <c r="X94" s="158" t="s">
        <v>370</v>
      </c>
    </row>
    <row r="95" spans="2:24">
      <c r="B95" s="936"/>
      <c r="C95" s="921"/>
      <c r="D95" s="161">
        <v>9</v>
      </c>
      <c r="E95" s="152" t="s">
        <v>435</v>
      </c>
      <c r="F95" s="153">
        <v>1412.343900000001</v>
      </c>
      <c r="G95" s="152">
        <v>116.97</v>
      </c>
      <c r="H95" s="152">
        <v>109.88</v>
      </c>
      <c r="I95" s="162">
        <f t="shared" si="29"/>
        <v>0.93938616739334868</v>
      </c>
      <c r="J95" s="152">
        <v>10.4</v>
      </c>
      <c r="K95" s="162">
        <f t="shared" si="30"/>
        <v>8.8911686757288194E-2</v>
      </c>
      <c r="L95" s="153">
        <v>426.69</v>
      </c>
      <c r="M95" s="163">
        <f t="shared" si="31"/>
        <v>1.0282978541506369</v>
      </c>
      <c r="N95" s="153">
        <v>1412.343900000001</v>
      </c>
      <c r="O95" s="152">
        <v>0</v>
      </c>
      <c r="P95" s="154">
        <v>0</v>
      </c>
      <c r="Q95" s="253">
        <v>0</v>
      </c>
      <c r="R95" s="152">
        <v>3.3100000000000023</v>
      </c>
      <c r="S95" s="154">
        <v>2.8297854150636934E-2</v>
      </c>
      <c r="T95" s="152" t="s">
        <v>576</v>
      </c>
      <c r="U95" s="152" t="s">
        <v>654</v>
      </c>
      <c r="V95" s="152"/>
      <c r="W95" s="158">
        <v>1</v>
      </c>
      <c r="X95" s="158" t="s">
        <v>436</v>
      </c>
    </row>
    <row r="96" spans="2:24">
      <c r="B96" s="937"/>
      <c r="C96" s="922"/>
      <c r="D96" s="161">
        <v>10</v>
      </c>
      <c r="E96" s="152" t="s">
        <v>719</v>
      </c>
      <c r="F96" s="153">
        <v>1376.9525000000001</v>
      </c>
      <c r="G96" s="152">
        <v>37.520000000000003</v>
      </c>
      <c r="H96" s="152">
        <v>38.020000000000003</v>
      </c>
      <c r="I96" s="162">
        <f t="shared" si="29"/>
        <v>1.0133262260127931</v>
      </c>
      <c r="J96" s="152">
        <v>5.25</v>
      </c>
      <c r="K96" s="162">
        <f t="shared" si="30"/>
        <v>0.13992537313432835</v>
      </c>
      <c r="L96" s="153">
        <v>239.47</v>
      </c>
      <c r="M96" s="163">
        <f t="shared" si="31"/>
        <v>1.1532515991471215</v>
      </c>
      <c r="N96" s="153">
        <v>1376.9525000000001</v>
      </c>
      <c r="O96" s="152">
        <v>0</v>
      </c>
      <c r="P96" s="154">
        <v>0</v>
      </c>
      <c r="Q96" s="253">
        <v>0</v>
      </c>
      <c r="R96" s="152">
        <v>5.75</v>
      </c>
      <c r="S96" s="154">
        <v>0.15325159914712153</v>
      </c>
      <c r="T96" s="152" t="s">
        <v>576</v>
      </c>
      <c r="U96" s="152" t="s">
        <v>654</v>
      </c>
      <c r="V96" s="152"/>
      <c r="W96" s="158">
        <v>1</v>
      </c>
      <c r="X96" s="158" t="s">
        <v>713</v>
      </c>
    </row>
    <row r="97" spans="2:24">
      <c r="B97" s="917">
        <f t="shared" ref="B97" si="35">B87+1</f>
        <v>45967</v>
      </c>
      <c r="C97" s="920" t="str">
        <f t="shared" ref="C97" si="36">CHOOSE(WEEKDAY(B97,2),"一","二","三","四","五","六","日")</f>
        <v>四</v>
      </c>
      <c r="D97" s="161">
        <v>1</v>
      </c>
      <c r="E97" s="152" t="s">
        <v>680</v>
      </c>
      <c r="F97" s="153">
        <v>3319.7559000000088</v>
      </c>
      <c r="G97" s="152">
        <v>157.85</v>
      </c>
      <c r="H97" s="152">
        <v>158.87</v>
      </c>
      <c r="I97" s="162">
        <f t="shared" si="29"/>
        <v>1.0064618308520747</v>
      </c>
      <c r="J97" s="152">
        <v>7.05</v>
      </c>
      <c r="K97" s="162">
        <f t="shared" si="30"/>
        <v>4.4662654418751981E-2</v>
      </c>
      <c r="L97" s="153">
        <v>411.37</v>
      </c>
      <c r="M97" s="163">
        <f t="shared" si="31"/>
        <v>1.0511244852708268</v>
      </c>
      <c r="N97" s="153">
        <v>3319.7559000000088</v>
      </c>
      <c r="O97" s="152">
        <v>0</v>
      </c>
      <c r="P97" s="154">
        <v>0</v>
      </c>
      <c r="Q97" s="253">
        <v>0</v>
      </c>
      <c r="R97" s="152">
        <v>8.0700000000000216</v>
      </c>
      <c r="S97" s="154">
        <v>5.1124485270826872E-2</v>
      </c>
      <c r="T97" s="152" t="s">
        <v>576</v>
      </c>
      <c r="U97" s="152" t="s">
        <v>654</v>
      </c>
      <c r="V97" s="152"/>
      <c r="W97" s="158">
        <v>1</v>
      </c>
      <c r="X97" s="158" t="s">
        <v>669</v>
      </c>
    </row>
    <row r="98" spans="2:24">
      <c r="B98" s="936"/>
      <c r="C98" s="921"/>
      <c r="D98" s="161">
        <v>2</v>
      </c>
      <c r="E98" s="152" t="s">
        <v>678</v>
      </c>
      <c r="F98" s="153">
        <v>2733.78</v>
      </c>
      <c r="G98" s="152">
        <v>12628</v>
      </c>
      <c r="H98" s="152">
        <v>13594</v>
      </c>
      <c r="I98" s="162">
        <f t="shared" si="29"/>
        <v>1.0764966740576496</v>
      </c>
      <c r="J98" s="152">
        <v>0</v>
      </c>
      <c r="K98" s="162">
        <f t="shared" si="30"/>
        <v>0</v>
      </c>
      <c r="L98" s="153">
        <v>2.83</v>
      </c>
      <c r="M98" s="163">
        <f t="shared" si="31"/>
        <v>1.0764966740576496</v>
      </c>
      <c r="N98" s="153">
        <v>2733.78</v>
      </c>
      <c r="O98" s="152">
        <v>0</v>
      </c>
      <c r="P98" s="154">
        <v>0</v>
      </c>
      <c r="Q98" s="253">
        <v>0</v>
      </c>
      <c r="R98" s="152">
        <v>966</v>
      </c>
      <c r="S98" s="154">
        <v>7.6496674057649663E-2</v>
      </c>
      <c r="T98" s="152" t="s">
        <v>576</v>
      </c>
      <c r="U98" s="152" t="s">
        <v>654</v>
      </c>
      <c r="V98" s="152"/>
      <c r="W98" s="158">
        <v>1</v>
      </c>
      <c r="X98" s="158" t="s">
        <v>669</v>
      </c>
    </row>
    <row r="99" spans="2:24">
      <c r="B99" s="936"/>
      <c r="C99" s="921"/>
      <c r="D99" s="161">
        <v>3</v>
      </c>
      <c r="E99" s="152" t="s">
        <v>584</v>
      </c>
      <c r="F99" s="153">
        <v>2361.7319000000025</v>
      </c>
      <c r="G99" s="152">
        <v>43.67</v>
      </c>
      <c r="H99" s="152">
        <v>44.2</v>
      </c>
      <c r="I99" s="162">
        <f t="shared" si="29"/>
        <v>1.0121364781314404</v>
      </c>
      <c r="J99" s="152">
        <v>2.88</v>
      </c>
      <c r="K99" s="162">
        <f t="shared" si="30"/>
        <v>6.5949164185940004E-2</v>
      </c>
      <c r="L99" s="153">
        <v>692.59</v>
      </c>
      <c r="M99" s="163">
        <f t="shared" si="31"/>
        <v>1.0780856423173804</v>
      </c>
      <c r="N99" s="153">
        <v>2361.7319000000025</v>
      </c>
      <c r="O99" s="152">
        <v>0</v>
      </c>
      <c r="P99" s="154">
        <v>0</v>
      </c>
      <c r="Q99" s="253">
        <v>0</v>
      </c>
      <c r="R99" s="152">
        <v>3.4100000000000037</v>
      </c>
      <c r="S99" s="154">
        <v>7.8085642317380438E-2</v>
      </c>
      <c r="T99" s="152" t="s">
        <v>576</v>
      </c>
      <c r="U99" s="152" t="s">
        <v>654</v>
      </c>
      <c r="V99" s="152"/>
      <c r="W99" s="158">
        <v>1</v>
      </c>
      <c r="X99" s="158" t="s">
        <v>582</v>
      </c>
    </row>
    <row r="100" spans="2:24">
      <c r="B100" s="936"/>
      <c r="C100" s="921"/>
      <c r="D100" s="161">
        <v>4</v>
      </c>
      <c r="E100" s="152" t="s">
        <v>648</v>
      </c>
      <c r="F100" s="153">
        <v>2268.7760000000007</v>
      </c>
      <c r="G100" s="152">
        <v>40.98</v>
      </c>
      <c r="H100" s="152">
        <v>41.94</v>
      </c>
      <c r="I100" s="162">
        <f t="shared" si="29"/>
        <v>1.0234260614934114</v>
      </c>
      <c r="J100" s="152">
        <v>5.6</v>
      </c>
      <c r="K100" s="162">
        <f t="shared" si="30"/>
        <v>0.13665202537823329</v>
      </c>
      <c r="L100" s="153">
        <v>345.85</v>
      </c>
      <c r="M100" s="163">
        <f t="shared" si="31"/>
        <v>1.1600780868716447</v>
      </c>
      <c r="N100" s="153">
        <v>2268.7760000000007</v>
      </c>
      <c r="O100" s="152">
        <v>0</v>
      </c>
      <c r="P100" s="154">
        <v>0</v>
      </c>
      <c r="Q100" s="253">
        <v>0</v>
      </c>
      <c r="R100" s="152">
        <v>6.5600000000000023</v>
      </c>
      <c r="S100" s="154">
        <v>0.16007808687164476</v>
      </c>
      <c r="T100" s="152" t="s">
        <v>576</v>
      </c>
      <c r="U100" s="152" t="s">
        <v>654</v>
      </c>
      <c r="V100" s="152"/>
      <c r="W100" s="158">
        <v>1</v>
      </c>
      <c r="X100" s="158" t="s">
        <v>640</v>
      </c>
    </row>
    <row r="101" spans="2:24">
      <c r="B101" s="936"/>
      <c r="C101" s="921"/>
      <c r="D101" s="161">
        <v>5</v>
      </c>
      <c r="E101" s="152" t="s">
        <v>363</v>
      </c>
      <c r="F101" s="153">
        <v>2235.0387999999953</v>
      </c>
      <c r="G101" s="152">
        <v>714.55</v>
      </c>
      <c r="H101" s="152">
        <v>704.05</v>
      </c>
      <c r="I101" s="162">
        <f t="shared" si="29"/>
        <v>0.9853054369883143</v>
      </c>
      <c r="J101" s="152">
        <v>25.66</v>
      </c>
      <c r="K101" s="162">
        <f t="shared" si="30"/>
        <v>3.5910713036176614E-2</v>
      </c>
      <c r="L101" s="153">
        <v>147.43</v>
      </c>
      <c r="M101" s="163">
        <f t="shared" si="31"/>
        <v>1.021216150024491</v>
      </c>
      <c r="N101" s="153">
        <v>2235.0387999999953</v>
      </c>
      <c r="O101" s="152">
        <v>0</v>
      </c>
      <c r="P101" s="154">
        <v>0</v>
      </c>
      <c r="Q101" s="253">
        <v>0</v>
      </c>
      <c r="R101" s="152">
        <v>15.159999999999968</v>
      </c>
      <c r="S101" s="154">
        <v>2.1216150024490895E-2</v>
      </c>
      <c r="T101" s="152" t="s">
        <v>576</v>
      </c>
      <c r="U101" s="152" t="s">
        <v>219</v>
      </c>
      <c r="V101" s="152" t="s">
        <v>382</v>
      </c>
      <c r="W101" s="158">
        <v>1</v>
      </c>
      <c r="X101" s="158" t="s">
        <v>370</v>
      </c>
    </row>
    <row r="102" spans="2:24">
      <c r="B102" s="936"/>
      <c r="C102" s="921"/>
      <c r="D102" s="161">
        <v>6</v>
      </c>
      <c r="E102" s="152" t="s">
        <v>699</v>
      </c>
      <c r="F102" s="153">
        <v>1687.1288000000029</v>
      </c>
      <c r="G102" s="152">
        <v>607.35</v>
      </c>
      <c r="H102" s="152">
        <v>599.69000000000005</v>
      </c>
      <c r="I102" s="162">
        <f t="shared" si="29"/>
        <v>0.98738783238659755</v>
      </c>
      <c r="J102" s="152">
        <v>25.5</v>
      </c>
      <c r="K102" s="162">
        <f t="shared" si="30"/>
        <v>4.1985675475426032E-2</v>
      </c>
      <c r="L102" s="153">
        <v>94.57</v>
      </c>
      <c r="M102" s="163">
        <f t="shared" si="31"/>
        <v>1.0293735078620236</v>
      </c>
      <c r="N102" s="153">
        <v>1687.1288000000029</v>
      </c>
      <c r="O102" s="152">
        <v>0</v>
      </c>
      <c r="P102" s="154">
        <v>0</v>
      </c>
      <c r="Q102" s="253">
        <v>0</v>
      </c>
      <c r="R102" s="152">
        <v>17.840000000000032</v>
      </c>
      <c r="S102" s="154">
        <v>2.9373507862023595E-2</v>
      </c>
      <c r="T102" s="152" t="s">
        <v>576</v>
      </c>
      <c r="U102" s="152" t="s">
        <v>654</v>
      </c>
      <c r="V102" s="152"/>
      <c r="W102" s="158">
        <v>1</v>
      </c>
      <c r="X102" s="158" t="s">
        <v>698</v>
      </c>
    </row>
    <row r="103" spans="2:24">
      <c r="B103" s="936"/>
      <c r="C103" s="921"/>
      <c r="D103" s="161">
        <v>7</v>
      </c>
      <c r="E103" s="152" t="s">
        <v>439</v>
      </c>
      <c r="F103" s="153">
        <v>1363.0049999999999</v>
      </c>
      <c r="G103" s="152">
        <v>158.71</v>
      </c>
      <c r="H103" s="152">
        <v>158.81</v>
      </c>
      <c r="I103" s="162">
        <f t="shared" si="29"/>
        <v>1.0006300800201626</v>
      </c>
      <c r="J103" s="152">
        <v>2.15</v>
      </c>
      <c r="K103" s="162">
        <f t="shared" si="30"/>
        <v>1.3546720433495052E-2</v>
      </c>
      <c r="L103" s="153">
        <v>605.78</v>
      </c>
      <c r="M103" s="163">
        <f t="shared" si="31"/>
        <v>1.0141768004536575</v>
      </c>
      <c r="N103" s="153">
        <v>1363.0049999999999</v>
      </c>
      <c r="O103" s="152">
        <v>0</v>
      </c>
      <c r="P103" s="154">
        <v>0</v>
      </c>
      <c r="Q103" s="253">
        <v>0</v>
      </c>
      <c r="R103" s="152">
        <v>2.25</v>
      </c>
      <c r="S103" s="154">
        <v>1.4176800453657613E-2</v>
      </c>
      <c r="T103" s="152" t="s">
        <v>576</v>
      </c>
      <c r="U103" s="152" t="s">
        <v>220</v>
      </c>
      <c r="V103" s="152" t="s">
        <v>383</v>
      </c>
      <c r="W103" s="158">
        <v>1</v>
      </c>
      <c r="X103" s="158" t="s">
        <v>374</v>
      </c>
    </row>
    <row r="104" spans="2:24">
      <c r="B104" s="936"/>
      <c r="C104" s="921"/>
      <c r="D104" s="161">
        <v>8</v>
      </c>
      <c r="E104" s="152" t="s">
        <v>711</v>
      </c>
      <c r="F104" s="153">
        <v>1117.8859999999988</v>
      </c>
      <c r="G104" s="152">
        <v>61.75</v>
      </c>
      <c r="H104" s="152">
        <v>62.44</v>
      </c>
      <c r="I104" s="162">
        <f t="shared" si="29"/>
        <v>1.0111740890688259</v>
      </c>
      <c r="J104" s="152">
        <v>1.75</v>
      </c>
      <c r="K104" s="162">
        <f t="shared" si="30"/>
        <v>2.8340080971659919E-2</v>
      </c>
      <c r="L104" s="153">
        <v>458.15</v>
      </c>
      <c r="M104" s="163">
        <f t="shared" si="31"/>
        <v>1.0395141700404857</v>
      </c>
      <c r="N104" s="153">
        <v>1117.8859999999988</v>
      </c>
      <c r="O104" s="152">
        <v>0</v>
      </c>
      <c r="P104" s="154">
        <v>0</v>
      </c>
      <c r="Q104" s="253">
        <v>0</v>
      </c>
      <c r="R104" s="152">
        <v>2.4399999999999977</v>
      </c>
      <c r="S104" s="154">
        <v>3.9514170040485797E-2</v>
      </c>
      <c r="T104" s="152" t="s">
        <v>576</v>
      </c>
      <c r="U104" s="152" t="s">
        <v>654</v>
      </c>
      <c r="V104" s="152"/>
      <c r="W104" s="158">
        <v>1</v>
      </c>
      <c r="X104" s="158" t="s">
        <v>713</v>
      </c>
    </row>
    <row r="105" spans="2:24">
      <c r="B105" s="936"/>
      <c r="C105" s="921"/>
      <c r="D105" s="161">
        <v>9</v>
      </c>
      <c r="E105" s="152" t="s">
        <v>681</v>
      </c>
      <c r="F105" s="153">
        <v>1011.1668000000005</v>
      </c>
      <c r="G105" s="152">
        <v>505.12</v>
      </c>
      <c r="H105" s="152">
        <v>466.1</v>
      </c>
      <c r="I105" s="162">
        <f t="shared" si="29"/>
        <v>0.92275102945834653</v>
      </c>
      <c r="J105" s="152">
        <v>72</v>
      </c>
      <c r="K105" s="162">
        <f t="shared" si="30"/>
        <v>0.14254038644282546</v>
      </c>
      <c r="L105" s="153">
        <v>30.66</v>
      </c>
      <c r="M105" s="163">
        <f t="shared" si="31"/>
        <v>1.0652914159011719</v>
      </c>
      <c r="N105" s="153">
        <v>1011.1668000000005</v>
      </c>
      <c r="O105" s="152">
        <v>0</v>
      </c>
      <c r="P105" s="154">
        <v>0</v>
      </c>
      <c r="Q105" s="253">
        <v>0</v>
      </c>
      <c r="R105" s="152">
        <v>32.980000000000018</v>
      </c>
      <c r="S105" s="154">
        <v>6.5291415901172031E-2</v>
      </c>
      <c r="T105" s="152" t="s">
        <v>576</v>
      </c>
      <c r="U105" s="152" t="s">
        <v>654</v>
      </c>
      <c r="V105" s="152"/>
      <c r="W105" s="158">
        <v>1</v>
      </c>
      <c r="X105" s="158" t="s">
        <v>669</v>
      </c>
    </row>
    <row r="106" spans="2:24">
      <c r="B106" s="937"/>
      <c r="C106" s="922"/>
      <c r="D106" s="161">
        <v>10</v>
      </c>
      <c r="E106" s="152" t="s">
        <v>659</v>
      </c>
      <c r="F106" s="153">
        <v>970.48769999999888</v>
      </c>
      <c r="G106" s="152">
        <v>468.96</v>
      </c>
      <c r="H106" s="152">
        <v>443.27</v>
      </c>
      <c r="I106" s="162">
        <f t="shared" si="29"/>
        <v>0.94521920846127605</v>
      </c>
      <c r="J106" s="152">
        <v>44.4</v>
      </c>
      <c r="K106" s="162">
        <f t="shared" si="30"/>
        <v>9.4677584442169907E-2</v>
      </c>
      <c r="L106" s="153">
        <v>51.87</v>
      </c>
      <c r="M106" s="163">
        <f t="shared" si="31"/>
        <v>1.0398967929034459</v>
      </c>
      <c r="N106" s="153">
        <v>970.48769999999888</v>
      </c>
      <c r="O106" s="152">
        <v>0</v>
      </c>
      <c r="P106" s="154">
        <v>0</v>
      </c>
      <c r="Q106" s="253">
        <v>0</v>
      </c>
      <c r="R106" s="152">
        <v>18.70999999999998</v>
      </c>
      <c r="S106" s="154">
        <v>3.9896792903445881E-2</v>
      </c>
      <c r="T106" s="152" t="s">
        <v>576</v>
      </c>
      <c r="U106" s="152" t="s">
        <v>654</v>
      </c>
      <c r="V106" s="152"/>
      <c r="W106" s="158">
        <v>1</v>
      </c>
      <c r="X106" s="158" t="s">
        <v>661</v>
      </c>
    </row>
    <row r="107" spans="2:24">
      <c r="B107" s="917">
        <f t="shared" ref="B107" si="37">B97+1</f>
        <v>45968</v>
      </c>
      <c r="C107" s="920" t="str">
        <f t="shared" ref="C107" si="38">CHOOSE(WEEKDAY(B107,2),"一","二","三","四","五","六","日")</f>
        <v>五</v>
      </c>
      <c r="D107" s="161">
        <v>1</v>
      </c>
      <c r="E107" s="152" t="s">
        <v>363</v>
      </c>
      <c r="F107" s="153">
        <v>2553.4875999999908</v>
      </c>
      <c r="G107" s="152">
        <v>567.46</v>
      </c>
      <c r="H107" s="152">
        <v>534.34</v>
      </c>
      <c r="I107" s="162">
        <f t="shared" si="29"/>
        <v>0.94163465266274271</v>
      </c>
      <c r="J107" s="152">
        <v>50.44</v>
      </c>
      <c r="K107" s="162">
        <f t="shared" si="30"/>
        <v>8.8887322454446124E-2</v>
      </c>
      <c r="L107" s="153">
        <v>147.43</v>
      </c>
      <c r="M107" s="163">
        <f t="shared" si="31"/>
        <v>1.0305219751171888</v>
      </c>
      <c r="N107" s="153">
        <v>2553.4875999999908</v>
      </c>
      <c r="O107" s="152">
        <v>0</v>
      </c>
      <c r="P107" s="154">
        <v>0</v>
      </c>
      <c r="Q107" s="253">
        <v>0</v>
      </c>
      <c r="R107" s="152">
        <v>17.319999999999936</v>
      </c>
      <c r="S107" s="154">
        <v>3.0521975117188762E-2</v>
      </c>
      <c r="T107" s="152" t="s">
        <v>576</v>
      </c>
      <c r="U107" s="152" t="s">
        <v>219</v>
      </c>
      <c r="V107" s="152" t="s">
        <v>382</v>
      </c>
      <c r="W107" s="158">
        <v>1</v>
      </c>
      <c r="X107" s="158" t="s">
        <v>370</v>
      </c>
    </row>
    <row r="108" spans="2:24">
      <c r="B108" s="936"/>
      <c r="C108" s="921"/>
      <c r="D108" s="161">
        <v>2</v>
      </c>
      <c r="E108" s="152" t="s">
        <v>699</v>
      </c>
      <c r="F108" s="153">
        <v>2344.3902999999964</v>
      </c>
      <c r="G108" s="152">
        <v>545.4</v>
      </c>
      <c r="H108" s="152">
        <v>547.54</v>
      </c>
      <c r="I108" s="162">
        <f t="shared" si="29"/>
        <v>1.0039237257059039</v>
      </c>
      <c r="J108" s="152">
        <v>22.65</v>
      </c>
      <c r="K108" s="162">
        <f t="shared" si="30"/>
        <v>4.152915291529153E-2</v>
      </c>
      <c r="L108" s="153">
        <v>94.57</v>
      </c>
      <c r="M108" s="163">
        <f t="shared" si="31"/>
        <v>1.0454528786211954</v>
      </c>
      <c r="N108" s="153">
        <v>2344.3902999999964</v>
      </c>
      <c r="O108" s="152">
        <v>0</v>
      </c>
      <c r="P108" s="154">
        <v>0</v>
      </c>
      <c r="Q108" s="253">
        <v>0</v>
      </c>
      <c r="R108" s="152">
        <v>24.789999999999964</v>
      </c>
      <c r="S108" s="154">
        <v>4.5452878621195389E-2</v>
      </c>
      <c r="T108" s="152" t="s">
        <v>576</v>
      </c>
      <c r="U108" s="152" t="s">
        <v>654</v>
      </c>
      <c r="V108" s="152"/>
      <c r="W108" s="158">
        <v>1</v>
      </c>
      <c r="X108" s="158" t="s">
        <v>698</v>
      </c>
    </row>
    <row r="109" spans="2:24">
      <c r="B109" s="936"/>
      <c r="C109" s="921"/>
      <c r="D109" s="161">
        <v>3</v>
      </c>
      <c r="E109" s="152" t="s">
        <v>533</v>
      </c>
      <c r="F109" s="153">
        <v>1679.8175999999983</v>
      </c>
      <c r="G109" s="152">
        <v>514.77</v>
      </c>
      <c r="H109" s="152">
        <v>509.81</v>
      </c>
      <c r="I109" s="162">
        <f t="shared" si="29"/>
        <v>0.99036462886337595</v>
      </c>
      <c r="J109" s="152">
        <v>18.100000000000001</v>
      </c>
      <c r="K109" s="162">
        <f t="shared" si="30"/>
        <v>3.5161334188084002E-2</v>
      </c>
      <c r="L109" s="153">
        <v>127.84</v>
      </c>
      <c r="M109" s="163">
        <f t="shared" si="31"/>
        <v>1.0255259630514599</v>
      </c>
      <c r="N109" s="153">
        <v>1679.8175999999983</v>
      </c>
      <c r="O109" s="152">
        <v>0</v>
      </c>
      <c r="P109" s="154">
        <v>0</v>
      </c>
      <c r="Q109" s="253">
        <v>0</v>
      </c>
      <c r="R109" s="152">
        <v>13.139999999999986</v>
      </c>
      <c r="S109" s="154">
        <v>2.5525963051459849E-2</v>
      </c>
      <c r="T109" s="152" t="s">
        <v>576</v>
      </c>
      <c r="U109" s="152" t="s">
        <v>654</v>
      </c>
      <c r="V109" s="152"/>
      <c r="W109" s="158">
        <v>1</v>
      </c>
      <c r="X109" s="158" t="s">
        <v>370</v>
      </c>
    </row>
    <row r="110" spans="2:24">
      <c r="B110" s="936"/>
      <c r="C110" s="921"/>
      <c r="D110" s="161">
        <v>4</v>
      </c>
      <c r="E110" s="152" t="s">
        <v>711</v>
      </c>
      <c r="F110" s="153">
        <v>1566.8729999999975</v>
      </c>
      <c r="G110" s="152">
        <v>62.93</v>
      </c>
      <c r="H110" s="152">
        <v>60.6</v>
      </c>
      <c r="I110" s="162">
        <f t="shared" si="29"/>
        <v>0.9629747338312411</v>
      </c>
      <c r="J110" s="152">
        <v>5.75</v>
      </c>
      <c r="K110" s="162">
        <f t="shared" si="30"/>
        <v>9.1371365008739866E-2</v>
      </c>
      <c r="L110" s="153">
        <v>458.15</v>
      </c>
      <c r="M110" s="163">
        <f t="shared" si="31"/>
        <v>1.0543460988399809</v>
      </c>
      <c r="N110" s="153">
        <v>1566.8729999999975</v>
      </c>
      <c r="O110" s="152">
        <v>0</v>
      </c>
      <c r="P110" s="154">
        <v>0</v>
      </c>
      <c r="Q110" s="253">
        <v>0</v>
      </c>
      <c r="R110" s="152">
        <v>3.4199999999999946</v>
      </c>
      <c r="S110" s="154">
        <v>5.4346098839980844E-2</v>
      </c>
      <c r="T110" s="152" t="s">
        <v>576</v>
      </c>
      <c r="U110" s="152" t="s">
        <v>654</v>
      </c>
      <c r="V110" s="152"/>
      <c r="W110" s="158">
        <v>1</v>
      </c>
      <c r="X110" s="158" t="s">
        <v>713</v>
      </c>
    </row>
    <row r="111" spans="2:24">
      <c r="B111" s="936"/>
      <c r="C111" s="921"/>
      <c r="D111" s="161">
        <v>5</v>
      </c>
      <c r="E111" s="152" t="s">
        <v>435</v>
      </c>
      <c r="F111" s="153">
        <v>1391.009399999996</v>
      </c>
      <c r="G111" s="152">
        <v>90.09</v>
      </c>
      <c r="H111" s="152">
        <v>89.35</v>
      </c>
      <c r="I111" s="162">
        <f t="shared" si="29"/>
        <v>0.99178599178599169</v>
      </c>
      <c r="J111" s="152">
        <v>4</v>
      </c>
      <c r="K111" s="162">
        <f t="shared" si="30"/>
        <v>4.44000444000444E-2</v>
      </c>
      <c r="L111" s="153">
        <v>426.69</v>
      </c>
      <c r="M111" s="163">
        <f t="shared" si="31"/>
        <v>1.036186036186036</v>
      </c>
      <c r="N111" s="153">
        <v>1391.009399999996</v>
      </c>
      <c r="O111" s="152">
        <v>0</v>
      </c>
      <c r="P111" s="154">
        <v>0</v>
      </c>
      <c r="Q111" s="253">
        <v>0</v>
      </c>
      <c r="R111" s="152">
        <v>3.2599999999999909</v>
      </c>
      <c r="S111" s="154">
        <v>3.6186036186036087E-2</v>
      </c>
      <c r="T111" s="152" t="s">
        <v>576</v>
      </c>
      <c r="U111" s="152" t="s">
        <v>654</v>
      </c>
      <c r="V111" s="152"/>
      <c r="W111" s="158">
        <v>1</v>
      </c>
      <c r="X111" s="158" t="s">
        <v>436</v>
      </c>
    </row>
    <row r="112" spans="2:24">
      <c r="B112" s="936"/>
      <c r="C112" s="921"/>
      <c r="D112" s="161">
        <v>6</v>
      </c>
      <c r="E112" s="152" t="s">
        <v>438</v>
      </c>
      <c r="F112" s="153">
        <v>1106.9695999999988</v>
      </c>
      <c r="G112" s="152">
        <v>46.85</v>
      </c>
      <c r="H112" s="152">
        <v>45.38</v>
      </c>
      <c r="I112" s="162">
        <f t="shared" si="29"/>
        <v>0.96862326574172897</v>
      </c>
      <c r="J112" s="152">
        <v>3.23</v>
      </c>
      <c r="K112" s="162">
        <f t="shared" si="30"/>
        <v>6.8943436499466382E-2</v>
      </c>
      <c r="L112" s="153">
        <v>628.96</v>
      </c>
      <c r="M112" s="163">
        <f t="shared" si="31"/>
        <v>1.0375667022411952</v>
      </c>
      <c r="N112" s="153">
        <v>1106.9695999999988</v>
      </c>
      <c r="O112" s="152">
        <v>0</v>
      </c>
      <c r="P112" s="154">
        <v>0</v>
      </c>
      <c r="Q112" s="253">
        <v>0</v>
      </c>
      <c r="R112" s="152">
        <v>1.759999999999998</v>
      </c>
      <c r="S112" s="154">
        <v>3.7566702241195259E-2</v>
      </c>
      <c r="T112" s="152" t="s">
        <v>576</v>
      </c>
      <c r="U112" s="152" t="s">
        <v>654</v>
      </c>
      <c r="V112" s="152"/>
      <c r="W112" s="158">
        <v>1</v>
      </c>
      <c r="X112" s="158" t="s">
        <v>408</v>
      </c>
    </row>
    <row r="113" spans="2:25">
      <c r="B113" s="936"/>
      <c r="C113" s="921"/>
      <c r="D113" s="161">
        <v>7</v>
      </c>
      <c r="E113" s="152" t="s">
        <v>635</v>
      </c>
      <c r="F113" s="153">
        <v>995.91780000000006</v>
      </c>
      <c r="G113" s="152">
        <v>296.94</v>
      </c>
      <c r="H113" s="152">
        <v>286.8</v>
      </c>
      <c r="I113" s="162">
        <f t="shared" si="29"/>
        <v>0.96585168720953729</v>
      </c>
      <c r="J113" s="152">
        <v>25.2</v>
      </c>
      <c r="K113" s="162">
        <f t="shared" si="30"/>
        <v>8.4865629420084868E-2</v>
      </c>
      <c r="L113" s="153">
        <v>66.13</v>
      </c>
      <c r="M113" s="163">
        <f t="shared" si="31"/>
        <v>1.0507173166296222</v>
      </c>
      <c r="N113" s="153">
        <v>995.91780000000006</v>
      </c>
      <c r="O113" s="152">
        <v>0</v>
      </c>
      <c r="P113" s="154">
        <v>0</v>
      </c>
      <c r="Q113" s="253">
        <v>0</v>
      </c>
      <c r="R113" s="152">
        <v>15.060000000000002</v>
      </c>
      <c r="S113" s="154">
        <v>5.0717316629622151E-2</v>
      </c>
      <c r="T113" s="152" t="s">
        <v>576</v>
      </c>
      <c r="U113" s="152" t="s">
        <v>654</v>
      </c>
      <c r="V113" s="152"/>
      <c r="W113" s="158">
        <v>1</v>
      </c>
      <c r="X113" s="158" t="s">
        <v>372</v>
      </c>
    </row>
    <row r="114" spans="2:25">
      <c r="B114" s="936"/>
      <c r="C114" s="921"/>
      <c r="D114" s="161">
        <v>8</v>
      </c>
      <c r="E114" s="152" t="s">
        <v>364</v>
      </c>
      <c r="F114" s="153">
        <v>893.36519999999359</v>
      </c>
      <c r="G114" s="152">
        <v>2211.7199999999998</v>
      </c>
      <c r="H114" s="152">
        <v>2198.4899999999998</v>
      </c>
      <c r="I114" s="162">
        <f t="shared" si="29"/>
        <v>0.99401823015571589</v>
      </c>
      <c r="J114" s="152">
        <v>35.909999999999997</v>
      </c>
      <c r="K114" s="162">
        <f t="shared" si="30"/>
        <v>1.6236232434485378E-2</v>
      </c>
      <c r="L114" s="153">
        <v>39.39</v>
      </c>
      <c r="M114" s="163">
        <f t="shared" si="31"/>
        <v>1.0102544625902012</v>
      </c>
      <c r="N114" s="153">
        <v>893.36519999999359</v>
      </c>
      <c r="O114" s="152">
        <v>0</v>
      </c>
      <c r="P114" s="154">
        <v>0</v>
      </c>
      <c r="Q114" s="253">
        <v>0</v>
      </c>
      <c r="R114" s="152">
        <v>22.679999999999836</v>
      </c>
      <c r="S114" s="154">
        <v>1.0254462590201218E-2</v>
      </c>
      <c r="T114" s="152" t="s">
        <v>576</v>
      </c>
      <c r="U114" s="152" t="s">
        <v>220</v>
      </c>
      <c r="V114" s="152" t="s">
        <v>383</v>
      </c>
      <c r="W114" s="158">
        <v>1</v>
      </c>
      <c r="X114" s="158" t="s">
        <v>370</v>
      </c>
    </row>
    <row r="115" spans="2:25">
      <c r="B115" s="936"/>
      <c r="C115" s="921"/>
      <c r="D115" s="161">
        <v>9</v>
      </c>
      <c r="E115" s="152" t="s">
        <v>534</v>
      </c>
      <c r="F115" s="153">
        <v>878.72400000000289</v>
      </c>
      <c r="G115" s="152">
        <v>135.43</v>
      </c>
      <c r="H115" s="152">
        <v>134.93</v>
      </c>
      <c r="I115" s="162">
        <f t="shared" si="29"/>
        <v>0.99630805582219595</v>
      </c>
      <c r="J115" s="152">
        <v>3.8</v>
      </c>
      <c r="K115" s="162">
        <f t="shared" si="30"/>
        <v>2.8058775751310636E-2</v>
      </c>
      <c r="L115" s="153">
        <v>266.27999999999997</v>
      </c>
      <c r="M115" s="163">
        <f t="shared" si="31"/>
        <v>1.0243668315735066</v>
      </c>
      <c r="N115" s="153">
        <v>878.72400000000289</v>
      </c>
      <c r="O115" s="152">
        <v>0</v>
      </c>
      <c r="P115" s="154">
        <v>0</v>
      </c>
      <c r="Q115" s="253">
        <v>0</v>
      </c>
      <c r="R115" s="152">
        <v>3.3000000000000114</v>
      </c>
      <c r="S115" s="154">
        <v>2.4366831573506692E-2</v>
      </c>
      <c r="T115" s="152" t="s">
        <v>576</v>
      </c>
      <c r="U115" s="152" t="s">
        <v>654</v>
      </c>
      <c r="V115" s="152"/>
      <c r="W115" s="158">
        <v>1</v>
      </c>
      <c r="X115" s="158" t="s">
        <v>535</v>
      </c>
    </row>
    <row r="116" spans="2:25">
      <c r="B116" s="937"/>
      <c r="C116" s="922"/>
      <c r="D116" s="161">
        <v>10</v>
      </c>
      <c r="E116" s="152" t="s">
        <v>646</v>
      </c>
      <c r="F116" s="153">
        <v>815.23679999999979</v>
      </c>
      <c r="G116" s="152">
        <v>18.170000000000002</v>
      </c>
      <c r="H116" s="152">
        <v>18.16</v>
      </c>
      <c r="I116" s="162">
        <f t="shared" si="29"/>
        <v>0.99944964226747379</v>
      </c>
      <c r="J116" s="152">
        <v>1.53</v>
      </c>
      <c r="K116" s="162">
        <f t="shared" si="30"/>
        <v>8.4204733076499713E-2</v>
      </c>
      <c r="L116" s="153">
        <v>536.34</v>
      </c>
      <c r="M116" s="163">
        <f t="shared" si="31"/>
        <v>1.0836543753439736</v>
      </c>
      <c r="N116" s="153">
        <v>815.23679999999979</v>
      </c>
      <c r="O116" s="152">
        <v>0</v>
      </c>
      <c r="P116" s="154">
        <v>0</v>
      </c>
      <c r="Q116" s="253">
        <v>0</v>
      </c>
      <c r="R116" s="152">
        <v>1.5199999999999996</v>
      </c>
      <c r="S116" s="154">
        <v>8.3654375343973547E-2</v>
      </c>
      <c r="T116" s="152" t="s">
        <v>576</v>
      </c>
      <c r="U116" s="152" t="s">
        <v>654</v>
      </c>
      <c r="V116" s="152"/>
      <c r="W116" s="158">
        <v>1</v>
      </c>
      <c r="X116" s="158" t="s">
        <v>378</v>
      </c>
    </row>
    <row r="117" spans="2:25">
      <c r="B117" s="917">
        <f t="shared" ref="B117" si="39">B107+1</f>
        <v>45969</v>
      </c>
      <c r="C117" s="920" t="str">
        <f t="shared" ref="C117" si="40">CHOOSE(WEEKDAY(B117,2),"一","二","三","四","五","六","日")</f>
        <v>六</v>
      </c>
      <c r="D117" s="161">
        <v>1</v>
      </c>
      <c r="E117" s="152" t="s">
        <v>363</v>
      </c>
      <c r="F117" s="153">
        <v>1931.3329999999867</v>
      </c>
      <c r="G117" s="152">
        <v>570.20000000000005</v>
      </c>
      <c r="H117" s="152">
        <v>548.26</v>
      </c>
      <c r="I117" s="162">
        <f t="shared" si="29"/>
        <v>0.96152227288670633</v>
      </c>
      <c r="J117" s="152">
        <v>35.04</v>
      </c>
      <c r="K117" s="162">
        <f t="shared" si="30"/>
        <v>6.1452122062434229E-2</v>
      </c>
      <c r="L117" s="153">
        <v>147.43</v>
      </c>
      <c r="M117" s="163">
        <f t="shared" si="31"/>
        <v>1.0229743949491406</v>
      </c>
      <c r="N117" s="153">
        <v>1931.3329999999867</v>
      </c>
      <c r="O117" s="152">
        <v>0</v>
      </c>
      <c r="P117" s="154">
        <v>0</v>
      </c>
      <c r="Q117" s="253">
        <v>0</v>
      </c>
      <c r="R117" s="152">
        <v>13.099999999999909</v>
      </c>
      <c r="S117" s="154">
        <v>2.2974394949140491E-2</v>
      </c>
      <c r="T117" s="152" t="s">
        <v>576</v>
      </c>
      <c r="U117" s="152" t="s">
        <v>219</v>
      </c>
      <c r="V117" s="152" t="s">
        <v>382</v>
      </c>
      <c r="W117" s="158">
        <v>1</v>
      </c>
      <c r="X117" s="158" t="s">
        <v>370</v>
      </c>
    </row>
    <row r="118" spans="2:25">
      <c r="B118" s="936"/>
      <c r="C118" s="921"/>
      <c r="D118" s="161">
        <v>2</v>
      </c>
      <c r="E118" s="152" t="s">
        <v>699</v>
      </c>
      <c r="F118" s="153">
        <v>1085.663599999991</v>
      </c>
      <c r="G118" s="152">
        <v>549.6</v>
      </c>
      <c r="H118" s="152">
        <v>539.03</v>
      </c>
      <c r="I118" s="162">
        <f t="shared" si="29"/>
        <v>0.98076783114992716</v>
      </c>
      <c r="J118" s="152">
        <v>22.05</v>
      </c>
      <c r="K118" s="162">
        <f t="shared" si="30"/>
        <v>4.0120087336244538E-2</v>
      </c>
      <c r="L118" s="153">
        <v>94.57</v>
      </c>
      <c r="M118" s="163">
        <f t="shared" si="31"/>
        <v>1.0208879184861717</v>
      </c>
      <c r="N118" s="153">
        <v>1085.663599999991</v>
      </c>
      <c r="O118" s="152">
        <v>0</v>
      </c>
      <c r="P118" s="154">
        <v>0</v>
      </c>
      <c r="Q118" s="253">
        <v>0</v>
      </c>
      <c r="R118" s="152">
        <v>11.479999999999905</v>
      </c>
      <c r="S118" s="154">
        <v>2.0887918486171587E-2</v>
      </c>
      <c r="T118" s="152" t="s">
        <v>576</v>
      </c>
      <c r="U118" s="152" t="s">
        <v>654</v>
      </c>
      <c r="V118" s="152"/>
      <c r="W118" s="158">
        <v>1</v>
      </c>
      <c r="X118" s="158" t="s">
        <v>698</v>
      </c>
    </row>
    <row r="119" spans="2:25">
      <c r="B119" s="936"/>
      <c r="C119" s="921"/>
      <c r="D119" s="161">
        <v>3</v>
      </c>
      <c r="E119" s="152" t="s">
        <v>365</v>
      </c>
      <c r="F119" s="153">
        <v>1046.9802000000018</v>
      </c>
      <c r="G119" s="152">
        <v>331.24</v>
      </c>
      <c r="H119" s="152">
        <v>305.55</v>
      </c>
      <c r="I119" s="162">
        <f t="shared" si="29"/>
        <v>0.92244294167371088</v>
      </c>
      <c r="J119" s="152">
        <v>40.6</v>
      </c>
      <c r="K119" s="162">
        <f t="shared" si="30"/>
        <v>0.12256973795435334</v>
      </c>
      <c r="L119" s="153">
        <v>70.22</v>
      </c>
      <c r="M119" s="163">
        <f t="shared" si="31"/>
        <v>1.0450126796280643</v>
      </c>
      <c r="N119" s="153">
        <v>1046.9802000000018</v>
      </c>
      <c r="O119" s="152">
        <v>0</v>
      </c>
      <c r="P119" s="154">
        <v>0</v>
      </c>
      <c r="Q119" s="253">
        <v>0</v>
      </c>
      <c r="R119" s="152">
        <v>14.910000000000025</v>
      </c>
      <c r="S119" s="154">
        <v>4.5012679628064316E-2</v>
      </c>
      <c r="T119" s="152" t="s">
        <v>576</v>
      </c>
      <c r="U119" s="152" t="s">
        <v>654</v>
      </c>
      <c r="V119" s="152"/>
      <c r="W119" s="158">
        <v>1</v>
      </c>
      <c r="X119" s="158" t="s">
        <v>378</v>
      </c>
    </row>
    <row r="120" spans="2:25">
      <c r="B120" s="936"/>
      <c r="C120" s="921"/>
      <c r="D120" s="161">
        <v>4</v>
      </c>
      <c r="E120" s="152" t="s">
        <v>635</v>
      </c>
      <c r="F120" s="153">
        <v>1024.3537000000006</v>
      </c>
      <c r="G120" s="152">
        <v>323.82</v>
      </c>
      <c r="H120" s="152">
        <v>318.31</v>
      </c>
      <c r="I120" s="162">
        <f t="shared" si="29"/>
        <v>0.98298437403495775</v>
      </c>
      <c r="J120" s="152">
        <v>21</v>
      </c>
      <c r="K120" s="162">
        <f t="shared" si="30"/>
        <v>6.4850843060959798E-2</v>
      </c>
      <c r="L120" s="153">
        <v>66.13</v>
      </c>
      <c r="M120" s="163">
        <f t="shared" si="31"/>
        <v>1.0478352170959175</v>
      </c>
      <c r="N120" s="153">
        <v>1024.3537000000006</v>
      </c>
      <c r="O120" s="152">
        <v>0</v>
      </c>
      <c r="P120" s="154">
        <v>0</v>
      </c>
      <c r="Q120" s="253">
        <v>0</v>
      </c>
      <c r="R120" s="152">
        <v>15.490000000000009</v>
      </c>
      <c r="S120" s="154">
        <v>4.7835217095917516E-2</v>
      </c>
      <c r="T120" s="152" t="s">
        <v>576</v>
      </c>
      <c r="U120" s="152" t="s">
        <v>654</v>
      </c>
      <c r="V120" s="152"/>
      <c r="W120" s="158">
        <v>1</v>
      </c>
      <c r="X120" s="158" t="s">
        <v>372</v>
      </c>
    </row>
    <row r="121" spans="2:25">
      <c r="B121" s="936"/>
      <c r="C121" s="921"/>
      <c r="D121" s="161">
        <v>5</v>
      </c>
      <c r="E121" s="152" t="s">
        <v>649</v>
      </c>
      <c r="F121" s="153">
        <v>931.41359999999861</v>
      </c>
      <c r="G121" s="152">
        <v>233.04</v>
      </c>
      <c r="H121" s="152">
        <v>229.2</v>
      </c>
      <c r="I121" s="162">
        <f t="shared" si="29"/>
        <v>0.98352214212152422</v>
      </c>
      <c r="J121" s="152">
        <v>13.2</v>
      </c>
      <c r="K121" s="162">
        <f t="shared" si="30"/>
        <v>5.6642636457260552E-2</v>
      </c>
      <c r="L121" s="153">
        <v>99.51</v>
      </c>
      <c r="M121" s="163">
        <f t="shared" si="31"/>
        <v>1.0401647785787846</v>
      </c>
      <c r="N121" s="153">
        <v>931.41359999999861</v>
      </c>
      <c r="O121" s="152">
        <v>0</v>
      </c>
      <c r="P121" s="154">
        <v>0</v>
      </c>
      <c r="Q121" s="253">
        <v>0</v>
      </c>
      <c r="R121" s="152">
        <v>9.3599999999999852</v>
      </c>
      <c r="S121" s="154">
        <v>4.0164778578784699E-2</v>
      </c>
      <c r="T121" s="152" t="s">
        <v>576</v>
      </c>
      <c r="U121" s="152" t="s">
        <v>654</v>
      </c>
      <c r="V121" s="152"/>
      <c r="W121" s="158">
        <v>1</v>
      </c>
      <c r="X121" s="158" t="s">
        <v>410</v>
      </c>
    </row>
    <row r="122" spans="2:25">
      <c r="B122" s="936"/>
      <c r="C122" s="921"/>
      <c r="D122" s="161">
        <v>6</v>
      </c>
      <c r="E122" s="152" t="s">
        <v>634</v>
      </c>
      <c r="F122" s="153">
        <v>885.56680000000074</v>
      </c>
      <c r="G122" s="152">
        <v>250.24</v>
      </c>
      <c r="H122" s="152">
        <v>248.02</v>
      </c>
      <c r="I122" s="162">
        <f t="shared" si="29"/>
        <v>0.99112851662404089</v>
      </c>
      <c r="J122" s="152">
        <v>10.4</v>
      </c>
      <c r="K122" s="162">
        <f t="shared" si="30"/>
        <v>4.1560102301790282E-2</v>
      </c>
      <c r="L122" s="153">
        <v>108.26</v>
      </c>
      <c r="M122" s="163">
        <f t="shared" si="31"/>
        <v>1.0326886189258313</v>
      </c>
      <c r="N122" s="153">
        <v>885.56680000000074</v>
      </c>
      <c r="O122" s="152">
        <v>0</v>
      </c>
      <c r="P122" s="154">
        <v>0</v>
      </c>
      <c r="Q122" s="253">
        <v>0</v>
      </c>
      <c r="R122" s="152">
        <v>8.1800000000000068</v>
      </c>
      <c r="S122" s="154">
        <v>3.2688618925831227E-2</v>
      </c>
      <c r="T122" s="152" t="s">
        <v>576</v>
      </c>
      <c r="U122" s="152" t="s">
        <v>220</v>
      </c>
      <c r="V122" s="152" t="s">
        <v>383</v>
      </c>
      <c r="W122" s="158">
        <v>1</v>
      </c>
      <c r="X122" s="158" t="s">
        <v>379</v>
      </c>
    </row>
    <row r="123" spans="2:25">
      <c r="B123" s="936"/>
      <c r="C123" s="921"/>
      <c r="D123" s="161">
        <v>7</v>
      </c>
      <c r="E123" s="152" t="s">
        <v>439</v>
      </c>
      <c r="F123" s="153">
        <v>751.16719999998827</v>
      </c>
      <c r="G123" s="152">
        <v>170.71</v>
      </c>
      <c r="H123" s="152">
        <v>171.95</v>
      </c>
      <c r="I123" s="162">
        <f t="shared" si="29"/>
        <v>1.0072637806806863</v>
      </c>
      <c r="J123" s="152">
        <v>0</v>
      </c>
      <c r="K123" s="162">
        <f t="shared" si="30"/>
        <v>0</v>
      </c>
      <c r="L123" s="153">
        <v>605.78</v>
      </c>
      <c r="M123" s="163">
        <f t="shared" si="31"/>
        <v>1.0072637806806863</v>
      </c>
      <c r="N123" s="153">
        <v>751.16719999998827</v>
      </c>
      <c r="O123" s="152">
        <v>0</v>
      </c>
      <c r="P123" s="154">
        <v>0</v>
      </c>
      <c r="Q123" s="253">
        <v>0</v>
      </c>
      <c r="R123" s="152">
        <v>1.2399999999999807</v>
      </c>
      <c r="S123" s="154">
        <v>7.2637806806864309E-3</v>
      </c>
      <c r="T123" s="152" t="s">
        <v>576</v>
      </c>
      <c r="U123" s="152" t="s">
        <v>220</v>
      </c>
      <c r="V123" s="152" t="s">
        <v>383</v>
      </c>
      <c r="W123" s="158">
        <v>1</v>
      </c>
      <c r="X123" s="158" t="s">
        <v>374</v>
      </c>
    </row>
    <row r="124" spans="2:25">
      <c r="B124" s="936"/>
      <c r="C124" s="921"/>
      <c r="D124" s="161">
        <v>8</v>
      </c>
      <c r="E124" s="152" t="s">
        <v>364</v>
      </c>
      <c r="F124" s="153">
        <v>735.01739999999427</v>
      </c>
      <c r="G124" s="152">
        <v>2486.73</v>
      </c>
      <c r="H124" s="152">
        <v>2455.39</v>
      </c>
      <c r="I124" s="162">
        <f t="shared" si="29"/>
        <v>0.98739710382711432</v>
      </c>
      <c r="J124" s="152">
        <v>50</v>
      </c>
      <c r="K124" s="162">
        <f t="shared" si="30"/>
        <v>2.0106726504284744E-2</v>
      </c>
      <c r="L124" s="153">
        <v>39.39</v>
      </c>
      <c r="M124" s="163">
        <f t="shared" si="31"/>
        <v>1.007503830331399</v>
      </c>
      <c r="N124" s="153">
        <v>735.01739999999427</v>
      </c>
      <c r="O124" s="152">
        <v>0</v>
      </c>
      <c r="P124" s="154">
        <v>0</v>
      </c>
      <c r="Q124" s="253">
        <v>0</v>
      </c>
      <c r="R124" s="152">
        <v>18.659999999999854</v>
      </c>
      <c r="S124" s="154">
        <v>7.5038303313990076E-3</v>
      </c>
      <c r="T124" s="152" t="s">
        <v>576</v>
      </c>
      <c r="U124" s="152" t="s">
        <v>220</v>
      </c>
      <c r="V124" s="152" t="s">
        <v>383</v>
      </c>
      <c r="W124" s="158">
        <v>1</v>
      </c>
      <c r="X124" s="158" t="s">
        <v>370</v>
      </c>
    </row>
    <row r="125" spans="2:25">
      <c r="B125" s="936"/>
      <c r="C125" s="921"/>
      <c r="D125" s="161">
        <v>9</v>
      </c>
      <c r="E125" s="152" t="s">
        <v>659</v>
      </c>
      <c r="F125" s="153">
        <v>710.10030000000279</v>
      </c>
      <c r="G125" s="152">
        <v>388.32</v>
      </c>
      <c r="H125" s="152">
        <v>379.41</v>
      </c>
      <c r="I125" s="162">
        <f t="shared" si="29"/>
        <v>0.97705500618046981</v>
      </c>
      <c r="J125" s="152">
        <v>22.6</v>
      </c>
      <c r="K125" s="162">
        <f t="shared" si="30"/>
        <v>5.819942315615987E-2</v>
      </c>
      <c r="L125" s="153">
        <v>51.87</v>
      </c>
      <c r="M125" s="163">
        <f t="shared" si="31"/>
        <v>1.0352544293366297</v>
      </c>
      <c r="N125" s="153">
        <v>710.10030000000279</v>
      </c>
      <c r="O125" s="152">
        <v>0</v>
      </c>
      <c r="P125" s="154">
        <v>0</v>
      </c>
      <c r="Q125" s="253">
        <v>0</v>
      </c>
      <c r="R125" s="152">
        <v>13.690000000000055</v>
      </c>
      <c r="S125" s="154">
        <v>3.5254429336629728E-2</v>
      </c>
      <c r="T125" s="152" t="s">
        <v>576</v>
      </c>
      <c r="U125" s="152" t="s">
        <v>654</v>
      </c>
      <c r="V125" s="152"/>
      <c r="W125" s="158">
        <v>1</v>
      </c>
      <c r="X125" s="158" t="s">
        <v>661</v>
      </c>
    </row>
    <row r="126" spans="2:25">
      <c r="B126" s="937"/>
      <c r="C126" s="922"/>
      <c r="D126" s="161">
        <v>10</v>
      </c>
      <c r="E126" s="152" t="s">
        <v>700</v>
      </c>
      <c r="F126" s="153">
        <v>703.48199999999974</v>
      </c>
      <c r="G126" s="152">
        <v>26.03</v>
      </c>
      <c r="H126" s="152">
        <v>26.28</v>
      </c>
      <c r="I126" s="162">
        <f t="shared" si="29"/>
        <v>1.009604302727622</v>
      </c>
      <c r="J126" s="152">
        <v>1.2</v>
      </c>
      <c r="K126" s="162">
        <f t="shared" si="30"/>
        <v>4.6100653092585472E-2</v>
      </c>
      <c r="L126" s="153">
        <v>485.16</v>
      </c>
      <c r="M126" s="163">
        <f t="shared" si="31"/>
        <v>1.0557049558202074</v>
      </c>
      <c r="N126" s="153">
        <v>703.48199999999974</v>
      </c>
      <c r="O126" s="152">
        <v>0</v>
      </c>
      <c r="P126" s="154">
        <v>0</v>
      </c>
      <c r="Q126" s="253">
        <v>0</v>
      </c>
      <c r="R126" s="152">
        <v>1.4499999999999993</v>
      </c>
      <c r="S126" s="154">
        <v>5.5704955820207423E-2</v>
      </c>
      <c r="T126" s="152" t="s">
        <v>576</v>
      </c>
      <c r="U126" s="152" t="s">
        <v>654</v>
      </c>
      <c r="V126" s="152"/>
      <c r="W126" s="158">
        <v>1</v>
      </c>
      <c r="X126" s="158" t="s">
        <v>378</v>
      </c>
    </row>
    <row r="127" spans="2:25">
      <c r="B127" s="917">
        <f t="shared" ref="B127" si="41">B117+1</f>
        <v>45970</v>
      </c>
      <c r="C127" s="920" t="str">
        <f t="shared" ref="C127" si="42">CHOOSE(WEEKDAY(B127,2),"一","二","三","四","五","六","日")</f>
        <v>日</v>
      </c>
      <c r="D127" s="161">
        <v>1</v>
      </c>
      <c r="E127" s="152" t="s">
        <v>534</v>
      </c>
      <c r="F127" s="153">
        <v>2638.8347999999987</v>
      </c>
      <c r="G127" s="152">
        <v>181.81</v>
      </c>
      <c r="H127" s="152">
        <v>183.17</v>
      </c>
      <c r="I127" s="162">
        <f t="shared" si="29"/>
        <v>1.0074803366151477</v>
      </c>
      <c r="J127" s="152">
        <v>8.5500000000000007</v>
      </c>
      <c r="K127" s="162">
        <f t="shared" si="30"/>
        <v>4.7027116220229911E-2</v>
      </c>
      <c r="L127" s="153">
        <v>266.27999999999997</v>
      </c>
      <c r="M127" s="163">
        <f t="shared" si="31"/>
        <v>1.0545074528353775</v>
      </c>
      <c r="N127" s="153">
        <v>2638.8347999999987</v>
      </c>
      <c r="O127" s="152">
        <v>0</v>
      </c>
      <c r="P127" s="154">
        <v>0</v>
      </c>
      <c r="Q127" s="253">
        <v>0</v>
      </c>
      <c r="R127" s="152">
        <v>9.9099999999999966</v>
      </c>
      <c r="S127" s="154">
        <v>5.4507452835377571E-2</v>
      </c>
      <c r="T127" s="152" t="s">
        <v>576</v>
      </c>
      <c r="U127" s="152" t="s">
        <v>654</v>
      </c>
      <c r="V127" s="152"/>
      <c r="W127" s="158">
        <v>1</v>
      </c>
      <c r="X127" s="158" t="s">
        <v>535</v>
      </c>
    </row>
    <row r="128" spans="2:25">
      <c r="B128" s="936"/>
      <c r="C128" s="921"/>
      <c r="D128" s="161">
        <v>2</v>
      </c>
      <c r="E128" s="152" t="s">
        <v>365</v>
      </c>
      <c r="F128" s="153">
        <v>1972.4797999999982</v>
      </c>
      <c r="G128" s="152">
        <v>331.1</v>
      </c>
      <c r="H128" s="152">
        <v>333.99</v>
      </c>
      <c r="I128" s="162">
        <f t="shared" si="29"/>
        <v>1.008728480821504</v>
      </c>
      <c r="J128" s="152">
        <v>25.2</v>
      </c>
      <c r="K128" s="162">
        <f t="shared" si="30"/>
        <v>7.6109936575052842E-2</v>
      </c>
      <c r="L128" s="153">
        <v>70.22</v>
      </c>
      <c r="M128" s="163">
        <f t="shared" si="31"/>
        <v>1.0848384173965568</v>
      </c>
      <c r="N128" s="153">
        <v>1972.4797999999982</v>
      </c>
      <c r="O128" s="152">
        <v>0</v>
      </c>
      <c r="P128" s="154">
        <v>0</v>
      </c>
      <c r="Q128" s="253">
        <v>0</v>
      </c>
      <c r="R128" s="152">
        <v>28.089999999999975</v>
      </c>
      <c r="S128" s="154">
        <v>8.4838417396556856E-2</v>
      </c>
      <c r="T128" s="152" t="s">
        <v>576</v>
      </c>
      <c r="U128" s="152" t="s">
        <v>654</v>
      </c>
      <c r="V128" s="152"/>
      <c r="W128" s="158">
        <v>1</v>
      </c>
      <c r="X128" s="158" t="s">
        <v>378</v>
      </c>
      <c r="Y128" s="155"/>
    </row>
    <row r="129" spans="2:25">
      <c r="B129" s="936"/>
      <c r="C129" s="921"/>
      <c r="D129" s="161">
        <v>3</v>
      </c>
      <c r="E129" s="152" t="s">
        <v>363</v>
      </c>
      <c r="F129" s="153">
        <v>1875.3096000000041</v>
      </c>
      <c r="G129" s="152">
        <v>907.04</v>
      </c>
      <c r="H129" s="152">
        <v>874.16</v>
      </c>
      <c r="I129" s="162">
        <f t="shared" si="29"/>
        <v>0.96375022049744219</v>
      </c>
      <c r="J129" s="152">
        <v>45.6</v>
      </c>
      <c r="K129" s="162">
        <f t="shared" si="30"/>
        <v>5.0273416828364795E-2</v>
      </c>
      <c r="L129" s="153">
        <v>147.43</v>
      </c>
      <c r="M129" s="163">
        <f t="shared" si="31"/>
        <v>1.0140236373258071</v>
      </c>
      <c r="N129" s="153">
        <v>1875.3096000000041</v>
      </c>
      <c r="O129" s="152">
        <v>0</v>
      </c>
      <c r="P129" s="154">
        <v>0</v>
      </c>
      <c r="Q129" s="253">
        <v>0</v>
      </c>
      <c r="R129" s="152">
        <v>12.720000000000027</v>
      </c>
      <c r="S129" s="154">
        <v>1.4023637325807052E-2</v>
      </c>
      <c r="T129" s="152" t="s">
        <v>576</v>
      </c>
      <c r="U129" s="152" t="s">
        <v>219</v>
      </c>
      <c r="V129" s="152" t="s">
        <v>382</v>
      </c>
      <c r="W129" s="158">
        <v>1</v>
      </c>
      <c r="X129" s="158" t="s">
        <v>370</v>
      </c>
      <c r="Y129" s="157"/>
    </row>
    <row r="130" spans="2:25">
      <c r="B130" s="936"/>
      <c r="C130" s="921"/>
      <c r="D130" s="161">
        <v>4</v>
      </c>
      <c r="E130" s="152" t="s">
        <v>435</v>
      </c>
      <c r="F130" s="153">
        <v>1544.6177999999959</v>
      </c>
      <c r="G130" s="152">
        <v>125.76</v>
      </c>
      <c r="H130" s="152">
        <v>121.78</v>
      </c>
      <c r="I130" s="162">
        <f t="shared" si="29"/>
        <v>0.96835241730279897</v>
      </c>
      <c r="J130" s="152">
        <v>7.6</v>
      </c>
      <c r="K130" s="162">
        <f t="shared" si="30"/>
        <v>6.0432569974554699E-2</v>
      </c>
      <c r="L130" s="153">
        <v>426.69</v>
      </c>
      <c r="M130" s="163">
        <f t="shared" si="31"/>
        <v>1.0287849872773536</v>
      </c>
      <c r="N130" s="153">
        <v>1544.6177999999959</v>
      </c>
      <c r="O130" s="152">
        <v>0</v>
      </c>
      <c r="P130" s="154">
        <v>0</v>
      </c>
      <c r="Q130" s="253">
        <v>0</v>
      </c>
      <c r="R130" s="152">
        <v>3.6199999999999903</v>
      </c>
      <c r="S130" s="154">
        <v>2.878498727735361E-2</v>
      </c>
      <c r="T130" s="152" t="s">
        <v>576</v>
      </c>
      <c r="U130" s="152" t="s">
        <v>654</v>
      </c>
      <c r="V130" s="152"/>
      <c r="W130" s="158">
        <v>1</v>
      </c>
      <c r="X130" s="158" t="s">
        <v>436</v>
      </c>
    </row>
    <row r="131" spans="2:25">
      <c r="B131" s="936"/>
      <c r="C131" s="921"/>
      <c r="D131" s="161">
        <v>5</v>
      </c>
      <c r="E131" s="152" t="s">
        <v>711</v>
      </c>
      <c r="F131" s="153">
        <v>1214.0974999999994</v>
      </c>
      <c r="G131" s="152">
        <v>61.15</v>
      </c>
      <c r="H131" s="152">
        <v>61.3</v>
      </c>
      <c r="I131" s="162">
        <f t="shared" si="29"/>
        <v>1.0024529844644317</v>
      </c>
      <c r="J131" s="152">
        <v>2.5</v>
      </c>
      <c r="K131" s="162">
        <f t="shared" si="30"/>
        <v>4.0883074407195422E-2</v>
      </c>
      <c r="L131" s="153">
        <v>458.15</v>
      </c>
      <c r="M131" s="163">
        <f t="shared" si="31"/>
        <v>1.0433360588716272</v>
      </c>
      <c r="N131" s="153">
        <v>1214.0974999999994</v>
      </c>
      <c r="O131" s="152">
        <v>0</v>
      </c>
      <c r="P131" s="154">
        <v>0</v>
      </c>
      <c r="Q131" s="253">
        <v>0</v>
      </c>
      <c r="R131" s="152">
        <v>2.6499999999999986</v>
      </c>
      <c r="S131" s="154">
        <v>4.3336058871627121E-2</v>
      </c>
      <c r="T131" s="152" t="s">
        <v>576</v>
      </c>
      <c r="U131" s="152" t="s">
        <v>654</v>
      </c>
      <c r="V131" s="152"/>
      <c r="W131" s="158">
        <v>1</v>
      </c>
      <c r="X131" s="158" t="s">
        <v>713</v>
      </c>
    </row>
    <row r="132" spans="2:25">
      <c r="B132" s="936"/>
      <c r="C132" s="921"/>
      <c r="D132" s="161">
        <v>6</v>
      </c>
      <c r="E132" s="152" t="s">
        <v>732</v>
      </c>
      <c r="F132" s="153">
        <v>1112.8860000000027</v>
      </c>
      <c r="G132" s="152">
        <v>49.19</v>
      </c>
      <c r="H132" s="152">
        <v>49.49</v>
      </c>
      <c r="I132" s="162">
        <f t="shared" si="29"/>
        <v>1.0060988005692215</v>
      </c>
      <c r="J132" s="152">
        <v>1.5</v>
      </c>
      <c r="K132" s="162">
        <f t="shared" si="30"/>
        <v>3.0494002846106934E-2</v>
      </c>
      <c r="L132" s="153">
        <v>618.27</v>
      </c>
      <c r="M132" s="163">
        <f t="shared" si="31"/>
        <v>1.0365928034153284</v>
      </c>
      <c r="N132" s="153">
        <v>1112.8860000000027</v>
      </c>
      <c r="O132" s="152">
        <v>0</v>
      </c>
      <c r="P132" s="154">
        <v>0</v>
      </c>
      <c r="Q132" s="253">
        <v>0</v>
      </c>
      <c r="R132" s="152">
        <v>1.8000000000000043</v>
      </c>
      <c r="S132" s="154">
        <v>3.6592803415328404E-2</v>
      </c>
      <c r="T132" s="152" t="s">
        <v>576</v>
      </c>
      <c r="U132" s="152" t="s">
        <v>654</v>
      </c>
      <c r="V132" s="152"/>
      <c r="W132" s="158">
        <v>1</v>
      </c>
      <c r="X132" s="158" t="s">
        <v>731</v>
      </c>
    </row>
    <row r="133" spans="2:25">
      <c r="B133" s="936"/>
      <c r="C133" s="921"/>
      <c r="D133" s="161">
        <v>7</v>
      </c>
      <c r="E133" s="152" t="s">
        <v>635</v>
      </c>
      <c r="F133" s="153">
        <v>1041.5474999999963</v>
      </c>
      <c r="G133" s="152">
        <v>334.18</v>
      </c>
      <c r="H133" s="152">
        <v>318.52999999999997</v>
      </c>
      <c r="I133" s="162">
        <f t="shared" si="29"/>
        <v>0.95316895086480324</v>
      </c>
      <c r="J133" s="152">
        <v>31.4</v>
      </c>
      <c r="K133" s="162">
        <f t="shared" si="30"/>
        <v>9.3961338200969538E-2</v>
      </c>
      <c r="L133" s="153">
        <v>66.13</v>
      </c>
      <c r="M133" s="163">
        <f t="shared" si="31"/>
        <v>1.0471302890657728</v>
      </c>
      <c r="N133" s="153">
        <v>1041.5474999999963</v>
      </c>
      <c r="O133" s="152">
        <v>0</v>
      </c>
      <c r="P133" s="154">
        <v>0</v>
      </c>
      <c r="Q133" s="253">
        <v>0</v>
      </c>
      <c r="R133" s="152">
        <v>15.749999999999943</v>
      </c>
      <c r="S133" s="154">
        <v>4.7130289065772768E-2</v>
      </c>
      <c r="T133" s="152" t="s">
        <v>576</v>
      </c>
      <c r="U133" s="152" t="s">
        <v>654</v>
      </c>
      <c r="V133" s="152"/>
      <c r="W133" s="158">
        <v>1</v>
      </c>
      <c r="X133" s="158" t="s">
        <v>372</v>
      </c>
    </row>
    <row r="134" spans="2:25">
      <c r="B134" s="936"/>
      <c r="C134" s="921"/>
      <c r="D134" s="161">
        <v>8</v>
      </c>
      <c r="E134" s="152" t="s">
        <v>439</v>
      </c>
      <c r="F134" s="153">
        <v>1023.7681999999986</v>
      </c>
      <c r="G134" s="152">
        <v>205.71</v>
      </c>
      <c r="H134" s="152">
        <v>205.38</v>
      </c>
      <c r="I134" s="162">
        <f t="shared" si="29"/>
        <v>0.99839579991249816</v>
      </c>
      <c r="J134" s="152">
        <v>2.02</v>
      </c>
      <c r="K134" s="162">
        <f t="shared" si="30"/>
        <v>9.8196490204657035E-3</v>
      </c>
      <c r="L134" s="153">
        <v>605.78</v>
      </c>
      <c r="M134" s="163">
        <f t="shared" si="31"/>
        <v>1.0082154489329638</v>
      </c>
      <c r="N134" s="153">
        <v>1023.7681999999986</v>
      </c>
      <c r="O134" s="152">
        <v>0</v>
      </c>
      <c r="P134" s="154">
        <v>0</v>
      </c>
      <c r="Q134" s="253">
        <v>0</v>
      </c>
      <c r="R134" s="152">
        <v>1.6899999999999977</v>
      </c>
      <c r="S134" s="154">
        <v>8.2154489329638695E-3</v>
      </c>
      <c r="T134" s="152" t="s">
        <v>576</v>
      </c>
      <c r="U134" s="152" t="s">
        <v>220</v>
      </c>
      <c r="V134" s="152" t="s">
        <v>383</v>
      </c>
      <c r="W134" s="158">
        <v>1</v>
      </c>
      <c r="X134" s="158" t="s">
        <v>374</v>
      </c>
    </row>
    <row r="135" spans="2:25">
      <c r="B135" s="936"/>
      <c r="C135" s="921"/>
      <c r="D135" s="161">
        <v>9</v>
      </c>
      <c r="E135" s="152" t="s">
        <v>584</v>
      </c>
      <c r="F135" s="153">
        <v>1018.1073000000042</v>
      </c>
      <c r="G135" s="152">
        <v>53.48</v>
      </c>
      <c r="H135" s="152">
        <v>52.77</v>
      </c>
      <c r="I135" s="162">
        <f t="shared" ref="I135:I198" si="43">H135/G135</f>
        <v>0.98672400897531798</v>
      </c>
      <c r="J135" s="152">
        <v>2.1800000000000002</v>
      </c>
      <c r="K135" s="162">
        <f t="shared" ref="K135:K198" si="44">J135/G135</f>
        <v>4.0762902019446524E-2</v>
      </c>
      <c r="L135" s="153">
        <v>692.59</v>
      </c>
      <c r="M135" s="163">
        <f t="shared" ref="M135:M198" si="45">(H135+J135)/G135</f>
        <v>1.0274869109947644</v>
      </c>
      <c r="N135" s="153">
        <v>1018.1073000000042</v>
      </c>
      <c r="O135" s="152">
        <v>0</v>
      </c>
      <c r="P135" s="154">
        <v>0</v>
      </c>
      <c r="Q135" s="253">
        <v>0</v>
      </c>
      <c r="R135" s="152">
        <v>1.470000000000006</v>
      </c>
      <c r="S135" s="154">
        <v>2.748691099476451E-2</v>
      </c>
      <c r="T135" s="152" t="s">
        <v>576</v>
      </c>
      <c r="U135" s="152" t="s">
        <v>654</v>
      </c>
      <c r="V135" s="152"/>
      <c r="W135" s="158">
        <v>1</v>
      </c>
      <c r="X135" s="158" t="s">
        <v>582</v>
      </c>
    </row>
    <row r="136" spans="2:25">
      <c r="B136" s="937"/>
      <c r="C136" s="922"/>
      <c r="D136" s="161">
        <v>10</v>
      </c>
      <c r="E136" s="152" t="s">
        <v>733</v>
      </c>
      <c r="F136" s="153">
        <v>939.72600000000068</v>
      </c>
      <c r="G136" s="152">
        <v>183.61</v>
      </c>
      <c r="H136" s="152">
        <v>183.71</v>
      </c>
      <c r="I136" s="162">
        <f t="shared" si="43"/>
        <v>1.0005446326452807</v>
      </c>
      <c r="J136" s="152">
        <v>7.3</v>
      </c>
      <c r="K136" s="162">
        <f t="shared" si="44"/>
        <v>3.9758183105495337E-2</v>
      </c>
      <c r="L136" s="153">
        <v>126.99</v>
      </c>
      <c r="M136" s="163">
        <f t="shared" si="45"/>
        <v>1.0403028157507761</v>
      </c>
      <c r="N136" s="153">
        <v>939.72600000000068</v>
      </c>
      <c r="O136" s="152">
        <v>0</v>
      </c>
      <c r="P136" s="154">
        <v>0</v>
      </c>
      <c r="Q136" s="253">
        <v>0</v>
      </c>
      <c r="R136" s="152">
        <v>7.4000000000000057</v>
      </c>
      <c r="S136" s="154">
        <v>4.0302815750776128E-2</v>
      </c>
      <c r="T136" s="152" t="s">
        <v>576</v>
      </c>
      <c r="U136" s="152" t="s">
        <v>654</v>
      </c>
      <c r="V136" s="152"/>
      <c r="W136" s="158">
        <v>1</v>
      </c>
      <c r="X136" s="158" t="s">
        <v>370</v>
      </c>
    </row>
    <row r="137" spans="2:25">
      <c r="B137" s="917">
        <f t="shared" ref="B137" si="46">B127+1</f>
        <v>45971</v>
      </c>
      <c r="C137" s="920" t="str">
        <f t="shared" ref="C137" si="47">CHOOSE(WEEKDAY(B137,2),"一","二","三","四","五","六","日")</f>
        <v>一</v>
      </c>
      <c r="D137" s="161">
        <v>1</v>
      </c>
      <c r="E137" s="152" t="s">
        <v>584</v>
      </c>
      <c r="F137" s="153">
        <v>2230.1397999999995</v>
      </c>
      <c r="G137" s="152">
        <v>51.75</v>
      </c>
      <c r="H137" s="152">
        <v>49.93</v>
      </c>
      <c r="I137" s="162">
        <f t="shared" si="43"/>
        <v>0.96483091787439612</v>
      </c>
      <c r="J137" s="152">
        <v>5.04</v>
      </c>
      <c r="K137" s="162">
        <f t="shared" si="44"/>
        <v>9.7391304347826085E-2</v>
      </c>
      <c r="L137" s="153">
        <v>692.59</v>
      </c>
      <c r="M137" s="163">
        <f t="shared" si="45"/>
        <v>1.0622222222222222</v>
      </c>
      <c r="N137" s="153">
        <v>2230.1397999999995</v>
      </c>
      <c r="O137" s="152">
        <v>0</v>
      </c>
      <c r="P137" s="154">
        <v>0</v>
      </c>
      <c r="Q137" s="253">
        <v>0</v>
      </c>
      <c r="R137" s="152">
        <v>3.2199999999999989</v>
      </c>
      <c r="S137" s="154">
        <v>6.22222222222222E-2</v>
      </c>
      <c r="T137" s="152" t="s">
        <v>576</v>
      </c>
      <c r="U137" s="152" t="s">
        <v>654</v>
      </c>
      <c r="V137" s="152"/>
      <c r="W137" s="158">
        <v>1</v>
      </c>
      <c r="X137" s="158" t="s">
        <v>582</v>
      </c>
    </row>
    <row r="138" spans="2:25">
      <c r="B138" s="936"/>
      <c r="C138" s="921"/>
      <c r="D138" s="161">
        <v>2</v>
      </c>
      <c r="E138" s="152" t="s">
        <v>711</v>
      </c>
      <c r="F138" s="153">
        <v>1823.4369999999985</v>
      </c>
      <c r="G138" s="152">
        <v>59.35</v>
      </c>
      <c r="H138" s="152">
        <v>59.08</v>
      </c>
      <c r="I138" s="162">
        <f t="shared" si="43"/>
        <v>0.99545071609098568</v>
      </c>
      <c r="J138" s="152">
        <v>4.25</v>
      </c>
      <c r="K138" s="162">
        <f t="shared" si="44"/>
        <v>7.1609098567818025E-2</v>
      </c>
      <c r="L138" s="153">
        <v>458.15</v>
      </c>
      <c r="M138" s="163">
        <f t="shared" si="45"/>
        <v>1.0670598146588037</v>
      </c>
      <c r="N138" s="153">
        <v>1823.4369999999985</v>
      </c>
      <c r="O138" s="152">
        <v>0</v>
      </c>
      <c r="P138" s="154">
        <v>0</v>
      </c>
      <c r="Q138" s="253">
        <v>0</v>
      </c>
      <c r="R138" s="152">
        <v>3.9799999999999969</v>
      </c>
      <c r="S138" s="154">
        <v>6.7059814658803646E-2</v>
      </c>
      <c r="T138" s="152" t="s">
        <v>576</v>
      </c>
      <c r="U138" s="152" t="s">
        <v>654</v>
      </c>
      <c r="V138" s="152"/>
      <c r="W138" s="158">
        <v>1</v>
      </c>
      <c r="X138" s="158" t="s">
        <v>713</v>
      </c>
    </row>
    <row r="139" spans="2:25">
      <c r="B139" s="936"/>
      <c r="C139" s="921"/>
      <c r="D139" s="161">
        <v>3</v>
      </c>
      <c r="E139" s="152" t="s">
        <v>680</v>
      </c>
      <c r="F139" s="153">
        <v>1678.3896000000022</v>
      </c>
      <c r="G139" s="152">
        <v>62.85</v>
      </c>
      <c r="H139" s="152">
        <v>63.18</v>
      </c>
      <c r="I139" s="162">
        <f t="shared" si="43"/>
        <v>1.0052505966587111</v>
      </c>
      <c r="J139" s="152">
        <v>3.75</v>
      </c>
      <c r="K139" s="162">
        <f t="shared" si="44"/>
        <v>5.9665871121718374E-2</v>
      </c>
      <c r="L139" s="153">
        <v>411.37</v>
      </c>
      <c r="M139" s="163">
        <f t="shared" si="45"/>
        <v>1.0649164677804297</v>
      </c>
      <c r="N139" s="153">
        <v>1678.3896000000022</v>
      </c>
      <c r="O139" s="152">
        <v>0</v>
      </c>
      <c r="P139" s="154">
        <v>0</v>
      </c>
      <c r="Q139" s="253">
        <v>0</v>
      </c>
      <c r="R139" s="152">
        <v>4.0800000000000054</v>
      </c>
      <c r="S139" s="154">
        <v>6.4916467780429685E-2</v>
      </c>
      <c r="T139" s="152" t="s">
        <v>576</v>
      </c>
      <c r="U139" s="152" t="s">
        <v>654</v>
      </c>
      <c r="V139" s="152"/>
      <c r="W139" s="158">
        <v>1</v>
      </c>
      <c r="X139" s="158" t="s">
        <v>669</v>
      </c>
    </row>
    <row r="140" spans="2:25">
      <c r="B140" s="936"/>
      <c r="C140" s="921"/>
      <c r="D140" s="161">
        <v>4</v>
      </c>
      <c r="E140" s="152" t="s">
        <v>438</v>
      </c>
      <c r="F140" s="153">
        <v>1635.296000000001</v>
      </c>
      <c r="G140" s="152">
        <v>61.37</v>
      </c>
      <c r="H140" s="152">
        <v>61.31</v>
      </c>
      <c r="I140" s="162">
        <f t="shared" si="43"/>
        <v>0.99902232361088483</v>
      </c>
      <c r="J140" s="152">
        <v>2.66</v>
      </c>
      <c r="K140" s="162">
        <f t="shared" si="44"/>
        <v>4.3343653250773995E-2</v>
      </c>
      <c r="L140" s="153">
        <v>628.96</v>
      </c>
      <c r="M140" s="163">
        <f t="shared" si="45"/>
        <v>1.0423659768616589</v>
      </c>
      <c r="N140" s="153">
        <v>1635.296000000001</v>
      </c>
      <c r="O140" s="152">
        <v>0</v>
      </c>
      <c r="P140" s="154">
        <v>0</v>
      </c>
      <c r="Q140" s="253">
        <v>0</v>
      </c>
      <c r="R140" s="152">
        <v>2.6000000000000014</v>
      </c>
      <c r="S140" s="154">
        <v>4.2365976861658813E-2</v>
      </c>
      <c r="T140" s="152" t="s">
        <v>576</v>
      </c>
      <c r="U140" s="152" t="s">
        <v>654</v>
      </c>
      <c r="V140" s="152"/>
      <c r="W140" s="158">
        <v>1</v>
      </c>
      <c r="X140" s="158" t="s">
        <v>408</v>
      </c>
    </row>
    <row r="141" spans="2:25">
      <c r="B141" s="936"/>
      <c r="C141" s="921"/>
      <c r="D141" s="161">
        <v>5</v>
      </c>
      <c r="E141" s="152" t="s">
        <v>662</v>
      </c>
      <c r="F141" s="153">
        <v>1210.1158000000007</v>
      </c>
      <c r="G141" s="152">
        <v>210.11</v>
      </c>
      <c r="H141" s="152">
        <v>210.15</v>
      </c>
      <c r="I141" s="162">
        <f t="shared" si="43"/>
        <v>1.0001903764694684</v>
      </c>
      <c r="J141" s="152">
        <v>6.3</v>
      </c>
      <c r="K141" s="162">
        <f t="shared" si="44"/>
        <v>2.9984293941268857E-2</v>
      </c>
      <c r="L141" s="153">
        <v>190.87</v>
      </c>
      <c r="M141" s="163">
        <f t="shared" si="45"/>
        <v>1.0301746704107373</v>
      </c>
      <c r="N141" s="153">
        <v>1210.1158000000007</v>
      </c>
      <c r="O141" s="152">
        <v>0</v>
      </c>
      <c r="P141" s="154">
        <v>0</v>
      </c>
      <c r="Q141" s="253">
        <v>0</v>
      </c>
      <c r="R141" s="152">
        <v>6.3400000000000034</v>
      </c>
      <c r="S141" s="154">
        <v>3.0174670410737247E-2</v>
      </c>
      <c r="T141" s="152" t="s">
        <v>576</v>
      </c>
      <c r="U141" s="152" t="s">
        <v>654</v>
      </c>
      <c r="V141" s="152"/>
      <c r="W141" s="158">
        <v>1</v>
      </c>
      <c r="X141" s="158" t="s">
        <v>664</v>
      </c>
    </row>
    <row r="142" spans="2:25">
      <c r="B142" s="936"/>
      <c r="C142" s="921"/>
      <c r="D142" s="161">
        <v>6</v>
      </c>
      <c r="E142" s="152" t="s">
        <v>363</v>
      </c>
      <c r="F142" s="153">
        <v>1152.9025999999906</v>
      </c>
      <c r="G142" s="152">
        <v>860.34</v>
      </c>
      <c r="H142" s="152">
        <v>835.66</v>
      </c>
      <c r="I142" s="162">
        <f t="shared" si="43"/>
        <v>0.97131366668991326</v>
      </c>
      <c r="J142" s="152">
        <v>32.5</v>
      </c>
      <c r="K142" s="162">
        <f t="shared" si="44"/>
        <v>3.7775763070414019E-2</v>
      </c>
      <c r="L142" s="153">
        <v>147.43</v>
      </c>
      <c r="M142" s="163">
        <f t="shared" si="45"/>
        <v>1.0090894297603272</v>
      </c>
      <c r="N142" s="153">
        <v>1152.9025999999906</v>
      </c>
      <c r="O142" s="152">
        <v>0</v>
      </c>
      <c r="P142" s="154">
        <v>0</v>
      </c>
      <c r="Q142" s="253">
        <v>0</v>
      </c>
      <c r="R142" s="152">
        <v>7.8199999999999363</v>
      </c>
      <c r="S142" s="154">
        <v>9.0894297603272382E-3</v>
      </c>
      <c r="T142" s="152" t="s">
        <v>576</v>
      </c>
      <c r="U142" s="152" t="s">
        <v>219</v>
      </c>
      <c r="V142" s="152" t="s">
        <v>382</v>
      </c>
      <c r="W142" s="158">
        <v>1</v>
      </c>
      <c r="X142" s="158" t="s">
        <v>370</v>
      </c>
    </row>
    <row r="143" spans="2:25">
      <c r="B143" s="936"/>
      <c r="C143" s="921"/>
      <c r="D143" s="161">
        <v>7</v>
      </c>
      <c r="E143" s="152" t="s">
        <v>439</v>
      </c>
      <c r="F143" s="153">
        <v>1126.7508000000082</v>
      </c>
      <c r="G143" s="152">
        <v>206.7</v>
      </c>
      <c r="H143" s="152">
        <v>208.56</v>
      </c>
      <c r="I143" s="162">
        <f t="shared" si="43"/>
        <v>1.0089985486211901</v>
      </c>
      <c r="J143" s="152">
        <v>0</v>
      </c>
      <c r="K143" s="162">
        <f t="shared" si="44"/>
        <v>0</v>
      </c>
      <c r="L143" s="153">
        <v>605.78</v>
      </c>
      <c r="M143" s="163">
        <f t="shared" si="45"/>
        <v>1.0089985486211901</v>
      </c>
      <c r="N143" s="153">
        <v>1126.7508000000082</v>
      </c>
      <c r="O143" s="152">
        <v>0</v>
      </c>
      <c r="P143" s="154">
        <v>0</v>
      </c>
      <c r="Q143" s="253">
        <v>0</v>
      </c>
      <c r="R143" s="152">
        <v>1.8600000000000136</v>
      </c>
      <c r="S143" s="154">
        <v>8.9985486211901968E-3</v>
      </c>
      <c r="T143" s="152" t="s">
        <v>576</v>
      </c>
      <c r="U143" s="152" t="s">
        <v>220</v>
      </c>
      <c r="V143" s="152" t="s">
        <v>383</v>
      </c>
      <c r="W143" s="158">
        <v>1</v>
      </c>
      <c r="X143" s="158" t="s">
        <v>374</v>
      </c>
    </row>
    <row r="144" spans="2:25">
      <c r="B144" s="936"/>
      <c r="C144" s="921"/>
      <c r="D144" s="161">
        <v>8</v>
      </c>
      <c r="E144" s="152" t="s">
        <v>634</v>
      </c>
      <c r="F144" s="153">
        <v>1120.4909999999963</v>
      </c>
      <c r="G144" s="152">
        <v>254.24</v>
      </c>
      <c r="H144" s="152">
        <v>250.79</v>
      </c>
      <c r="I144" s="162">
        <f t="shared" si="43"/>
        <v>0.98643014474512269</v>
      </c>
      <c r="J144" s="152">
        <v>13.8</v>
      </c>
      <c r="K144" s="162">
        <f t="shared" si="44"/>
        <v>5.4279421019509125E-2</v>
      </c>
      <c r="L144" s="153">
        <v>108.26</v>
      </c>
      <c r="M144" s="163">
        <f t="shared" si="45"/>
        <v>1.0407095657646317</v>
      </c>
      <c r="N144" s="153">
        <v>1120.4909999999963</v>
      </c>
      <c r="O144" s="152">
        <v>0</v>
      </c>
      <c r="P144" s="154">
        <v>0</v>
      </c>
      <c r="Q144" s="253">
        <v>0</v>
      </c>
      <c r="R144" s="152">
        <v>10.349999999999966</v>
      </c>
      <c r="S144" s="154">
        <v>4.0709565764631708E-2</v>
      </c>
      <c r="T144" s="152" t="s">
        <v>576</v>
      </c>
      <c r="U144" s="152" t="s">
        <v>220</v>
      </c>
      <c r="V144" s="152" t="s">
        <v>383</v>
      </c>
      <c r="W144" s="158">
        <v>1</v>
      </c>
      <c r="X144" s="158" t="s">
        <v>379</v>
      </c>
    </row>
    <row r="145" spans="2:24">
      <c r="B145" s="936"/>
      <c r="C145" s="921"/>
      <c r="D145" s="161">
        <v>9</v>
      </c>
      <c r="E145" s="152" t="s">
        <v>699</v>
      </c>
      <c r="F145" s="153">
        <v>997.71349999999563</v>
      </c>
      <c r="G145" s="152">
        <v>686.25</v>
      </c>
      <c r="H145" s="152">
        <v>669.3</v>
      </c>
      <c r="I145" s="162">
        <f t="shared" si="43"/>
        <v>0.97530054644808739</v>
      </c>
      <c r="J145" s="152">
        <v>27.5</v>
      </c>
      <c r="K145" s="162">
        <f t="shared" si="44"/>
        <v>4.0072859744990891E-2</v>
      </c>
      <c r="L145" s="153">
        <v>94.57</v>
      </c>
      <c r="M145" s="163">
        <f t="shared" si="45"/>
        <v>1.0153734061930784</v>
      </c>
      <c r="N145" s="153">
        <v>997.71349999999563</v>
      </c>
      <c r="O145" s="152">
        <v>0</v>
      </c>
      <c r="P145" s="154">
        <v>0</v>
      </c>
      <c r="Q145" s="253">
        <v>0</v>
      </c>
      <c r="R145" s="152">
        <v>10.549999999999955</v>
      </c>
      <c r="S145" s="154">
        <v>1.5373406193078257E-2</v>
      </c>
      <c r="T145" s="152" t="s">
        <v>576</v>
      </c>
      <c r="U145" s="152" t="s">
        <v>654</v>
      </c>
      <c r="V145" s="152"/>
      <c r="W145" s="158">
        <v>1</v>
      </c>
      <c r="X145" s="158" t="s">
        <v>698</v>
      </c>
    </row>
    <row r="146" spans="2:24">
      <c r="B146" s="937"/>
      <c r="C146" s="922"/>
      <c r="D146" s="161">
        <v>10</v>
      </c>
      <c r="E146" s="152" t="s">
        <v>734</v>
      </c>
      <c r="F146" s="153">
        <v>764.75070000000005</v>
      </c>
      <c r="G146" s="152">
        <v>123.24</v>
      </c>
      <c r="H146" s="152">
        <v>124.15</v>
      </c>
      <c r="I146" s="162">
        <f t="shared" si="43"/>
        <v>1.0073839662447259</v>
      </c>
      <c r="J146" s="152">
        <v>10.7</v>
      </c>
      <c r="K146" s="162">
        <f t="shared" si="44"/>
        <v>8.6822460240181754E-2</v>
      </c>
      <c r="L146" s="153">
        <v>65.87</v>
      </c>
      <c r="M146" s="163">
        <f t="shared" si="45"/>
        <v>1.0942064264849074</v>
      </c>
      <c r="N146" s="153">
        <v>764.75070000000005</v>
      </c>
      <c r="O146" s="152">
        <v>0</v>
      </c>
      <c r="P146" s="154">
        <v>0</v>
      </c>
      <c r="Q146" s="253">
        <v>0</v>
      </c>
      <c r="R146" s="152">
        <v>11.61</v>
      </c>
      <c r="S146" s="154">
        <v>9.4206426484907499E-2</v>
      </c>
      <c r="T146" s="152" t="s">
        <v>576</v>
      </c>
      <c r="U146" s="152" t="s">
        <v>654</v>
      </c>
      <c r="V146" s="152"/>
      <c r="W146" s="158">
        <v>1</v>
      </c>
      <c r="X146" s="158" t="s">
        <v>710</v>
      </c>
    </row>
    <row r="147" spans="2:24">
      <c r="B147" s="917">
        <f t="shared" ref="B147" si="48">B137+1</f>
        <v>45972</v>
      </c>
      <c r="C147" s="920" t="str">
        <f t="shared" ref="C147" si="49">CHOOSE(WEEKDAY(B147,2),"一","二","三","四","五","六","日")</f>
        <v>二</v>
      </c>
      <c r="D147" s="161">
        <v>1</v>
      </c>
      <c r="E147" s="152" t="s">
        <v>743</v>
      </c>
      <c r="F147" s="153">
        <v>2395.0769999999989</v>
      </c>
      <c r="G147" s="152">
        <v>115.84</v>
      </c>
      <c r="H147" s="152">
        <v>100.49</v>
      </c>
      <c r="I147" s="162">
        <f t="shared" si="43"/>
        <v>0.86748964088397784</v>
      </c>
      <c r="J147" s="152">
        <v>26.7</v>
      </c>
      <c r="K147" s="162">
        <f t="shared" si="44"/>
        <v>0.23049033149171269</v>
      </c>
      <c r="L147" s="153">
        <v>211.02</v>
      </c>
      <c r="M147" s="163">
        <f t="shared" si="45"/>
        <v>1.0979799723756904</v>
      </c>
      <c r="N147" s="153">
        <v>2395.0769999999989</v>
      </c>
      <c r="O147" s="152">
        <v>0</v>
      </c>
      <c r="P147" s="154">
        <v>0</v>
      </c>
      <c r="Q147" s="253">
        <v>0</v>
      </c>
      <c r="R147" s="152">
        <v>11.349999999999994</v>
      </c>
      <c r="S147" s="154">
        <v>9.7979972375690561E-2</v>
      </c>
      <c r="T147" s="152" t="s">
        <v>576</v>
      </c>
      <c r="U147" s="152" t="s">
        <v>654</v>
      </c>
      <c r="V147" s="152"/>
      <c r="W147" s="158">
        <v>1</v>
      </c>
      <c r="X147" s="158" t="s">
        <v>742</v>
      </c>
    </row>
    <row r="148" spans="2:24">
      <c r="B148" s="936"/>
      <c r="C148" s="921"/>
      <c r="D148" s="161">
        <v>2</v>
      </c>
      <c r="E148" s="152" t="s">
        <v>584</v>
      </c>
      <c r="F148" s="153">
        <v>2230.1397999999995</v>
      </c>
      <c r="G148" s="152">
        <v>49.59</v>
      </c>
      <c r="H148" s="152">
        <v>49.61</v>
      </c>
      <c r="I148" s="162">
        <f t="shared" si="43"/>
        <v>1.0004033071183707</v>
      </c>
      <c r="J148" s="152">
        <v>3.2</v>
      </c>
      <c r="K148" s="162">
        <f t="shared" si="44"/>
        <v>6.4529138939302275E-2</v>
      </c>
      <c r="L148" s="153">
        <v>692.59</v>
      </c>
      <c r="M148" s="163">
        <f t="shared" si="45"/>
        <v>1.0649324460576728</v>
      </c>
      <c r="N148" s="153">
        <v>2230.1397999999995</v>
      </c>
      <c r="O148" s="152">
        <v>0</v>
      </c>
      <c r="P148" s="154">
        <v>0</v>
      </c>
      <c r="Q148" s="253">
        <v>0</v>
      </c>
      <c r="R148" s="152">
        <v>3.2199999999999989</v>
      </c>
      <c r="S148" s="154">
        <v>6.4932446057672885E-2</v>
      </c>
      <c r="T148" s="152" t="s">
        <v>576</v>
      </c>
      <c r="U148" s="152" t="s">
        <v>654</v>
      </c>
      <c r="V148" s="152"/>
      <c r="W148" s="158">
        <v>1</v>
      </c>
      <c r="X148" s="158" t="s">
        <v>582</v>
      </c>
    </row>
    <row r="149" spans="2:24">
      <c r="B149" s="936"/>
      <c r="C149" s="921"/>
      <c r="D149" s="161">
        <v>3</v>
      </c>
      <c r="E149" s="152" t="s">
        <v>699</v>
      </c>
      <c r="F149" s="153">
        <v>1839.3864999999935</v>
      </c>
      <c r="G149" s="152">
        <v>658.35</v>
      </c>
      <c r="H149" s="152">
        <v>644.79999999999995</v>
      </c>
      <c r="I149" s="162">
        <f t="shared" si="43"/>
        <v>0.97941824257613719</v>
      </c>
      <c r="J149" s="152">
        <v>33</v>
      </c>
      <c r="K149" s="162">
        <f t="shared" si="44"/>
        <v>5.0125313283208017E-2</v>
      </c>
      <c r="L149" s="153">
        <v>94.57</v>
      </c>
      <c r="M149" s="163">
        <f t="shared" si="45"/>
        <v>1.0295435558593453</v>
      </c>
      <c r="N149" s="153">
        <v>1839.3864999999935</v>
      </c>
      <c r="O149" s="152">
        <v>0</v>
      </c>
      <c r="P149" s="154">
        <v>0</v>
      </c>
      <c r="Q149" s="253">
        <v>0</v>
      </c>
      <c r="R149" s="152">
        <v>19.449999999999932</v>
      </c>
      <c r="S149" s="154">
        <v>2.954355585934523E-2</v>
      </c>
      <c r="T149" s="152" t="s">
        <v>576</v>
      </c>
      <c r="U149" s="152" t="s">
        <v>654</v>
      </c>
      <c r="V149" s="152"/>
      <c r="W149" s="158">
        <v>1</v>
      </c>
      <c r="X149" s="158" t="s">
        <v>698</v>
      </c>
    </row>
    <row r="150" spans="2:24">
      <c r="B150" s="936"/>
      <c r="C150" s="921"/>
      <c r="D150" s="161">
        <v>4</v>
      </c>
      <c r="E150" s="152" t="s">
        <v>720</v>
      </c>
      <c r="F150" s="153">
        <v>1758.0380999999988</v>
      </c>
      <c r="G150" s="152">
        <v>344.46</v>
      </c>
      <c r="H150" s="152">
        <v>347.53</v>
      </c>
      <c r="I150" s="162">
        <f t="shared" si="43"/>
        <v>1.0089125007257738</v>
      </c>
      <c r="J150" s="152">
        <v>6</v>
      </c>
      <c r="K150" s="162">
        <f t="shared" si="44"/>
        <v>1.7418568193694479E-2</v>
      </c>
      <c r="L150" s="153">
        <v>193.83</v>
      </c>
      <c r="M150" s="163">
        <f t="shared" si="45"/>
        <v>1.0263310689194682</v>
      </c>
      <c r="N150" s="153">
        <v>1758.0380999999988</v>
      </c>
      <c r="O150" s="152">
        <v>0</v>
      </c>
      <c r="P150" s="154">
        <v>0</v>
      </c>
      <c r="Q150" s="253">
        <v>0</v>
      </c>
      <c r="R150" s="152">
        <v>9.0699999999999932</v>
      </c>
      <c r="S150" s="154">
        <v>2.6331068919468136E-2</v>
      </c>
      <c r="T150" s="152" t="s">
        <v>576</v>
      </c>
      <c r="U150" s="152" t="s">
        <v>654</v>
      </c>
      <c r="V150" s="152"/>
      <c r="W150" s="158">
        <v>1</v>
      </c>
      <c r="X150" s="158" t="s">
        <v>721</v>
      </c>
    </row>
    <row r="151" spans="2:24">
      <c r="B151" s="936"/>
      <c r="C151" s="921"/>
      <c r="D151" s="161">
        <v>5</v>
      </c>
      <c r="E151" s="152" t="s">
        <v>363</v>
      </c>
      <c r="F151" s="153">
        <v>1533.2719999999968</v>
      </c>
      <c r="G151" s="152">
        <v>815.99</v>
      </c>
      <c r="H151" s="152">
        <v>791.29</v>
      </c>
      <c r="I151" s="162">
        <f t="shared" si="43"/>
        <v>0.96973002120124019</v>
      </c>
      <c r="J151" s="152">
        <v>35.1</v>
      </c>
      <c r="K151" s="162">
        <f t="shared" si="44"/>
        <v>4.3015233029816545E-2</v>
      </c>
      <c r="L151" s="153">
        <v>147.43</v>
      </c>
      <c r="M151" s="163">
        <f t="shared" si="45"/>
        <v>1.0127452542310567</v>
      </c>
      <c r="N151" s="153">
        <v>1533.2719999999968</v>
      </c>
      <c r="O151" s="152">
        <v>0</v>
      </c>
      <c r="P151" s="154">
        <v>0</v>
      </c>
      <c r="Q151" s="253">
        <v>0</v>
      </c>
      <c r="R151" s="152">
        <v>10.399999999999977</v>
      </c>
      <c r="S151" s="154">
        <v>1.2745254231056725E-2</v>
      </c>
      <c r="T151" s="152" t="s">
        <v>576</v>
      </c>
      <c r="U151" s="152" t="s">
        <v>219</v>
      </c>
      <c r="V151" s="152" t="s">
        <v>382</v>
      </c>
      <c r="W151" s="158">
        <v>1</v>
      </c>
      <c r="X151" s="158" t="s">
        <v>370</v>
      </c>
    </row>
    <row r="152" spans="2:24">
      <c r="B152" s="936"/>
      <c r="C152" s="921"/>
      <c r="D152" s="161">
        <v>6</v>
      </c>
      <c r="E152" s="152" t="s">
        <v>744</v>
      </c>
      <c r="F152" s="153">
        <v>1139.3970000000011</v>
      </c>
      <c r="G152" s="152">
        <v>133.66</v>
      </c>
      <c r="H152" s="152">
        <v>126.43</v>
      </c>
      <c r="I152" s="162">
        <f t="shared" si="43"/>
        <v>0.94590752655992827</v>
      </c>
      <c r="J152" s="152">
        <v>18.5</v>
      </c>
      <c r="K152" s="162">
        <f t="shared" si="44"/>
        <v>0.13841089331138712</v>
      </c>
      <c r="L152" s="153">
        <v>101.1</v>
      </c>
      <c r="M152" s="163">
        <f t="shared" si="45"/>
        <v>1.0843184198713154</v>
      </c>
      <c r="N152" s="153">
        <v>1139.3970000000011</v>
      </c>
      <c r="O152" s="152">
        <v>0</v>
      </c>
      <c r="P152" s="154">
        <v>0</v>
      </c>
      <c r="Q152" s="253">
        <v>0</v>
      </c>
      <c r="R152" s="152">
        <v>11.27000000000001</v>
      </c>
      <c r="S152" s="154">
        <v>8.4318419871315359E-2</v>
      </c>
      <c r="T152" s="152" t="s">
        <v>576</v>
      </c>
      <c r="U152" s="152" t="s">
        <v>654</v>
      </c>
      <c r="V152" s="152"/>
      <c r="W152" s="158">
        <v>1</v>
      </c>
      <c r="X152" s="158" t="s">
        <v>742</v>
      </c>
    </row>
    <row r="153" spans="2:24">
      <c r="B153" s="936"/>
      <c r="C153" s="921"/>
      <c r="D153" s="161">
        <v>7</v>
      </c>
      <c r="E153" s="152" t="s">
        <v>680</v>
      </c>
      <c r="F153" s="153">
        <v>979.06059999999809</v>
      </c>
      <c r="G153" s="152">
        <v>73.900000000000006</v>
      </c>
      <c r="H153" s="152">
        <v>73.28</v>
      </c>
      <c r="I153" s="162">
        <f t="shared" si="43"/>
        <v>0.99161028416779429</v>
      </c>
      <c r="J153" s="152">
        <v>3</v>
      </c>
      <c r="K153" s="162">
        <f t="shared" si="44"/>
        <v>4.0595399188092011E-2</v>
      </c>
      <c r="L153" s="153">
        <v>411.37</v>
      </c>
      <c r="M153" s="163">
        <f t="shared" si="45"/>
        <v>1.0322056833558864</v>
      </c>
      <c r="N153" s="153">
        <v>979.06059999999809</v>
      </c>
      <c r="O153" s="152">
        <v>0</v>
      </c>
      <c r="P153" s="154">
        <v>0</v>
      </c>
      <c r="Q153" s="253">
        <v>0</v>
      </c>
      <c r="R153" s="152">
        <v>2.3799999999999955</v>
      </c>
      <c r="S153" s="154">
        <v>3.2205683355886271E-2</v>
      </c>
      <c r="T153" s="152" t="s">
        <v>576</v>
      </c>
      <c r="U153" s="152" t="s">
        <v>654</v>
      </c>
      <c r="V153" s="152"/>
      <c r="W153" s="158">
        <v>1</v>
      </c>
      <c r="X153" s="158" t="s">
        <v>669</v>
      </c>
    </row>
    <row r="154" spans="2:24">
      <c r="B154" s="936"/>
      <c r="C154" s="921"/>
      <c r="D154" s="161">
        <v>8</v>
      </c>
      <c r="E154" s="152" t="s">
        <v>533</v>
      </c>
      <c r="F154" s="153">
        <v>960.0784000000134</v>
      </c>
      <c r="G154" s="152">
        <v>726.43</v>
      </c>
      <c r="H154" s="152">
        <v>709.1</v>
      </c>
      <c r="I154" s="162">
        <f t="shared" si="43"/>
        <v>0.97614360640392062</v>
      </c>
      <c r="J154" s="152">
        <v>24.84</v>
      </c>
      <c r="K154" s="162">
        <f t="shared" si="44"/>
        <v>3.4194623019423762E-2</v>
      </c>
      <c r="L154" s="153">
        <v>127.84</v>
      </c>
      <c r="M154" s="163">
        <f t="shared" si="45"/>
        <v>1.0103382294233445</v>
      </c>
      <c r="N154" s="153">
        <v>960.0784000000134</v>
      </c>
      <c r="O154" s="152">
        <v>0</v>
      </c>
      <c r="P154" s="154">
        <v>0</v>
      </c>
      <c r="Q154" s="253">
        <v>0</v>
      </c>
      <c r="R154" s="152">
        <v>7.5100000000001046</v>
      </c>
      <c r="S154" s="154">
        <v>1.0338229423344445E-2</v>
      </c>
      <c r="T154" s="152" t="s">
        <v>576</v>
      </c>
      <c r="U154" s="152" t="s">
        <v>654</v>
      </c>
      <c r="V154" s="152"/>
      <c r="W154" s="158">
        <v>1</v>
      </c>
      <c r="X154" s="158" t="s">
        <v>370</v>
      </c>
    </row>
    <row r="155" spans="2:24">
      <c r="B155" s="936"/>
      <c r="C155" s="921"/>
      <c r="D155" s="161">
        <v>9</v>
      </c>
      <c r="E155" s="152" t="s">
        <v>700</v>
      </c>
      <c r="F155" s="153">
        <v>931.50720000000092</v>
      </c>
      <c r="G155" s="152">
        <v>27.84</v>
      </c>
      <c r="H155" s="152">
        <v>27.89</v>
      </c>
      <c r="I155" s="162">
        <f t="shared" si="43"/>
        <v>1.0017959770114944</v>
      </c>
      <c r="J155" s="152">
        <v>1.87</v>
      </c>
      <c r="K155" s="162">
        <f t="shared" si="44"/>
        <v>6.7169540229885055E-2</v>
      </c>
      <c r="L155" s="153">
        <v>485.16</v>
      </c>
      <c r="M155" s="163">
        <f t="shared" si="45"/>
        <v>1.0689655172413794</v>
      </c>
      <c r="N155" s="153">
        <v>931.50720000000092</v>
      </c>
      <c r="O155" s="152">
        <v>0</v>
      </c>
      <c r="P155" s="154">
        <v>0</v>
      </c>
      <c r="Q155" s="253">
        <v>0</v>
      </c>
      <c r="R155" s="152">
        <v>1.9200000000000017</v>
      </c>
      <c r="S155" s="154">
        <v>6.8965517241379379E-2</v>
      </c>
      <c r="T155" s="152" t="s">
        <v>576</v>
      </c>
      <c r="U155" s="152" t="s">
        <v>654</v>
      </c>
      <c r="V155" s="152"/>
      <c r="W155" s="158">
        <v>1</v>
      </c>
      <c r="X155" s="158" t="s">
        <v>378</v>
      </c>
    </row>
    <row r="156" spans="2:24">
      <c r="B156" s="937"/>
      <c r="C156" s="922"/>
      <c r="D156" s="161">
        <v>10</v>
      </c>
      <c r="E156" s="152" t="s">
        <v>663</v>
      </c>
      <c r="F156" s="153">
        <v>872.49179999999637</v>
      </c>
      <c r="G156" s="152">
        <v>83.2</v>
      </c>
      <c r="H156" s="152">
        <v>80.069999999999993</v>
      </c>
      <c r="I156" s="162">
        <f t="shared" si="43"/>
        <v>0.96237980769230758</v>
      </c>
      <c r="J156" s="152">
        <v>5.5</v>
      </c>
      <c r="K156" s="162">
        <f t="shared" si="44"/>
        <v>6.6105769230769232E-2</v>
      </c>
      <c r="L156" s="153">
        <v>368.14</v>
      </c>
      <c r="M156" s="163">
        <f t="shared" si="45"/>
        <v>1.0284855769230767</v>
      </c>
      <c r="N156" s="153">
        <v>872.49179999999637</v>
      </c>
      <c r="O156" s="152">
        <v>0</v>
      </c>
      <c r="P156" s="154">
        <v>0</v>
      </c>
      <c r="Q156" s="253">
        <v>0</v>
      </c>
      <c r="R156" s="152">
        <v>2.3699999999999903</v>
      </c>
      <c r="S156" s="154">
        <v>2.8485576923076805E-2</v>
      </c>
      <c r="T156" s="152" t="s">
        <v>576</v>
      </c>
      <c r="U156" s="152" t="s">
        <v>654</v>
      </c>
      <c r="V156" s="152"/>
      <c r="W156" s="158">
        <v>1</v>
      </c>
      <c r="X156" s="158" t="s">
        <v>665</v>
      </c>
    </row>
    <row r="157" spans="2:24">
      <c r="B157" s="917">
        <f t="shared" ref="B157" si="50">B147+1</f>
        <v>45973</v>
      </c>
      <c r="C157" s="920" t="str">
        <f t="shared" ref="C157" si="51">CHOOSE(WEEKDAY(B157,2),"一","二","三","四","五","六","日")</f>
        <v>三</v>
      </c>
      <c r="D157" s="161">
        <v>1</v>
      </c>
      <c r="E157" s="152" t="s">
        <v>699</v>
      </c>
      <c r="F157" s="153">
        <v>2995.0318999999959</v>
      </c>
      <c r="G157" s="152">
        <v>673.95</v>
      </c>
      <c r="H157" s="152">
        <v>672.47</v>
      </c>
      <c r="I157" s="162">
        <f t="shared" si="43"/>
        <v>0.99780399139402032</v>
      </c>
      <c r="J157" s="152">
        <v>33.15</v>
      </c>
      <c r="K157" s="162">
        <f t="shared" si="44"/>
        <v>4.9187625194747377E-2</v>
      </c>
      <c r="L157" s="153">
        <v>94.57</v>
      </c>
      <c r="M157" s="163">
        <f t="shared" si="45"/>
        <v>1.0469916165887676</v>
      </c>
      <c r="N157" s="153">
        <v>2995.0318999999959</v>
      </c>
      <c r="O157" s="152">
        <v>0</v>
      </c>
      <c r="P157" s="154">
        <v>0</v>
      </c>
      <c r="Q157" s="253">
        <v>0</v>
      </c>
      <c r="R157" s="152">
        <v>31.669999999999959</v>
      </c>
      <c r="S157" s="154">
        <v>4.6991616588767646E-2</v>
      </c>
      <c r="T157" s="152" t="s">
        <v>576</v>
      </c>
      <c r="U157" s="152" t="s">
        <v>654</v>
      </c>
      <c r="V157" s="152"/>
      <c r="W157" s="158">
        <v>1</v>
      </c>
      <c r="X157" s="158" t="s">
        <v>698</v>
      </c>
    </row>
    <row r="158" spans="2:24">
      <c r="B158" s="936"/>
      <c r="C158" s="921"/>
      <c r="D158" s="161">
        <v>2</v>
      </c>
      <c r="E158" s="152" t="s">
        <v>533</v>
      </c>
      <c r="F158" s="153">
        <v>2669.2991999999995</v>
      </c>
      <c r="G158" s="152">
        <v>766.14</v>
      </c>
      <c r="H158" s="152">
        <v>751.85</v>
      </c>
      <c r="I158" s="162">
        <f t="shared" si="43"/>
        <v>0.98134805649098078</v>
      </c>
      <c r="J158" s="152">
        <v>35.17</v>
      </c>
      <c r="K158" s="162">
        <f t="shared" si="44"/>
        <v>4.5905448090427341E-2</v>
      </c>
      <c r="L158" s="153">
        <v>127.84</v>
      </c>
      <c r="M158" s="163">
        <f t="shared" si="45"/>
        <v>1.0272535045814082</v>
      </c>
      <c r="N158" s="153">
        <v>2669.2991999999995</v>
      </c>
      <c r="O158" s="152">
        <v>0</v>
      </c>
      <c r="P158" s="154">
        <v>0</v>
      </c>
      <c r="Q158" s="253">
        <v>0</v>
      </c>
      <c r="R158" s="152">
        <v>20.879999999999995</v>
      </c>
      <c r="S158" s="154">
        <v>2.7253504581408093E-2</v>
      </c>
      <c r="T158" s="152" t="s">
        <v>576</v>
      </c>
      <c r="U158" s="152" t="s">
        <v>654</v>
      </c>
      <c r="V158" s="152"/>
      <c r="W158" s="158">
        <v>1</v>
      </c>
      <c r="X158" s="158" t="s">
        <v>370</v>
      </c>
    </row>
    <row r="159" spans="2:24">
      <c r="B159" s="936"/>
      <c r="C159" s="921"/>
      <c r="D159" s="161">
        <v>3</v>
      </c>
      <c r="E159" s="152" t="s">
        <v>363</v>
      </c>
      <c r="F159" s="153">
        <v>2559.3847999999853</v>
      </c>
      <c r="G159" s="152">
        <v>850.32</v>
      </c>
      <c r="H159" s="152">
        <v>841.26</v>
      </c>
      <c r="I159" s="162">
        <f t="shared" si="43"/>
        <v>0.98934518769404456</v>
      </c>
      <c r="J159" s="152">
        <v>26.42</v>
      </c>
      <c r="K159" s="162">
        <f t="shared" si="44"/>
        <v>3.1070655753128236E-2</v>
      </c>
      <c r="L159" s="153">
        <v>147.43</v>
      </c>
      <c r="M159" s="163">
        <f t="shared" si="45"/>
        <v>1.0204158434471726</v>
      </c>
      <c r="N159" s="153">
        <v>2559.3847999999853</v>
      </c>
      <c r="O159" s="152">
        <v>0</v>
      </c>
      <c r="P159" s="154">
        <v>0</v>
      </c>
      <c r="Q159" s="253">
        <v>0</v>
      </c>
      <c r="R159" s="152">
        <v>17.3599999999999</v>
      </c>
      <c r="S159" s="154">
        <v>2.0415843447172712E-2</v>
      </c>
      <c r="T159" s="152" t="s">
        <v>576</v>
      </c>
      <c r="U159" s="152" t="s">
        <v>219</v>
      </c>
      <c r="V159" s="152" t="s">
        <v>382</v>
      </c>
      <c r="W159" s="158">
        <v>1</v>
      </c>
      <c r="X159" s="158" t="s">
        <v>370</v>
      </c>
    </row>
    <row r="160" spans="2:24">
      <c r="B160" s="936"/>
      <c r="C160" s="921"/>
      <c r="D160" s="161">
        <v>4</v>
      </c>
      <c r="E160" s="152" t="s">
        <v>649</v>
      </c>
      <c r="F160" s="153">
        <v>2113.5924000000036</v>
      </c>
      <c r="G160" s="152">
        <v>246.72</v>
      </c>
      <c r="H160" s="152">
        <v>246.36</v>
      </c>
      <c r="I160" s="162">
        <f t="shared" si="43"/>
        <v>0.99854085603112841</v>
      </c>
      <c r="J160" s="152">
        <v>21.6</v>
      </c>
      <c r="K160" s="162">
        <f t="shared" si="44"/>
        <v>8.7548638132295728E-2</v>
      </c>
      <c r="L160" s="153">
        <v>99.51</v>
      </c>
      <c r="M160" s="163">
        <f t="shared" si="45"/>
        <v>1.0860894941634243</v>
      </c>
      <c r="N160" s="153">
        <v>2113.5924000000036</v>
      </c>
      <c r="O160" s="152">
        <v>0</v>
      </c>
      <c r="P160" s="154">
        <v>0</v>
      </c>
      <c r="Q160" s="253">
        <v>0</v>
      </c>
      <c r="R160" s="152">
        <v>21.240000000000038</v>
      </c>
      <c r="S160" s="154">
        <v>8.6089494163424277E-2</v>
      </c>
      <c r="T160" s="152" t="s">
        <v>576</v>
      </c>
      <c r="U160" s="152" t="s">
        <v>654</v>
      </c>
      <c r="V160" s="152"/>
      <c r="W160" s="158">
        <v>1</v>
      </c>
      <c r="X160" s="158" t="s">
        <v>410</v>
      </c>
    </row>
    <row r="161" spans="2:24">
      <c r="B161" s="936"/>
      <c r="C161" s="921"/>
      <c r="D161" s="161">
        <v>5</v>
      </c>
      <c r="E161" s="152" t="s">
        <v>662</v>
      </c>
      <c r="F161" s="153">
        <v>1725.4647999999986</v>
      </c>
      <c r="G161" s="152">
        <v>199.47</v>
      </c>
      <c r="H161" s="152">
        <v>198.01</v>
      </c>
      <c r="I161" s="162">
        <f t="shared" si="43"/>
        <v>0.99268060359953869</v>
      </c>
      <c r="J161" s="152">
        <v>10.5</v>
      </c>
      <c r="K161" s="162">
        <f t="shared" si="44"/>
        <v>5.2639494660851258E-2</v>
      </c>
      <c r="L161" s="153">
        <v>190.87</v>
      </c>
      <c r="M161" s="163">
        <f t="shared" si="45"/>
        <v>1.0453200982603901</v>
      </c>
      <c r="N161" s="153">
        <v>1725.4647999999986</v>
      </c>
      <c r="O161" s="152">
        <v>0</v>
      </c>
      <c r="P161" s="154">
        <v>0</v>
      </c>
      <c r="Q161" s="253">
        <v>0</v>
      </c>
      <c r="R161" s="152">
        <v>9.039999999999992</v>
      </c>
      <c r="S161" s="154">
        <v>4.5320098260389997E-2</v>
      </c>
      <c r="T161" s="152" t="s">
        <v>576</v>
      </c>
      <c r="U161" s="152" t="s">
        <v>654</v>
      </c>
      <c r="V161" s="152"/>
      <c r="W161" s="158">
        <v>1</v>
      </c>
      <c r="X161" s="158" t="s">
        <v>664</v>
      </c>
    </row>
    <row r="162" spans="2:24">
      <c r="B162" s="936"/>
      <c r="C162" s="921"/>
      <c r="D162" s="161">
        <v>6</v>
      </c>
      <c r="E162" s="152" t="s">
        <v>584</v>
      </c>
      <c r="F162" s="153">
        <v>1495.9944000000025</v>
      </c>
      <c r="G162" s="152">
        <v>49.97</v>
      </c>
      <c r="H162" s="152">
        <v>48.89</v>
      </c>
      <c r="I162" s="162">
        <f t="shared" si="43"/>
        <v>0.97838703221933165</v>
      </c>
      <c r="J162" s="152">
        <v>3.24</v>
      </c>
      <c r="K162" s="162">
        <f t="shared" si="44"/>
        <v>6.4838903342005205E-2</v>
      </c>
      <c r="L162" s="153">
        <v>692.59</v>
      </c>
      <c r="M162" s="163">
        <f t="shared" si="45"/>
        <v>1.0432259355613369</v>
      </c>
      <c r="N162" s="153">
        <v>1495.9944000000025</v>
      </c>
      <c r="O162" s="152">
        <v>0</v>
      </c>
      <c r="P162" s="154">
        <v>0</v>
      </c>
      <c r="Q162" s="253">
        <v>0</v>
      </c>
      <c r="R162" s="152">
        <v>2.1600000000000037</v>
      </c>
      <c r="S162" s="154">
        <v>4.322593556133688E-2</v>
      </c>
      <c r="T162" s="152" t="s">
        <v>576</v>
      </c>
      <c r="U162" s="152" t="s">
        <v>654</v>
      </c>
      <c r="V162" s="152"/>
      <c r="W162" s="158">
        <v>1</v>
      </c>
      <c r="X162" s="158" t="s">
        <v>582</v>
      </c>
    </row>
    <row r="163" spans="2:24">
      <c r="B163" s="936"/>
      <c r="C163" s="921"/>
      <c r="D163" s="161">
        <v>7</v>
      </c>
      <c r="E163" s="152" t="s">
        <v>746</v>
      </c>
      <c r="F163" s="153">
        <v>1459.9389000000019</v>
      </c>
      <c r="G163" s="152">
        <v>143.75</v>
      </c>
      <c r="H163" s="152">
        <v>144.08000000000001</v>
      </c>
      <c r="I163" s="162">
        <f t="shared" si="43"/>
        <v>1.002295652173913</v>
      </c>
      <c r="J163" s="152">
        <v>10</v>
      </c>
      <c r="K163" s="162">
        <f t="shared" si="44"/>
        <v>6.9565217391304349E-2</v>
      </c>
      <c r="L163" s="153">
        <v>141.33000000000001</v>
      </c>
      <c r="M163" s="163">
        <f t="shared" si="45"/>
        <v>1.0718608695652174</v>
      </c>
      <c r="N163" s="153">
        <v>1459.9389000000019</v>
      </c>
      <c r="O163" s="152">
        <v>0</v>
      </c>
      <c r="P163" s="154">
        <v>0</v>
      </c>
      <c r="Q163" s="253">
        <v>0</v>
      </c>
      <c r="R163" s="152">
        <v>10.330000000000013</v>
      </c>
      <c r="S163" s="154">
        <v>7.1860869565217478E-2</v>
      </c>
      <c r="T163" s="152" t="s">
        <v>576</v>
      </c>
      <c r="U163" s="152" t="s">
        <v>654</v>
      </c>
      <c r="V163" s="152"/>
      <c r="W163" s="158">
        <v>1</v>
      </c>
      <c r="X163" s="158" t="s">
        <v>742</v>
      </c>
    </row>
    <row r="164" spans="2:24">
      <c r="B164" s="936"/>
      <c r="C164" s="921"/>
      <c r="D164" s="161">
        <v>8</v>
      </c>
      <c r="E164" s="152" t="s">
        <v>747</v>
      </c>
      <c r="F164" s="153">
        <v>1402.6255999999992</v>
      </c>
      <c r="G164" s="152">
        <v>203.7</v>
      </c>
      <c r="H164" s="152">
        <v>205.39</v>
      </c>
      <c r="I164" s="162">
        <f t="shared" si="43"/>
        <v>1.0082965144820815</v>
      </c>
      <c r="J164" s="152">
        <v>1.75</v>
      </c>
      <c r="K164" s="162">
        <f t="shared" si="44"/>
        <v>8.5910652920962206E-3</v>
      </c>
      <c r="L164" s="153">
        <v>407.74</v>
      </c>
      <c r="M164" s="163">
        <f t="shared" si="45"/>
        <v>1.0168875797741777</v>
      </c>
      <c r="N164" s="153">
        <v>1402.6255999999992</v>
      </c>
      <c r="O164" s="152">
        <v>0</v>
      </c>
      <c r="P164" s="154">
        <v>0</v>
      </c>
      <c r="Q164" s="253">
        <v>0</v>
      </c>
      <c r="R164" s="152">
        <v>3.4399999999999977</v>
      </c>
      <c r="S164" s="154">
        <v>1.6887579774177701E-2</v>
      </c>
      <c r="T164" s="152" t="s">
        <v>576</v>
      </c>
      <c r="U164" s="152" t="s">
        <v>220</v>
      </c>
      <c r="V164" s="152" t="s">
        <v>383</v>
      </c>
      <c r="W164" s="158">
        <v>1</v>
      </c>
      <c r="X164" s="158" t="s">
        <v>745</v>
      </c>
    </row>
    <row r="165" spans="2:24">
      <c r="B165" s="936"/>
      <c r="C165" s="921"/>
      <c r="D165" s="161">
        <v>9</v>
      </c>
      <c r="E165" s="152" t="s">
        <v>648</v>
      </c>
      <c r="F165" s="153">
        <v>1314.2299999999991</v>
      </c>
      <c r="G165" s="152">
        <v>40.6</v>
      </c>
      <c r="H165" s="152">
        <v>40.9</v>
      </c>
      <c r="I165" s="162">
        <f t="shared" si="43"/>
        <v>1.0073891625615763</v>
      </c>
      <c r="J165" s="152">
        <v>3.5</v>
      </c>
      <c r="K165" s="162">
        <f t="shared" si="44"/>
        <v>8.620689655172413E-2</v>
      </c>
      <c r="L165" s="153">
        <v>345.85</v>
      </c>
      <c r="M165" s="163">
        <f t="shared" si="45"/>
        <v>1.0935960591133005</v>
      </c>
      <c r="N165" s="153">
        <v>1314.2299999999991</v>
      </c>
      <c r="O165" s="152">
        <v>0</v>
      </c>
      <c r="P165" s="154">
        <v>0</v>
      </c>
      <c r="Q165" s="253">
        <v>0</v>
      </c>
      <c r="R165" s="152">
        <v>3.7999999999999972</v>
      </c>
      <c r="S165" s="154">
        <v>9.359605911330042E-2</v>
      </c>
      <c r="T165" s="152" t="s">
        <v>576</v>
      </c>
      <c r="U165" s="152" t="s">
        <v>654</v>
      </c>
      <c r="V165" s="152"/>
      <c r="W165" s="158">
        <v>1</v>
      </c>
      <c r="X165" s="158" t="s">
        <v>640</v>
      </c>
    </row>
    <row r="166" spans="2:24">
      <c r="B166" s="937"/>
      <c r="C166" s="922"/>
      <c r="D166" s="161">
        <v>10</v>
      </c>
      <c r="E166" s="152" t="s">
        <v>732</v>
      </c>
      <c r="F166" s="153">
        <v>1255.0881000000006</v>
      </c>
      <c r="G166" s="152">
        <v>46.53</v>
      </c>
      <c r="H166" s="152">
        <v>47.36</v>
      </c>
      <c r="I166" s="162">
        <f t="shared" si="43"/>
        <v>1.0178379540081668</v>
      </c>
      <c r="J166" s="152">
        <v>1.2</v>
      </c>
      <c r="K166" s="162">
        <f t="shared" si="44"/>
        <v>2.5789813023855575E-2</v>
      </c>
      <c r="L166" s="153">
        <v>618.27</v>
      </c>
      <c r="M166" s="163">
        <f t="shared" si="45"/>
        <v>1.0436277670320224</v>
      </c>
      <c r="N166" s="153">
        <v>1255.0881000000006</v>
      </c>
      <c r="O166" s="152">
        <v>0</v>
      </c>
      <c r="P166" s="154">
        <v>0</v>
      </c>
      <c r="Q166" s="253">
        <v>0</v>
      </c>
      <c r="R166" s="152">
        <v>2.0300000000000011</v>
      </c>
      <c r="S166" s="154">
        <v>4.3627767032022376E-2</v>
      </c>
      <c r="T166" s="152" t="s">
        <v>576</v>
      </c>
      <c r="U166" s="152" t="s">
        <v>654</v>
      </c>
      <c r="V166" s="152"/>
      <c r="W166" s="158">
        <v>1</v>
      </c>
      <c r="X166" s="158" t="s">
        <v>731</v>
      </c>
    </row>
    <row r="167" spans="2:24">
      <c r="B167" s="917">
        <f t="shared" ref="B167" si="52">B157+1</f>
        <v>45974</v>
      </c>
      <c r="C167" s="920" t="str">
        <f t="shared" ref="C167" si="53">CHOOSE(WEEKDAY(B167,2),"一","二","三","四","五","六","日")</f>
        <v>四</v>
      </c>
      <c r="D167" s="161">
        <v>1</v>
      </c>
      <c r="E167" s="152" t="s">
        <v>363</v>
      </c>
      <c r="F167" s="153">
        <v>2708.2891000000009</v>
      </c>
      <c r="G167" s="152">
        <v>712.42</v>
      </c>
      <c r="H167" s="152">
        <v>712.93</v>
      </c>
      <c r="I167" s="162">
        <f t="shared" si="43"/>
        <v>1.0007158698520535</v>
      </c>
      <c r="J167" s="152">
        <v>17.86</v>
      </c>
      <c r="K167" s="162">
        <f t="shared" si="44"/>
        <v>2.5069481485640494E-2</v>
      </c>
      <c r="L167" s="153">
        <v>147.43</v>
      </c>
      <c r="M167" s="163">
        <f t="shared" si="45"/>
        <v>1.025785351337694</v>
      </c>
      <c r="N167" s="153">
        <v>2708.2891000000009</v>
      </c>
      <c r="O167" s="152">
        <v>0</v>
      </c>
      <c r="P167" s="154">
        <v>0</v>
      </c>
      <c r="Q167" s="253">
        <v>0</v>
      </c>
      <c r="R167" s="152">
        <v>18.370000000000005</v>
      </c>
      <c r="S167" s="154">
        <v>2.5785351337694065E-2</v>
      </c>
      <c r="T167" s="152" t="s">
        <v>576</v>
      </c>
      <c r="U167" s="152" t="s">
        <v>219</v>
      </c>
      <c r="V167" s="152" t="s">
        <v>382</v>
      </c>
      <c r="W167" s="158">
        <v>1</v>
      </c>
      <c r="X167" s="158" t="s">
        <v>370</v>
      </c>
    </row>
    <row r="168" spans="2:24">
      <c r="B168" s="936"/>
      <c r="C168" s="921"/>
      <c r="D168" s="161">
        <v>2</v>
      </c>
      <c r="E168" s="152" t="s">
        <v>584</v>
      </c>
      <c r="F168" s="153">
        <v>1807.6598999999997</v>
      </c>
      <c r="G168" s="152">
        <v>45.95</v>
      </c>
      <c r="H168" s="152">
        <v>43.52</v>
      </c>
      <c r="I168" s="162">
        <f t="shared" si="43"/>
        <v>0.94711643090315556</v>
      </c>
      <c r="J168" s="152">
        <v>5.04</v>
      </c>
      <c r="K168" s="162">
        <f t="shared" si="44"/>
        <v>0.10968443960826985</v>
      </c>
      <c r="L168" s="153">
        <v>692.59</v>
      </c>
      <c r="M168" s="163">
        <f t="shared" si="45"/>
        <v>1.0568008705114253</v>
      </c>
      <c r="N168" s="153">
        <v>1807.6598999999997</v>
      </c>
      <c r="O168" s="152">
        <v>0</v>
      </c>
      <c r="P168" s="154">
        <v>0</v>
      </c>
      <c r="Q168" s="253">
        <v>0</v>
      </c>
      <c r="R168" s="152">
        <v>2.6099999999999994</v>
      </c>
      <c r="S168" s="154">
        <v>5.6800870511425447E-2</v>
      </c>
      <c r="T168" s="152" t="s">
        <v>576</v>
      </c>
      <c r="U168" s="152" t="s">
        <v>654</v>
      </c>
      <c r="V168" s="152"/>
      <c r="W168" s="158">
        <v>1</v>
      </c>
      <c r="X168" s="158" t="s">
        <v>582</v>
      </c>
    </row>
    <row r="169" spans="2:24">
      <c r="B169" s="936"/>
      <c r="C169" s="921"/>
      <c r="D169" s="161">
        <v>3</v>
      </c>
      <c r="E169" s="152" t="s">
        <v>699</v>
      </c>
      <c r="F169" s="153">
        <v>1773.1874999999998</v>
      </c>
      <c r="G169" s="152">
        <v>587.25</v>
      </c>
      <c r="H169" s="152">
        <v>582.75</v>
      </c>
      <c r="I169" s="162">
        <f t="shared" si="43"/>
        <v>0.9923371647509579</v>
      </c>
      <c r="J169" s="152">
        <v>23.25</v>
      </c>
      <c r="K169" s="162">
        <f t="shared" si="44"/>
        <v>3.9591315453384422E-2</v>
      </c>
      <c r="L169" s="153">
        <v>94.57</v>
      </c>
      <c r="M169" s="163">
        <f t="shared" si="45"/>
        <v>1.0319284802043422</v>
      </c>
      <c r="N169" s="153">
        <v>1773.1874999999998</v>
      </c>
      <c r="O169" s="152">
        <v>0</v>
      </c>
      <c r="P169" s="154">
        <v>0</v>
      </c>
      <c r="Q169" s="253">
        <v>0</v>
      </c>
      <c r="R169" s="152">
        <v>18.75</v>
      </c>
      <c r="S169" s="154">
        <v>3.1928480204342274E-2</v>
      </c>
      <c r="T169" s="152" t="s">
        <v>576</v>
      </c>
      <c r="U169" s="152" t="s">
        <v>654</v>
      </c>
      <c r="V169" s="152"/>
      <c r="W169" s="158">
        <v>1</v>
      </c>
      <c r="X169" s="158" t="s">
        <v>698</v>
      </c>
    </row>
    <row r="170" spans="2:24">
      <c r="B170" s="936"/>
      <c r="C170" s="921"/>
      <c r="D170" s="161">
        <v>4</v>
      </c>
      <c r="E170" s="152" t="s">
        <v>533</v>
      </c>
      <c r="F170" s="153">
        <v>1564.7616000000012</v>
      </c>
      <c r="G170" s="152">
        <v>653.1</v>
      </c>
      <c r="H170" s="152">
        <v>642.77</v>
      </c>
      <c r="I170" s="162">
        <f t="shared" si="43"/>
        <v>0.98418312662685647</v>
      </c>
      <c r="J170" s="152">
        <v>22.57</v>
      </c>
      <c r="K170" s="162">
        <f t="shared" si="44"/>
        <v>3.4558260603276679E-2</v>
      </c>
      <c r="L170" s="153">
        <v>127.84</v>
      </c>
      <c r="M170" s="163">
        <f t="shared" si="45"/>
        <v>1.0187413872301332</v>
      </c>
      <c r="N170" s="153">
        <v>1564.7616000000012</v>
      </c>
      <c r="O170" s="152">
        <v>0</v>
      </c>
      <c r="P170" s="154">
        <v>0</v>
      </c>
      <c r="Q170" s="253">
        <v>0</v>
      </c>
      <c r="R170" s="152">
        <v>12.240000000000009</v>
      </c>
      <c r="S170" s="154">
        <v>1.8741387230133223E-2</v>
      </c>
      <c r="T170" s="152" t="s">
        <v>576</v>
      </c>
      <c r="U170" s="152" t="s">
        <v>654</v>
      </c>
      <c r="V170" s="152"/>
      <c r="W170" s="158">
        <v>1</v>
      </c>
      <c r="X170" s="158" t="s">
        <v>370</v>
      </c>
    </row>
    <row r="171" spans="2:24">
      <c r="B171" s="936"/>
      <c r="C171" s="921"/>
      <c r="D171" s="161">
        <v>5</v>
      </c>
      <c r="E171" s="152" t="s">
        <v>662</v>
      </c>
      <c r="F171" s="153">
        <v>1540.3208999999988</v>
      </c>
      <c r="G171" s="152">
        <v>186.68</v>
      </c>
      <c r="H171" s="152">
        <v>186.63</v>
      </c>
      <c r="I171" s="162">
        <f t="shared" si="43"/>
        <v>0.99973216198842929</v>
      </c>
      <c r="J171" s="152">
        <v>8.1199999999999992</v>
      </c>
      <c r="K171" s="162">
        <f t="shared" si="44"/>
        <v>4.3496893079065777E-2</v>
      </c>
      <c r="L171" s="153">
        <v>190.87</v>
      </c>
      <c r="M171" s="163">
        <f t="shared" si="45"/>
        <v>1.0432290550674952</v>
      </c>
      <c r="N171" s="153">
        <v>1540.3208999999988</v>
      </c>
      <c r="O171" s="152">
        <v>0</v>
      </c>
      <c r="P171" s="154">
        <v>0</v>
      </c>
      <c r="Q171" s="253">
        <v>0</v>
      </c>
      <c r="R171" s="152">
        <v>8.0699999999999932</v>
      </c>
      <c r="S171" s="154">
        <v>4.3229055067495144E-2</v>
      </c>
      <c r="T171" s="152" t="s">
        <v>576</v>
      </c>
      <c r="U171" s="152" t="s">
        <v>654</v>
      </c>
      <c r="V171" s="152"/>
      <c r="W171" s="158">
        <v>1</v>
      </c>
      <c r="X171" s="158" t="s">
        <v>664</v>
      </c>
    </row>
    <row r="172" spans="2:24">
      <c r="B172" s="936"/>
      <c r="C172" s="921"/>
      <c r="D172" s="161">
        <v>6</v>
      </c>
      <c r="E172" s="152" t="s">
        <v>432</v>
      </c>
      <c r="F172" s="153">
        <v>1333.5075000000029</v>
      </c>
      <c r="G172" s="152">
        <v>175.66</v>
      </c>
      <c r="H172" s="152">
        <v>180.49</v>
      </c>
      <c r="I172" s="162">
        <f t="shared" si="43"/>
        <v>1.0274962996698167</v>
      </c>
      <c r="J172" s="152">
        <v>3.9</v>
      </c>
      <c r="K172" s="162">
        <f t="shared" si="44"/>
        <v>2.2201981099851987E-2</v>
      </c>
      <c r="L172" s="153">
        <v>152.75</v>
      </c>
      <c r="M172" s="163">
        <f t="shared" si="45"/>
        <v>1.0496982807696689</v>
      </c>
      <c r="N172" s="153">
        <v>1333.5075000000029</v>
      </c>
      <c r="O172" s="152">
        <v>0</v>
      </c>
      <c r="P172" s="154">
        <v>0</v>
      </c>
      <c r="Q172" s="253">
        <v>0</v>
      </c>
      <c r="R172" s="152">
        <v>8.7300000000000182</v>
      </c>
      <c r="S172" s="154">
        <v>4.9698280769668784E-2</v>
      </c>
      <c r="T172" s="152" t="s">
        <v>576</v>
      </c>
      <c r="U172" s="152" t="s">
        <v>654</v>
      </c>
      <c r="V172" s="152"/>
      <c r="W172" s="158">
        <v>1</v>
      </c>
      <c r="X172" s="158" t="s">
        <v>436</v>
      </c>
    </row>
    <row r="173" spans="2:24">
      <c r="B173" s="936"/>
      <c r="C173" s="921"/>
      <c r="D173" s="161">
        <v>7</v>
      </c>
      <c r="E173" s="152" t="s">
        <v>711</v>
      </c>
      <c r="F173" s="153">
        <v>1099.5599999999993</v>
      </c>
      <c r="G173" s="152">
        <v>48.43</v>
      </c>
      <c r="H173" s="152">
        <v>48.33</v>
      </c>
      <c r="I173" s="162">
        <f t="shared" si="43"/>
        <v>0.99793516415444972</v>
      </c>
      <c r="J173" s="152">
        <v>2.5</v>
      </c>
      <c r="K173" s="162">
        <f t="shared" si="44"/>
        <v>5.1620896138756971E-2</v>
      </c>
      <c r="L173" s="153">
        <v>458.15</v>
      </c>
      <c r="M173" s="163">
        <f t="shared" si="45"/>
        <v>1.0495560602932066</v>
      </c>
      <c r="N173" s="153">
        <v>1099.5599999999993</v>
      </c>
      <c r="O173" s="152">
        <v>0</v>
      </c>
      <c r="P173" s="154">
        <v>0</v>
      </c>
      <c r="Q173" s="253">
        <v>0</v>
      </c>
      <c r="R173" s="152">
        <v>2.3999999999999986</v>
      </c>
      <c r="S173" s="154">
        <v>4.9556060293206659E-2</v>
      </c>
      <c r="T173" s="152" t="s">
        <v>576</v>
      </c>
      <c r="U173" s="152" t="s">
        <v>654</v>
      </c>
      <c r="V173" s="152"/>
      <c r="W173" s="158">
        <v>1</v>
      </c>
      <c r="X173" s="158" t="s">
        <v>713</v>
      </c>
    </row>
    <row r="174" spans="2:24">
      <c r="B174" s="936"/>
      <c r="C174" s="921"/>
      <c r="D174" s="161">
        <v>8</v>
      </c>
      <c r="E174" s="152" t="s">
        <v>697</v>
      </c>
      <c r="F174" s="153">
        <v>948.93149999999741</v>
      </c>
      <c r="G174" s="152">
        <v>254.47</v>
      </c>
      <c r="H174" s="152">
        <v>241.92</v>
      </c>
      <c r="I174" s="162">
        <f t="shared" si="43"/>
        <v>0.9506818092505992</v>
      </c>
      <c r="J174" s="152">
        <v>27</v>
      </c>
      <c r="K174" s="162">
        <f t="shared" si="44"/>
        <v>0.10610288049671868</v>
      </c>
      <c r="L174" s="153">
        <v>65.67</v>
      </c>
      <c r="M174" s="163">
        <f t="shared" si="45"/>
        <v>1.0567846897473179</v>
      </c>
      <c r="N174" s="153">
        <v>948.93149999999741</v>
      </c>
      <c r="O174" s="152">
        <v>0</v>
      </c>
      <c r="P174" s="154">
        <v>0</v>
      </c>
      <c r="Q174" s="253">
        <v>0</v>
      </c>
      <c r="R174" s="152">
        <v>14.44999999999996</v>
      </c>
      <c r="S174" s="154">
        <v>5.6784689747317797E-2</v>
      </c>
      <c r="T174" s="152" t="s">
        <v>576</v>
      </c>
      <c r="U174" s="152" t="s">
        <v>654</v>
      </c>
      <c r="V174" s="152"/>
      <c r="W174" s="158">
        <v>1</v>
      </c>
      <c r="X174" s="158" t="s">
        <v>698</v>
      </c>
    </row>
    <row r="175" spans="2:24">
      <c r="B175" s="936"/>
      <c r="C175" s="921"/>
      <c r="D175" s="161">
        <v>9</v>
      </c>
      <c r="E175" s="152" t="s">
        <v>439</v>
      </c>
      <c r="F175" s="153">
        <v>920.78560000000618</v>
      </c>
      <c r="G175" s="152">
        <v>207.39</v>
      </c>
      <c r="H175" s="152">
        <v>207.62</v>
      </c>
      <c r="I175" s="162">
        <f t="shared" si="43"/>
        <v>1.0011090216500313</v>
      </c>
      <c r="J175" s="152">
        <v>1.29</v>
      </c>
      <c r="K175" s="162">
        <f t="shared" si="44"/>
        <v>6.2201649066975272E-3</v>
      </c>
      <c r="L175" s="153">
        <v>605.78</v>
      </c>
      <c r="M175" s="163">
        <f t="shared" si="45"/>
        <v>1.0073291865567289</v>
      </c>
      <c r="N175" s="153">
        <v>920.78560000000618</v>
      </c>
      <c r="O175" s="152">
        <v>0</v>
      </c>
      <c r="P175" s="154">
        <v>0</v>
      </c>
      <c r="Q175" s="253">
        <v>0</v>
      </c>
      <c r="R175" s="152">
        <v>1.5200000000000102</v>
      </c>
      <c r="S175" s="154">
        <v>7.3291865567289179E-3</v>
      </c>
      <c r="T175" s="152" t="s">
        <v>576</v>
      </c>
      <c r="U175" s="152" t="s">
        <v>220</v>
      </c>
      <c r="V175" s="152" t="s">
        <v>383</v>
      </c>
      <c r="W175" s="158">
        <v>1</v>
      </c>
      <c r="X175" s="158" t="s">
        <v>374</v>
      </c>
    </row>
    <row r="176" spans="2:24">
      <c r="B176" s="937"/>
      <c r="C176" s="922"/>
      <c r="D176" s="161">
        <v>10</v>
      </c>
      <c r="E176" s="152" t="s">
        <v>364</v>
      </c>
      <c r="F176" s="153">
        <v>912.27240000000324</v>
      </c>
      <c r="G176" s="152">
        <v>1842.84</v>
      </c>
      <c r="H176" s="152">
        <v>1816.02</v>
      </c>
      <c r="I176" s="162">
        <f t="shared" si="43"/>
        <v>0.98544637624536047</v>
      </c>
      <c r="J176" s="152">
        <v>49.98</v>
      </c>
      <c r="K176" s="162">
        <f t="shared" si="44"/>
        <v>2.7121182522628118E-2</v>
      </c>
      <c r="L176" s="153">
        <v>39.39</v>
      </c>
      <c r="M176" s="163">
        <f t="shared" si="45"/>
        <v>1.0125675587679885</v>
      </c>
      <c r="N176" s="153">
        <v>912.27240000000324</v>
      </c>
      <c r="O176" s="152">
        <v>0</v>
      </c>
      <c r="P176" s="154">
        <v>0</v>
      </c>
      <c r="Q176" s="253">
        <v>0</v>
      </c>
      <c r="R176" s="152">
        <v>23.160000000000082</v>
      </c>
      <c r="S176" s="154">
        <v>1.2567558767988584E-2</v>
      </c>
      <c r="T176" s="152" t="s">
        <v>576</v>
      </c>
      <c r="U176" s="152" t="s">
        <v>220</v>
      </c>
      <c r="V176" s="152" t="s">
        <v>383</v>
      </c>
      <c r="W176" s="158">
        <v>1</v>
      </c>
      <c r="X176" s="158" t="s">
        <v>370</v>
      </c>
    </row>
    <row r="177" spans="2:24">
      <c r="B177" s="917">
        <f t="shared" ref="B177" si="54">B167+1</f>
        <v>45975</v>
      </c>
      <c r="C177" s="920" t="str">
        <f t="shared" ref="C177" si="55">CHOOSE(WEEKDAY(B177,2),"一","二","三","四","五","六","日")</f>
        <v>五</v>
      </c>
      <c r="D177" s="161">
        <v>1</v>
      </c>
      <c r="E177" s="152" t="s">
        <v>363</v>
      </c>
      <c r="F177" s="153">
        <v>3014.9435000000067</v>
      </c>
      <c r="G177" s="152">
        <v>552.05999999999995</v>
      </c>
      <c r="H177" s="152">
        <v>538.77</v>
      </c>
      <c r="I177" s="162">
        <f t="shared" si="43"/>
        <v>0.97592652972502991</v>
      </c>
      <c r="J177" s="152">
        <v>33.74</v>
      </c>
      <c r="K177" s="162">
        <f t="shared" si="44"/>
        <v>6.1116545303046776E-2</v>
      </c>
      <c r="L177" s="153">
        <v>147.43</v>
      </c>
      <c r="M177" s="163">
        <f t="shared" si="45"/>
        <v>1.0370430750280768</v>
      </c>
      <c r="N177" s="153">
        <v>3014.9435000000067</v>
      </c>
      <c r="O177" s="152">
        <v>0</v>
      </c>
      <c r="P177" s="154">
        <v>0</v>
      </c>
      <c r="Q177" s="253">
        <v>0</v>
      </c>
      <c r="R177" s="152">
        <v>20.450000000000045</v>
      </c>
      <c r="S177" s="154">
        <v>3.7043075028076744E-2</v>
      </c>
      <c r="T177" s="152" t="s">
        <v>576</v>
      </c>
      <c r="U177" s="152" t="s">
        <v>219</v>
      </c>
      <c r="V177" s="152" t="s">
        <v>382</v>
      </c>
      <c r="W177" s="158">
        <v>1</v>
      </c>
      <c r="X177" s="158" t="s">
        <v>370</v>
      </c>
    </row>
    <row r="178" spans="2:24">
      <c r="B178" s="936"/>
      <c r="C178" s="921"/>
      <c r="D178" s="161">
        <v>2</v>
      </c>
      <c r="E178" s="152" t="s">
        <v>435</v>
      </c>
      <c r="F178" s="153">
        <v>2269.9908000000032</v>
      </c>
      <c r="G178" s="152">
        <v>88.74</v>
      </c>
      <c r="H178" s="152">
        <v>88.86</v>
      </c>
      <c r="I178" s="162">
        <f t="shared" si="43"/>
        <v>1.0013522650439486</v>
      </c>
      <c r="J178" s="152">
        <v>5.2</v>
      </c>
      <c r="K178" s="162">
        <f t="shared" si="44"/>
        <v>5.8598151904439941E-2</v>
      </c>
      <c r="L178" s="153">
        <v>426.69</v>
      </c>
      <c r="M178" s="163">
        <f t="shared" si="45"/>
        <v>1.0599504169483887</v>
      </c>
      <c r="N178" s="153">
        <v>2269.9908000000032</v>
      </c>
      <c r="O178" s="152">
        <v>0</v>
      </c>
      <c r="P178" s="154">
        <v>0</v>
      </c>
      <c r="Q178" s="253">
        <v>0</v>
      </c>
      <c r="R178" s="152">
        <v>5.3200000000000074</v>
      </c>
      <c r="S178" s="154">
        <v>5.9950416948388638E-2</v>
      </c>
      <c r="T178" s="152" t="s">
        <v>576</v>
      </c>
      <c r="U178" s="152" t="s">
        <v>654</v>
      </c>
      <c r="V178" s="152"/>
      <c r="W178" s="158">
        <v>1</v>
      </c>
      <c r="X178" s="158" t="s">
        <v>436</v>
      </c>
    </row>
    <row r="179" spans="2:24">
      <c r="B179" s="936"/>
      <c r="C179" s="921"/>
      <c r="D179" s="161">
        <v>3</v>
      </c>
      <c r="E179" s="152" t="s">
        <v>584</v>
      </c>
      <c r="F179" s="153">
        <v>1530.6239000000007</v>
      </c>
      <c r="G179" s="152">
        <v>36.85</v>
      </c>
      <c r="H179" s="152">
        <v>36</v>
      </c>
      <c r="I179" s="162">
        <f t="shared" si="43"/>
        <v>0.97693351424694708</v>
      </c>
      <c r="J179" s="152">
        <v>3.06</v>
      </c>
      <c r="K179" s="162">
        <f t="shared" si="44"/>
        <v>8.3039348710990502E-2</v>
      </c>
      <c r="L179" s="153">
        <v>692.59</v>
      </c>
      <c r="M179" s="163">
        <f t="shared" si="45"/>
        <v>1.0599728629579377</v>
      </c>
      <c r="N179" s="153">
        <v>1530.6239000000007</v>
      </c>
      <c r="O179" s="152">
        <v>0</v>
      </c>
      <c r="P179" s="154">
        <v>0</v>
      </c>
      <c r="Q179" s="253">
        <v>0</v>
      </c>
      <c r="R179" s="152">
        <v>2.2100000000000009</v>
      </c>
      <c r="S179" s="154">
        <v>5.9972862957937606E-2</v>
      </c>
      <c r="T179" s="152" t="s">
        <v>576</v>
      </c>
      <c r="U179" s="152" t="s">
        <v>654</v>
      </c>
      <c r="V179" s="152"/>
      <c r="W179" s="158">
        <v>1</v>
      </c>
      <c r="X179" s="158" t="s">
        <v>582</v>
      </c>
    </row>
    <row r="180" spans="2:24">
      <c r="B180" s="936"/>
      <c r="C180" s="921"/>
      <c r="D180" s="161">
        <v>4</v>
      </c>
      <c r="E180" s="152" t="s">
        <v>534</v>
      </c>
      <c r="F180" s="153">
        <v>1517.7960000000044</v>
      </c>
      <c r="G180" s="152">
        <v>134.35</v>
      </c>
      <c r="H180" s="152">
        <v>135.30000000000001</v>
      </c>
      <c r="I180" s="162">
        <f t="shared" si="43"/>
        <v>1.0070710829921847</v>
      </c>
      <c r="J180" s="152">
        <v>4.75</v>
      </c>
      <c r="K180" s="162">
        <f t="shared" si="44"/>
        <v>3.5355414960922961E-2</v>
      </c>
      <c r="L180" s="153">
        <v>266.27999999999997</v>
      </c>
      <c r="M180" s="163">
        <f t="shared" si="45"/>
        <v>1.0424264979531077</v>
      </c>
      <c r="N180" s="153">
        <v>1517.7960000000044</v>
      </c>
      <c r="O180" s="152">
        <v>0</v>
      </c>
      <c r="P180" s="154">
        <v>0</v>
      </c>
      <c r="Q180" s="253">
        <v>0</v>
      </c>
      <c r="R180" s="152">
        <v>5.7000000000000171</v>
      </c>
      <c r="S180" s="154">
        <v>4.2426497953107684E-2</v>
      </c>
      <c r="T180" s="152" t="s">
        <v>576</v>
      </c>
      <c r="U180" s="152" t="s">
        <v>654</v>
      </c>
      <c r="V180" s="152"/>
      <c r="W180" s="158">
        <v>1</v>
      </c>
      <c r="X180" s="158" t="s">
        <v>535</v>
      </c>
    </row>
    <row r="181" spans="2:24">
      <c r="B181" s="936"/>
      <c r="C181" s="921"/>
      <c r="D181" s="161">
        <v>5</v>
      </c>
      <c r="E181" s="152" t="s">
        <v>663</v>
      </c>
      <c r="F181" s="153">
        <v>1354.7551999999998</v>
      </c>
      <c r="G181" s="152">
        <v>58.08</v>
      </c>
      <c r="H181" s="152">
        <v>57.36</v>
      </c>
      <c r="I181" s="162">
        <f t="shared" si="43"/>
        <v>0.98760330578512401</v>
      </c>
      <c r="J181" s="152">
        <v>4.4000000000000004</v>
      </c>
      <c r="K181" s="162">
        <f t="shared" si="44"/>
        <v>7.575757575757576E-2</v>
      </c>
      <c r="L181" s="153">
        <v>368.14</v>
      </c>
      <c r="M181" s="163">
        <f t="shared" si="45"/>
        <v>1.0633608815426998</v>
      </c>
      <c r="N181" s="153">
        <v>1354.7551999999998</v>
      </c>
      <c r="O181" s="152">
        <v>0</v>
      </c>
      <c r="P181" s="154">
        <v>0</v>
      </c>
      <c r="Q181" s="253">
        <v>0</v>
      </c>
      <c r="R181" s="152">
        <v>3.6799999999999997</v>
      </c>
      <c r="S181" s="154">
        <v>6.3360881542699726E-2</v>
      </c>
      <c r="T181" s="152" t="s">
        <v>576</v>
      </c>
      <c r="U181" s="152" t="s">
        <v>654</v>
      </c>
      <c r="V181" s="152"/>
      <c r="W181" s="158">
        <v>1</v>
      </c>
      <c r="X181" s="158" t="s">
        <v>665</v>
      </c>
    </row>
    <row r="182" spans="2:24">
      <c r="B182" s="936"/>
      <c r="C182" s="921"/>
      <c r="D182" s="161">
        <v>6</v>
      </c>
      <c r="E182" s="152" t="s">
        <v>533</v>
      </c>
      <c r="F182" s="153">
        <v>1148.0032000000024</v>
      </c>
      <c r="G182" s="152">
        <v>482.75</v>
      </c>
      <c r="H182" s="152">
        <v>476.18</v>
      </c>
      <c r="I182" s="162">
        <f t="shared" si="43"/>
        <v>0.98639047125841539</v>
      </c>
      <c r="J182" s="152">
        <v>15.55</v>
      </c>
      <c r="K182" s="162">
        <f t="shared" si="44"/>
        <v>3.2211289487312278E-2</v>
      </c>
      <c r="L182" s="153">
        <v>127.84</v>
      </c>
      <c r="M182" s="163">
        <f t="shared" si="45"/>
        <v>1.0186017607457276</v>
      </c>
      <c r="N182" s="153">
        <v>1148.0032000000024</v>
      </c>
      <c r="O182" s="152">
        <v>0</v>
      </c>
      <c r="P182" s="154">
        <v>0</v>
      </c>
      <c r="Q182" s="253">
        <v>0</v>
      </c>
      <c r="R182" s="152">
        <v>8.9800000000000182</v>
      </c>
      <c r="S182" s="154">
        <v>1.8601760745727641E-2</v>
      </c>
      <c r="T182" s="152" t="s">
        <v>576</v>
      </c>
      <c r="U182" s="152" t="s">
        <v>654</v>
      </c>
      <c r="V182" s="152"/>
      <c r="W182" s="158">
        <v>1</v>
      </c>
      <c r="X182" s="158" t="s">
        <v>370</v>
      </c>
    </row>
    <row r="183" spans="2:24">
      <c r="B183" s="936"/>
      <c r="C183" s="921"/>
      <c r="D183" s="161">
        <v>7</v>
      </c>
      <c r="E183" s="152" t="s">
        <v>699</v>
      </c>
      <c r="F183" s="153">
        <v>1142.4056000000037</v>
      </c>
      <c r="G183" s="152">
        <v>488.4</v>
      </c>
      <c r="H183" s="152">
        <v>477.98</v>
      </c>
      <c r="I183" s="162">
        <f t="shared" si="43"/>
        <v>0.9786650286650288</v>
      </c>
      <c r="J183" s="152">
        <v>22.5</v>
      </c>
      <c r="K183" s="162">
        <f t="shared" si="44"/>
        <v>4.6068796068796068E-2</v>
      </c>
      <c r="L183" s="153">
        <v>94.57</v>
      </c>
      <c r="M183" s="163">
        <f t="shared" si="45"/>
        <v>1.0247338247338249</v>
      </c>
      <c r="N183" s="153">
        <v>1142.4056000000037</v>
      </c>
      <c r="O183" s="152">
        <v>0</v>
      </c>
      <c r="P183" s="154">
        <v>0</v>
      </c>
      <c r="Q183" s="253">
        <v>0</v>
      </c>
      <c r="R183" s="152">
        <v>12.080000000000041</v>
      </c>
      <c r="S183" s="154">
        <v>2.4733824733824818E-2</v>
      </c>
      <c r="T183" s="152" t="s">
        <v>576</v>
      </c>
      <c r="U183" s="152" t="s">
        <v>654</v>
      </c>
      <c r="V183" s="152"/>
      <c r="W183" s="158">
        <v>1</v>
      </c>
      <c r="X183" s="158" t="s">
        <v>698</v>
      </c>
    </row>
    <row r="184" spans="2:24">
      <c r="B184" s="936"/>
      <c r="C184" s="921"/>
      <c r="D184" s="161">
        <v>8</v>
      </c>
      <c r="E184" s="152" t="s">
        <v>438</v>
      </c>
      <c r="F184" s="153">
        <v>1037.7839999999992</v>
      </c>
      <c r="G184" s="152">
        <v>44</v>
      </c>
      <c r="H184" s="152">
        <v>43.75</v>
      </c>
      <c r="I184" s="162">
        <f t="shared" si="43"/>
        <v>0.99431818181818177</v>
      </c>
      <c r="J184" s="152">
        <v>1.9</v>
      </c>
      <c r="K184" s="162">
        <f t="shared" si="44"/>
        <v>4.3181818181818182E-2</v>
      </c>
      <c r="L184" s="153">
        <v>628.96</v>
      </c>
      <c r="M184" s="163">
        <f t="shared" si="45"/>
        <v>1.0374999999999999</v>
      </c>
      <c r="N184" s="153">
        <v>1037.7839999999992</v>
      </c>
      <c r="O184" s="152">
        <v>0</v>
      </c>
      <c r="P184" s="154">
        <v>0</v>
      </c>
      <c r="Q184" s="253">
        <v>0</v>
      </c>
      <c r="R184" s="152">
        <v>1.6499999999999986</v>
      </c>
      <c r="S184" s="154">
        <v>3.7499999999999971E-2</v>
      </c>
      <c r="T184" s="152" t="s">
        <v>576</v>
      </c>
      <c r="U184" s="152" t="s">
        <v>654</v>
      </c>
      <c r="V184" s="152"/>
      <c r="W184" s="158">
        <v>1</v>
      </c>
      <c r="X184" s="158" t="s">
        <v>408</v>
      </c>
    </row>
    <row r="185" spans="2:24">
      <c r="B185" s="936"/>
      <c r="C185" s="921"/>
      <c r="D185" s="161">
        <v>9</v>
      </c>
      <c r="E185" s="152" t="s">
        <v>365</v>
      </c>
      <c r="F185" s="153">
        <v>936.73480000000018</v>
      </c>
      <c r="G185" s="152">
        <v>254.1</v>
      </c>
      <c r="H185" s="152">
        <v>231.74</v>
      </c>
      <c r="I185" s="162">
        <f t="shared" si="43"/>
        <v>0.91200314836678475</v>
      </c>
      <c r="J185" s="152">
        <v>35.700000000000003</v>
      </c>
      <c r="K185" s="162">
        <f t="shared" si="44"/>
        <v>0.14049586776859505</v>
      </c>
      <c r="L185" s="153">
        <v>70.22</v>
      </c>
      <c r="M185" s="163">
        <f t="shared" si="45"/>
        <v>1.0524990161353798</v>
      </c>
      <c r="N185" s="153">
        <v>936.73480000000018</v>
      </c>
      <c r="O185" s="152">
        <v>0</v>
      </c>
      <c r="P185" s="154">
        <v>0</v>
      </c>
      <c r="Q185" s="253">
        <v>0</v>
      </c>
      <c r="R185" s="152">
        <v>13.340000000000003</v>
      </c>
      <c r="S185" s="154">
        <v>5.2499016135379786E-2</v>
      </c>
      <c r="T185" s="152" t="s">
        <v>576</v>
      </c>
      <c r="U185" s="152" t="s">
        <v>654</v>
      </c>
      <c r="V185" s="152"/>
      <c r="W185" s="158">
        <v>1</v>
      </c>
      <c r="X185" s="158" t="s">
        <v>378</v>
      </c>
    </row>
    <row r="186" spans="2:24">
      <c r="B186" s="937"/>
      <c r="C186" s="922"/>
      <c r="D186" s="161">
        <v>10</v>
      </c>
      <c r="E186" s="152" t="s">
        <v>711</v>
      </c>
      <c r="F186" s="153">
        <v>911.71850000000086</v>
      </c>
      <c r="G186" s="152">
        <v>38.549999999999997</v>
      </c>
      <c r="H186" s="152">
        <v>38.54</v>
      </c>
      <c r="I186" s="162">
        <f t="shared" si="43"/>
        <v>0.99974059662775616</v>
      </c>
      <c r="J186" s="152">
        <v>2</v>
      </c>
      <c r="K186" s="162">
        <f t="shared" si="44"/>
        <v>5.1880674448767837E-2</v>
      </c>
      <c r="L186" s="153">
        <v>458.15</v>
      </c>
      <c r="M186" s="163">
        <f t="shared" si="45"/>
        <v>1.051621271076524</v>
      </c>
      <c r="N186" s="153">
        <v>911.71850000000086</v>
      </c>
      <c r="O186" s="152">
        <v>0</v>
      </c>
      <c r="P186" s="154">
        <v>0</v>
      </c>
      <c r="Q186" s="253">
        <v>0</v>
      </c>
      <c r="R186" s="152">
        <v>1.990000000000002</v>
      </c>
      <c r="S186" s="154">
        <v>5.1621271076524047E-2</v>
      </c>
      <c r="T186" s="152" t="s">
        <v>576</v>
      </c>
      <c r="U186" s="152" t="s">
        <v>654</v>
      </c>
      <c r="V186" s="152"/>
      <c r="W186" s="158">
        <v>1</v>
      </c>
      <c r="X186" s="158" t="s">
        <v>713</v>
      </c>
    </row>
    <row r="187" spans="2:24">
      <c r="B187" s="917">
        <f t="shared" ref="B187" si="56">B177+1</f>
        <v>45976</v>
      </c>
      <c r="C187" s="920" t="str">
        <f t="shared" ref="C187" si="57">CHOOSE(WEEKDAY(B187,2),"一","二","三","四","五","六","日")</f>
        <v>六</v>
      </c>
      <c r="D187" s="161">
        <v>1</v>
      </c>
      <c r="E187" s="152" t="s">
        <v>435</v>
      </c>
      <c r="F187" s="153">
        <v>2491.8695999999954</v>
      </c>
      <c r="G187" s="152">
        <v>95.17</v>
      </c>
      <c r="H187" s="152">
        <v>94.21</v>
      </c>
      <c r="I187" s="162">
        <f t="shared" si="43"/>
        <v>0.98991278764316482</v>
      </c>
      <c r="J187" s="152">
        <v>6.8</v>
      </c>
      <c r="K187" s="162">
        <f t="shared" si="44"/>
        <v>7.1451087527582224E-2</v>
      </c>
      <c r="L187" s="153">
        <v>426.69</v>
      </c>
      <c r="M187" s="163">
        <f t="shared" si="45"/>
        <v>1.061363875170747</v>
      </c>
      <c r="N187" s="153">
        <v>2491.8695999999954</v>
      </c>
      <c r="O187" s="152">
        <v>0</v>
      </c>
      <c r="P187" s="154">
        <v>0</v>
      </c>
      <c r="Q187" s="253">
        <v>0</v>
      </c>
      <c r="R187" s="152">
        <v>5.8399999999999892</v>
      </c>
      <c r="S187" s="154">
        <v>6.136387517074697E-2</v>
      </c>
      <c r="T187" s="152" t="s">
        <v>576</v>
      </c>
      <c r="U187" s="152" t="s">
        <v>654</v>
      </c>
      <c r="V187" s="152"/>
      <c r="W187" s="158">
        <v>1</v>
      </c>
      <c r="X187" s="158" t="s">
        <v>436</v>
      </c>
    </row>
    <row r="188" spans="2:24">
      <c r="B188" s="936"/>
      <c r="C188" s="921"/>
      <c r="D188" s="161">
        <v>2</v>
      </c>
      <c r="E188" s="152" t="s">
        <v>439</v>
      </c>
      <c r="F188" s="153">
        <v>1393.2940000000069</v>
      </c>
      <c r="G188" s="152">
        <v>162.28</v>
      </c>
      <c r="H188" s="152">
        <v>162.86000000000001</v>
      </c>
      <c r="I188" s="162">
        <f t="shared" si="43"/>
        <v>1.0035740695094899</v>
      </c>
      <c r="J188" s="152">
        <v>1.72</v>
      </c>
      <c r="K188" s="162">
        <f t="shared" si="44"/>
        <v>1.059896475228001E-2</v>
      </c>
      <c r="L188" s="153">
        <v>605.78</v>
      </c>
      <c r="M188" s="163">
        <f t="shared" si="45"/>
        <v>1.0141730342617699</v>
      </c>
      <c r="N188" s="153">
        <v>1393.2940000000069</v>
      </c>
      <c r="O188" s="152">
        <v>0</v>
      </c>
      <c r="P188" s="154">
        <v>0</v>
      </c>
      <c r="Q188" s="253">
        <v>0</v>
      </c>
      <c r="R188" s="152">
        <v>2.3000000000000114</v>
      </c>
      <c r="S188" s="154">
        <v>1.417303426176985E-2</v>
      </c>
      <c r="T188" s="152" t="s">
        <v>576</v>
      </c>
      <c r="U188" s="152" t="s">
        <v>220</v>
      </c>
      <c r="V188" s="152" t="s">
        <v>383</v>
      </c>
      <c r="W188" s="158">
        <v>1</v>
      </c>
      <c r="X188" s="158" t="s">
        <v>374</v>
      </c>
    </row>
    <row r="189" spans="2:24">
      <c r="B189" s="936"/>
      <c r="C189" s="921"/>
      <c r="D189" s="161">
        <v>3</v>
      </c>
      <c r="E189" s="152" t="s">
        <v>533</v>
      </c>
      <c r="F189" s="153">
        <v>1370.4448000000036</v>
      </c>
      <c r="G189" s="152">
        <v>481.09</v>
      </c>
      <c r="H189" s="152">
        <v>477.45</v>
      </c>
      <c r="I189" s="162">
        <f t="shared" si="43"/>
        <v>0.99243384813652336</v>
      </c>
      <c r="J189" s="152">
        <v>14.36</v>
      </c>
      <c r="K189" s="162">
        <f t="shared" si="44"/>
        <v>2.9848884824045397E-2</v>
      </c>
      <c r="L189" s="153">
        <v>127.84</v>
      </c>
      <c r="M189" s="163">
        <f t="shared" si="45"/>
        <v>1.0222827329605688</v>
      </c>
      <c r="N189" s="153">
        <v>1370.4448000000036</v>
      </c>
      <c r="O189" s="152">
        <v>0</v>
      </c>
      <c r="P189" s="154">
        <v>0</v>
      </c>
      <c r="Q189" s="253">
        <v>0</v>
      </c>
      <c r="R189" s="152">
        <v>10.720000000000027</v>
      </c>
      <c r="S189" s="154">
        <v>2.2282732960568766E-2</v>
      </c>
      <c r="T189" s="152" t="s">
        <v>576</v>
      </c>
      <c r="U189" s="152" t="s">
        <v>654</v>
      </c>
      <c r="V189" s="152"/>
      <c r="W189" s="158">
        <v>1</v>
      </c>
      <c r="X189" s="158" t="s">
        <v>370</v>
      </c>
    </row>
    <row r="190" spans="2:24">
      <c r="B190" s="936"/>
      <c r="C190" s="921"/>
      <c r="D190" s="161">
        <v>4</v>
      </c>
      <c r="E190" s="152" t="s">
        <v>584</v>
      </c>
      <c r="F190" s="153">
        <v>1322.8468999999977</v>
      </c>
      <c r="G190" s="152">
        <v>36.76</v>
      </c>
      <c r="H190" s="152">
        <v>36.869999999999997</v>
      </c>
      <c r="I190" s="162">
        <f t="shared" si="43"/>
        <v>1.0029923830250271</v>
      </c>
      <c r="J190" s="152">
        <v>1.8</v>
      </c>
      <c r="K190" s="162">
        <f t="shared" si="44"/>
        <v>4.8966267682263337E-2</v>
      </c>
      <c r="L190" s="153">
        <v>692.59</v>
      </c>
      <c r="M190" s="163">
        <f t="shared" si="45"/>
        <v>1.0519586507072904</v>
      </c>
      <c r="N190" s="153">
        <v>1322.8468999999977</v>
      </c>
      <c r="O190" s="152">
        <v>0</v>
      </c>
      <c r="P190" s="154">
        <v>0</v>
      </c>
      <c r="Q190" s="253">
        <v>0</v>
      </c>
      <c r="R190" s="152">
        <v>1.9099999999999966</v>
      </c>
      <c r="S190" s="154">
        <v>5.1958650707290444E-2</v>
      </c>
      <c r="T190" s="152" t="s">
        <v>576</v>
      </c>
      <c r="U190" s="152" t="s">
        <v>654</v>
      </c>
      <c r="V190" s="152"/>
      <c r="W190" s="158">
        <v>1</v>
      </c>
      <c r="X190" s="158" t="s">
        <v>582</v>
      </c>
    </row>
    <row r="191" spans="2:24">
      <c r="B191" s="936"/>
      <c r="C191" s="921"/>
      <c r="D191" s="161">
        <v>5</v>
      </c>
      <c r="E191" s="152" t="s">
        <v>438</v>
      </c>
      <c r="F191" s="153">
        <v>1094.3904000000014</v>
      </c>
      <c r="G191" s="152">
        <v>45.83</v>
      </c>
      <c r="H191" s="152">
        <v>46.43</v>
      </c>
      <c r="I191" s="162">
        <f t="shared" si="43"/>
        <v>1.0130918612262709</v>
      </c>
      <c r="J191" s="152">
        <v>1.1399999999999999</v>
      </c>
      <c r="K191" s="162">
        <f t="shared" si="44"/>
        <v>2.48745363299149E-2</v>
      </c>
      <c r="L191" s="153">
        <v>628.96</v>
      </c>
      <c r="M191" s="163">
        <f t="shared" si="45"/>
        <v>1.0379663975561859</v>
      </c>
      <c r="N191" s="153">
        <v>1094.3904000000014</v>
      </c>
      <c r="O191" s="152">
        <v>0</v>
      </c>
      <c r="P191" s="154">
        <v>0</v>
      </c>
      <c r="Q191" s="253">
        <v>0</v>
      </c>
      <c r="R191" s="152">
        <v>1.740000000000002</v>
      </c>
      <c r="S191" s="154">
        <v>3.796639755618595E-2</v>
      </c>
      <c r="T191" s="152" t="s">
        <v>576</v>
      </c>
      <c r="U191" s="152" t="s">
        <v>654</v>
      </c>
      <c r="V191" s="152"/>
      <c r="W191" s="158">
        <v>1</v>
      </c>
      <c r="X191" s="158" t="s">
        <v>408</v>
      </c>
    </row>
    <row r="192" spans="2:24">
      <c r="B192" s="936"/>
      <c r="C192" s="921"/>
      <c r="D192" s="161">
        <v>6</v>
      </c>
      <c r="E192" s="152" t="s">
        <v>634</v>
      </c>
      <c r="F192" s="153">
        <v>1060.9480000000012</v>
      </c>
      <c r="G192" s="152">
        <v>205.28</v>
      </c>
      <c r="H192" s="152">
        <v>207.08</v>
      </c>
      <c r="I192" s="162">
        <f t="shared" si="43"/>
        <v>1.0087685113016369</v>
      </c>
      <c r="J192" s="152">
        <v>8</v>
      </c>
      <c r="K192" s="162">
        <f t="shared" si="44"/>
        <v>3.8971161340607949E-2</v>
      </c>
      <c r="L192" s="153">
        <v>108.26</v>
      </c>
      <c r="M192" s="163">
        <f t="shared" si="45"/>
        <v>1.0477396726422448</v>
      </c>
      <c r="N192" s="153">
        <v>1060.9480000000012</v>
      </c>
      <c r="O192" s="152">
        <v>0</v>
      </c>
      <c r="P192" s="154">
        <v>0</v>
      </c>
      <c r="Q192" s="253">
        <v>0</v>
      </c>
      <c r="R192" s="152">
        <v>9.8000000000000114</v>
      </c>
      <c r="S192" s="154">
        <v>4.7739672642244796E-2</v>
      </c>
      <c r="T192" s="152" t="s">
        <v>576</v>
      </c>
      <c r="U192" s="152" t="s">
        <v>220</v>
      </c>
      <c r="V192" s="152" t="s">
        <v>383</v>
      </c>
      <c r="W192" s="158">
        <v>1</v>
      </c>
      <c r="X192" s="158" t="s">
        <v>379</v>
      </c>
    </row>
    <row r="193" spans="2:24">
      <c r="B193" s="936"/>
      <c r="C193" s="921"/>
      <c r="D193" s="161">
        <v>7</v>
      </c>
      <c r="E193" s="152" t="s">
        <v>751</v>
      </c>
      <c r="F193" s="153">
        <v>1020.6350000000026</v>
      </c>
      <c r="G193" s="152">
        <v>54.9</v>
      </c>
      <c r="H193" s="152">
        <v>55.13</v>
      </c>
      <c r="I193" s="162">
        <f t="shared" si="43"/>
        <v>1.0041894353369765</v>
      </c>
      <c r="J193" s="152">
        <v>2.52</v>
      </c>
      <c r="K193" s="162">
        <f t="shared" si="44"/>
        <v>4.5901639344262293E-2</v>
      </c>
      <c r="L193" s="153">
        <v>371.14</v>
      </c>
      <c r="M193" s="163">
        <f t="shared" si="45"/>
        <v>1.0500910746812389</v>
      </c>
      <c r="N193" s="153">
        <v>1020.6350000000026</v>
      </c>
      <c r="O193" s="152">
        <v>0</v>
      </c>
      <c r="P193" s="154">
        <v>0</v>
      </c>
      <c r="Q193" s="253">
        <v>0</v>
      </c>
      <c r="R193" s="152">
        <v>2.7500000000000071</v>
      </c>
      <c r="S193" s="154">
        <v>5.0091074681238745E-2</v>
      </c>
      <c r="T193" s="152" t="s">
        <v>576</v>
      </c>
      <c r="U193" s="152" t="s">
        <v>654</v>
      </c>
      <c r="V193" s="152"/>
      <c r="W193" s="158">
        <v>1</v>
      </c>
      <c r="X193" s="158" t="s">
        <v>370</v>
      </c>
    </row>
    <row r="194" spans="2:24">
      <c r="B194" s="936"/>
      <c r="C194" s="921"/>
      <c r="D194" s="161">
        <v>8</v>
      </c>
      <c r="E194" s="152" t="s">
        <v>363</v>
      </c>
      <c r="F194" s="153">
        <v>939.12910000000068</v>
      </c>
      <c r="G194" s="152">
        <v>559.97</v>
      </c>
      <c r="H194" s="152">
        <v>544.46</v>
      </c>
      <c r="I194" s="162">
        <f t="shared" si="43"/>
        <v>0.97230208761183634</v>
      </c>
      <c r="J194" s="152">
        <v>21.88</v>
      </c>
      <c r="K194" s="162">
        <f t="shared" si="44"/>
        <v>3.9073521795810487E-2</v>
      </c>
      <c r="L194" s="153">
        <v>147.43</v>
      </c>
      <c r="M194" s="163">
        <f t="shared" si="45"/>
        <v>1.0113756094076469</v>
      </c>
      <c r="N194" s="153">
        <v>939.12910000000068</v>
      </c>
      <c r="O194" s="152">
        <v>0</v>
      </c>
      <c r="P194" s="154">
        <v>0</v>
      </c>
      <c r="Q194" s="253">
        <v>0</v>
      </c>
      <c r="R194" s="152">
        <v>6.3700000000000045</v>
      </c>
      <c r="S194" s="154">
        <v>1.1375609407646845E-2</v>
      </c>
      <c r="T194" s="152" t="s">
        <v>576</v>
      </c>
      <c r="U194" s="152" t="s">
        <v>219</v>
      </c>
      <c r="V194" s="152" t="s">
        <v>382</v>
      </c>
      <c r="W194" s="158">
        <v>1</v>
      </c>
      <c r="X194" s="158" t="s">
        <v>370</v>
      </c>
    </row>
    <row r="195" spans="2:24">
      <c r="B195" s="936"/>
      <c r="C195" s="921"/>
      <c r="D195" s="161">
        <v>9</v>
      </c>
      <c r="E195" s="152" t="s">
        <v>636</v>
      </c>
      <c r="F195" s="153">
        <v>921.99999999999989</v>
      </c>
      <c r="G195" s="152">
        <v>103.67</v>
      </c>
      <c r="H195" s="152">
        <v>103.62</v>
      </c>
      <c r="I195" s="162">
        <f t="shared" si="43"/>
        <v>0.99951770039548571</v>
      </c>
      <c r="J195" s="152">
        <v>4.66</v>
      </c>
      <c r="K195" s="162">
        <f t="shared" si="44"/>
        <v>4.4950323140735028E-2</v>
      </c>
      <c r="L195" s="153">
        <v>200</v>
      </c>
      <c r="M195" s="163">
        <f t="shared" si="45"/>
        <v>1.0444680235362207</v>
      </c>
      <c r="N195" s="153">
        <v>921.99999999999989</v>
      </c>
      <c r="O195" s="152">
        <v>0</v>
      </c>
      <c r="P195" s="154">
        <v>0</v>
      </c>
      <c r="Q195" s="253">
        <v>0</v>
      </c>
      <c r="R195" s="152">
        <v>4.6099999999999994</v>
      </c>
      <c r="S195" s="154">
        <v>4.4468023536220695E-2</v>
      </c>
      <c r="T195" s="152" t="s">
        <v>576</v>
      </c>
      <c r="U195" s="152" t="s">
        <v>654</v>
      </c>
      <c r="V195" s="152"/>
      <c r="W195" s="158">
        <v>1</v>
      </c>
      <c r="X195" s="158" t="s">
        <v>370</v>
      </c>
    </row>
    <row r="196" spans="2:24">
      <c r="B196" s="937"/>
      <c r="C196" s="922"/>
      <c r="D196" s="161">
        <v>10</v>
      </c>
      <c r="E196" s="152" t="s">
        <v>711</v>
      </c>
      <c r="F196" s="153">
        <v>911.71850000000086</v>
      </c>
      <c r="G196" s="152">
        <v>37.85</v>
      </c>
      <c r="H196" s="152">
        <v>38.090000000000003</v>
      </c>
      <c r="I196" s="162">
        <f t="shared" si="43"/>
        <v>1.0063408190224572</v>
      </c>
      <c r="J196" s="152">
        <v>1.75</v>
      </c>
      <c r="K196" s="162">
        <f t="shared" si="44"/>
        <v>4.6235138705416116E-2</v>
      </c>
      <c r="L196" s="153">
        <v>458.15</v>
      </c>
      <c r="M196" s="163">
        <f t="shared" si="45"/>
        <v>1.0525759577278733</v>
      </c>
      <c r="N196" s="153">
        <v>911.71850000000086</v>
      </c>
      <c r="O196" s="152">
        <v>0</v>
      </c>
      <c r="P196" s="154">
        <v>0</v>
      </c>
      <c r="Q196" s="253">
        <v>0</v>
      </c>
      <c r="R196" s="152">
        <v>1.990000000000002</v>
      </c>
      <c r="S196" s="154">
        <v>5.2575957727873233E-2</v>
      </c>
      <c r="T196" s="152" t="s">
        <v>576</v>
      </c>
      <c r="U196" s="152" t="s">
        <v>654</v>
      </c>
      <c r="V196" s="152"/>
      <c r="W196" s="158">
        <v>1</v>
      </c>
      <c r="X196" s="158" t="s">
        <v>713</v>
      </c>
    </row>
    <row r="197" spans="2:24">
      <c r="B197" s="917">
        <f t="shared" ref="B197" si="58">B187+1</f>
        <v>45977</v>
      </c>
      <c r="C197" s="920" t="str">
        <f t="shared" ref="C197" si="59">CHOOSE(WEEKDAY(B197,2),"一","二","三","四","五","六","日")</f>
        <v>日</v>
      </c>
      <c r="D197" s="161">
        <v>1</v>
      </c>
      <c r="E197" s="152" t="s">
        <v>699</v>
      </c>
      <c r="F197" s="153">
        <v>1593.5045000000021</v>
      </c>
      <c r="G197" s="152">
        <v>638.54999999999995</v>
      </c>
      <c r="H197" s="152">
        <v>632.9</v>
      </c>
      <c r="I197" s="162">
        <f t="shared" si="43"/>
        <v>0.99115182836113069</v>
      </c>
      <c r="J197" s="152">
        <v>22.5</v>
      </c>
      <c r="K197" s="162">
        <f t="shared" si="44"/>
        <v>3.5236081747709661E-2</v>
      </c>
      <c r="L197" s="153">
        <v>94.57</v>
      </c>
      <c r="M197" s="163">
        <f t="shared" si="45"/>
        <v>1.0263879101088405</v>
      </c>
      <c r="N197" s="153">
        <v>1593.5045000000021</v>
      </c>
      <c r="O197" s="152">
        <v>0</v>
      </c>
      <c r="P197" s="154">
        <v>0</v>
      </c>
      <c r="Q197" s="253">
        <v>0</v>
      </c>
      <c r="R197" s="152">
        <v>16.850000000000023</v>
      </c>
      <c r="S197" s="154">
        <v>2.6387910108840378E-2</v>
      </c>
      <c r="T197" s="152" t="s">
        <v>576</v>
      </c>
      <c r="U197" s="152" t="s">
        <v>654</v>
      </c>
      <c r="V197" s="152"/>
      <c r="W197" s="158">
        <v>1</v>
      </c>
      <c r="X197" s="158" t="s">
        <v>698</v>
      </c>
    </row>
    <row r="198" spans="2:24">
      <c r="B198" s="936"/>
      <c r="C198" s="921"/>
      <c r="D198" s="161">
        <v>2</v>
      </c>
      <c r="E198" s="152" t="s">
        <v>438</v>
      </c>
      <c r="F198" s="153">
        <v>1503.2144000000005</v>
      </c>
      <c r="G198" s="152">
        <v>60.19</v>
      </c>
      <c r="H198" s="152">
        <v>59.54</v>
      </c>
      <c r="I198" s="162">
        <f t="shared" si="43"/>
        <v>0.98920086393088558</v>
      </c>
      <c r="J198" s="152">
        <v>3.04</v>
      </c>
      <c r="K198" s="162">
        <f t="shared" si="44"/>
        <v>5.0506728692473836E-2</v>
      </c>
      <c r="L198" s="153">
        <v>628.96</v>
      </c>
      <c r="M198" s="163">
        <f t="shared" si="45"/>
        <v>1.0397075926233594</v>
      </c>
      <c r="N198" s="153">
        <v>1503.2144000000005</v>
      </c>
      <c r="O198" s="152">
        <v>0</v>
      </c>
      <c r="P198" s="154">
        <v>0</v>
      </c>
      <c r="Q198" s="253">
        <v>0</v>
      </c>
      <c r="R198" s="152">
        <v>2.3900000000000006</v>
      </c>
      <c r="S198" s="154">
        <v>3.9707592623359371E-2</v>
      </c>
      <c r="T198" s="152" t="s">
        <v>576</v>
      </c>
      <c r="U198" s="152" t="s">
        <v>654</v>
      </c>
      <c r="V198" s="152"/>
      <c r="W198" s="158">
        <v>1</v>
      </c>
      <c r="X198" s="158" t="s">
        <v>408</v>
      </c>
    </row>
    <row r="199" spans="2:24">
      <c r="B199" s="936"/>
      <c r="C199" s="921"/>
      <c r="D199" s="161">
        <v>3</v>
      </c>
      <c r="E199" s="152" t="s">
        <v>365</v>
      </c>
      <c r="F199" s="153">
        <v>1228.8499999999999</v>
      </c>
      <c r="G199" s="152">
        <v>319.06</v>
      </c>
      <c r="H199" s="152">
        <v>300.16000000000003</v>
      </c>
      <c r="I199" s="162">
        <f t="shared" ref="I199:I262" si="60">H199/G199</f>
        <v>0.9407634927599825</v>
      </c>
      <c r="J199" s="152">
        <v>36.4</v>
      </c>
      <c r="K199" s="162">
        <f t="shared" ref="K199:K262" si="61">J199/G199</f>
        <v>0.11408512505484861</v>
      </c>
      <c r="L199" s="153">
        <v>70.22</v>
      </c>
      <c r="M199" s="163">
        <f t="shared" ref="M199:M262" si="62">(H199+J199)/G199</f>
        <v>1.0548486178148311</v>
      </c>
      <c r="N199" s="153">
        <v>1228.8499999999999</v>
      </c>
      <c r="O199" s="152">
        <v>0</v>
      </c>
      <c r="P199" s="154">
        <v>0</v>
      </c>
      <c r="Q199" s="253">
        <v>0</v>
      </c>
      <c r="R199" s="152">
        <v>17.5</v>
      </c>
      <c r="S199" s="154">
        <v>5.4848617814831066E-2</v>
      </c>
      <c r="T199" s="152" t="s">
        <v>576</v>
      </c>
      <c r="U199" s="152" t="s">
        <v>654</v>
      </c>
      <c r="V199" s="152"/>
      <c r="W199" s="158">
        <v>1</v>
      </c>
      <c r="X199" s="158" t="s">
        <v>378</v>
      </c>
    </row>
    <row r="200" spans="2:24">
      <c r="B200" s="936"/>
      <c r="C200" s="921"/>
      <c r="D200" s="161">
        <v>4</v>
      </c>
      <c r="E200" s="152" t="s">
        <v>680</v>
      </c>
      <c r="F200" s="153">
        <v>1225.8825999999988</v>
      </c>
      <c r="G200" s="152">
        <v>46.2</v>
      </c>
      <c r="H200" s="152">
        <v>42.18</v>
      </c>
      <c r="I200" s="162">
        <f t="shared" si="60"/>
        <v>0.9129870129870129</v>
      </c>
      <c r="J200" s="152">
        <v>7</v>
      </c>
      <c r="K200" s="162">
        <f t="shared" si="61"/>
        <v>0.15151515151515152</v>
      </c>
      <c r="L200" s="153">
        <v>411.37</v>
      </c>
      <c r="M200" s="163">
        <f t="shared" si="62"/>
        <v>1.0645021645021644</v>
      </c>
      <c r="N200" s="153">
        <v>1225.8825999999988</v>
      </c>
      <c r="O200" s="152">
        <v>0</v>
      </c>
      <c r="P200" s="154">
        <v>0</v>
      </c>
      <c r="Q200" s="253">
        <v>0</v>
      </c>
      <c r="R200" s="152">
        <v>2.9799999999999969</v>
      </c>
      <c r="S200" s="154">
        <v>6.4502164502164436E-2</v>
      </c>
      <c r="T200" s="152" t="s">
        <v>576</v>
      </c>
      <c r="U200" s="152" t="s">
        <v>654</v>
      </c>
      <c r="V200" s="152"/>
      <c r="W200" s="158">
        <v>1</v>
      </c>
      <c r="X200" s="158" t="s">
        <v>669</v>
      </c>
    </row>
    <row r="201" spans="2:24">
      <c r="B201" s="936"/>
      <c r="C201" s="921"/>
      <c r="D201" s="161">
        <v>5</v>
      </c>
      <c r="E201" s="152" t="s">
        <v>700</v>
      </c>
      <c r="F201" s="153">
        <v>1183.7904000000008</v>
      </c>
      <c r="G201" s="152">
        <v>25.07</v>
      </c>
      <c r="H201" s="152">
        <v>23.87</v>
      </c>
      <c r="I201" s="162">
        <f t="shared" si="60"/>
        <v>0.95213402473075393</v>
      </c>
      <c r="J201" s="152">
        <v>3.64</v>
      </c>
      <c r="K201" s="162">
        <f t="shared" si="61"/>
        <v>0.14519345831671321</v>
      </c>
      <c r="L201" s="153">
        <v>485.16</v>
      </c>
      <c r="M201" s="163">
        <f t="shared" si="62"/>
        <v>1.0973274830474671</v>
      </c>
      <c r="N201" s="153">
        <v>1183.7904000000008</v>
      </c>
      <c r="O201" s="152">
        <v>0</v>
      </c>
      <c r="P201" s="154">
        <v>0</v>
      </c>
      <c r="Q201" s="253">
        <v>0</v>
      </c>
      <c r="R201" s="152">
        <v>2.4400000000000013</v>
      </c>
      <c r="S201" s="154">
        <v>9.7327483047467148E-2</v>
      </c>
      <c r="T201" s="152" t="s">
        <v>576</v>
      </c>
      <c r="U201" s="152" t="s">
        <v>654</v>
      </c>
      <c r="V201" s="152"/>
      <c r="W201" s="158">
        <v>1</v>
      </c>
      <c r="X201" s="158" t="s">
        <v>378</v>
      </c>
    </row>
    <row r="202" spans="2:24">
      <c r="B202" s="936"/>
      <c r="C202" s="921"/>
      <c r="D202" s="161">
        <v>6</v>
      </c>
      <c r="E202" s="152" t="s">
        <v>662</v>
      </c>
      <c r="F202" s="153">
        <v>935.26299999999571</v>
      </c>
      <c r="G202" s="152">
        <v>207.49</v>
      </c>
      <c r="H202" s="152">
        <v>205.79</v>
      </c>
      <c r="I202" s="162">
        <f t="shared" si="60"/>
        <v>0.99180683406429215</v>
      </c>
      <c r="J202" s="152">
        <v>6.6</v>
      </c>
      <c r="K202" s="162">
        <f t="shared" si="61"/>
        <v>3.1808761868041831E-2</v>
      </c>
      <c r="L202" s="153">
        <v>190.87</v>
      </c>
      <c r="M202" s="163">
        <f t="shared" si="62"/>
        <v>1.0236155959323341</v>
      </c>
      <c r="N202" s="153">
        <v>935.26299999999571</v>
      </c>
      <c r="O202" s="152">
        <v>0</v>
      </c>
      <c r="P202" s="154">
        <v>0</v>
      </c>
      <c r="Q202" s="253">
        <v>0</v>
      </c>
      <c r="R202" s="152">
        <v>4.8999999999999773</v>
      </c>
      <c r="S202" s="154">
        <v>2.3615595932333977E-2</v>
      </c>
      <c r="T202" s="152" t="s">
        <v>576</v>
      </c>
      <c r="U202" s="152" t="s">
        <v>654</v>
      </c>
      <c r="V202" s="152"/>
      <c r="W202" s="158">
        <v>1</v>
      </c>
      <c r="X202" s="158" t="s">
        <v>664</v>
      </c>
    </row>
    <row r="203" spans="2:24">
      <c r="B203" s="936"/>
      <c r="C203" s="921"/>
      <c r="D203" s="161">
        <v>7</v>
      </c>
      <c r="E203" s="152" t="s">
        <v>679</v>
      </c>
      <c r="F203" s="153">
        <v>923.65759999999955</v>
      </c>
      <c r="G203" s="152">
        <v>36.96</v>
      </c>
      <c r="H203" s="152">
        <v>38.4</v>
      </c>
      <c r="I203" s="162">
        <f t="shared" si="60"/>
        <v>1.0389610389610389</v>
      </c>
      <c r="J203" s="152">
        <v>4</v>
      </c>
      <c r="K203" s="162">
        <f t="shared" si="61"/>
        <v>0.10822510822510822</v>
      </c>
      <c r="L203" s="153">
        <v>169.79</v>
      </c>
      <c r="M203" s="163">
        <f t="shared" si="62"/>
        <v>1.1471861471861471</v>
      </c>
      <c r="N203" s="153">
        <v>923.65759999999955</v>
      </c>
      <c r="O203" s="152">
        <v>0</v>
      </c>
      <c r="P203" s="154">
        <v>0</v>
      </c>
      <c r="Q203" s="253">
        <v>0</v>
      </c>
      <c r="R203" s="152">
        <v>5.4399999999999977</v>
      </c>
      <c r="S203" s="154">
        <v>0.14718614718614711</v>
      </c>
      <c r="T203" s="152" t="s">
        <v>576</v>
      </c>
      <c r="U203" s="152" t="s">
        <v>654</v>
      </c>
      <c r="V203" s="152"/>
      <c r="W203" s="158">
        <v>1</v>
      </c>
      <c r="X203" s="158" t="s">
        <v>669</v>
      </c>
    </row>
    <row r="204" spans="2:24">
      <c r="B204" s="936"/>
      <c r="C204" s="921"/>
      <c r="D204" s="161">
        <v>8</v>
      </c>
      <c r="E204" s="152" t="s">
        <v>363</v>
      </c>
      <c r="F204" s="153">
        <v>847.72250000000008</v>
      </c>
      <c r="G204" s="152">
        <v>898.64</v>
      </c>
      <c r="H204" s="152">
        <v>869.25</v>
      </c>
      <c r="I204" s="162">
        <f t="shared" si="60"/>
        <v>0.96729502359120445</v>
      </c>
      <c r="J204" s="152">
        <v>35.14</v>
      </c>
      <c r="K204" s="162">
        <f t="shared" si="61"/>
        <v>3.9103534229502357E-2</v>
      </c>
      <c r="L204" s="153">
        <v>147.43</v>
      </c>
      <c r="M204" s="163">
        <f t="shared" si="62"/>
        <v>1.0063985578207069</v>
      </c>
      <c r="N204" s="153">
        <v>847.72250000000008</v>
      </c>
      <c r="O204" s="152">
        <v>0</v>
      </c>
      <c r="P204" s="154">
        <v>0</v>
      </c>
      <c r="Q204" s="253">
        <v>0</v>
      </c>
      <c r="R204" s="152">
        <v>5.75</v>
      </c>
      <c r="S204" s="154">
        <v>6.3985578207068463E-3</v>
      </c>
      <c r="T204" s="152" t="s">
        <v>576</v>
      </c>
      <c r="U204" s="152" t="s">
        <v>219</v>
      </c>
      <c r="V204" s="152" t="s">
        <v>382</v>
      </c>
      <c r="W204" s="158">
        <v>1</v>
      </c>
      <c r="X204" s="158" t="s">
        <v>370</v>
      </c>
    </row>
    <row r="205" spans="2:24">
      <c r="B205" s="936"/>
      <c r="C205" s="921"/>
      <c r="D205" s="161">
        <v>9</v>
      </c>
      <c r="E205" s="152" t="s">
        <v>635</v>
      </c>
      <c r="F205" s="153">
        <v>760.49499999999989</v>
      </c>
      <c r="G205" s="152">
        <v>329.84</v>
      </c>
      <c r="H205" s="152">
        <v>322.14</v>
      </c>
      <c r="I205" s="162">
        <f t="shared" si="60"/>
        <v>0.97665534804753829</v>
      </c>
      <c r="J205" s="152">
        <v>19.2</v>
      </c>
      <c r="K205" s="162">
        <f t="shared" si="61"/>
        <v>5.8210041232112542E-2</v>
      </c>
      <c r="L205" s="153">
        <v>66.13</v>
      </c>
      <c r="M205" s="163">
        <f t="shared" si="62"/>
        <v>1.0348653892796507</v>
      </c>
      <c r="N205" s="153">
        <v>760.49499999999989</v>
      </c>
      <c r="O205" s="152">
        <v>0</v>
      </c>
      <c r="P205" s="154">
        <v>0</v>
      </c>
      <c r="Q205" s="253">
        <v>0</v>
      </c>
      <c r="R205" s="152">
        <v>11.5</v>
      </c>
      <c r="S205" s="154">
        <v>3.4865389279650744E-2</v>
      </c>
      <c r="T205" s="152" t="s">
        <v>576</v>
      </c>
      <c r="U205" s="152" t="s">
        <v>654</v>
      </c>
      <c r="V205" s="152"/>
      <c r="W205" s="158">
        <v>1</v>
      </c>
      <c r="X205" s="158" t="s">
        <v>372</v>
      </c>
    </row>
    <row r="206" spans="2:24">
      <c r="B206" s="937"/>
      <c r="C206" s="922"/>
      <c r="D206" s="161">
        <v>10</v>
      </c>
      <c r="E206" s="152" t="s">
        <v>734</v>
      </c>
      <c r="F206" s="153">
        <v>759.48110000000008</v>
      </c>
      <c r="G206" s="152">
        <v>124.5</v>
      </c>
      <c r="H206" s="152">
        <v>117.03</v>
      </c>
      <c r="I206" s="162">
        <f t="shared" si="60"/>
        <v>0.94000000000000006</v>
      </c>
      <c r="J206" s="152">
        <v>19</v>
      </c>
      <c r="K206" s="162">
        <f t="shared" si="61"/>
        <v>0.15261044176706828</v>
      </c>
      <c r="L206" s="153">
        <v>65.87</v>
      </c>
      <c r="M206" s="163">
        <f t="shared" si="62"/>
        <v>1.0926104417670683</v>
      </c>
      <c r="N206" s="153">
        <v>759.48110000000008</v>
      </c>
      <c r="O206" s="152">
        <v>0</v>
      </c>
      <c r="P206" s="154">
        <v>0</v>
      </c>
      <c r="Q206" s="253">
        <v>0</v>
      </c>
      <c r="R206" s="152">
        <v>11.530000000000001</v>
      </c>
      <c r="S206" s="154">
        <v>9.2610441767068286E-2</v>
      </c>
      <c r="T206" s="152" t="s">
        <v>576</v>
      </c>
      <c r="U206" s="152" t="s">
        <v>654</v>
      </c>
      <c r="V206" s="152"/>
      <c r="W206" s="158">
        <v>1</v>
      </c>
      <c r="X206" s="158" t="s">
        <v>710</v>
      </c>
    </row>
    <row r="207" spans="2:24">
      <c r="B207" s="917">
        <f t="shared" ref="B207" si="63">B197+1</f>
        <v>45978</v>
      </c>
      <c r="C207" s="920" t="str">
        <f t="shared" ref="C207" si="64">CHOOSE(WEEKDAY(B207,2),"一","二","三","四","五","六","日")</f>
        <v>一</v>
      </c>
      <c r="D207" s="161">
        <v>1</v>
      </c>
      <c r="E207" s="152" t="s">
        <v>363</v>
      </c>
      <c r="F207" s="153">
        <v>3255.2543999999893</v>
      </c>
      <c r="G207" s="152">
        <v>851.34</v>
      </c>
      <c r="H207" s="152">
        <v>842.12</v>
      </c>
      <c r="I207" s="162">
        <f t="shared" si="60"/>
        <v>0.98917001433034979</v>
      </c>
      <c r="J207" s="152">
        <v>31.3</v>
      </c>
      <c r="K207" s="162">
        <f t="shared" si="61"/>
        <v>3.676556957267367E-2</v>
      </c>
      <c r="L207" s="153">
        <v>147.43</v>
      </c>
      <c r="M207" s="163">
        <f t="shared" si="62"/>
        <v>1.0259355839030233</v>
      </c>
      <c r="N207" s="153">
        <v>3255.2543999999893</v>
      </c>
      <c r="O207" s="152">
        <v>0</v>
      </c>
      <c r="P207" s="154">
        <v>0</v>
      </c>
      <c r="Q207" s="253">
        <v>0</v>
      </c>
      <c r="R207" s="152">
        <v>22.079999999999927</v>
      </c>
      <c r="S207" s="154">
        <v>2.5935583903023383E-2</v>
      </c>
      <c r="T207" s="152" t="s">
        <v>576</v>
      </c>
      <c r="U207" s="152" t="s">
        <v>219</v>
      </c>
      <c r="V207" s="152" t="s">
        <v>382</v>
      </c>
      <c r="W207" s="158">
        <v>1</v>
      </c>
      <c r="X207" s="158" t="s">
        <v>370</v>
      </c>
    </row>
    <row r="208" spans="2:24">
      <c r="B208" s="936"/>
      <c r="C208" s="921"/>
      <c r="D208" s="161">
        <v>2</v>
      </c>
      <c r="E208" s="152" t="s">
        <v>533</v>
      </c>
      <c r="F208" s="153">
        <v>3180.6591999999996</v>
      </c>
      <c r="G208" s="152">
        <v>763.15</v>
      </c>
      <c r="H208" s="152">
        <v>764.78</v>
      </c>
      <c r="I208" s="162">
        <f t="shared" si="60"/>
        <v>1.0021358841643189</v>
      </c>
      <c r="J208" s="152">
        <v>23.25</v>
      </c>
      <c r="K208" s="162">
        <f t="shared" si="61"/>
        <v>3.0465832405162811E-2</v>
      </c>
      <c r="L208" s="153">
        <v>127.84</v>
      </c>
      <c r="M208" s="163">
        <f t="shared" si="62"/>
        <v>1.0326017165694819</v>
      </c>
      <c r="N208" s="153">
        <v>3180.6591999999996</v>
      </c>
      <c r="O208" s="152">
        <v>0</v>
      </c>
      <c r="P208" s="154">
        <v>0</v>
      </c>
      <c r="Q208" s="253">
        <v>0</v>
      </c>
      <c r="R208" s="152">
        <v>24.879999999999995</v>
      </c>
      <c r="S208" s="154">
        <v>3.2601716569481749E-2</v>
      </c>
      <c r="T208" s="152" t="s">
        <v>576</v>
      </c>
      <c r="U208" s="152" t="s">
        <v>654</v>
      </c>
      <c r="V208" s="152"/>
      <c r="W208" s="158">
        <v>1</v>
      </c>
      <c r="X208" s="158" t="s">
        <v>370</v>
      </c>
    </row>
    <row r="209" spans="2:24">
      <c r="B209" s="936"/>
      <c r="C209" s="921"/>
      <c r="D209" s="161">
        <v>3</v>
      </c>
      <c r="E209" s="152" t="s">
        <v>662</v>
      </c>
      <c r="F209" s="153">
        <v>1891.5216999999939</v>
      </c>
      <c r="G209" s="152">
        <v>205.21</v>
      </c>
      <c r="H209" s="152">
        <v>203.92</v>
      </c>
      <c r="I209" s="162">
        <f t="shared" si="60"/>
        <v>0.99371375663953987</v>
      </c>
      <c r="J209" s="152">
        <v>11.2</v>
      </c>
      <c r="K209" s="162">
        <f t="shared" si="61"/>
        <v>5.4578236928024944E-2</v>
      </c>
      <c r="L209" s="153">
        <v>190.87</v>
      </c>
      <c r="M209" s="163">
        <f t="shared" si="62"/>
        <v>1.0482919935675648</v>
      </c>
      <c r="N209" s="153">
        <v>1891.5216999999939</v>
      </c>
      <c r="O209" s="152">
        <v>0</v>
      </c>
      <c r="P209" s="154">
        <v>0</v>
      </c>
      <c r="Q209" s="253">
        <v>0</v>
      </c>
      <c r="R209" s="152">
        <v>9.9099999999999682</v>
      </c>
      <c r="S209" s="154">
        <v>4.8291993567564778E-2</v>
      </c>
      <c r="T209" s="152" t="s">
        <v>576</v>
      </c>
      <c r="U209" s="152" t="s">
        <v>654</v>
      </c>
      <c r="V209" s="152"/>
      <c r="W209" s="158">
        <v>1</v>
      </c>
      <c r="X209" s="158" t="s">
        <v>664</v>
      </c>
    </row>
    <row r="210" spans="2:24">
      <c r="B210" s="936"/>
      <c r="C210" s="921"/>
      <c r="D210" s="161">
        <v>4</v>
      </c>
      <c r="E210" s="152" t="s">
        <v>584</v>
      </c>
      <c r="F210" s="153">
        <v>1613.7346999999988</v>
      </c>
      <c r="G210" s="152">
        <v>51.37</v>
      </c>
      <c r="H210" s="152">
        <v>51.9</v>
      </c>
      <c r="I210" s="162">
        <f t="shared" si="60"/>
        <v>1.0103173058205179</v>
      </c>
      <c r="J210" s="152">
        <v>1.8</v>
      </c>
      <c r="K210" s="162">
        <f t="shared" si="61"/>
        <v>3.5039906560249176E-2</v>
      </c>
      <c r="L210" s="153">
        <v>692.59</v>
      </c>
      <c r="M210" s="163">
        <f t="shared" si="62"/>
        <v>1.0453572123807671</v>
      </c>
      <c r="N210" s="153">
        <v>1613.7346999999988</v>
      </c>
      <c r="O210" s="152">
        <v>0</v>
      </c>
      <c r="P210" s="154">
        <v>0</v>
      </c>
      <c r="Q210" s="253">
        <v>0</v>
      </c>
      <c r="R210" s="152">
        <v>2.3299999999999983</v>
      </c>
      <c r="S210" s="154">
        <v>4.5357212380766954E-2</v>
      </c>
      <c r="T210" s="152" t="s">
        <v>576</v>
      </c>
      <c r="U210" s="152" t="s">
        <v>654</v>
      </c>
      <c r="V210" s="152"/>
      <c r="W210" s="158">
        <v>1</v>
      </c>
      <c r="X210" s="158" t="s">
        <v>582</v>
      </c>
    </row>
    <row r="211" spans="2:24">
      <c r="B211" s="936"/>
      <c r="C211" s="921"/>
      <c r="D211" s="161">
        <v>5</v>
      </c>
      <c r="E211" s="152" t="s">
        <v>699</v>
      </c>
      <c r="F211" s="153">
        <v>1253.9981999999991</v>
      </c>
      <c r="G211" s="152">
        <v>627.6</v>
      </c>
      <c r="H211" s="152">
        <v>622.86</v>
      </c>
      <c r="I211" s="162">
        <f t="shared" si="60"/>
        <v>0.99244741873804965</v>
      </c>
      <c r="J211" s="152">
        <v>18</v>
      </c>
      <c r="K211" s="162">
        <f t="shared" si="61"/>
        <v>2.8680688336520075E-2</v>
      </c>
      <c r="L211" s="153">
        <v>94.57</v>
      </c>
      <c r="M211" s="163">
        <f t="shared" si="62"/>
        <v>1.0211281070745697</v>
      </c>
      <c r="N211" s="153">
        <v>1253.9981999999991</v>
      </c>
      <c r="O211" s="152">
        <v>0</v>
      </c>
      <c r="P211" s="154">
        <v>0</v>
      </c>
      <c r="Q211" s="253">
        <v>0</v>
      </c>
      <c r="R211" s="152">
        <v>13.259999999999991</v>
      </c>
      <c r="S211" s="154">
        <v>2.1128107074569774E-2</v>
      </c>
      <c r="T211" s="152" t="s">
        <v>576</v>
      </c>
      <c r="U211" s="152" t="s">
        <v>654</v>
      </c>
      <c r="V211" s="152"/>
      <c r="W211" s="158">
        <v>1</v>
      </c>
      <c r="X211" s="158" t="s">
        <v>698</v>
      </c>
    </row>
    <row r="212" spans="2:24">
      <c r="B212" s="936"/>
      <c r="C212" s="921"/>
      <c r="D212" s="161">
        <v>6</v>
      </c>
      <c r="E212" s="152" t="s">
        <v>752</v>
      </c>
      <c r="F212" s="153">
        <v>1085.1811000000002</v>
      </c>
      <c r="G212" s="152">
        <v>108.45</v>
      </c>
      <c r="H212" s="152">
        <v>102.78</v>
      </c>
      <c r="I212" s="162">
        <f t="shared" si="60"/>
        <v>0.94771784232365142</v>
      </c>
      <c r="J212" s="152">
        <v>15.2</v>
      </c>
      <c r="K212" s="162">
        <f t="shared" si="61"/>
        <v>0.14015675426463808</v>
      </c>
      <c r="L212" s="153">
        <v>113.87</v>
      </c>
      <c r="M212" s="163">
        <f t="shared" si="62"/>
        <v>1.0878745965882894</v>
      </c>
      <c r="N212" s="153">
        <v>1085.1811000000002</v>
      </c>
      <c r="O212" s="152">
        <v>0</v>
      </c>
      <c r="P212" s="154">
        <v>0</v>
      </c>
      <c r="Q212" s="253">
        <v>0</v>
      </c>
      <c r="R212" s="152">
        <v>9.5300000000000011</v>
      </c>
      <c r="S212" s="154">
        <v>8.7874596588289541E-2</v>
      </c>
      <c r="T212" s="152" t="s">
        <v>576</v>
      </c>
      <c r="U212" s="152" t="s">
        <v>654</v>
      </c>
      <c r="V212" s="152"/>
      <c r="W212" s="158">
        <v>1</v>
      </c>
      <c r="X212" s="158" t="s">
        <v>582</v>
      </c>
    </row>
    <row r="213" spans="2:24">
      <c r="B213" s="936"/>
      <c r="C213" s="921"/>
      <c r="D213" s="161">
        <v>7</v>
      </c>
      <c r="E213" s="152" t="s">
        <v>697</v>
      </c>
      <c r="F213" s="153">
        <v>1039.5561000000027</v>
      </c>
      <c r="G213" s="152">
        <v>271.95999999999998</v>
      </c>
      <c r="H213" s="152">
        <v>259.19</v>
      </c>
      <c r="I213" s="162">
        <f t="shared" si="60"/>
        <v>0.95304456537726145</v>
      </c>
      <c r="J213" s="152">
        <v>28.6</v>
      </c>
      <c r="K213" s="162">
        <f t="shared" si="61"/>
        <v>0.10516252390057362</v>
      </c>
      <c r="L213" s="153">
        <v>65.67</v>
      </c>
      <c r="M213" s="163">
        <f t="shared" si="62"/>
        <v>1.058207089277835</v>
      </c>
      <c r="N213" s="153">
        <v>1039.5561000000027</v>
      </c>
      <c r="O213" s="152">
        <v>0</v>
      </c>
      <c r="P213" s="154">
        <v>0</v>
      </c>
      <c r="Q213" s="253">
        <v>0</v>
      </c>
      <c r="R213" s="152">
        <v>15.830000000000041</v>
      </c>
      <c r="S213" s="154">
        <v>5.8207089277835133E-2</v>
      </c>
      <c r="T213" s="152" t="s">
        <v>576</v>
      </c>
      <c r="U213" s="152" t="s">
        <v>654</v>
      </c>
      <c r="V213" s="152"/>
      <c r="W213" s="158">
        <v>1</v>
      </c>
      <c r="X213" s="158" t="s">
        <v>698</v>
      </c>
    </row>
    <row r="214" spans="2:24">
      <c r="B214" s="936"/>
      <c r="C214" s="921"/>
      <c r="D214" s="161">
        <v>8</v>
      </c>
      <c r="E214" s="152" t="s">
        <v>438</v>
      </c>
      <c r="F214" s="153">
        <v>962.30880000000525</v>
      </c>
      <c r="G214" s="152">
        <v>56.16</v>
      </c>
      <c r="H214" s="152">
        <v>56.17</v>
      </c>
      <c r="I214" s="162">
        <f t="shared" si="60"/>
        <v>1.0001780626780628</v>
      </c>
      <c r="J214" s="152">
        <v>1.52</v>
      </c>
      <c r="K214" s="162">
        <f t="shared" si="61"/>
        <v>2.7065527065527069E-2</v>
      </c>
      <c r="L214" s="153">
        <v>628.96</v>
      </c>
      <c r="M214" s="163">
        <f t="shared" si="62"/>
        <v>1.0272435897435899</v>
      </c>
      <c r="N214" s="153">
        <v>962.30880000000525</v>
      </c>
      <c r="O214" s="152">
        <v>0</v>
      </c>
      <c r="P214" s="154">
        <v>0</v>
      </c>
      <c r="Q214" s="253">
        <v>0</v>
      </c>
      <c r="R214" s="152">
        <v>1.5300000000000082</v>
      </c>
      <c r="S214" s="154">
        <v>2.7243589743589893E-2</v>
      </c>
      <c r="T214" s="152" t="s">
        <v>576</v>
      </c>
      <c r="U214" s="152" t="s">
        <v>654</v>
      </c>
      <c r="V214" s="152"/>
      <c r="W214" s="158">
        <v>1</v>
      </c>
      <c r="X214" s="158" t="s">
        <v>408</v>
      </c>
    </row>
    <row r="215" spans="2:24">
      <c r="B215" s="936"/>
      <c r="C215" s="921"/>
      <c r="D215" s="161">
        <v>9</v>
      </c>
      <c r="E215" s="152" t="s">
        <v>753</v>
      </c>
      <c r="F215" s="153">
        <v>881.86459999999852</v>
      </c>
      <c r="G215" s="152">
        <v>97.75</v>
      </c>
      <c r="H215" s="152">
        <v>97.46</v>
      </c>
      <c r="I215" s="162">
        <f t="shared" si="60"/>
        <v>0.99703324808184135</v>
      </c>
      <c r="J215" s="152">
        <v>7.35</v>
      </c>
      <c r="K215" s="162">
        <f t="shared" si="61"/>
        <v>7.5191815856777491E-2</v>
      </c>
      <c r="L215" s="153">
        <v>124.91</v>
      </c>
      <c r="M215" s="163">
        <f t="shared" si="62"/>
        <v>1.0722250639386188</v>
      </c>
      <c r="N215" s="153">
        <v>881.86459999999852</v>
      </c>
      <c r="O215" s="152">
        <v>0</v>
      </c>
      <c r="P215" s="154">
        <v>0</v>
      </c>
      <c r="Q215" s="253">
        <v>0</v>
      </c>
      <c r="R215" s="152">
        <v>7.0599999999999881</v>
      </c>
      <c r="S215" s="154">
        <v>7.22250639386188E-2</v>
      </c>
      <c r="T215" s="152" t="s">
        <v>576</v>
      </c>
      <c r="U215" s="152" t="s">
        <v>654</v>
      </c>
      <c r="V215" s="152"/>
      <c r="W215" s="158">
        <v>1</v>
      </c>
      <c r="X215" s="158" t="s">
        <v>400</v>
      </c>
    </row>
    <row r="216" spans="2:24">
      <c r="B216" s="937"/>
      <c r="C216" s="922"/>
      <c r="D216" s="161">
        <v>10</v>
      </c>
      <c r="E216" s="152" t="s">
        <v>754</v>
      </c>
      <c r="F216" s="153">
        <v>875.0469000000013</v>
      </c>
      <c r="G216" s="152">
        <v>33.18</v>
      </c>
      <c r="H216" s="152">
        <v>33.67</v>
      </c>
      <c r="I216" s="162">
        <f t="shared" si="60"/>
        <v>1.0147679324894516</v>
      </c>
      <c r="J216" s="152">
        <v>1.92</v>
      </c>
      <c r="K216" s="162">
        <f t="shared" si="61"/>
        <v>5.7866184448462928E-2</v>
      </c>
      <c r="L216" s="153">
        <v>363.09</v>
      </c>
      <c r="M216" s="163">
        <f t="shared" si="62"/>
        <v>1.0726341169379146</v>
      </c>
      <c r="N216" s="153">
        <v>875.0469000000013</v>
      </c>
      <c r="O216" s="152">
        <v>0</v>
      </c>
      <c r="P216" s="154">
        <v>0</v>
      </c>
      <c r="Q216" s="253">
        <v>0</v>
      </c>
      <c r="R216" s="152">
        <v>2.4100000000000037</v>
      </c>
      <c r="S216" s="154">
        <v>7.2634116937914522E-2</v>
      </c>
      <c r="T216" s="152" t="s">
        <v>576</v>
      </c>
      <c r="U216" s="152" t="s">
        <v>654</v>
      </c>
      <c r="V216" s="152"/>
      <c r="W216" s="158">
        <v>1</v>
      </c>
      <c r="X216" s="158" t="s">
        <v>401</v>
      </c>
    </row>
    <row r="217" spans="2:24">
      <c r="B217" s="917">
        <f t="shared" ref="B217" si="65">B207+1</f>
        <v>45979</v>
      </c>
      <c r="C217" s="920" t="str">
        <f t="shared" ref="C217" si="66">CHOOSE(WEEKDAY(B217,2),"一","二","三","四","五","六","日")</f>
        <v>二</v>
      </c>
      <c r="D217" s="161">
        <v>1</v>
      </c>
      <c r="E217" s="152" t="s">
        <v>363</v>
      </c>
      <c r="F217" s="153">
        <v>5760.0900999999913</v>
      </c>
      <c r="G217" s="152">
        <v>791.46</v>
      </c>
      <c r="H217" s="152">
        <v>787.63</v>
      </c>
      <c r="I217" s="162">
        <f t="shared" si="60"/>
        <v>0.99516084198822419</v>
      </c>
      <c r="J217" s="152">
        <v>42.9</v>
      </c>
      <c r="K217" s="162">
        <f t="shared" si="61"/>
        <v>5.4203623682814034E-2</v>
      </c>
      <c r="L217" s="153">
        <v>147.43</v>
      </c>
      <c r="M217" s="163">
        <f t="shared" si="62"/>
        <v>1.0493644656710384</v>
      </c>
      <c r="N217" s="153">
        <v>5760.0900999999913</v>
      </c>
      <c r="O217" s="152">
        <v>0</v>
      </c>
      <c r="P217" s="154">
        <v>0</v>
      </c>
      <c r="Q217" s="253">
        <v>0</v>
      </c>
      <c r="R217" s="152">
        <v>39.069999999999936</v>
      </c>
      <c r="S217" s="154">
        <v>4.9364465671038249E-2</v>
      </c>
      <c r="T217" s="152" t="s">
        <v>576</v>
      </c>
      <c r="U217" s="152" t="s">
        <v>219</v>
      </c>
      <c r="V217" s="152" t="s">
        <v>382</v>
      </c>
      <c r="W217" s="158">
        <v>1</v>
      </c>
      <c r="X217" s="158" t="s">
        <v>370</v>
      </c>
    </row>
    <row r="218" spans="2:24">
      <c r="B218" s="936"/>
      <c r="C218" s="921"/>
      <c r="D218" s="161">
        <v>2</v>
      </c>
      <c r="E218" s="152" t="s">
        <v>662</v>
      </c>
      <c r="F218" s="153">
        <v>3565.4516000000012</v>
      </c>
      <c r="G218" s="152">
        <v>200.8</v>
      </c>
      <c r="H218" s="152">
        <v>201.84</v>
      </c>
      <c r="I218" s="162">
        <f t="shared" si="60"/>
        <v>1.0051792828685258</v>
      </c>
      <c r="J218" s="152">
        <v>17.64</v>
      </c>
      <c r="K218" s="162">
        <f t="shared" si="61"/>
        <v>8.784860557768924E-2</v>
      </c>
      <c r="L218" s="153">
        <v>190.87</v>
      </c>
      <c r="M218" s="163">
        <f t="shared" si="62"/>
        <v>1.0930278884462152</v>
      </c>
      <c r="N218" s="153">
        <v>3565.4516000000012</v>
      </c>
      <c r="O218" s="152">
        <v>0</v>
      </c>
      <c r="P218" s="154">
        <v>0</v>
      </c>
      <c r="Q218" s="253">
        <v>0</v>
      </c>
      <c r="R218" s="152">
        <v>18.680000000000007</v>
      </c>
      <c r="S218" s="154">
        <v>9.3027888446215165E-2</v>
      </c>
      <c r="T218" s="152" t="s">
        <v>576</v>
      </c>
      <c r="U218" s="152" t="s">
        <v>654</v>
      </c>
      <c r="V218" s="152"/>
      <c r="W218" s="158">
        <v>1</v>
      </c>
      <c r="X218" s="158" t="s">
        <v>664</v>
      </c>
    </row>
    <row r="219" spans="2:24">
      <c r="B219" s="936"/>
      <c r="C219" s="921"/>
      <c r="D219" s="161">
        <v>3</v>
      </c>
      <c r="E219" s="152" t="s">
        <v>772</v>
      </c>
      <c r="F219" s="153">
        <v>2627.0868000000005</v>
      </c>
      <c r="G219" s="152">
        <v>273.14999999999998</v>
      </c>
      <c r="H219" s="152">
        <v>270.77</v>
      </c>
      <c r="I219" s="162">
        <f t="shared" si="60"/>
        <v>0.9912868387332967</v>
      </c>
      <c r="J219" s="152">
        <v>25</v>
      </c>
      <c r="K219" s="162">
        <f t="shared" si="61"/>
        <v>9.1524803221673084E-2</v>
      </c>
      <c r="L219" s="153">
        <v>116.14</v>
      </c>
      <c r="M219" s="163">
        <f t="shared" si="62"/>
        <v>1.0828116419549698</v>
      </c>
      <c r="N219" s="153">
        <v>2627.0868000000005</v>
      </c>
      <c r="O219" s="152">
        <v>0</v>
      </c>
      <c r="P219" s="154">
        <v>0</v>
      </c>
      <c r="Q219" s="253">
        <v>0</v>
      </c>
      <c r="R219" s="152">
        <v>22.620000000000005</v>
      </c>
      <c r="S219" s="154">
        <v>8.2811641954969817E-2</v>
      </c>
      <c r="T219" s="152" t="s">
        <v>576</v>
      </c>
      <c r="U219" s="152" t="s">
        <v>654</v>
      </c>
      <c r="V219" s="152"/>
      <c r="W219" s="158">
        <v>1</v>
      </c>
      <c r="X219" s="158" t="s">
        <v>762</v>
      </c>
    </row>
    <row r="220" spans="2:24">
      <c r="B220" s="936"/>
      <c r="C220" s="921"/>
      <c r="D220" s="161">
        <v>4</v>
      </c>
      <c r="E220" s="152" t="s">
        <v>771</v>
      </c>
      <c r="F220" s="153">
        <v>2331.6418999999996</v>
      </c>
      <c r="G220" s="152">
        <v>54.63</v>
      </c>
      <c r="H220" s="152">
        <v>54.04</v>
      </c>
      <c r="I220" s="162">
        <f t="shared" si="60"/>
        <v>0.98920007321984249</v>
      </c>
      <c r="J220" s="152">
        <v>5.7</v>
      </c>
      <c r="K220" s="162">
        <f t="shared" si="61"/>
        <v>0.1043382756727073</v>
      </c>
      <c r="L220" s="153">
        <v>456.29</v>
      </c>
      <c r="M220" s="163">
        <f t="shared" si="62"/>
        <v>1.0935383488925499</v>
      </c>
      <c r="N220" s="153">
        <v>2331.6418999999996</v>
      </c>
      <c r="O220" s="152">
        <v>0</v>
      </c>
      <c r="P220" s="154">
        <v>0</v>
      </c>
      <c r="Q220" s="253">
        <v>0</v>
      </c>
      <c r="R220" s="152">
        <v>5.1099999999999994</v>
      </c>
      <c r="S220" s="154">
        <v>9.3538348892549861E-2</v>
      </c>
      <c r="T220" s="152" t="s">
        <v>576</v>
      </c>
      <c r="U220" s="152" t="s">
        <v>654</v>
      </c>
      <c r="V220" s="152"/>
      <c r="W220" s="158">
        <v>1</v>
      </c>
      <c r="X220" s="158" t="s">
        <v>762</v>
      </c>
    </row>
    <row r="221" spans="2:24">
      <c r="B221" s="936"/>
      <c r="C221" s="921"/>
      <c r="D221" s="161">
        <v>5</v>
      </c>
      <c r="E221" s="152" t="s">
        <v>699</v>
      </c>
      <c r="F221" s="153">
        <v>2160.9245000000019</v>
      </c>
      <c r="G221" s="152">
        <v>573.75</v>
      </c>
      <c r="H221" s="152">
        <v>567.20000000000005</v>
      </c>
      <c r="I221" s="162">
        <f t="shared" si="60"/>
        <v>0.98858387799564273</v>
      </c>
      <c r="J221" s="152">
        <v>29.4</v>
      </c>
      <c r="K221" s="162">
        <f t="shared" si="61"/>
        <v>5.1241830065359477E-2</v>
      </c>
      <c r="L221" s="153">
        <v>94.57</v>
      </c>
      <c r="M221" s="163">
        <f t="shared" si="62"/>
        <v>1.0398257080610023</v>
      </c>
      <c r="N221" s="153">
        <v>2160.9245000000019</v>
      </c>
      <c r="O221" s="152">
        <v>0</v>
      </c>
      <c r="P221" s="154">
        <v>0</v>
      </c>
      <c r="Q221" s="253">
        <v>0</v>
      </c>
      <c r="R221" s="152">
        <v>22.850000000000023</v>
      </c>
      <c r="S221" s="154">
        <v>3.9825708061002218E-2</v>
      </c>
      <c r="T221" s="152" t="s">
        <v>576</v>
      </c>
      <c r="U221" s="152" t="s">
        <v>654</v>
      </c>
      <c r="V221" s="152"/>
      <c r="W221" s="158">
        <v>1</v>
      </c>
      <c r="X221" s="158" t="s">
        <v>698</v>
      </c>
    </row>
    <row r="222" spans="2:24">
      <c r="B222" s="936"/>
      <c r="C222" s="921"/>
      <c r="D222" s="161">
        <v>6</v>
      </c>
      <c r="E222" s="152" t="s">
        <v>765</v>
      </c>
      <c r="F222" s="153">
        <v>2024.3616000000015</v>
      </c>
      <c r="G222" s="152">
        <v>256.76</v>
      </c>
      <c r="H222" s="152">
        <v>258</v>
      </c>
      <c r="I222" s="162">
        <f t="shared" si="60"/>
        <v>1.004829412681103</v>
      </c>
      <c r="J222" s="152">
        <v>11.75</v>
      </c>
      <c r="K222" s="162">
        <f t="shared" si="61"/>
        <v>4.5762579841096745E-2</v>
      </c>
      <c r="L222" s="153">
        <v>155.84</v>
      </c>
      <c r="M222" s="163">
        <f t="shared" si="62"/>
        <v>1.0505919925221998</v>
      </c>
      <c r="N222" s="153">
        <v>2024.3616000000015</v>
      </c>
      <c r="O222" s="152">
        <v>0</v>
      </c>
      <c r="P222" s="154">
        <v>0</v>
      </c>
      <c r="Q222" s="253">
        <v>0</v>
      </c>
      <c r="R222" s="152">
        <v>12.990000000000009</v>
      </c>
      <c r="S222" s="154">
        <v>5.0591992522199758E-2</v>
      </c>
      <c r="T222" s="152" t="s">
        <v>576</v>
      </c>
      <c r="U222" s="152" t="s">
        <v>654</v>
      </c>
      <c r="V222" s="152"/>
      <c r="W222" s="158">
        <v>1</v>
      </c>
      <c r="X222" s="158" t="s">
        <v>762</v>
      </c>
    </row>
    <row r="223" spans="2:24">
      <c r="B223" s="936"/>
      <c r="C223" s="921"/>
      <c r="D223" s="161">
        <v>7</v>
      </c>
      <c r="E223" s="152" t="s">
        <v>534</v>
      </c>
      <c r="F223" s="153">
        <v>1911.8904000000016</v>
      </c>
      <c r="G223" s="152">
        <v>173.85</v>
      </c>
      <c r="H223" s="152">
        <v>175.33</v>
      </c>
      <c r="I223" s="162">
        <f t="shared" si="60"/>
        <v>1.0085130859936728</v>
      </c>
      <c r="J223" s="152">
        <v>5.7</v>
      </c>
      <c r="K223" s="162">
        <f t="shared" si="61"/>
        <v>3.2786885245901641E-2</v>
      </c>
      <c r="L223" s="153">
        <v>266.27999999999997</v>
      </c>
      <c r="M223" s="163">
        <f t="shared" si="62"/>
        <v>1.0412999712395743</v>
      </c>
      <c r="N223" s="153">
        <v>1911.8904000000016</v>
      </c>
      <c r="O223" s="152">
        <v>0</v>
      </c>
      <c r="P223" s="154">
        <v>0</v>
      </c>
      <c r="Q223" s="253">
        <v>0</v>
      </c>
      <c r="R223" s="152">
        <v>7.1800000000000068</v>
      </c>
      <c r="S223" s="154">
        <v>4.1299971239574386E-2</v>
      </c>
      <c r="T223" s="152" t="s">
        <v>576</v>
      </c>
      <c r="U223" s="152" t="s">
        <v>654</v>
      </c>
      <c r="V223" s="152"/>
      <c r="W223" s="158">
        <v>1</v>
      </c>
      <c r="X223" s="158" t="s">
        <v>535</v>
      </c>
    </row>
    <row r="224" spans="2:24">
      <c r="B224" s="936"/>
      <c r="C224" s="921"/>
      <c r="D224" s="161">
        <v>8</v>
      </c>
      <c r="E224" s="152" t="s">
        <v>438</v>
      </c>
      <c r="F224" s="153">
        <v>1899.4592000000021</v>
      </c>
      <c r="G224" s="152">
        <v>54.8</v>
      </c>
      <c r="H224" s="152">
        <v>55.35</v>
      </c>
      <c r="I224" s="162">
        <f t="shared" si="60"/>
        <v>1.010036496350365</v>
      </c>
      <c r="J224" s="152">
        <v>2.4700000000000002</v>
      </c>
      <c r="K224" s="162">
        <f t="shared" si="61"/>
        <v>4.5072992700729932E-2</v>
      </c>
      <c r="L224" s="153">
        <v>628.96</v>
      </c>
      <c r="M224" s="163">
        <f t="shared" si="62"/>
        <v>1.055109489051095</v>
      </c>
      <c r="N224" s="153">
        <v>1899.4592000000021</v>
      </c>
      <c r="O224" s="152">
        <v>0</v>
      </c>
      <c r="P224" s="154">
        <v>0</v>
      </c>
      <c r="Q224" s="253">
        <v>0</v>
      </c>
      <c r="R224" s="152">
        <v>3.0200000000000031</v>
      </c>
      <c r="S224" s="154">
        <v>5.5109489051094952E-2</v>
      </c>
      <c r="T224" s="152" t="s">
        <v>576</v>
      </c>
      <c r="U224" s="152" t="s">
        <v>654</v>
      </c>
      <c r="V224" s="152"/>
      <c r="W224" s="158">
        <v>1</v>
      </c>
      <c r="X224" s="158" t="s">
        <v>408</v>
      </c>
    </row>
    <row r="225" spans="2:24">
      <c r="B225" s="936"/>
      <c r="C225" s="921"/>
      <c r="D225" s="161">
        <v>9</v>
      </c>
      <c r="E225" s="152" t="s">
        <v>766</v>
      </c>
      <c r="F225" s="153">
        <v>1519.4087999999974</v>
      </c>
      <c r="G225" s="152">
        <v>109.26</v>
      </c>
      <c r="H225" s="152">
        <v>110.82</v>
      </c>
      <c r="I225" s="162">
        <f t="shared" si="60"/>
        <v>1.0142778693025809</v>
      </c>
      <c r="J225" s="152">
        <v>6</v>
      </c>
      <c r="K225" s="162">
        <f t="shared" si="61"/>
        <v>5.491488193300384E-2</v>
      </c>
      <c r="L225" s="153">
        <v>200.98</v>
      </c>
      <c r="M225" s="163">
        <f t="shared" si="62"/>
        <v>1.0691927512355848</v>
      </c>
      <c r="N225" s="153">
        <v>1519.4087999999974</v>
      </c>
      <c r="O225" s="152">
        <v>0</v>
      </c>
      <c r="P225" s="154">
        <v>0</v>
      </c>
      <c r="Q225" s="253">
        <v>0</v>
      </c>
      <c r="R225" s="152">
        <v>7.5599999999999881</v>
      </c>
      <c r="S225" s="154">
        <v>6.9192751235584729E-2</v>
      </c>
      <c r="T225" s="152" t="s">
        <v>576</v>
      </c>
      <c r="U225" s="152" t="s">
        <v>654</v>
      </c>
      <c r="V225" s="152"/>
      <c r="W225" s="158">
        <v>1</v>
      </c>
      <c r="X225" s="158" t="s">
        <v>762</v>
      </c>
    </row>
    <row r="226" spans="2:24">
      <c r="B226" s="937"/>
      <c r="C226" s="922"/>
      <c r="D226" s="161">
        <v>10</v>
      </c>
      <c r="E226" s="152" t="s">
        <v>533</v>
      </c>
      <c r="F226" s="153">
        <v>1374.28</v>
      </c>
      <c r="G226" s="152">
        <v>701.02</v>
      </c>
      <c r="H226" s="152">
        <v>677.86</v>
      </c>
      <c r="I226" s="162">
        <f t="shared" si="60"/>
        <v>0.96696242617899641</v>
      </c>
      <c r="J226" s="152">
        <v>33.909999999999997</v>
      </c>
      <c r="K226" s="162">
        <f t="shared" si="61"/>
        <v>4.8372371686970408E-2</v>
      </c>
      <c r="L226" s="153">
        <v>127.84</v>
      </c>
      <c r="M226" s="163">
        <f t="shared" si="62"/>
        <v>1.0153347978659668</v>
      </c>
      <c r="N226" s="153">
        <v>1374.28</v>
      </c>
      <c r="O226" s="152">
        <v>0</v>
      </c>
      <c r="P226" s="154">
        <v>0</v>
      </c>
      <c r="Q226" s="253">
        <v>0</v>
      </c>
      <c r="R226" s="152">
        <v>10.75</v>
      </c>
      <c r="S226" s="154">
        <v>1.5334797865966735E-2</v>
      </c>
      <c r="T226" s="152" t="s">
        <v>576</v>
      </c>
      <c r="U226" s="152" t="s">
        <v>654</v>
      </c>
      <c r="V226" s="152"/>
      <c r="W226" s="158">
        <v>1</v>
      </c>
      <c r="X226" s="158" t="s">
        <v>370</v>
      </c>
    </row>
    <row r="227" spans="2:24">
      <c r="B227" s="917">
        <f t="shared" ref="B227" si="67">B217+1</f>
        <v>45980</v>
      </c>
      <c r="C227" s="920" t="str">
        <f t="shared" ref="C227" si="68">CHOOSE(WEEKDAY(B227,2),"一","二","三","四","五","六","日")</f>
        <v>三</v>
      </c>
      <c r="D227" s="161">
        <v>1</v>
      </c>
      <c r="E227" s="152" t="s">
        <v>363</v>
      </c>
      <c r="F227" s="153">
        <v>6453.0111000000143</v>
      </c>
      <c r="G227" s="152">
        <v>761.65</v>
      </c>
      <c r="H227" s="152">
        <v>763.1</v>
      </c>
      <c r="I227" s="162">
        <f t="shared" si="60"/>
        <v>1.0019037615702751</v>
      </c>
      <c r="J227" s="152">
        <v>42.32</v>
      </c>
      <c r="K227" s="162">
        <f t="shared" si="61"/>
        <v>5.556357907175212E-2</v>
      </c>
      <c r="L227" s="153">
        <v>147.43</v>
      </c>
      <c r="M227" s="163">
        <f t="shared" si="62"/>
        <v>1.0574673406420274</v>
      </c>
      <c r="N227" s="153">
        <v>6453.0111000000143</v>
      </c>
      <c r="O227" s="152">
        <v>0</v>
      </c>
      <c r="P227" s="154">
        <v>0</v>
      </c>
      <c r="Q227" s="253">
        <v>0</v>
      </c>
      <c r="R227" s="152">
        <v>43.770000000000095</v>
      </c>
      <c r="S227" s="154">
        <v>5.7467340642027305E-2</v>
      </c>
      <c r="T227" s="152" t="s">
        <v>576</v>
      </c>
      <c r="U227" s="152" t="s">
        <v>219</v>
      </c>
      <c r="V227" s="152" t="s">
        <v>382</v>
      </c>
      <c r="W227" s="158">
        <v>1</v>
      </c>
      <c r="X227" s="158" t="s">
        <v>370</v>
      </c>
    </row>
    <row r="228" spans="2:24">
      <c r="B228" s="936"/>
      <c r="C228" s="921"/>
      <c r="D228" s="161">
        <v>2</v>
      </c>
      <c r="E228" s="152" t="s">
        <v>720</v>
      </c>
      <c r="F228" s="153">
        <v>2329.8365999999965</v>
      </c>
      <c r="G228" s="152">
        <v>350.3</v>
      </c>
      <c r="H228" s="152">
        <v>342.32</v>
      </c>
      <c r="I228" s="162">
        <f t="shared" si="60"/>
        <v>0.97721952612046814</v>
      </c>
      <c r="J228" s="152">
        <v>20</v>
      </c>
      <c r="K228" s="162">
        <f t="shared" si="61"/>
        <v>5.7093919497573503E-2</v>
      </c>
      <c r="L228" s="153">
        <v>193.83</v>
      </c>
      <c r="M228" s="163">
        <f t="shared" si="62"/>
        <v>1.0343134456180416</v>
      </c>
      <c r="N228" s="153">
        <v>2329.8365999999965</v>
      </c>
      <c r="O228" s="152">
        <v>0</v>
      </c>
      <c r="P228" s="154">
        <v>0</v>
      </c>
      <c r="Q228" s="253">
        <v>0</v>
      </c>
      <c r="R228" s="152">
        <v>12.019999999999982</v>
      </c>
      <c r="S228" s="154">
        <v>3.4313445618041623E-2</v>
      </c>
      <c r="T228" s="152" t="s">
        <v>576</v>
      </c>
      <c r="U228" s="152" t="s">
        <v>654</v>
      </c>
      <c r="V228" s="152"/>
      <c r="W228" s="158">
        <v>1</v>
      </c>
      <c r="X228" s="158" t="s">
        <v>721</v>
      </c>
    </row>
    <row r="229" spans="2:24">
      <c r="B229" s="936"/>
      <c r="C229" s="921"/>
      <c r="D229" s="161">
        <v>3</v>
      </c>
      <c r="E229" s="152" t="s">
        <v>438</v>
      </c>
      <c r="F229" s="153">
        <v>1616.4272000000003</v>
      </c>
      <c r="G229" s="152">
        <v>55.71</v>
      </c>
      <c r="H229" s="152">
        <v>56.38</v>
      </c>
      <c r="I229" s="162">
        <f t="shared" si="60"/>
        <v>1.0120265661461139</v>
      </c>
      <c r="J229" s="152">
        <v>1.9</v>
      </c>
      <c r="K229" s="162">
        <f t="shared" si="61"/>
        <v>3.4105187578531683E-2</v>
      </c>
      <c r="L229" s="153">
        <v>628.96</v>
      </c>
      <c r="M229" s="163">
        <f t="shared" si="62"/>
        <v>1.0461317537246455</v>
      </c>
      <c r="N229" s="153">
        <v>1616.4272000000003</v>
      </c>
      <c r="O229" s="152">
        <v>0</v>
      </c>
      <c r="P229" s="154">
        <v>0</v>
      </c>
      <c r="Q229" s="253">
        <v>0</v>
      </c>
      <c r="R229" s="152">
        <v>2.5700000000000003</v>
      </c>
      <c r="S229" s="154">
        <v>4.6131753724645487E-2</v>
      </c>
      <c r="T229" s="152" t="s">
        <v>576</v>
      </c>
      <c r="U229" s="152" t="s">
        <v>654</v>
      </c>
      <c r="V229" s="152"/>
      <c r="W229" s="158">
        <v>1</v>
      </c>
      <c r="X229" s="158" t="s">
        <v>408</v>
      </c>
    </row>
    <row r="230" spans="2:24">
      <c r="B230" s="936"/>
      <c r="C230" s="921"/>
      <c r="D230" s="161">
        <v>4</v>
      </c>
      <c r="E230" s="152" t="s">
        <v>699</v>
      </c>
      <c r="F230" s="153">
        <v>1386.396199999997</v>
      </c>
      <c r="G230" s="152">
        <v>556.79999999999995</v>
      </c>
      <c r="H230" s="152">
        <v>547.16</v>
      </c>
      <c r="I230" s="162">
        <f t="shared" si="60"/>
        <v>0.98268678160919543</v>
      </c>
      <c r="J230" s="152">
        <v>24.3</v>
      </c>
      <c r="K230" s="162">
        <f t="shared" si="61"/>
        <v>4.3642241379310352E-2</v>
      </c>
      <c r="L230" s="153">
        <v>94.57</v>
      </c>
      <c r="M230" s="163">
        <f t="shared" si="62"/>
        <v>1.0263290229885056</v>
      </c>
      <c r="N230" s="153">
        <v>1386.396199999997</v>
      </c>
      <c r="O230" s="152">
        <v>0</v>
      </c>
      <c r="P230" s="154">
        <v>0</v>
      </c>
      <c r="Q230" s="253">
        <v>0</v>
      </c>
      <c r="R230" s="152">
        <v>14.659999999999968</v>
      </c>
      <c r="S230" s="154">
        <v>2.6329022988505691E-2</v>
      </c>
      <c r="T230" s="152" t="s">
        <v>576</v>
      </c>
      <c r="U230" s="152" t="s">
        <v>654</v>
      </c>
      <c r="V230" s="152"/>
      <c r="W230" s="158">
        <v>1</v>
      </c>
      <c r="X230" s="158" t="s">
        <v>698</v>
      </c>
    </row>
    <row r="231" spans="2:24">
      <c r="B231" s="936"/>
      <c r="C231" s="921"/>
      <c r="D231" s="161">
        <v>5</v>
      </c>
      <c r="E231" s="152" t="s">
        <v>533</v>
      </c>
      <c r="F231" s="153">
        <v>1358.9391999999993</v>
      </c>
      <c r="G231" s="152">
        <v>664.72</v>
      </c>
      <c r="H231" s="152">
        <v>655.85</v>
      </c>
      <c r="I231" s="162">
        <f t="shared" si="60"/>
        <v>0.98665603562402215</v>
      </c>
      <c r="J231" s="152">
        <v>19.5</v>
      </c>
      <c r="K231" s="162">
        <f t="shared" si="61"/>
        <v>2.9335660127572511E-2</v>
      </c>
      <c r="L231" s="153">
        <v>127.84</v>
      </c>
      <c r="M231" s="163">
        <f t="shared" si="62"/>
        <v>1.0159916957515946</v>
      </c>
      <c r="N231" s="153">
        <v>1358.9391999999993</v>
      </c>
      <c r="O231" s="152">
        <v>0</v>
      </c>
      <c r="P231" s="154">
        <v>0</v>
      </c>
      <c r="Q231" s="253">
        <v>0</v>
      </c>
      <c r="R231" s="152">
        <v>10.629999999999995</v>
      </c>
      <c r="S231" s="154">
        <v>1.5991695751594648E-2</v>
      </c>
      <c r="T231" s="152" t="s">
        <v>576</v>
      </c>
      <c r="U231" s="152" t="s">
        <v>654</v>
      </c>
      <c r="V231" s="152"/>
      <c r="W231" s="158">
        <v>1</v>
      </c>
      <c r="X231" s="158" t="s">
        <v>370</v>
      </c>
    </row>
    <row r="232" spans="2:24">
      <c r="B232" s="936"/>
      <c r="C232" s="921"/>
      <c r="D232" s="161">
        <v>6</v>
      </c>
      <c r="E232" s="152" t="s">
        <v>584</v>
      </c>
      <c r="F232" s="153">
        <v>1212.032499999995</v>
      </c>
      <c r="G232" s="152">
        <v>47.52</v>
      </c>
      <c r="H232" s="152">
        <v>47.47</v>
      </c>
      <c r="I232" s="162">
        <f t="shared" si="60"/>
        <v>0.99894781144781131</v>
      </c>
      <c r="J232" s="152">
        <v>1.8</v>
      </c>
      <c r="K232" s="162">
        <f t="shared" si="61"/>
        <v>3.787878787878788E-2</v>
      </c>
      <c r="L232" s="153">
        <v>692.59</v>
      </c>
      <c r="M232" s="163">
        <f t="shared" si="62"/>
        <v>1.0368265993265993</v>
      </c>
      <c r="N232" s="153">
        <v>1212.032499999995</v>
      </c>
      <c r="O232" s="152">
        <v>0</v>
      </c>
      <c r="P232" s="154">
        <v>0</v>
      </c>
      <c r="Q232" s="253">
        <v>0</v>
      </c>
      <c r="R232" s="152">
        <v>1.7499999999999929</v>
      </c>
      <c r="S232" s="154">
        <v>3.6826599326599173E-2</v>
      </c>
      <c r="T232" s="152" t="s">
        <v>576</v>
      </c>
      <c r="U232" s="152" t="s">
        <v>654</v>
      </c>
      <c r="V232" s="152"/>
      <c r="W232" s="158">
        <v>1</v>
      </c>
      <c r="X232" s="158" t="s">
        <v>582</v>
      </c>
    </row>
    <row r="233" spans="2:24">
      <c r="B233" s="936"/>
      <c r="C233" s="921"/>
      <c r="D233" s="161">
        <v>7</v>
      </c>
      <c r="E233" s="152" t="s">
        <v>648</v>
      </c>
      <c r="F233" s="153">
        <v>1200.0994999999996</v>
      </c>
      <c r="G233" s="152">
        <v>38.39</v>
      </c>
      <c r="H233" s="152">
        <v>36.86</v>
      </c>
      <c r="I233" s="162">
        <f t="shared" si="60"/>
        <v>0.96014587132065643</v>
      </c>
      <c r="J233" s="152">
        <v>5</v>
      </c>
      <c r="K233" s="162">
        <f t="shared" si="61"/>
        <v>0.13024225058609012</v>
      </c>
      <c r="L233" s="153">
        <v>345.85</v>
      </c>
      <c r="M233" s="163">
        <f t="shared" si="62"/>
        <v>1.0903881219067466</v>
      </c>
      <c r="N233" s="153">
        <v>1200.0994999999996</v>
      </c>
      <c r="O233" s="152">
        <v>0</v>
      </c>
      <c r="P233" s="154">
        <v>0</v>
      </c>
      <c r="Q233" s="253">
        <v>0</v>
      </c>
      <c r="R233" s="152">
        <v>3.4699999999999989</v>
      </c>
      <c r="S233" s="154">
        <v>9.0388121906746513E-2</v>
      </c>
      <c r="T233" s="152" t="s">
        <v>576</v>
      </c>
      <c r="U233" s="152" t="s">
        <v>654</v>
      </c>
      <c r="V233" s="152"/>
      <c r="W233" s="158">
        <v>1</v>
      </c>
      <c r="X233" s="158" t="s">
        <v>640</v>
      </c>
    </row>
    <row r="234" spans="2:24">
      <c r="B234" s="936"/>
      <c r="C234" s="921"/>
      <c r="D234" s="161">
        <v>8</v>
      </c>
      <c r="E234" s="152" t="s">
        <v>754</v>
      </c>
      <c r="F234" s="153">
        <v>1161.8880000000011</v>
      </c>
      <c r="G234" s="152">
        <v>31.15</v>
      </c>
      <c r="H234" s="152">
        <v>31.15</v>
      </c>
      <c r="I234" s="162">
        <f t="shared" si="60"/>
        <v>1</v>
      </c>
      <c r="J234" s="152">
        <v>3.2</v>
      </c>
      <c r="K234" s="162">
        <f t="shared" si="61"/>
        <v>0.1027287319422151</v>
      </c>
      <c r="L234" s="153">
        <v>363.09</v>
      </c>
      <c r="M234" s="163">
        <f t="shared" si="62"/>
        <v>1.1027287319422152</v>
      </c>
      <c r="N234" s="153">
        <v>1161.8880000000011</v>
      </c>
      <c r="O234" s="152">
        <v>0</v>
      </c>
      <c r="P234" s="154">
        <v>0</v>
      </c>
      <c r="Q234" s="253">
        <v>0</v>
      </c>
      <c r="R234" s="152">
        <v>3.2000000000000028</v>
      </c>
      <c r="S234" s="154">
        <v>0.10272873194221518</v>
      </c>
      <c r="T234" s="152" t="s">
        <v>576</v>
      </c>
      <c r="U234" s="152" t="s">
        <v>654</v>
      </c>
      <c r="V234" s="152"/>
      <c r="W234" s="158">
        <v>1</v>
      </c>
      <c r="X234" s="158" t="s">
        <v>401</v>
      </c>
    </row>
    <row r="235" spans="2:24">
      <c r="B235" s="936"/>
      <c r="C235" s="921"/>
      <c r="D235" s="161">
        <v>9</v>
      </c>
      <c r="E235" s="152" t="s">
        <v>697</v>
      </c>
      <c r="F235" s="153">
        <v>1039.5561000000009</v>
      </c>
      <c r="G235" s="152">
        <v>241.28</v>
      </c>
      <c r="H235" s="152">
        <v>235.66</v>
      </c>
      <c r="I235" s="162">
        <f t="shared" si="60"/>
        <v>0.97670755968169765</v>
      </c>
      <c r="J235" s="152">
        <v>21.45</v>
      </c>
      <c r="K235" s="162">
        <f t="shared" si="61"/>
        <v>8.8900862068965511E-2</v>
      </c>
      <c r="L235" s="153">
        <v>65.67</v>
      </c>
      <c r="M235" s="163">
        <f t="shared" si="62"/>
        <v>1.0656084217506632</v>
      </c>
      <c r="N235" s="153">
        <v>1039.5561000000009</v>
      </c>
      <c r="O235" s="152">
        <v>0</v>
      </c>
      <c r="P235" s="154">
        <v>0</v>
      </c>
      <c r="Q235" s="253">
        <v>0</v>
      </c>
      <c r="R235" s="152">
        <v>15.830000000000013</v>
      </c>
      <c r="S235" s="154">
        <v>6.5608421750663184E-2</v>
      </c>
      <c r="T235" s="152" t="s">
        <v>576</v>
      </c>
      <c r="U235" s="152" t="s">
        <v>654</v>
      </c>
      <c r="V235" s="152"/>
      <c r="W235" s="158">
        <v>1</v>
      </c>
      <c r="X235" s="158" t="s">
        <v>698</v>
      </c>
    </row>
    <row r="236" spans="2:24">
      <c r="B236" s="937"/>
      <c r="C236" s="922"/>
      <c r="D236" s="161">
        <v>10</v>
      </c>
      <c r="E236" s="152" t="s">
        <v>680</v>
      </c>
      <c r="F236" s="153">
        <v>1020.1975999999987</v>
      </c>
      <c r="G236" s="152">
        <v>43.02</v>
      </c>
      <c r="H236" s="152">
        <v>42.75</v>
      </c>
      <c r="I236" s="162">
        <f t="shared" si="60"/>
        <v>0.99372384937238489</v>
      </c>
      <c r="J236" s="152">
        <v>2.75</v>
      </c>
      <c r="K236" s="162">
        <f t="shared" si="61"/>
        <v>6.392375639237563E-2</v>
      </c>
      <c r="L236" s="153">
        <v>411.37</v>
      </c>
      <c r="M236" s="163">
        <f t="shared" si="62"/>
        <v>1.0576476057647606</v>
      </c>
      <c r="N236" s="153">
        <v>1020.1975999999987</v>
      </c>
      <c r="O236" s="152">
        <v>0</v>
      </c>
      <c r="P236" s="154">
        <v>0</v>
      </c>
      <c r="Q236" s="253">
        <v>0</v>
      </c>
      <c r="R236" s="152">
        <v>2.4799999999999969</v>
      </c>
      <c r="S236" s="154">
        <v>5.7647605764760503E-2</v>
      </c>
      <c r="T236" s="152" t="s">
        <v>576</v>
      </c>
      <c r="U236" s="152" t="s">
        <v>654</v>
      </c>
      <c r="V236" s="152"/>
      <c r="W236" s="158">
        <v>1</v>
      </c>
      <c r="X236" s="158" t="s">
        <v>669</v>
      </c>
    </row>
    <row r="237" spans="2:24">
      <c r="B237" s="917">
        <f t="shared" ref="B237" si="69">B227+1</f>
        <v>45981</v>
      </c>
      <c r="C237" s="920" t="str">
        <f t="shared" ref="C237" si="70">CHOOSE(WEEKDAY(B237,2),"一","二","三","四","五","六","日")</f>
        <v>四</v>
      </c>
      <c r="D237" s="161">
        <v>1</v>
      </c>
      <c r="E237" s="152" t="s">
        <v>363</v>
      </c>
      <c r="F237" s="153">
        <v>3706.390199999998</v>
      </c>
      <c r="G237" s="152">
        <v>651.38</v>
      </c>
      <c r="H237" s="152">
        <v>653.86</v>
      </c>
      <c r="I237" s="162">
        <f t="shared" si="60"/>
        <v>1.0038073014215974</v>
      </c>
      <c r="J237" s="152">
        <v>22.66</v>
      </c>
      <c r="K237" s="162">
        <f t="shared" si="61"/>
        <v>3.4787681537658509E-2</v>
      </c>
      <c r="L237" s="153">
        <v>147.43</v>
      </c>
      <c r="M237" s="163">
        <f t="shared" si="62"/>
        <v>1.0385949829592558</v>
      </c>
      <c r="N237" s="153">
        <v>3706.390199999998</v>
      </c>
      <c r="O237" s="152">
        <v>0</v>
      </c>
      <c r="P237" s="154">
        <v>0</v>
      </c>
      <c r="Q237" s="253">
        <v>0</v>
      </c>
      <c r="R237" s="152">
        <v>25.139999999999986</v>
      </c>
      <c r="S237" s="154">
        <v>3.8594982959255716E-2</v>
      </c>
      <c r="T237" s="152" t="s">
        <v>576</v>
      </c>
      <c r="U237" s="152" t="s">
        <v>219</v>
      </c>
      <c r="V237" s="152" t="s">
        <v>382</v>
      </c>
      <c r="W237" s="158">
        <v>1</v>
      </c>
      <c r="X237" s="158" t="s">
        <v>370</v>
      </c>
    </row>
    <row r="238" spans="2:24">
      <c r="B238" s="936"/>
      <c r="C238" s="921"/>
      <c r="D238" s="161">
        <v>2</v>
      </c>
      <c r="E238" s="152" t="s">
        <v>533</v>
      </c>
      <c r="F238" s="153">
        <v>1188.9119999999941</v>
      </c>
      <c r="G238" s="152">
        <v>567.65</v>
      </c>
      <c r="H238" s="152">
        <v>555.54999999999995</v>
      </c>
      <c r="I238" s="162">
        <f t="shared" si="60"/>
        <v>0.97868404826917987</v>
      </c>
      <c r="J238" s="152">
        <v>21.4</v>
      </c>
      <c r="K238" s="162">
        <f t="shared" si="61"/>
        <v>3.7699286532194135E-2</v>
      </c>
      <c r="L238" s="153">
        <v>127.84</v>
      </c>
      <c r="M238" s="163">
        <f t="shared" si="62"/>
        <v>1.016383334801374</v>
      </c>
      <c r="N238" s="153">
        <v>1188.9119999999941</v>
      </c>
      <c r="O238" s="152">
        <v>0</v>
      </c>
      <c r="P238" s="154">
        <v>0</v>
      </c>
      <c r="Q238" s="253">
        <v>0</v>
      </c>
      <c r="R238" s="152">
        <v>9.2999999999999545</v>
      </c>
      <c r="S238" s="154">
        <v>1.6383334801374008E-2</v>
      </c>
      <c r="T238" s="152" t="s">
        <v>576</v>
      </c>
      <c r="U238" s="152" t="s">
        <v>654</v>
      </c>
      <c r="V238" s="152"/>
      <c r="W238" s="158">
        <v>1</v>
      </c>
      <c r="X238" s="158" t="s">
        <v>370</v>
      </c>
    </row>
    <row r="239" spans="2:24">
      <c r="B239" s="936"/>
      <c r="C239" s="921"/>
      <c r="D239" s="161">
        <v>3</v>
      </c>
      <c r="E239" s="152" t="s">
        <v>771</v>
      </c>
      <c r="F239" s="153">
        <v>1158.9765999999963</v>
      </c>
      <c r="G239" s="152">
        <v>32.950000000000003</v>
      </c>
      <c r="H239" s="152">
        <v>33.19</v>
      </c>
      <c r="I239" s="162">
        <f t="shared" si="60"/>
        <v>1.0072837632776934</v>
      </c>
      <c r="J239" s="152">
        <v>2.2999999999999998</v>
      </c>
      <c r="K239" s="162">
        <f t="shared" si="61"/>
        <v>6.9802731411229127E-2</v>
      </c>
      <c r="L239" s="153">
        <v>456.29</v>
      </c>
      <c r="M239" s="163">
        <f t="shared" si="62"/>
        <v>1.0770864946889223</v>
      </c>
      <c r="N239" s="153">
        <v>1158.9765999999963</v>
      </c>
      <c r="O239" s="152">
        <v>0</v>
      </c>
      <c r="P239" s="154">
        <v>0</v>
      </c>
      <c r="Q239" s="253">
        <v>0</v>
      </c>
      <c r="R239" s="152">
        <v>2.539999999999992</v>
      </c>
      <c r="S239" s="154">
        <v>7.7086494688922355E-2</v>
      </c>
      <c r="T239" s="152" t="s">
        <v>576</v>
      </c>
      <c r="U239" s="158" t="s">
        <v>654</v>
      </c>
      <c r="V239" s="152"/>
      <c r="W239" s="158">
        <v>1</v>
      </c>
      <c r="X239" s="158" t="s">
        <v>762</v>
      </c>
    </row>
    <row r="240" spans="2:24">
      <c r="B240" s="936"/>
      <c r="C240" s="921"/>
      <c r="D240" s="161">
        <v>4</v>
      </c>
      <c r="E240" s="152" t="s">
        <v>648</v>
      </c>
      <c r="F240" s="153">
        <v>1072.1349999999982</v>
      </c>
      <c r="G240" s="152">
        <v>37.11</v>
      </c>
      <c r="H240" s="152">
        <v>37.409999999999997</v>
      </c>
      <c r="I240" s="162">
        <f t="shared" si="60"/>
        <v>1.0080840743734842</v>
      </c>
      <c r="J240" s="152">
        <v>2.8</v>
      </c>
      <c r="K240" s="162">
        <f t="shared" si="61"/>
        <v>7.54513608191862E-2</v>
      </c>
      <c r="L240" s="153">
        <v>345.85</v>
      </c>
      <c r="M240" s="163">
        <f t="shared" si="62"/>
        <v>1.0835354351926703</v>
      </c>
      <c r="N240" s="153">
        <v>1072.1349999999982</v>
      </c>
      <c r="O240" s="152">
        <v>0</v>
      </c>
      <c r="P240" s="154">
        <v>0</v>
      </c>
      <c r="Q240" s="253">
        <v>0</v>
      </c>
      <c r="R240" s="152">
        <v>3.0999999999999943</v>
      </c>
      <c r="S240" s="154">
        <v>8.3535435192670288E-2</v>
      </c>
      <c r="T240" s="152" t="s">
        <v>576</v>
      </c>
      <c r="U240" s="152" t="s">
        <v>654</v>
      </c>
      <c r="V240" s="152"/>
      <c r="W240" s="158">
        <v>1</v>
      </c>
      <c r="X240" s="158" t="s">
        <v>640</v>
      </c>
    </row>
    <row r="241" spans="2:24">
      <c r="B241" s="936"/>
      <c r="C241" s="921"/>
      <c r="D241" s="161">
        <v>5</v>
      </c>
      <c r="E241" s="152" t="s">
        <v>754</v>
      </c>
      <c r="F241" s="153">
        <v>1063.853700000001</v>
      </c>
      <c r="G241" s="152">
        <v>29.55</v>
      </c>
      <c r="H241" s="152">
        <v>29.76</v>
      </c>
      <c r="I241" s="162">
        <f t="shared" si="60"/>
        <v>1.0071065989847716</v>
      </c>
      <c r="J241" s="152">
        <v>2.72</v>
      </c>
      <c r="K241" s="162">
        <f t="shared" si="61"/>
        <v>9.204737732656515E-2</v>
      </c>
      <c r="L241" s="153">
        <v>363.09</v>
      </c>
      <c r="M241" s="163">
        <f t="shared" si="62"/>
        <v>1.0991539763113369</v>
      </c>
      <c r="N241" s="153">
        <v>1063.853700000001</v>
      </c>
      <c r="O241" s="152">
        <v>0</v>
      </c>
      <c r="P241" s="154">
        <v>0</v>
      </c>
      <c r="Q241" s="253">
        <v>0</v>
      </c>
      <c r="R241" s="152">
        <v>2.9300000000000033</v>
      </c>
      <c r="S241" s="154">
        <v>9.9153976311336822E-2</v>
      </c>
      <c r="T241" s="152" t="s">
        <v>576</v>
      </c>
      <c r="U241" s="152" t="s">
        <v>654</v>
      </c>
      <c r="V241" s="152"/>
      <c r="W241" s="158">
        <v>1</v>
      </c>
      <c r="X241" s="158" t="s">
        <v>401</v>
      </c>
    </row>
    <row r="242" spans="2:24">
      <c r="B242" s="936"/>
      <c r="C242" s="921"/>
      <c r="D242" s="161">
        <v>6</v>
      </c>
      <c r="E242" s="152" t="s">
        <v>636</v>
      </c>
      <c r="F242" s="153">
        <v>1043.9999999999975</v>
      </c>
      <c r="G242" s="152">
        <v>90.01</v>
      </c>
      <c r="H242" s="152">
        <v>91.32</v>
      </c>
      <c r="I242" s="162">
        <f t="shared" si="60"/>
        <v>1.0145539384512832</v>
      </c>
      <c r="J242" s="152">
        <v>4.6100000000000003</v>
      </c>
      <c r="K242" s="162">
        <f t="shared" si="61"/>
        <v>5.1216531496500392E-2</v>
      </c>
      <c r="L242" s="153">
        <v>200</v>
      </c>
      <c r="M242" s="163">
        <f t="shared" si="62"/>
        <v>1.0657704699477835</v>
      </c>
      <c r="N242" s="153">
        <v>1183.9999999999975</v>
      </c>
      <c r="O242" s="152">
        <v>0.7</v>
      </c>
      <c r="P242" s="154">
        <v>7.7769136762581926E-3</v>
      </c>
      <c r="Q242" s="253">
        <v>140</v>
      </c>
      <c r="R242" s="152">
        <v>5.2199999999999873</v>
      </c>
      <c r="S242" s="154">
        <v>5.7993556271525241E-2</v>
      </c>
      <c r="T242" s="152" t="s">
        <v>576</v>
      </c>
      <c r="U242" s="152" t="s">
        <v>654</v>
      </c>
      <c r="V242" s="152"/>
      <c r="W242" s="158">
        <v>1</v>
      </c>
      <c r="X242" s="158" t="s">
        <v>370</v>
      </c>
    </row>
    <row r="243" spans="2:24">
      <c r="B243" s="936"/>
      <c r="C243" s="921"/>
      <c r="D243" s="161">
        <v>7</v>
      </c>
      <c r="E243" s="152" t="s">
        <v>676</v>
      </c>
      <c r="F243" s="153">
        <v>987.01349999999866</v>
      </c>
      <c r="G243" s="152">
        <v>111.75</v>
      </c>
      <c r="H243" s="152">
        <v>102.85</v>
      </c>
      <c r="I243" s="162">
        <f t="shared" si="60"/>
        <v>0.92035794183445185</v>
      </c>
      <c r="J243" s="152">
        <v>15.05</v>
      </c>
      <c r="K243" s="162">
        <f t="shared" si="61"/>
        <v>0.13467561521252797</v>
      </c>
      <c r="L243" s="153">
        <v>160.49</v>
      </c>
      <c r="M243" s="163">
        <f t="shared" si="62"/>
        <v>1.0550335570469798</v>
      </c>
      <c r="N243" s="153">
        <v>987.01349999999866</v>
      </c>
      <c r="O243" s="152">
        <v>0</v>
      </c>
      <c r="P243" s="154">
        <v>0</v>
      </c>
      <c r="Q243" s="253">
        <v>0</v>
      </c>
      <c r="R243" s="152">
        <v>6.1499999999999915</v>
      </c>
      <c r="S243" s="154">
        <v>5.5033557046979792E-2</v>
      </c>
      <c r="T243" s="152" t="s">
        <v>576</v>
      </c>
      <c r="U243" s="152" t="s">
        <v>654</v>
      </c>
      <c r="V243" s="152"/>
      <c r="W243" s="158">
        <v>1</v>
      </c>
      <c r="X243" s="158" t="s">
        <v>665</v>
      </c>
    </row>
    <row r="244" spans="2:24">
      <c r="B244" s="936"/>
      <c r="C244" s="921"/>
      <c r="D244" s="161">
        <v>8</v>
      </c>
      <c r="E244" s="152" t="s">
        <v>699</v>
      </c>
      <c r="F244" s="153">
        <v>986.36510000000055</v>
      </c>
      <c r="G244" s="152">
        <v>473.55</v>
      </c>
      <c r="H244" s="152">
        <v>468.98</v>
      </c>
      <c r="I244" s="162">
        <f t="shared" si="60"/>
        <v>0.99034948791046351</v>
      </c>
      <c r="J244" s="152">
        <v>15</v>
      </c>
      <c r="K244" s="162">
        <f t="shared" si="61"/>
        <v>3.1675641431738989E-2</v>
      </c>
      <c r="L244" s="153">
        <v>94.57</v>
      </c>
      <c r="M244" s="163">
        <f t="shared" si="62"/>
        <v>1.0220251293422025</v>
      </c>
      <c r="N244" s="153">
        <v>986.36510000000055</v>
      </c>
      <c r="O244" s="152">
        <v>0</v>
      </c>
      <c r="P244" s="154">
        <v>0</v>
      </c>
      <c r="Q244" s="253">
        <v>0</v>
      </c>
      <c r="R244" s="152">
        <v>10.430000000000007</v>
      </c>
      <c r="S244" s="154">
        <v>2.2025129342202528E-2</v>
      </c>
      <c r="T244" s="152" t="s">
        <v>576</v>
      </c>
      <c r="U244" s="152" t="s">
        <v>654</v>
      </c>
      <c r="V244" s="152"/>
      <c r="W244" s="158">
        <v>1</v>
      </c>
      <c r="X244" s="158" t="s">
        <v>698</v>
      </c>
    </row>
    <row r="245" spans="2:24">
      <c r="B245" s="936"/>
      <c r="C245" s="921"/>
      <c r="D245" s="161">
        <v>9</v>
      </c>
      <c r="E245" s="152" t="s">
        <v>772</v>
      </c>
      <c r="F245" s="153">
        <v>953.50940000000094</v>
      </c>
      <c r="G245" s="152">
        <v>164.75</v>
      </c>
      <c r="H245" s="152">
        <v>158.96</v>
      </c>
      <c r="I245" s="162">
        <f t="shared" si="60"/>
        <v>0.96485584218512899</v>
      </c>
      <c r="J245" s="152">
        <v>14</v>
      </c>
      <c r="K245" s="162">
        <f t="shared" si="61"/>
        <v>8.4977238239757211E-2</v>
      </c>
      <c r="L245" s="153">
        <v>116.14</v>
      </c>
      <c r="M245" s="163">
        <f t="shared" si="62"/>
        <v>1.0498330804248863</v>
      </c>
      <c r="N245" s="153">
        <v>953.50940000000094</v>
      </c>
      <c r="O245" s="152">
        <v>0</v>
      </c>
      <c r="P245" s="154">
        <v>0</v>
      </c>
      <c r="Q245" s="253">
        <v>0</v>
      </c>
      <c r="R245" s="152">
        <v>8.210000000000008</v>
      </c>
      <c r="S245" s="154">
        <v>4.9833080424886239E-2</v>
      </c>
      <c r="T245" s="152" t="s">
        <v>576</v>
      </c>
      <c r="U245" s="152" t="s">
        <v>654</v>
      </c>
      <c r="V245" s="152"/>
      <c r="W245" s="158">
        <v>1</v>
      </c>
      <c r="X245" s="158" t="s">
        <v>762</v>
      </c>
    </row>
    <row r="246" spans="2:24">
      <c r="B246" s="937"/>
      <c r="C246" s="922"/>
      <c r="D246" s="161">
        <v>10</v>
      </c>
      <c r="E246" s="152" t="s">
        <v>662</v>
      </c>
      <c r="F246" s="153">
        <v>939.08039999999767</v>
      </c>
      <c r="G246" s="152">
        <v>183.88</v>
      </c>
      <c r="H246" s="152">
        <v>184.6</v>
      </c>
      <c r="I246" s="162">
        <f t="shared" si="60"/>
        <v>1.003915597128562</v>
      </c>
      <c r="J246" s="152">
        <v>4.2</v>
      </c>
      <c r="K246" s="162">
        <f t="shared" si="61"/>
        <v>2.2840983249945618E-2</v>
      </c>
      <c r="L246" s="153">
        <v>190.87</v>
      </c>
      <c r="M246" s="163">
        <f t="shared" si="62"/>
        <v>1.0267565803785077</v>
      </c>
      <c r="N246" s="153">
        <v>939.08039999999767</v>
      </c>
      <c r="O246" s="152">
        <v>0</v>
      </c>
      <c r="P246" s="154">
        <v>0</v>
      </c>
      <c r="Q246" s="253">
        <v>0</v>
      </c>
      <c r="R246" s="152">
        <v>4.9199999999999875</v>
      </c>
      <c r="S246" s="154">
        <v>2.6756580378507654E-2</v>
      </c>
      <c r="T246" s="152" t="s">
        <v>576</v>
      </c>
      <c r="U246" s="152" t="s">
        <v>654</v>
      </c>
      <c r="V246" s="152"/>
      <c r="W246" s="158">
        <v>1</v>
      </c>
      <c r="X246" s="158" t="s">
        <v>664</v>
      </c>
    </row>
    <row r="247" spans="2:24">
      <c r="B247" s="917">
        <f t="shared" ref="B247" si="71">B237+1</f>
        <v>45982</v>
      </c>
      <c r="C247" s="920" t="str">
        <f t="shared" ref="C247" si="72">CHOOSE(WEEKDAY(B247,2),"一","二","三","四","五","六","日")</f>
        <v>五</v>
      </c>
      <c r="D247" s="161">
        <v>1</v>
      </c>
      <c r="E247" s="152" t="s">
        <v>363</v>
      </c>
      <c r="F247" s="153">
        <v>1988.8307000000013</v>
      </c>
      <c r="G247" s="152">
        <v>472.22</v>
      </c>
      <c r="H247" s="152">
        <v>459.55</v>
      </c>
      <c r="I247" s="162">
        <f t="shared" si="60"/>
        <v>0.97316928550252002</v>
      </c>
      <c r="J247" s="152">
        <v>26.16</v>
      </c>
      <c r="K247" s="162">
        <f t="shared" si="61"/>
        <v>5.5397907754860018E-2</v>
      </c>
      <c r="L247" s="153">
        <v>147.43</v>
      </c>
      <c r="M247" s="163">
        <f t="shared" si="62"/>
        <v>1.0285671932573801</v>
      </c>
      <c r="N247" s="153">
        <v>1988.8307000000013</v>
      </c>
      <c r="O247" s="152">
        <v>0</v>
      </c>
      <c r="P247" s="154">
        <v>0</v>
      </c>
      <c r="Q247" s="253">
        <v>0</v>
      </c>
      <c r="R247" s="152">
        <v>13.490000000000009</v>
      </c>
      <c r="S247" s="154">
        <v>2.8567193257380052E-2</v>
      </c>
      <c r="T247" s="152" t="s">
        <v>576</v>
      </c>
      <c r="U247" s="152" t="s">
        <v>219</v>
      </c>
      <c r="V247" s="152" t="s">
        <v>382</v>
      </c>
      <c r="W247" s="158">
        <v>1</v>
      </c>
      <c r="X247" s="158" t="s">
        <v>370</v>
      </c>
    </row>
    <row r="248" spans="2:24">
      <c r="B248" s="936"/>
      <c r="C248" s="921"/>
      <c r="D248" s="161">
        <v>2</v>
      </c>
      <c r="E248" s="152" t="s">
        <v>584</v>
      </c>
      <c r="F248" s="153">
        <v>1461.3648999999996</v>
      </c>
      <c r="G248" s="152">
        <v>33.89</v>
      </c>
      <c r="H248" s="152">
        <v>34.020000000000003</v>
      </c>
      <c r="I248" s="162">
        <f t="shared" si="60"/>
        <v>1.0038359398052523</v>
      </c>
      <c r="J248" s="152">
        <v>1.98</v>
      </c>
      <c r="K248" s="162">
        <f t="shared" si="61"/>
        <v>5.8424313956919445E-2</v>
      </c>
      <c r="L248" s="153">
        <v>692.59</v>
      </c>
      <c r="M248" s="163">
        <f t="shared" si="62"/>
        <v>1.0622602537621717</v>
      </c>
      <c r="N248" s="153">
        <v>1461.3648999999996</v>
      </c>
      <c r="O248" s="152">
        <v>0</v>
      </c>
      <c r="P248" s="154">
        <v>0</v>
      </c>
      <c r="Q248" s="253">
        <v>0</v>
      </c>
      <c r="R248" s="152">
        <v>2.1099999999999994</v>
      </c>
      <c r="S248" s="154">
        <v>6.2260253762171716E-2</v>
      </c>
      <c r="T248" s="152" t="s">
        <v>576</v>
      </c>
      <c r="U248" s="152" t="s">
        <v>654</v>
      </c>
      <c r="V248" s="152"/>
      <c r="W248" s="158">
        <v>1</v>
      </c>
      <c r="X248" s="158" t="s">
        <v>582</v>
      </c>
    </row>
    <row r="249" spans="2:24">
      <c r="B249" s="936"/>
      <c r="C249" s="921"/>
      <c r="D249" s="161">
        <v>3</v>
      </c>
      <c r="E249" s="152" t="s">
        <v>439</v>
      </c>
      <c r="F249" s="153">
        <v>1253.9646000000043</v>
      </c>
      <c r="G249" s="152">
        <v>126.46</v>
      </c>
      <c r="H249" s="152">
        <v>126.38</v>
      </c>
      <c r="I249" s="162">
        <f t="shared" si="60"/>
        <v>0.99936738889767518</v>
      </c>
      <c r="J249" s="152">
        <v>2.15</v>
      </c>
      <c r="K249" s="162">
        <f t="shared" si="61"/>
        <v>1.7001423374980233E-2</v>
      </c>
      <c r="L249" s="153">
        <v>605.78</v>
      </c>
      <c r="M249" s="163">
        <f t="shared" si="62"/>
        <v>1.0163688122726555</v>
      </c>
      <c r="N249" s="153">
        <v>1253.9646000000043</v>
      </c>
      <c r="O249" s="152">
        <v>0</v>
      </c>
      <c r="P249" s="154">
        <v>0</v>
      </c>
      <c r="Q249" s="253">
        <v>0</v>
      </c>
      <c r="R249" s="152">
        <v>2.0700000000000074</v>
      </c>
      <c r="S249" s="154">
        <v>1.6368812272655443E-2</v>
      </c>
      <c r="T249" s="152" t="s">
        <v>576</v>
      </c>
      <c r="U249" s="152" t="s">
        <v>220</v>
      </c>
      <c r="V249" s="152" t="s">
        <v>383</v>
      </c>
      <c r="W249" s="158">
        <v>1</v>
      </c>
      <c r="X249" s="158" t="s">
        <v>374</v>
      </c>
    </row>
    <row r="250" spans="2:24">
      <c r="B250" s="936"/>
      <c r="C250" s="921"/>
      <c r="D250" s="161">
        <v>4</v>
      </c>
      <c r="E250" s="152" t="s">
        <v>649</v>
      </c>
      <c r="F250" s="153">
        <v>1248.8504999999984</v>
      </c>
      <c r="G250" s="152">
        <v>170.04</v>
      </c>
      <c r="H250" s="152">
        <v>157.38999999999999</v>
      </c>
      <c r="I250" s="162">
        <f t="shared" si="60"/>
        <v>0.92560573982592331</v>
      </c>
      <c r="J250" s="152">
        <v>25.2</v>
      </c>
      <c r="K250" s="162">
        <f t="shared" si="61"/>
        <v>0.14820042342978124</v>
      </c>
      <c r="L250" s="153">
        <v>99.51</v>
      </c>
      <c r="M250" s="163">
        <f t="shared" si="62"/>
        <v>1.0738061632557045</v>
      </c>
      <c r="N250" s="153">
        <v>1248.8504999999984</v>
      </c>
      <c r="O250" s="152">
        <v>0</v>
      </c>
      <c r="P250" s="154">
        <v>0</v>
      </c>
      <c r="Q250" s="253">
        <v>0</v>
      </c>
      <c r="R250" s="152">
        <v>12.549999999999983</v>
      </c>
      <c r="S250" s="154">
        <v>7.3806163255704438E-2</v>
      </c>
      <c r="T250" s="152" t="s">
        <v>576</v>
      </c>
      <c r="U250" s="152" t="s">
        <v>654</v>
      </c>
      <c r="V250" s="152"/>
      <c r="W250" s="158">
        <v>1</v>
      </c>
      <c r="X250" s="158" t="s">
        <v>410</v>
      </c>
    </row>
    <row r="251" spans="2:24">
      <c r="B251" s="936"/>
      <c r="C251" s="921"/>
      <c r="D251" s="161">
        <v>5</v>
      </c>
      <c r="E251" s="152" t="s">
        <v>676</v>
      </c>
      <c r="F251" s="153">
        <v>1142.6888000000008</v>
      </c>
      <c r="G251" s="152">
        <v>80.11</v>
      </c>
      <c r="H251" s="152">
        <v>75.760000000000005</v>
      </c>
      <c r="I251" s="162">
        <f t="shared" si="60"/>
        <v>0.94569966296342534</v>
      </c>
      <c r="J251" s="152">
        <v>11.47</v>
      </c>
      <c r="K251" s="162">
        <f t="shared" si="61"/>
        <v>0.14317813007115218</v>
      </c>
      <c r="L251" s="153">
        <v>160.49</v>
      </c>
      <c r="M251" s="163">
        <f t="shared" si="62"/>
        <v>1.0888777930345774</v>
      </c>
      <c r="N251" s="153">
        <v>1142.6888000000008</v>
      </c>
      <c r="O251" s="152">
        <v>0</v>
      </c>
      <c r="P251" s="154">
        <v>0</v>
      </c>
      <c r="Q251" s="253">
        <v>0</v>
      </c>
      <c r="R251" s="152">
        <v>7.1200000000000045</v>
      </c>
      <c r="S251" s="154">
        <v>8.8877793034577518E-2</v>
      </c>
      <c r="T251" s="152" t="s">
        <v>576</v>
      </c>
      <c r="U251" s="152" t="s">
        <v>654</v>
      </c>
      <c r="V251" s="152"/>
      <c r="W251" s="158">
        <v>1</v>
      </c>
      <c r="X251" s="158" t="s">
        <v>665</v>
      </c>
    </row>
    <row r="252" spans="2:24">
      <c r="B252" s="936"/>
      <c r="C252" s="921"/>
      <c r="D252" s="161">
        <v>6</v>
      </c>
      <c r="E252" s="152" t="s">
        <v>772</v>
      </c>
      <c r="F252" s="153">
        <v>1102.1686000000011</v>
      </c>
      <c r="G252" s="152">
        <v>99.05</v>
      </c>
      <c r="H252" s="152">
        <v>100.54</v>
      </c>
      <c r="I252" s="162">
        <f t="shared" si="60"/>
        <v>1.015042907622413</v>
      </c>
      <c r="J252" s="152">
        <v>8</v>
      </c>
      <c r="K252" s="162">
        <f t="shared" si="61"/>
        <v>8.0767289247854618E-2</v>
      </c>
      <c r="L252" s="153">
        <v>116.14</v>
      </c>
      <c r="M252" s="163">
        <f t="shared" si="62"/>
        <v>1.0958101968702676</v>
      </c>
      <c r="N252" s="153">
        <v>1102.1686000000011</v>
      </c>
      <c r="O252" s="152">
        <v>0</v>
      </c>
      <c r="P252" s="154">
        <v>0</v>
      </c>
      <c r="Q252" s="253">
        <v>0</v>
      </c>
      <c r="R252" s="152">
        <v>9.4900000000000091</v>
      </c>
      <c r="S252" s="154">
        <v>9.5810196870267636E-2</v>
      </c>
      <c r="T252" s="152" t="s">
        <v>576</v>
      </c>
      <c r="U252" s="152" t="s">
        <v>654</v>
      </c>
      <c r="V252" s="152"/>
      <c r="W252" s="158">
        <v>1</v>
      </c>
      <c r="X252" s="158" t="s">
        <v>762</v>
      </c>
    </row>
    <row r="253" spans="2:24">
      <c r="B253" s="936"/>
      <c r="C253" s="921"/>
      <c r="D253" s="161">
        <v>7</v>
      </c>
      <c r="E253" s="152" t="s">
        <v>635</v>
      </c>
      <c r="F253" s="153">
        <v>982.69179999999892</v>
      </c>
      <c r="G253" s="152">
        <v>250.04</v>
      </c>
      <c r="H253" s="152">
        <v>250.9</v>
      </c>
      <c r="I253" s="162">
        <f t="shared" si="60"/>
        <v>1.0034394496880499</v>
      </c>
      <c r="J253" s="152">
        <v>14</v>
      </c>
      <c r="K253" s="162">
        <f t="shared" si="61"/>
        <v>5.5991041433370664E-2</v>
      </c>
      <c r="L253" s="153">
        <v>66.13</v>
      </c>
      <c r="M253" s="163">
        <f t="shared" si="62"/>
        <v>1.0594304911214205</v>
      </c>
      <c r="N253" s="153">
        <v>982.69179999999892</v>
      </c>
      <c r="O253" s="152">
        <v>0</v>
      </c>
      <c r="P253" s="154">
        <v>0</v>
      </c>
      <c r="Q253" s="253">
        <v>0</v>
      </c>
      <c r="R253" s="152">
        <v>14.859999999999985</v>
      </c>
      <c r="S253" s="154">
        <v>5.9430491121420514E-2</v>
      </c>
      <c r="T253" s="152" t="s">
        <v>576</v>
      </c>
      <c r="U253" s="152" t="s">
        <v>654</v>
      </c>
      <c r="V253" s="152"/>
      <c r="W253" s="158">
        <v>1</v>
      </c>
      <c r="X253" s="158" t="s">
        <v>372</v>
      </c>
    </row>
    <row r="254" spans="2:24">
      <c r="B254" s="936"/>
      <c r="C254" s="921"/>
      <c r="D254" s="161">
        <v>8</v>
      </c>
      <c r="E254" s="152" t="s">
        <v>634</v>
      </c>
      <c r="F254" s="153">
        <v>966.76179999999772</v>
      </c>
      <c r="G254" s="152">
        <v>163.36000000000001</v>
      </c>
      <c r="H254" s="152">
        <v>164.29</v>
      </c>
      <c r="I254" s="162">
        <f t="shared" si="60"/>
        <v>1.0056929480901076</v>
      </c>
      <c r="J254" s="152">
        <v>8</v>
      </c>
      <c r="K254" s="162">
        <f t="shared" si="61"/>
        <v>4.8971596474045052E-2</v>
      </c>
      <c r="L254" s="153">
        <v>108.26</v>
      </c>
      <c r="M254" s="163">
        <f t="shared" si="62"/>
        <v>1.0546645445641527</v>
      </c>
      <c r="N254" s="153">
        <v>966.76179999999772</v>
      </c>
      <c r="O254" s="152">
        <v>0</v>
      </c>
      <c r="P254" s="154">
        <v>0</v>
      </c>
      <c r="Q254" s="253">
        <v>0</v>
      </c>
      <c r="R254" s="152">
        <v>8.9299999999999784</v>
      </c>
      <c r="S254" s="154">
        <v>5.4664544564152658E-2</v>
      </c>
      <c r="T254" s="152" t="s">
        <v>576</v>
      </c>
      <c r="U254" s="152" t="s">
        <v>220</v>
      </c>
      <c r="V254" s="152" t="s">
        <v>383</v>
      </c>
      <c r="W254" s="158">
        <v>1</v>
      </c>
      <c r="X254" s="158" t="s">
        <v>379</v>
      </c>
    </row>
    <row r="255" spans="2:24">
      <c r="B255" s="936"/>
      <c r="C255" s="921"/>
      <c r="D255" s="161">
        <v>9</v>
      </c>
      <c r="E255" s="152" t="s">
        <v>711</v>
      </c>
      <c r="F255" s="153">
        <v>943.78900000000101</v>
      </c>
      <c r="G255" s="152">
        <v>38.33</v>
      </c>
      <c r="H255" s="152">
        <v>36.64</v>
      </c>
      <c r="I255" s="162">
        <f t="shared" si="60"/>
        <v>0.95590920949647806</v>
      </c>
      <c r="J255" s="152">
        <v>3.75</v>
      </c>
      <c r="K255" s="162">
        <f t="shared" si="61"/>
        <v>9.7834594312548928E-2</v>
      </c>
      <c r="L255" s="153">
        <v>458.15</v>
      </c>
      <c r="M255" s="163">
        <f t="shared" si="62"/>
        <v>1.053743803809027</v>
      </c>
      <c r="N255" s="153">
        <v>943.78900000000101</v>
      </c>
      <c r="O255" s="152">
        <v>0</v>
      </c>
      <c r="P255" s="154">
        <v>0</v>
      </c>
      <c r="Q255" s="253">
        <v>0</v>
      </c>
      <c r="R255" s="152">
        <v>2.0600000000000023</v>
      </c>
      <c r="S255" s="154">
        <v>5.3743803809026935E-2</v>
      </c>
      <c r="T255" s="152" t="s">
        <v>576</v>
      </c>
      <c r="U255" s="152" t="s">
        <v>654</v>
      </c>
      <c r="V255" s="152"/>
      <c r="W255" s="158">
        <v>1</v>
      </c>
      <c r="X255" s="158" t="s">
        <v>713</v>
      </c>
    </row>
    <row r="256" spans="2:24">
      <c r="B256" s="937"/>
      <c r="C256" s="922"/>
      <c r="D256" s="161">
        <v>10</v>
      </c>
      <c r="E256" s="152" t="s">
        <v>766</v>
      </c>
      <c r="F256" s="153">
        <v>783.82200000000114</v>
      </c>
      <c r="G256" s="152">
        <v>39.619999999999997</v>
      </c>
      <c r="H256" s="152">
        <v>40.42</v>
      </c>
      <c r="I256" s="162">
        <f t="shared" si="60"/>
        <v>1.0201918223119637</v>
      </c>
      <c r="J256" s="152">
        <v>3.1</v>
      </c>
      <c r="K256" s="162">
        <f t="shared" si="61"/>
        <v>7.8243311458859169E-2</v>
      </c>
      <c r="L256" s="153">
        <v>200.98</v>
      </c>
      <c r="M256" s="163">
        <f t="shared" si="62"/>
        <v>1.0984351337708229</v>
      </c>
      <c r="N256" s="153">
        <v>783.82200000000114</v>
      </c>
      <c r="O256" s="152">
        <v>0</v>
      </c>
      <c r="P256" s="154">
        <v>0</v>
      </c>
      <c r="Q256" s="253">
        <v>0</v>
      </c>
      <c r="R256" s="152">
        <v>3.9000000000000057</v>
      </c>
      <c r="S256" s="154">
        <v>9.8435133770822969E-2</v>
      </c>
      <c r="T256" s="152" t="s">
        <v>576</v>
      </c>
      <c r="U256" s="152" t="s">
        <v>654</v>
      </c>
      <c r="V256" s="152"/>
      <c r="W256" s="158">
        <v>1</v>
      </c>
      <c r="X256" s="158" t="s">
        <v>762</v>
      </c>
    </row>
    <row r="257" spans="2:24">
      <c r="B257" s="917">
        <f t="shared" ref="B257" si="73">B247+1</f>
        <v>45983</v>
      </c>
      <c r="C257" s="920" t="str">
        <f t="shared" ref="C257" si="74">CHOOSE(WEEKDAY(B257,2),"一","二","三","四","五","六","日")</f>
        <v>六</v>
      </c>
      <c r="D257" s="161">
        <v>1</v>
      </c>
      <c r="E257" s="152" t="s">
        <v>584</v>
      </c>
      <c r="F257" s="153">
        <v>2056.9923000000044</v>
      </c>
      <c r="G257" s="152">
        <v>34.76</v>
      </c>
      <c r="H257" s="152">
        <v>35.03</v>
      </c>
      <c r="I257" s="162">
        <f t="shared" si="60"/>
        <v>1.0077675489067894</v>
      </c>
      <c r="J257" s="152">
        <v>2.7</v>
      </c>
      <c r="K257" s="162">
        <f t="shared" si="61"/>
        <v>7.7675489067894135E-2</v>
      </c>
      <c r="L257" s="153">
        <v>692.59</v>
      </c>
      <c r="M257" s="163">
        <f t="shared" si="62"/>
        <v>1.0854430379746838</v>
      </c>
      <c r="N257" s="153">
        <v>2056.9923000000044</v>
      </c>
      <c r="O257" s="152">
        <v>0</v>
      </c>
      <c r="P257" s="154">
        <v>0</v>
      </c>
      <c r="Q257" s="253">
        <v>0</v>
      </c>
      <c r="R257" s="152">
        <v>2.970000000000006</v>
      </c>
      <c r="S257" s="154">
        <v>8.5443037974683722E-2</v>
      </c>
      <c r="T257" s="152" t="s">
        <v>576</v>
      </c>
      <c r="U257" s="152" t="s">
        <v>654</v>
      </c>
      <c r="V257" s="152"/>
      <c r="W257" s="158">
        <v>1</v>
      </c>
      <c r="X257" s="158" t="s">
        <v>582</v>
      </c>
    </row>
    <row r="258" spans="2:24">
      <c r="B258" s="936"/>
      <c r="C258" s="921"/>
      <c r="D258" s="161">
        <v>2</v>
      </c>
      <c r="E258" s="152" t="s">
        <v>363</v>
      </c>
      <c r="F258" s="153">
        <v>1733.7767999999987</v>
      </c>
      <c r="G258" s="152">
        <v>461.53</v>
      </c>
      <c r="H258" s="152">
        <v>449.77</v>
      </c>
      <c r="I258" s="162">
        <f t="shared" si="60"/>
        <v>0.97451953285810244</v>
      </c>
      <c r="J258" s="152">
        <v>23.52</v>
      </c>
      <c r="K258" s="162">
        <f t="shared" si="61"/>
        <v>5.0960934283795202E-2</v>
      </c>
      <c r="L258" s="153">
        <v>147.43</v>
      </c>
      <c r="M258" s="163">
        <f t="shared" si="62"/>
        <v>1.0254804671418976</v>
      </c>
      <c r="N258" s="153">
        <v>1733.7767999999987</v>
      </c>
      <c r="O258" s="152">
        <v>0</v>
      </c>
      <c r="P258" s="154">
        <v>0</v>
      </c>
      <c r="Q258" s="253">
        <v>0</v>
      </c>
      <c r="R258" s="152">
        <v>11.759999999999991</v>
      </c>
      <c r="S258" s="154">
        <v>2.5480467141897584E-2</v>
      </c>
      <c r="T258" s="152" t="s">
        <v>576</v>
      </c>
      <c r="U258" s="152" t="s">
        <v>219</v>
      </c>
      <c r="V258" s="152" t="s">
        <v>382</v>
      </c>
      <c r="W258" s="158">
        <v>1</v>
      </c>
      <c r="X258" s="158" t="s">
        <v>370</v>
      </c>
    </row>
    <row r="259" spans="2:24">
      <c r="B259" s="936"/>
      <c r="C259" s="921"/>
      <c r="D259" s="161">
        <v>3</v>
      </c>
      <c r="E259" s="152" t="s">
        <v>680</v>
      </c>
      <c r="F259" s="153">
        <v>1616.6840999999999</v>
      </c>
      <c r="G259" s="152">
        <v>45.98</v>
      </c>
      <c r="H259" s="152">
        <v>46.16</v>
      </c>
      <c r="I259" s="162">
        <f t="shared" si="60"/>
        <v>1.0039147455415398</v>
      </c>
      <c r="J259" s="152">
        <v>3.75</v>
      </c>
      <c r="K259" s="162">
        <f t="shared" si="61"/>
        <v>8.1557198782079177E-2</v>
      </c>
      <c r="L259" s="153">
        <v>411.37</v>
      </c>
      <c r="M259" s="163">
        <f t="shared" si="62"/>
        <v>1.0854719443236189</v>
      </c>
      <c r="N259" s="153">
        <v>1616.6840999999999</v>
      </c>
      <c r="O259" s="152">
        <v>0</v>
      </c>
      <c r="P259" s="154">
        <v>0</v>
      </c>
      <c r="Q259" s="253">
        <v>0</v>
      </c>
      <c r="R259" s="152">
        <v>3.9299999999999997</v>
      </c>
      <c r="S259" s="154">
        <v>8.5471944323618959E-2</v>
      </c>
      <c r="T259" s="152" t="s">
        <v>576</v>
      </c>
      <c r="U259" s="152" t="s">
        <v>654</v>
      </c>
      <c r="V259" s="152"/>
      <c r="W259" s="158">
        <v>1</v>
      </c>
      <c r="X259" s="158" t="s">
        <v>669</v>
      </c>
    </row>
    <row r="260" spans="2:24">
      <c r="B260" s="936"/>
      <c r="C260" s="921"/>
      <c r="D260" s="161">
        <v>4</v>
      </c>
      <c r="E260" s="152" t="s">
        <v>534</v>
      </c>
      <c r="F260" s="153">
        <v>1389.9815999999996</v>
      </c>
      <c r="G260" s="152">
        <v>151.02000000000001</v>
      </c>
      <c r="H260" s="152">
        <v>151.49</v>
      </c>
      <c r="I260" s="162">
        <f t="shared" si="60"/>
        <v>1.003112170573434</v>
      </c>
      <c r="J260" s="152">
        <v>4.75</v>
      </c>
      <c r="K260" s="162">
        <f t="shared" si="61"/>
        <v>3.1452787710237053E-2</v>
      </c>
      <c r="L260" s="153">
        <v>266.27999999999997</v>
      </c>
      <c r="M260" s="163">
        <f t="shared" si="62"/>
        <v>1.0345649582836711</v>
      </c>
      <c r="N260" s="153">
        <v>1389.9815999999996</v>
      </c>
      <c r="O260" s="152">
        <v>0</v>
      </c>
      <c r="P260" s="154">
        <v>0</v>
      </c>
      <c r="Q260" s="253">
        <v>0</v>
      </c>
      <c r="R260" s="152">
        <v>5.2199999999999989</v>
      </c>
      <c r="S260" s="154">
        <v>3.4564958283671024E-2</v>
      </c>
      <c r="T260" s="152" t="s">
        <v>576</v>
      </c>
      <c r="U260" s="152" t="s">
        <v>654</v>
      </c>
      <c r="V260" s="152"/>
      <c r="W260" s="158">
        <v>1</v>
      </c>
      <c r="X260" s="158" t="s">
        <v>535</v>
      </c>
    </row>
    <row r="261" spans="2:24">
      <c r="B261" s="936"/>
      <c r="C261" s="921"/>
      <c r="D261" s="161">
        <v>5</v>
      </c>
      <c r="E261" s="152" t="s">
        <v>435</v>
      </c>
      <c r="F261" s="153">
        <v>1386.7424999999987</v>
      </c>
      <c r="G261" s="152">
        <v>95.61</v>
      </c>
      <c r="H261" s="152">
        <v>94.66</v>
      </c>
      <c r="I261" s="162">
        <f t="shared" si="60"/>
        <v>0.99006380085765089</v>
      </c>
      <c r="J261" s="152">
        <v>5</v>
      </c>
      <c r="K261" s="162">
        <f t="shared" si="61"/>
        <v>5.2295784959732243E-2</v>
      </c>
      <c r="L261" s="153">
        <v>426.69</v>
      </c>
      <c r="M261" s="163">
        <f t="shared" si="62"/>
        <v>1.0423595858173831</v>
      </c>
      <c r="N261" s="153">
        <v>1728.0944999999988</v>
      </c>
      <c r="O261" s="152">
        <v>0.8</v>
      </c>
      <c r="P261" s="154">
        <v>8.3673255935571601E-3</v>
      </c>
      <c r="Q261" s="253">
        <v>341.35200000000003</v>
      </c>
      <c r="R261" s="152">
        <v>3.2499999999999973</v>
      </c>
      <c r="S261" s="154">
        <v>3.3992260223825933E-2</v>
      </c>
      <c r="T261" s="152" t="s">
        <v>576</v>
      </c>
      <c r="U261" s="152" t="s">
        <v>654</v>
      </c>
      <c r="V261" s="152"/>
      <c r="W261" s="158">
        <v>1</v>
      </c>
      <c r="X261" s="158" t="s">
        <v>436</v>
      </c>
    </row>
    <row r="262" spans="2:24">
      <c r="B262" s="936"/>
      <c r="C262" s="921"/>
      <c r="D262" s="161">
        <v>6</v>
      </c>
      <c r="E262" s="152" t="s">
        <v>751</v>
      </c>
      <c r="F262" s="153">
        <v>1232.1848</v>
      </c>
      <c r="G262" s="152">
        <v>52.86</v>
      </c>
      <c r="H262" s="152">
        <v>53.76</v>
      </c>
      <c r="I262" s="162">
        <f t="shared" si="60"/>
        <v>1.0170261066969353</v>
      </c>
      <c r="J262" s="152">
        <v>2.42</v>
      </c>
      <c r="K262" s="162">
        <f t="shared" si="61"/>
        <v>4.5781309118426032E-2</v>
      </c>
      <c r="L262" s="153">
        <v>371.14</v>
      </c>
      <c r="M262" s="163">
        <f t="shared" si="62"/>
        <v>1.0628074158153613</v>
      </c>
      <c r="N262" s="153">
        <v>1232.1848</v>
      </c>
      <c r="O262" s="152">
        <v>0</v>
      </c>
      <c r="P262" s="154">
        <v>0</v>
      </c>
      <c r="Q262" s="253">
        <v>0</v>
      </c>
      <c r="R262" s="152">
        <v>3.3200000000000003</v>
      </c>
      <c r="S262" s="154">
        <v>6.2807415815361339E-2</v>
      </c>
      <c r="T262" s="152" t="s">
        <v>576</v>
      </c>
      <c r="U262" s="152" t="s">
        <v>654</v>
      </c>
      <c r="V262" s="152"/>
      <c r="W262" s="158">
        <v>1</v>
      </c>
      <c r="X262" s="158" t="s">
        <v>370</v>
      </c>
    </row>
    <row r="263" spans="2:24">
      <c r="B263" s="936"/>
      <c r="C263" s="921"/>
      <c r="D263" s="161">
        <v>7</v>
      </c>
      <c r="E263" s="152" t="s">
        <v>662</v>
      </c>
      <c r="F263" s="153">
        <v>1139.4938999999997</v>
      </c>
      <c r="G263" s="152">
        <v>164.55</v>
      </c>
      <c r="H263" s="152">
        <v>167.02</v>
      </c>
      <c r="I263" s="162">
        <f t="shared" ref="I263:I326" si="75">H263/G263</f>
        <v>1.0150106350653296</v>
      </c>
      <c r="J263" s="152">
        <v>3.5</v>
      </c>
      <c r="K263" s="162">
        <f t="shared" ref="K263:K326" si="76">J263/G263</f>
        <v>2.127013065937405E-2</v>
      </c>
      <c r="L263" s="153">
        <v>190.87</v>
      </c>
      <c r="M263" s="163">
        <f t="shared" ref="M263:M326" si="77">(H263+J263)/G263</f>
        <v>1.0362807657247037</v>
      </c>
      <c r="N263" s="153">
        <v>1139.4938999999997</v>
      </c>
      <c r="O263" s="152">
        <v>0</v>
      </c>
      <c r="P263" s="154">
        <v>0</v>
      </c>
      <c r="Q263" s="253">
        <v>0</v>
      </c>
      <c r="R263" s="152">
        <v>5.9699999999999989</v>
      </c>
      <c r="S263" s="154">
        <v>3.6280765724703727E-2</v>
      </c>
      <c r="T263" s="152" t="s">
        <v>576</v>
      </c>
      <c r="U263" s="152" t="s">
        <v>654</v>
      </c>
      <c r="V263" s="152"/>
      <c r="W263" s="158">
        <v>1</v>
      </c>
      <c r="X263" s="158" t="s">
        <v>664</v>
      </c>
    </row>
    <row r="264" spans="2:24">
      <c r="B264" s="936"/>
      <c r="C264" s="921"/>
      <c r="D264" s="161">
        <v>8</v>
      </c>
      <c r="E264" s="152" t="s">
        <v>772</v>
      </c>
      <c r="F264" s="153">
        <v>1119.5896</v>
      </c>
      <c r="G264" s="152">
        <v>109.9</v>
      </c>
      <c r="H264" s="152">
        <v>109.04</v>
      </c>
      <c r="I264" s="162">
        <f t="shared" si="75"/>
        <v>0.99217470427661514</v>
      </c>
      <c r="J264" s="152">
        <v>10.5</v>
      </c>
      <c r="K264" s="162">
        <f t="shared" si="76"/>
        <v>9.5541401273885343E-2</v>
      </c>
      <c r="L264" s="153">
        <v>116.14</v>
      </c>
      <c r="M264" s="163">
        <f t="shared" si="77"/>
        <v>1.0877161055505005</v>
      </c>
      <c r="N264" s="153">
        <v>1119.5896</v>
      </c>
      <c r="O264" s="152">
        <v>0</v>
      </c>
      <c r="P264" s="154">
        <v>0</v>
      </c>
      <c r="Q264" s="253">
        <v>0</v>
      </c>
      <c r="R264" s="152">
        <v>9.64</v>
      </c>
      <c r="S264" s="154">
        <v>8.7716105550500453E-2</v>
      </c>
      <c r="T264" s="152" t="s">
        <v>576</v>
      </c>
      <c r="U264" s="152" t="s">
        <v>654</v>
      </c>
      <c r="V264" s="152"/>
      <c r="W264" s="158">
        <v>1</v>
      </c>
      <c r="X264" s="158" t="s">
        <v>762</v>
      </c>
    </row>
    <row r="265" spans="2:24">
      <c r="B265" s="936"/>
      <c r="C265" s="921"/>
      <c r="D265" s="161">
        <v>9</v>
      </c>
      <c r="E265" s="152" t="s">
        <v>697</v>
      </c>
      <c r="F265" s="153">
        <v>1106.5394999999996</v>
      </c>
      <c r="G265" s="152">
        <v>178.16</v>
      </c>
      <c r="H265" s="152">
        <v>174.31</v>
      </c>
      <c r="I265" s="162">
        <f t="shared" si="75"/>
        <v>0.97839021104625057</v>
      </c>
      <c r="J265" s="152">
        <v>20.7</v>
      </c>
      <c r="K265" s="162">
        <f t="shared" si="76"/>
        <v>0.11618769645262685</v>
      </c>
      <c r="L265" s="153">
        <v>65.67</v>
      </c>
      <c r="M265" s="163">
        <f t="shared" si="77"/>
        <v>1.0945779074988773</v>
      </c>
      <c r="N265" s="153">
        <v>1106.5394999999996</v>
      </c>
      <c r="O265" s="152">
        <v>0</v>
      </c>
      <c r="P265" s="154">
        <v>0</v>
      </c>
      <c r="Q265" s="253">
        <v>0</v>
      </c>
      <c r="R265" s="152">
        <v>16.849999999999994</v>
      </c>
      <c r="S265" s="154">
        <v>9.4577907498877387E-2</v>
      </c>
      <c r="T265" s="152" t="s">
        <v>576</v>
      </c>
      <c r="U265" s="152" t="s">
        <v>654</v>
      </c>
      <c r="V265" s="152"/>
      <c r="W265" s="158">
        <v>1</v>
      </c>
      <c r="X265" s="158" t="s">
        <v>698</v>
      </c>
    </row>
    <row r="266" spans="2:24">
      <c r="B266" s="937"/>
      <c r="C266" s="922"/>
      <c r="D266" s="161">
        <v>10</v>
      </c>
      <c r="E266" s="152" t="s">
        <v>635</v>
      </c>
      <c r="F266" s="153">
        <v>978.06269999999756</v>
      </c>
      <c r="G266" s="152">
        <v>274.54000000000002</v>
      </c>
      <c r="H266" s="152">
        <v>264.13</v>
      </c>
      <c r="I266" s="162">
        <f t="shared" si="75"/>
        <v>0.96208202811976384</v>
      </c>
      <c r="J266" s="152">
        <v>25.2</v>
      </c>
      <c r="K266" s="162">
        <f t="shared" si="76"/>
        <v>9.1789903110657822E-2</v>
      </c>
      <c r="L266" s="153">
        <v>66.13</v>
      </c>
      <c r="M266" s="163">
        <f t="shared" si="77"/>
        <v>1.0538719312304217</v>
      </c>
      <c r="N266" s="153">
        <v>978.06269999999756</v>
      </c>
      <c r="O266" s="152">
        <v>0</v>
      </c>
      <c r="P266" s="154">
        <v>0</v>
      </c>
      <c r="Q266" s="253">
        <v>0</v>
      </c>
      <c r="R266" s="152">
        <v>14.789999999999964</v>
      </c>
      <c r="S266" s="154">
        <v>5.3871931230421659E-2</v>
      </c>
      <c r="T266" s="152" t="s">
        <v>576</v>
      </c>
      <c r="U266" s="152" t="s">
        <v>654</v>
      </c>
      <c r="V266" s="152"/>
      <c r="W266" s="158">
        <v>1</v>
      </c>
      <c r="X266" s="158" t="s">
        <v>372</v>
      </c>
    </row>
    <row r="267" spans="2:24">
      <c r="B267" s="917">
        <f t="shared" ref="B267" si="78">B257+1</f>
        <v>45984</v>
      </c>
      <c r="C267" s="920" t="str">
        <f t="shared" ref="C267" si="79">CHOOSE(WEEKDAY(B267,2),"一","二","三","四","五","六","日")</f>
        <v>日</v>
      </c>
      <c r="D267" s="161">
        <v>1</v>
      </c>
      <c r="E267" s="152" t="s">
        <v>363</v>
      </c>
      <c r="F267" s="153">
        <v>3275.8946000000042</v>
      </c>
      <c r="G267" s="152">
        <v>822.98</v>
      </c>
      <c r="H267" s="152">
        <v>803</v>
      </c>
      <c r="I267" s="162">
        <f t="shared" si="75"/>
        <v>0.97572237478432033</v>
      </c>
      <c r="J267" s="152">
        <v>42.2</v>
      </c>
      <c r="K267" s="162">
        <f t="shared" si="76"/>
        <v>5.1277066271355323E-2</v>
      </c>
      <c r="L267" s="153">
        <v>147.43</v>
      </c>
      <c r="M267" s="163">
        <f t="shared" si="77"/>
        <v>1.0269994410556758</v>
      </c>
      <c r="N267" s="153">
        <v>3275.8946000000042</v>
      </c>
      <c r="O267" s="152">
        <v>0</v>
      </c>
      <c r="P267" s="154">
        <v>0</v>
      </c>
      <c r="Q267" s="253">
        <v>0</v>
      </c>
      <c r="R267" s="152">
        <v>22.220000000000027</v>
      </c>
      <c r="S267" s="154">
        <v>2.6999441055675748E-2</v>
      </c>
      <c r="T267" s="152" t="s">
        <v>576</v>
      </c>
      <c r="U267" s="152" t="s">
        <v>219</v>
      </c>
      <c r="V267" s="152" t="s">
        <v>382</v>
      </c>
      <c r="W267" s="158">
        <v>1</v>
      </c>
      <c r="X267" s="158" t="s">
        <v>370</v>
      </c>
    </row>
    <row r="268" spans="2:24">
      <c r="B268" s="936"/>
      <c r="C268" s="921"/>
      <c r="D268" s="161">
        <v>2</v>
      </c>
      <c r="E268" s="152" t="s">
        <v>699</v>
      </c>
      <c r="F268" s="153">
        <v>1415.7129000000025</v>
      </c>
      <c r="G268" s="152">
        <v>567.6</v>
      </c>
      <c r="H268" s="152">
        <v>562.62</v>
      </c>
      <c r="I268" s="162">
        <f t="shared" si="75"/>
        <v>0.99122621564482027</v>
      </c>
      <c r="J268" s="152">
        <v>19.95</v>
      </c>
      <c r="K268" s="162">
        <f t="shared" si="76"/>
        <v>3.5147991543340376E-2</v>
      </c>
      <c r="L268" s="153">
        <v>94.57</v>
      </c>
      <c r="M268" s="163">
        <f t="shared" si="77"/>
        <v>1.0263742071881607</v>
      </c>
      <c r="N268" s="153">
        <v>1415.7129000000025</v>
      </c>
      <c r="O268" s="152">
        <v>0</v>
      </c>
      <c r="P268" s="154">
        <v>0</v>
      </c>
      <c r="Q268" s="253">
        <v>0</v>
      </c>
      <c r="R268" s="152">
        <v>14.970000000000027</v>
      </c>
      <c r="S268" s="154">
        <v>2.6374207188160723E-2</v>
      </c>
      <c r="T268" s="152" t="s">
        <v>576</v>
      </c>
      <c r="U268" s="152" t="s">
        <v>654</v>
      </c>
      <c r="V268" s="152"/>
      <c r="W268" s="158">
        <v>1</v>
      </c>
      <c r="X268" s="158" t="s">
        <v>698</v>
      </c>
    </row>
    <row r="269" spans="2:24">
      <c r="B269" s="936"/>
      <c r="C269" s="921"/>
      <c r="D269" s="161">
        <v>3</v>
      </c>
      <c r="E269" s="152" t="s">
        <v>697</v>
      </c>
      <c r="F269" s="153">
        <v>1249.7001</v>
      </c>
      <c r="G269" s="152">
        <v>245.96</v>
      </c>
      <c r="H269" s="152">
        <v>235.74</v>
      </c>
      <c r="I269" s="162">
        <f t="shared" si="75"/>
        <v>0.95844852821597004</v>
      </c>
      <c r="J269" s="152">
        <v>29.25</v>
      </c>
      <c r="K269" s="162">
        <f t="shared" si="76"/>
        <v>0.11892177589852009</v>
      </c>
      <c r="L269" s="153">
        <v>65.67</v>
      </c>
      <c r="M269" s="163">
        <f t="shared" si="77"/>
        <v>1.0773703041144902</v>
      </c>
      <c r="N269" s="153">
        <v>1249.7001</v>
      </c>
      <c r="O269" s="152">
        <v>0</v>
      </c>
      <c r="P269" s="154">
        <v>0</v>
      </c>
      <c r="Q269" s="253">
        <v>0</v>
      </c>
      <c r="R269" s="152">
        <v>19.03</v>
      </c>
      <c r="S269" s="154">
        <v>7.7370304114490168E-2</v>
      </c>
      <c r="T269" s="152" t="s">
        <v>576</v>
      </c>
      <c r="U269" s="152" t="s">
        <v>654</v>
      </c>
      <c r="V269" s="152"/>
      <c r="W269" s="158">
        <v>1</v>
      </c>
      <c r="X269" s="158" t="s">
        <v>698</v>
      </c>
    </row>
    <row r="270" spans="2:24">
      <c r="B270" s="936"/>
      <c r="C270" s="921"/>
      <c r="D270" s="161">
        <v>4</v>
      </c>
      <c r="E270" s="152" t="s">
        <v>663</v>
      </c>
      <c r="F270" s="153">
        <v>1030.791999999999</v>
      </c>
      <c r="G270" s="152">
        <v>83.93</v>
      </c>
      <c r="H270" s="152">
        <v>83.87</v>
      </c>
      <c r="I270" s="162">
        <f t="shared" si="75"/>
        <v>0.99928511855117352</v>
      </c>
      <c r="J270" s="152">
        <v>2.86</v>
      </c>
      <c r="K270" s="162">
        <f t="shared" si="76"/>
        <v>3.407601572739187E-2</v>
      </c>
      <c r="L270" s="153">
        <v>368.14</v>
      </c>
      <c r="M270" s="163">
        <f t="shared" si="77"/>
        <v>1.0333611342785654</v>
      </c>
      <c r="N270" s="153">
        <v>1030.791999999999</v>
      </c>
      <c r="O270" s="152">
        <v>0</v>
      </c>
      <c r="P270" s="154">
        <v>0</v>
      </c>
      <c r="Q270" s="253">
        <v>0</v>
      </c>
      <c r="R270" s="152">
        <v>2.7999999999999972</v>
      </c>
      <c r="S270" s="154">
        <v>3.3361134278565435E-2</v>
      </c>
      <c r="T270" s="152" t="s">
        <v>576</v>
      </c>
      <c r="U270" s="152" t="s">
        <v>654</v>
      </c>
      <c r="V270" s="152"/>
      <c r="W270" s="158">
        <v>1</v>
      </c>
      <c r="X270" s="158" t="s">
        <v>665</v>
      </c>
    </row>
    <row r="271" spans="2:24">
      <c r="B271" s="936"/>
      <c r="C271" s="921"/>
      <c r="D271" s="161">
        <v>5</v>
      </c>
      <c r="E271" s="152" t="s">
        <v>649</v>
      </c>
      <c r="F271" s="153">
        <v>1016.9921999999999</v>
      </c>
      <c r="G271" s="152">
        <v>221.88</v>
      </c>
      <c r="H271" s="152">
        <v>220.1</v>
      </c>
      <c r="I271" s="162">
        <f t="shared" si="75"/>
        <v>0.99197764557418422</v>
      </c>
      <c r="J271" s="152">
        <v>12</v>
      </c>
      <c r="K271" s="162">
        <f t="shared" si="76"/>
        <v>5.408328826392645E-2</v>
      </c>
      <c r="L271" s="153">
        <v>99.51</v>
      </c>
      <c r="M271" s="163">
        <f t="shared" si="77"/>
        <v>1.0460609338381106</v>
      </c>
      <c r="N271" s="153">
        <v>1016.9921999999999</v>
      </c>
      <c r="O271" s="152">
        <v>0</v>
      </c>
      <c r="P271" s="154">
        <v>0</v>
      </c>
      <c r="Q271" s="253">
        <v>0</v>
      </c>
      <c r="R271" s="152">
        <v>10.219999999999999</v>
      </c>
      <c r="S271" s="154">
        <v>4.6060933838110683E-2</v>
      </c>
      <c r="T271" s="152" t="s">
        <v>576</v>
      </c>
      <c r="U271" s="152" t="s">
        <v>654</v>
      </c>
      <c r="V271" s="152"/>
      <c r="W271" s="158">
        <v>1</v>
      </c>
      <c r="X271" s="158" t="s">
        <v>410</v>
      </c>
    </row>
    <row r="272" spans="2:24">
      <c r="B272" s="936"/>
      <c r="C272" s="921"/>
      <c r="D272" s="161">
        <v>6</v>
      </c>
      <c r="E272" s="152" t="s">
        <v>648</v>
      </c>
      <c r="F272" s="153">
        <v>1006.4235000000014</v>
      </c>
      <c r="G272" s="152">
        <v>39.96</v>
      </c>
      <c r="H272" s="152">
        <v>40.35</v>
      </c>
      <c r="I272" s="162">
        <f t="shared" si="75"/>
        <v>1.0097597597597598</v>
      </c>
      <c r="J272" s="152">
        <v>2.52</v>
      </c>
      <c r="K272" s="162">
        <f t="shared" si="76"/>
        <v>6.3063063063063057E-2</v>
      </c>
      <c r="L272" s="153">
        <v>345.85</v>
      </c>
      <c r="M272" s="163">
        <f t="shared" si="77"/>
        <v>1.0728228228228229</v>
      </c>
      <c r="N272" s="153">
        <v>1006.4235000000014</v>
      </c>
      <c r="O272" s="152">
        <v>0</v>
      </c>
      <c r="P272" s="154">
        <v>0</v>
      </c>
      <c r="Q272" s="253">
        <v>0</v>
      </c>
      <c r="R272" s="152">
        <v>2.9100000000000037</v>
      </c>
      <c r="S272" s="154">
        <v>7.2822822822822916E-2</v>
      </c>
      <c r="T272" s="152" t="s">
        <v>576</v>
      </c>
      <c r="U272" s="152" t="s">
        <v>654</v>
      </c>
      <c r="V272" s="152"/>
      <c r="W272" s="158">
        <v>1</v>
      </c>
      <c r="X272" s="158" t="s">
        <v>640</v>
      </c>
    </row>
    <row r="273" spans="2:24">
      <c r="B273" s="936"/>
      <c r="C273" s="921"/>
      <c r="D273" s="161">
        <v>7</v>
      </c>
      <c r="E273" s="152" t="s">
        <v>771</v>
      </c>
      <c r="F273" s="153">
        <v>967.33479999999884</v>
      </c>
      <c r="G273" s="152">
        <v>34.840000000000003</v>
      </c>
      <c r="H273" s="152">
        <v>34.96</v>
      </c>
      <c r="I273" s="162">
        <f t="shared" si="75"/>
        <v>1.0034443168771525</v>
      </c>
      <c r="J273" s="152">
        <v>2</v>
      </c>
      <c r="K273" s="162">
        <f t="shared" si="76"/>
        <v>5.7405281285878296E-2</v>
      </c>
      <c r="L273" s="153">
        <v>456.29</v>
      </c>
      <c r="M273" s="163">
        <f t="shared" si="77"/>
        <v>1.0608495981630308</v>
      </c>
      <c r="N273" s="153">
        <v>967.33479999999884</v>
      </c>
      <c r="O273" s="152">
        <v>0</v>
      </c>
      <c r="P273" s="154">
        <v>0</v>
      </c>
      <c r="Q273" s="253">
        <v>0</v>
      </c>
      <c r="R273" s="152">
        <v>2.1199999999999974</v>
      </c>
      <c r="S273" s="154">
        <v>6.084959816303092E-2</v>
      </c>
      <c r="T273" s="152" t="s">
        <v>576</v>
      </c>
      <c r="U273" s="152" t="s">
        <v>654</v>
      </c>
      <c r="V273" s="152"/>
      <c r="W273" s="158">
        <v>1</v>
      </c>
      <c r="X273" s="158" t="s">
        <v>762</v>
      </c>
    </row>
    <row r="274" spans="2:24">
      <c r="B274" s="936"/>
      <c r="C274" s="921"/>
      <c r="D274" s="161">
        <v>8</v>
      </c>
      <c r="E274" s="152" t="s">
        <v>700</v>
      </c>
      <c r="F274" s="153">
        <v>955.76520000000119</v>
      </c>
      <c r="G274" s="152">
        <v>24.88</v>
      </c>
      <c r="H274" s="152">
        <v>24.32</v>
      </c>
      <c r="I274" s="162">
        <f t="shared" si="75"/>
        <v>0.977491961414791</v>
      </c>
      <c r="J274" s="152">
        <v>2.5299999999999998</v>
      </c>
      <c r="K274" s="162">
        <f t="shared" si="76"/>
        <v>0.10168810289389067</v>
      </c>
      <c r="L274" s="153">
        <v>485.16</v>
      </c>
      <c r="M274" s="163">
        <f t="shared" si="77"/>
        <v>1.0791800643086817</v>
      </c>
      <c r="N274" s="153">
        <v>955.76520000000119</v>
      </c>
      <c r="O274" s="152">
        <v>0</v>
      </c>
      <c r="P274" s="154">
        <v>0</v>
      </c>
      <c r="Q274" s="253">
        <v>0</v>
      </c>
      <c r="R274" s="152">
        <v>1.9700000000000024</v>
      </c>
      <c r="S274" s="154">
        <v>7.9180064308681769E-2</v>
      </c>
      <c r="T274" s="152" t="s">
        <v>576</v>
      </c>
      <c r="U274" s="152" t="s">
        <v>654</v>
      </c>
      <c r="V274" s="152"/>
      <c r="W274" s="158">
        <v>1</v>
      </c>
      <c r="X274" s="158" t="s">
        <v>378</v>
      </c>
    </row>
    <row r="275" spans="2:24">
      <c r="B275" s="936"/>
      <c r="C275" s="921"/>
      <c r="D275" s="161">
        <v>9</v>
      </c>
      <c r="E275" s="152" t="s">
        <v>772</v>
      </c>
      <c r="F275" s="153">
        <v>869.88860000000102</v>
      </c>
      <c r="G275" s="152">
        <v>174.2</v>
      </c>
      <c r="H275" s="152">
        <v>170.19</v>
      </c>
      <c r="I275" s="162">
        <f t="shared" si="75"/>
        <v>0.97698048220436284</v>
      </c>
      <c r="J275" s="152">
        <v>11.5</v>
      </c>
      <c r="K275" s="162">
        <f t="shared" si="76"/>
        <v>6.6016073478760054E-2</v>
      </c>
      <c r="L275" s="153">
        <v>116.14</v>
      </c>
      <c r="M275" s="163">
        <f t="shared" si="77"/>
        <v>1.0429965556831229</v>
      </c>
      <c r="N275" s="153">
        <v>869.88860000000102</v>
      </c>
      <c r="O275" s="152">
        <v>0</v>
      </c>
      <c r="P275" s="154">
        <v>0</v>
      </c>
      <c r="Q275" s="253">
        <v>0</v>
      </c>
      <c r="R275" s="152">
        <v>7.4900000000000091</v>
      </c>
      <c r="S275" s="154">
        <v>4.2996555683122904E-2</v>
      </c>
      <c r="T275" s="152" t="s">
        <v>576</v>
      </c>
      <c r="U275" s="152" t="s">
        <v>654</v>
      </c>
      <c r="V275" s="152"/>
      <c r="W275" s="158">
        <v>1</v>
      </c>
      <c r="X275" s="158" t="s">
        <v>762</v>
      </c>
    </row>
    <row r="276" spans="2:24">
      <c r="B276" s="937"/>
      <c r="C276" s="922"/>
      <c r="D276" s="161">
        <v>10</v>
      </c>
      <c r="E276" s="152" t="s">
        <v>773</v>
      </c>
      <c r="F276" s="153">
        <v>865.51300000000629</v>
      </c>
      <c r="G276" s="152">
        <v>793.8</v>
      </c>
      <c r="H276" s="152">
        <v>759.2</v>
      </c>
      <c r="I276" s="162">
        <f t="shared" si="75"/>
        <v>0.95641219450743276</v>
      </c>
      <c r="J276" s="152">
        <v>47.25</v>
      </c>
      <c r="K276" s="162">
        <f t="shared" si="76"/>
        <v>5.9523809523809527E-2</v>
      </c>
      <c r="L276" s="153">
        <v>68.42</v>
      </c>
      <c r="M276" s="163">
        <f t="shared" si="77"/>
        <v>1.0159360040312422</v>
      </c>
      <c r="N276" s="153">
        <v>865.51300000000629</v>
      </c>
      <c r="O276" s="152">
        <v>0</v>
      </c>
      <c r="P276" s="154">
        <v>0</v>
      </c>
      <c r="Q276" s="253">
        <v>0</v>
      </c>
      <c r="R276" s="152">
        <v>12.650000000000091</v>
      </c>
      <c r="S276" s="154">
        <v>1.5936004031242242E-2</v>
      </c>
      <c r="T276" s="152" t="s">
        <v>576</v>
      </c>
      <c r="U276" s="152" t="s">
        <v>220</v>
      </c>
      <c r="V276" s="152" t="s">
        <v>383</v>
      </c>
      <c r="W276" s="158">
        <v>1</v>
      </c>
      <c r="X276" s="158" t="s">
        <v>763</v>
      </c>
    </row>
    <row r="277" spans="2:24">
      <c r="B277" s="917">
        <f t="shared" ref="B277" si="80">B267+1</f>
        <v>45985</v>
      </c>
      <c r="C277" s="920" t="str">
        <f t="shared" ref="C277" si="81">CHOOSE(WEEKDAY(B277,2),"一","二","三","四","五","六","日")</f>
        <v>一</v>
      </c>
      <c r="D277" s="161">
        <v>1</v>
      </c>
      <c r="E277" s="152" t="s">
        <v>363</v>
      </c>
      <c r="F277" s="153">
        <v>5205.7533000000094</v>
      </c>
      <c r="G277" s="152">
        <v>775.35</v>
      </c>
      <c r="H277" s="152">
        <v>757.96</v>
      </c>
      <c r="I277" s="162">
        <f t="shared" si="75"/>
        <v>0.97757141935899916</v>
      </c>
      <c r="J277" s="152">
        <v>52.7</v>
      </c>
      <c r="K277" s="162">
        <f t="shared" si="76"/>
        <v>6.7969304185206678E-2</v>
      </c>
      <c r="L277" s="153">
        <v>147.43</v>
      </c>
      <c r="M277" s="163">
        <f t="shared" si="77"/>
        <v>1.045540723544206</v>
      </c>
      <c r="N277" s="153">
        <v>5205.7533000000094</v>
      </c>
      <c r="O277" s="152">
        <v>0</v>
      </c>
      <c r="P277" s="154">
        <v>0</v>
      </c>
      <c r="Q277" s="253">
        <v>0</v>
      </c>
      <c r="R277" s="152">
        <v>35.310000000000059</v>
      </c>
      <c r="S277" s="154">
        <v>4.5540723544205915E-2</v>
      </c>
      <c r="T277" s="152" t="s">
        <v>576</v>
      </c>
      <c r="U277" s="152" t="s">
        <v>219</v>
      </c>
      <c r="V277" s="152" t="s">
        <v>382</v>
      </c>
      <c r="W277" s="158">
        <v>1</v>
      </c>
      <c r="X277" s="158" t="s">
        <v>370</v>
      </c>
    </row>
    <row r="278" spans="2:24">
      <c r="B278" s="936"/>
      <c r="C278" s="921"/>
      <c r="D278" s="161">
        <v>2</v>
      </c>
      <c r="E278" s="152" t="s">
        <v>662</v>
      </c>
      <c r="F278" s="153">
        <v>2637.8233999999989</v>
      </c>
      <c r="G278" s="152">
        <v>202.08</v>
      </c>
      <c r="H278" s="152">
        <v>202.6</v>
      </c>
      <c r="I278" s="162">
        <f t="shared" si="75"/>
        <v>1.0025732383214567</v>
      </c>
      <c r="J278" s="152">
        <v>13.3</v>
      </c>
      <c r="K278" s="162">
        <f t="shared" si="76"/>
        <v>6.5815518606492471E-2</v>
      </c>
      <c r="L278" s="153">
        <v>190.87</v>
      </c>
      <c r="M278" s="163">
        <f t="shared" si="77"/>
        <v>1.0683887569279493</v>
      </c>
      <c r="N278" s="153">
        <v>2637.8233999999989</v>
      </c>
      <c r="O278" s="152">
        <v>0</v>
      </c>
      <c r="P278" s="154">
        <v>0</v>
      </c>
      <c r="Q278" s="253">
        <v>0</v>
      </c>
      <c r="R278" s="152">
        <v>13.819999999999993</v>
      </c>
      <c r="S278" s="154">
        <v>6.8388756927949296E-2</v>
      </c>
      <c r="T278" s="152" t="s">
        <v>576</v>
      </c>
      <c r="U278" s="152" t="s">
        <v>654</v>
      </c>
      <c r="V278" s="152"/>
      <c r="W278" s="158">
        <v>1</v>
      </c>
      <c r="X278" s="158" t="s">
        <v>664</v>
      </c>
    </row>
    <row r="279" spans="2:24">
      <c r="B279" s="936"/>
      <c r="C279" s="921"/>
      <c r="D279" s="161">
        <v>3</v>
      </c>
      <c r="E279" s="152" t="s">
        <v>768</v>
      </c>
      <c r="F279" s="153">
        <v>2305.1126999999997</v>
      </c>
      <c r="G279" s="152">
        <v>92.5</v>
      </c>
      <c r="H279" s="152">
        <v>92.87</v>
      </c>
      <c r="I279" s="162">
        <f t="shared" si="75"/>
        <v>1.004</v>
      </c>
      <c r="J279" s="152">
        <v>5.0999999999999996</v>
      </c>
      <c r="K279" s="162">
        <f t="shared" si="76"/>
        <v>5.5135135135135134E-2</v>
      </c>
      <c r="L279" s="153">
        <v>421.41</v>
      </c>
      <c r="M279" s="163">
        <f t="shared" si="77"/>
        <v>1.059135135135135</v>
      </c>
      <c r="N279" s="153">
        <v>2305.1126999999997</v>
      </c>
      <c r="O279" s="152">
        <v>0</v>
      </c>
      <c r="P279" s="154">
        <v>0</v>
      </c>
      <c r="Q279" s="253">
        <v>0</v>
      </c>
      <c r="R279" s="152">
        <v>5.4699999999999989</v>
      </c>
      <c r="S279" s="154">
        <v>5.9135135135135124E-2</v>
      </c>
      <c r="T279" s="152" t="s">
        <v>576</v>
      </c>
      <c r="U279" s="152" t="s">
        <v>654</v>
      </c>
      <c r="V279" s="152"/>
      <c r="W279" s="158">
        <v>1</v>
      </c>
      <c r="X279" s="158" t="s">
        <v>761</v>
      </c>
    </row>
    <row r="280" spans="2:24">
      <c r="B280" s="936"/>
      <c r="C280" s="921"/>
      <c r="D280" s="161">
        <v>4</v>
      </c>
      <c r="E280" s="152" t="s">
        <v>533</v>
      </c>
      <c r="F280" s="153">
        <v>1922.7135999999955</v>
      </c>
      <c r="G280" s="152">
        <v>692.48</v>
      </c>
      <c r="H280" s="152">
        <v>678.01</v>
      </c>
      <c r="I280" s="162">
        <f t="shared" si="75"/>
        <v>0.97910408964879847</v>
      </c>
      <c r="J280" s="152">
        <v>29.51</v>
      </c>
      <c r="K280" s="162">
        <f t="shared" si="76"/>
        <v>4.2614949168207024E-2</v>
      </c>
      <c r="L280" s="153">
        <v>127.84</v>
      </c>
      <c r="M280" s="163">
        <f t="shared" si="77"/>
        <v>1.0217190388170054</v>
      </c>
      <c r="N280" s="153">
        <v>1922.7135999999955</v>
      </c>
      <c r="O280" s="152">
        <v>0</v>
      </c>
      <c r="P280" s="154">
        <v>0</v>
      </c>
      <c r="Q280" s="253">
        <v>0</v>
      </c>
      <c r="R280" s="152">
        <v>15.039999999999964</v>
      </c>
      <c r="S280" s="154">
        <v>2.1719038817005491E-2</v>
      </c>
      <c r="T280" s="152" t="s">
        <v>576</v>
      </c>
      <c r="U280" s="152" t="s">
        <v>654</v>
      </c>
      <c r="V280" s="152"/>
      <c r="W280" s="158">
        <v>1</v>
      </c>
      <c r="X280" s="158" t="s">
        <v>370</v>
      </c>
    </row>
    <row r="281" spans="2:24">
      <c r="B281" s="936"/>
      <c r="C281" s="921"/>
      <c r="D281" s="161">
        <v>5</v>
      </c>
      <c r="E281" s="152" t="s">
        <v>534</v>
      </c>
      <c r="F281" s="153">
        <v>1488.5052000000007</v>
      </c>
      <c r="G281" s="152">
        <v>175.58</v>
      </c>
      <c r="H281" s="152">
        <v>175.09</v>
      </c>
      <c r="I281" s="162">
        <f t="shared" si="75"/>
        <v>0.99720924934502786</v>
      </c>
      <c r="J281" s="152">
        <v>6.08</v>
      </c>
      <c r="K281" s="162">
        <f t="shared" si="76"/>
        <v>3.4628089759653716E-2</v>
      </c>
      <c r="L281" s="153">
        <v>266.27999999999997</v>
      </c>
      <c r="M281" s="163">
        <f t="shared" si="77"/>
        <v>1.0318373391046816</v>
      </c>
      <c r="N281" s="153">
        <v>1488.5052000000007</v>
      </c>
      <c r="O281" s="152">
        <v>0</v>
      </c>
      <c r="P281" s="154">
        <v>0</v>
      </c>
      <c r="Q281" s="253">
        <v>0</v>
      </c>
      <c r="R281" s="152">
        <v>5.5900000000000034</v>
      </c>
      <c r="S281" s="154">
        <v>3.1837339104681645E-2</v>
      </c>
      <c r="T281" s="152" t="s">
        <v>576</v>
      </c>
      <c r="U281" s="152" t="s">
        <v>654</v>
      </c>
      <c r="V281" s="152"/>
      <c r="W281" s="158">
        <v>1</v>
      </c>
      <c r="X281" s="158" t="s">
        <v>535</v>
      </c>
    </row>
    <row r="282" spans="2:24">
      <c r="B282" s="936"/>
      <c r="C282" s="921"/>
      <c r="D282" s="161">
        <v>6</v>
      </c>
      <c r="E282" s="152" t="s">
        <v>438</v>
      </c>
      <c r="F282" s="153">
        <v>1345.9744000000005</v>
      </c>
      <c r="G282" s="152">
        <v>56.54</v>
      </c>
      <c r="H282" s="152">
        <v>56.78</v>
      </c>
      <c r="I282" s="162">
        <f t="shared" si="75"/>
        <v>1.0042447824548992</v>
      </c>
      <c r="J282" s="152">
        <v>1.9</v>
      </c>
      <c r="K282" s="162">
        <f t="shared" si="76"/>
        <v>3.3604527767951892E-2</v>
      </c>
      <c r="L282" s="153">
        <v>628.96</v>
      </c>
      <c r="M282" s="163">
        <f t="shared" si="77"/>
        <v>1.037849310222851</v>
      </c>
      <c r="N282" s="153">
        <v>1345.9744000000005</v>
      </c>
      <c r="O282" s="152">
        <v>0</v>
      </c>
      <c r="P282" s="154">
        <v>0</v>
      </c>
      <c r="Q282" s="253">
        <v>0</v>
      </c>
      <c r="R282" s="152">
        <v>2.1400000000000006</v>
      </c>
      <c r="S282" s="154">
        <v>3.7849310222851089E-2</v>
      </c>
      <c r="T282" s="152" t="s">
        <v>576</v>
      </c>
      <c r="U282" s="152" t="s">
        <v>654</v>
      </c>
      <c r="V282" s="152"/>
      <c r="W282" s="158">
        <v>1</v>
      </c>
      <c r="X282" s="158" t="s">
        <v>408</v>
      </c>
    </row>
    <row r="283" spans="2:24">
      <c r="B283" s="936"/>
      <c r="C283" s="921"/>
      <c r="D283" s="161">
        <v>7</v>
      </c>
      <c r="E283" s="152" t="s">
        <v>584</v>
      </c>
      <c r="F283" s="153">
        <v>1343.6246000000035</v>
      </c>
      <c r="G283" s="152">
        <v>47.74</v>
      </c>
      <c r="H283" s="152">
        <v>47.52</v>
      </c>
      <c r="I283" s="162">
        <f t="shared" si="75"/>
        <v>0.99539170506912444</v>
      </c>
      <c r="J283" s="152">
        <v>2.16</v>
      </c>
      <c r="K283" s="162">
        <f t="shared" si="76"/>
        <v>4.5245077503142023E-2</v>
      </c>
      <c r="L283" s="153">
        <v>692.59</v>
      </c>
      <c r="M283" s="163">
        <f t="shared" si="77"/>
        <v>1.0406367825722664</v>
      </c>
      <c r="N283" s="153">
        <v>1343.6246000000035</v>
      </c>
      <c r="O283" s="152">
        <v>0</v>
      </c>
      <c r="P283" s="154">
        <v>0</v>
      </c>
      <c r="Q283" s="253">
        <v>0</v>
      </c>
      <c r="R283" s="152">
        <v>1.9400000000000048</v>
      </c>
      <c r="S283" s="154">
        <v>4.0636782572266543E-2</v>
      </c>
      <c r="T283" s="152" t="s">
        <v>576</v>
      </c>
      <c r="U283" s="152" t="s">
        <v>654</v>
      </c>
      <c r="V283" s="152"/>
      <c r="W283" s="158">
        <v>1</v>
      </c>
      <c r="X283" s="158" t="s">
        <v>582</v>
      </c>
    </row>
    <row r="284" spans="2:24">
      <c r="B284" s="936"/>
      <c r="C284" s="921"/>
      <c r="D284" s="161">
        <v>8</v>
      </c>
      <c r="E284" s="152" t="s">
        <v>699</v>
      </c>
      <c r="F284" s="153">
        <v>1279.5320999999974</v>
      </c>
      <c r="G284" s="152">
        <v>555.75</v>
      </c>
      <c r="H284" s="152">
        <v>550.53</v>
      </c>
      <c r="I284" s="162">
        <f t="shared" si="75"/>
        <v>0.99060728744939264</v>
      </c>
      <c r="J284" s="152">
        <v>18.75</v>
      </c>
      <c r="K284" s="162">
        <f t="shared" si="76"/>
        <v>3.3738191632928474E-2</v>
      </c>
      <c r="L284" s="153">
        <v>94.57</v>
      </c>
      <c r="M284" s="163">
        <f t="shared" si="77"/>
        <v>1.0243454790823212</v>
      </c>
      <c r="N284" s="153">
        <v>1279.5320999999974</v>
      </c>
      <c r="O284" s="152">
        <v>0</v>
      </c>
      <c r="P284" s="154">
        <v>0</v>
      </c>
      <c r="Q284" s="253">
        <v>0</v>
      </c>
      <c r="R284" s="152">
        <v>13.529999999999973</v>
      </c>
      <c r="S284" s="154">
        <v>2.4345479082321139E-2</v>
      </c>
      <c r="T284" s="152" t="s">
        <v>576</v>
      </c>
      <c r="U284" s="152" t="s">
        <v>654</v>
      </c>
      <c r="V284" s="152"/>
      <c r="W284" s="158">
        <v>1</v>
      </c>
      <c r="X284" s="158" t="s">
        <v>698</v>
      </c>
    </row>
    <row r="285" spans="2:24">
      <c r="B285" s="936"/>
      <c r="C285" s="921"/>
      <c r="D285" s="161">
        <v>9</v>
      </c>
      <c r="E285" s="152" t="s">
        <v>697</v>
      </c>
      <c r="F285" s="153">
        <v>1243.789799999998</v>
      </c>
      <c r="G285" s="152">
        <v>240.83</v>
      </c>
      <c r="H285" s="152">
        <v>222.07</v>
      </c>
      <c r="I285" s="162">
        <f t="shared" si="75"/>
        <v>0.92210272806544025</v>
      </c>
      <c r="J285" s="152">
        <v>37.700000000000003</v>
      </c>
      <c r="K285" s="162">
        <f t="shared" si="76"/>
        <v>0.15654195905825685</v>
      </c>
      <c r="L285" s="153">
        <v>65.67</v>
      </c>
      <c r="M285" s="163">
        <f t="shared" si="77"/>
        <v>1.078644687123697</v>
      </c>
      <c r="N285" s="153">
        <v>1243.789799999998</v>
      </c>
      <c r="O285" s="152">
        <v>0</v>
      </c>
      <c r="P285" s="154">
        <v>0</v>
      </c>
      <c r="Q285" s="253">
        <v>0</v>
      </c>
      <c r="R285" s="152">
        <v>18.939999999999969</v>
      </c>
      <c r="S285" s="154">
        <v>7.8644687123697085E-2</v>
      </c>
      <c r="T285" s="152" t="s">
        <v>576</v>
      </c>
      <c r="U285" s="152" t="s">
        <v>654</v>
      </c>
      <c r="V285" s="152"/>
      <c r="W285" s="158">
        <v>1</v>
      </c>
      <c r="X285" s="158" t="s">
        <v>698</v>
      </c>
    </row>
    <row r="286" spans="2:24">
      <c r="B286" s="937"/>
      <c r="C286" s="922"/>
      <c r="D286" s="161">
        <v>10</v>
      </c>
      <c r="E286" s="152" t="s">
        <v>636</v>
      </c>
      <c r="F286" s="153">
        <v>1099.9999999999989</v>
      </c>
      <c r="G286" s="152">
        <v>109.16</v>
      </c>
      <c r="H286" s="152">
        <v>112.46</v>
      </c>
      <c r="I286" s="162">
        <f t="shared" si="75"/>
        <v>1.0302308537925979</v>
      </c>
      <c r="J286" s="152">
        <v>2.5499999999999998</v>
      </c>
      <c r="K286" s="162">
        <f t="shared" si="76"/>
        <v>2.3360205203371197E-2</v>
      </c>
      <c r="L286" s="153">
        <v>200</v>
      </c>
      <c r="M286" s="163">
        <f t="shared" si="77"/>
        <v>1.0535910589959692</v>
      </c>
      <c r="N286" s="153">
        <v>1169.9999999999989</v>
      </c>
      <c r="O286" s="152">
        <v>0.35</v>
      </c>
      <c r="P286" s="154">
        <v>3.2063026749725174E-3</v>
      </c>
      <c r="Q286" s="253">
        <v>70</v>
      </c>
      <c r="R286" s="152">
        <v>5.4999999999999947</v>
      </c>
      <c r="S286" s="154">
        <v>5.0384756320996656E-2</v>
      </c>
      <c r="T286" s="152" t="s">
        <v>576</v>
      </c>
      <c r="U286" s="152" t="s">
        <v>654</v>
      </c>
      <c r="V286" s="152"/>
      <c r="W286" s="158">
        <v>1</v>
      </c>
      <c r="X286" s="158" t="s">
        <v>370</v>
      </c>
    </row>
    <row r="287" spans="2:24">
      <c r="B287" s="917">
        <f t="shared" ref="B287" si="82">B277+1</f>
        <v>45986</v>
      </c>
      <c r="C287" s="920" t="str">
        <f t="shared" ref="C287" si="83">CHOOSE(WEEKDAY(B287,2),"一","二","三","四","五","六","日")</f>
        <v>二</v>
      </c>
      <c r="D287" s="161">
        <v>1</v>
      </c>
      <c r="E287" s="152" t="s">
        <v>785</v>
      </c>
      <c r="F287" s="153">
        <v>4456.9895999999944</v>
      </c>
      <c r="G287" s="152">
        <v>355.6</v>
      </c>
      <c r="H287" s="152">
        <v>345.96</v>
      </c>
      <c r="I287" s="162">
        <f t="shared" si="75"/>
        <v>0.97289088863892004</v>
      </c>
      <c r="J287" s="152">
        <v>20.28</v>
      </c>
      <c r="K287" s="162">
        <f t="shared" si="76"/>
        <v>5.703037120359955E-2</v>
      </c>
      <c r="L287" s="153">
        <v>418.89</v>
      </c>
      <c r="M287" s="163">
        <f t="shared" si="77"/>
        <v>1.0299212598425196</v>
      </c>
      <c r="N287" s="153">
        <v>4456.9895999999944</v>
      </c>
      <c r="O287" s="152">
        <v>0</v>
      </c>
      <c r="P287" s="154">
        <v>0</v>
      </c>
      <c r="Q287" s="253">
        <v>0</v>
      </c>
      <c r="R287" s="152">
        <v>10.639999999999986</v>
      </c>
      <c r="S287" s="154">
        <v>2.9921259842519646E-2</v>
      </c>
      <c r="T287" s="152" t="s">
        <v>576</v>
      </c>
      <c r="U287" s="152" t="s">
        <v>654</v>
      </c>
      <c r="V287" s="152"/>
      <c r="W287" s="158">
        <v>1</v>
      </c>
      <c r="X287" s="158" t="s">
        <v>779</v>
      </c>
    </row>
    <row r="288" spans="2:24">
      <c r="B288" s="936"/>
      <c r="C288" s="921"/>
      <c r="D288" s="161">
        <v>2</v>
      </c>
      <c r="E288" s="152" t="s">
        <v>786</v>
      </c>
      <c r="F288" s="153">
        <v>4277.9232000000011</v>
      </c>
      <c r="G288" s="152">
        <v>319.13</v>
      </c>
      <c r="H288" s="152">
        <v>303.25</v>
      </c>
      <c r="I288" s="162">
        <f t="shared" si="75"/>
        <v>0.95023971422304387</v>
      </c>
      <c r="J288" s="152">
        <v>40</v>
      </c>
      <c r="K288" s="162">
        <f t="shared" si="76"/>
        <v>0.125340770219033</v>
      </c>
      <c r="L288" s="153">
        <v>177.36</v>
      </c>
      <c r="M288" s="163">
        <f t="shared" si="77"/>
        <v>1.0755804844420769</v>
      </c>
      <c r="N288" s="153">
        <v>4277.9232000000011</v>
      </c>
      <c r="O288" s="152">
        <v>0</v>
      </c>
      <c r="P288" s="154">
        <v>0</v>
      </c>
      <c r="Q288" s="253">
        <v>0</v>
      </c>
      <c r="R288" s="152">
        <v>24.120000000000005</v>
      </c>
      <c r="S288" s="154">
        <v>7.5580484442076906E-2</v>
      </c>
      <c r="T288" s="152" t="s">
        <v>576</v>
      </c>
      <c r="U288" s="152" t="s">
        <v>654</v>
      </c>
      <c r="V288" s="152"/>
      <c r="W288" s="158">
        <v>1</v>
      </c>
      <c r="X288" s="158" t="s">
        <v>779</v>
      </c>
    </row>
    <row r="289" spans="2:24">
      <c r="B289" s="936"/>
      <c r="C289" s="921"/>
      <c r="D289" s="161">
        <v>3</v>
      </c>
      <c r="E289" s="152" t="s">
        <v>363</v>
      </c>
      <c r="F289" s="153">
        <v>4191.4348999999929</v>
      </c>
      <c r="G289" s="152">
        <v>730.83</v>
      </c>
      <c r="H289" s="152">
        <v>722.7</v>
      </c>
      <c r="I289" s="162">
        <f t="shared" si="75"/>
        <v>0.9888756619186404</v>
      </c>
      <c r="J289" s="152">
        <v>36.56</v>
      </c>
      <c r="K289" s="162">
        <f t="shared" si="76"/>
        <v>5.0025313684440978E-2</v>
      </c>
      <c r="L289" s="153">
        <v>147.43</v>
      </c>
      <c r="M289" s="163">
        <f t="shared" si="77"/>
        <v>1.0389009756030814</v>
      </c>
      <c r="N289" s="153">
        <v>4191.4348999999929</v>
      </c>
      <c r="O289" s="152">
        <v>0</v>
      </c>
      <c r="P289" s="154">
        <v>0</v>
      </c>
      <c r="Q289" s="253">
        <v>0</v>
      </c>
      <c r="R289" s="152">
        <v>28.42999999999995</v>
      </c>
      <c r="S289" s="154">
        <v>3.890097560308136E-2</v>
      </c>
      <c r="T289" s="152" t="s">
        <v>576</v>
      </c>
      <c r="U289" s="152" t="s">
        <v>219</v>
      </c>
      <c r="V289" s="152" t="s">
        <v>382</v>
      </c>
      <c r="W289" s="158">
        <v>1</v>
      </c>
      <c r="X289" s="158" t="s">
        <v>370</v>
      </c>
    </row>
    <row r="290" spans="2:24">
      <c r="B290" s="936"/>
      <c r="C290" s="921"/>
      <c r="D290" s="161">
        <v>4</v>
      </c>
      <c r="E290" s="152" t="s">
        <v>804</v>
      </c>
      <c r="F290" s="153">
        <v>3755.2060000000019</v>
      </c>
      <c r="G290" s="152">
        <v>1395.94</v>
      </c>
      <c r="H290" s="152">
        <v>1317.41</v>
      </c>
      <c r="I290" s="162">
        <f t="shared" si="75"/>
        <v>0.9437440004584724</v>
      </c>
      <c r="J290" s="152">
        <v>142</v>
      </c>
      <c r="K290" s="162">
        <f t="shared" si="76"/>
        <v>0.10172356978093613</v>
      </c>
      <c r="L290" s="153">
        <v>87.8</v>
      </c>
      <c r="M290" s="163">
        <f t="shared" si="77"/>
        <v>1.0454675702394085</v>
      </c>
      <c r="N290" s="153">
        <v>5572.666000000002</v>
      </c>
      <c r="O290" s="152">
        <v>20.7</v>
      </c>
      <c r="P290" s="154">
        <v>1.4828717566657592E-2</v>
      </c>
      <c r="Q290" s="253">
        <v>1817.4599999999998</v>
      </c>
      <c r="R290" s="152">
        <v>42.770000000000024</v>
      </c>
      <c r="S290" s="154">
        <v>3.0638852672750995E-2</v>
      </c>
      <c r="T290" s="152" t="s">
        <v>576</v>
      </c>
      <c r="U290" s="152" t="s">
        <v>220</v>
      </c>
      <c r="V290" s="152" t="s">
        <v>383</v>
      </c>
      <c r="W290" s="158">
        <v>1</v>
      </c>
      <c r="X290" s="158" t="s">
        <v>782</v>
      </c>
    </row>
    <row r="291" spans="2:24">
      <c r="B291" s="936"/>
      <c r="C291" s="921"/>
      <c r="D291" s="161">
        <v>5</v>
      </c>
      <c r="E291" s="152" t="s">
        <v>787</v>
      </c>
      <c r="F291" s="153">
        <v>3542.3900000000003</v>
      </c>
      <c r="G291" s="152">
        <v>127.44</v>
      </c>
      <c r="H291" s="152">
        <v>139.19</v>
      </c>
      <c r="I291" s="162">
        <f t="shared" si="75"/>
        <v>1.0922002510985562</v>
      </c>
      <c r="J291" s="152">
        <v>0</v>
      </c>
      <c r="K291" s="162">
        <f t="shared" si="76"/>
        <v>0</v>
      </c>
      <c r="L291" s="153">
        <v>301.48</v>
      </c>
      <c r="M291" s="163">
        <f t="shared" si="77"/>
        <v>1.0922002510985562</v>
      </c>
      <c r="N291" s="153">
        <v>3542.3900000000003</v>
      </c>
      <c r="O291" s="152">
        <v>0</v>
      </c>
      <c r="P291" s="154">
        <v>0</v>
      </c>
      <c r="Q291" s="253">
        <v>0</v>
      </c>
      <c r="R291" s="152">
        <v>11.75</v>
      </c>
      <c r="S291" s="154">
        <v>9.2200251098556188E-2</v>
      </c>
      <c r="T291" s="152" t="s">
        <v>576</v>
      </c>
      <c r="U291" s="152" t="s">
        <v>220</v>
      </c>
      <c r="V291" s="152" t="s">
        <v>383</v>
      </c>
      <c r="W291" s="158">
        <v>1</v>
      </c>
      <c r="X291" s="158" t="s">
        <v>780</v>
      </c>
    </row>
    <row r="292" spans="2:24">
      <c r="B292" s="936"/>
      <c r="C292" s="921"/>
      <c r="D292" s="161">
        <v>6</v>
      </c>
      <c r="E292" s="152" t="s">
        <v>533</v>
      </c>
      <c r="F292" s="153">
        <v>3015.7456000000061</v>
      </c>
      <c r="G292" s="152">
        <v>651.45000000000005</v>
      </c>
      <c r="H292" s="152">
        <v>646.95000000000005</v>
      </c>
      <c r="I292" s="162">
        <f t="shared" si="75"/>
        <v>0.99309233248906281</v>
      </c>
      <c r="J292" s="152">
        <v>31.7</v>
      </c>
      <c r="K292" s="162">
        <f t="shared" si="76"/>
        <v>4.8660680021490516E-2</v>
      </c>
      <c r="L292" s="153">
        <v>127.84</v>
      </c>
      <c r="M292" s="163">
        <f t="shared" si="77"/>
        <v>1.0417530125105534</v>
      </c>
      <c r="N292" s="153">
        <v>3477.248000000006</v>
      </c>
      <c r="O292" s="152">
        <v>3.61</v>
      </c>
      <c r="P292" s="154">
        <v>5.5414843809962382E-3</v>
      </c>
      <c r="Q292" s="253">
        <v>461.50240000000002</v>
      </c>
      <c r="R292" s="152">
        <v>23.590000000000046</v>
      </c>
      <c r="S292" s="154">
        <v>3.6211528129557212E-2</v>
      </c>
      <c r="T292" s="152" t="s">
        <v>576</v>
      </c>
      <c r="U292" s="152" t="s">
        <v>654</v>
      </c>
      <c r="V292" s="152"/>
      <c r="W292" s="158">
        <v>1</v>
      </c>
      <c r="X292" s="158" t="s">
        <v>370</v>
      </c>
    </row>
    <row r="293" spans="2:24">
      <c r="B293" s="936"/>
      <c r="C293" s="921"/>
      <c r="D293" s="161">
        <v>7</v>
      </c>
      <c r="E293" s="152" t="s">
        <v>768</v>
      </c>
      <c r="F293" s="153">
        <v>2498.9612999999972</v>
      </c>
      <c r="G293" s="152">
        <v>79.61</v>
      </c>
      <c r="H293" s="152">
        <v>81.8</v>
      </c>
      <c r="I293" s="162">
        <f t="shared" si="75"/>
        <v>1.0275091068961186</v>
      </c>
      <c r="J293" s="152">
        <v>3.74</v>
      </c>
      <c r="K293" s="162">
        <f t="shared" si="76"/>
        <v>4.6979022735837213E-2</v>
      </c>
      <c r="L293" s="153">
        <v>421.41</v>
      </c>
      <c r="M293" s="163">
        <f t="shared" si="77"/>
        <v>1.0744881296319557</v>
      </c>
      <c r="N293" s="153">
        <v>2498.9612999999972</v>
      </c>
      <c r="O293" s="152">
        <v>0</v>
      </c>
      <c r="P293" s="154">
        <v>0</v>
      </c>
      <c r="Q293" s="253">
        <v>0</v>
      </c>
      <c r="R293" s="152">
        <v>5.9299999999999926</v>
      </c>
      <c r="S293" s="154">
        <v>7.4488129631955696E-2</v>
      </c>
      <c r="T293" s="152" t="s">
        <v>576</v>
      </c>
      <c r="U293" s="152" t="s">
        <v>654</v>
      </c>
      <c r="V293" s="152"/>
      <c r="W293" s="158">
        <v>1</v>
      </c>
      <c r="X293" s="158" t="s">
        <v>761</v>
      </c>
    </row>
    <row r="294" spans="2:24">
      <c r="B294" s="936"/>
      <c r="C294" s="921"/>
      <c r="D294" s="161">
        <v>8</v>
      </c>
      <c r="E294" s="152" t="s">
        <v>788</v>
      </c>
      <c r="F294" s="153">
        <v>2384.2720000000072</v>
      </c>
      <c r="G294" s="152">
        <v>1451.52</v>
      </c>
      <c r="H294" s="152">
        <v>1409.02</v>
      </c>
      <c r="I294" s="162">
        <f t="shared" si="75"/>
        <v>0.97072034832451504</v>
      </c>
      <c r="J294" s="152">
        <v>72.900000000000006</v>
      </c>
      <c r="K294" s="162">
        <f t="shared" si="76"/>
        <v>5.0223214285714288E-2</v>
      </c>
      <c r="L294" s="153">
        <v>78.430000000000007</v>
      </c>
      <c r="M294" s="163">
        <f t="shared" si="77"/>
        <v>1.0209435626102294</v>
      </c>
      <c r="N294" s="153">
        <v>2384.2720000000072</v>
      </c>
      <c r="O294" s="152">
        <v>0</v>
      </c>
      <c r="P294" s="154">
        <v>0</v>
      </c>
      <c r="Q294" s="253">
        <v>0</v>
      </c>
      <c r="R294" s="152">
        <v>30.400000000000091</v>
      </c>
      <c r="S294" s="154">
        <v>2.0943562610229338E-2</v>
      </c>
      <c r="T294" s="152" t="s">
        <v>576</v>
      </c>
      <c r="U294" s="152" t="s">
        <v>220</v>
      </c>
      <c r="V294" s="152" t="s">
        <v>383</v>
      </c>
      <c r="W294" s="158">
        <v>1</v>
      </c>
      <c r="X294" s="158" t="s">
        <v>781</v>
      </c>
    </row>
    <row r="295" spans="2:24">
      <c r="B295" s="936"/>
      <c r="C295" s="921"/>
      <c r="D295" s="161">
        <v>9</v>
      </c>
      <c r="E295" s="152" t="s">
        <v>789</v>
      </c>
      <c r="F295" s="153">
        <v>2178.0000000000045</v>
      </c>
      <c r="G295" s="152">
        <v>55.41</v>
      </c>
      <c r="H295" s="152">
        <v>55.27</v>
      </c>
      <c r="I295" s="162">
        <f t="shared" si="75"/>
        <v>0.99747338025627152</v>
      </c>
      <c r="J295" s="152">
        <v>4.0999999999999996</v>
      </c>
      <c r="K295" s="162">
        <f t="shared" si="76"/>
        <v>7.3993863923479508E-2</v>
      </c>
      <c r="L295" s="153">
        <v>550</v>
      </c>
      <c r="M295" s="163">
        <f t="shared" si="77"/>
        <v>1.071467244179751</v>
      </c>
      <c r="N295" s="153">
        <v>2178.0000000000045</v>
      </c>
      <c r="O295" s="152">
        <v>0</v>
      </c>
      <c r="P295" s="154">
        <v>0</v>
      </c>
      <c r="Q295" s="253">
        <v>0</v>
      </c>
      <c r="R295" s="152">
        <v>3.960000000000008</v>
      </c>
      <c r="S295" s="154">
        <v>7.1467244179751102E-2</v>
      </c>
      <c r="T295" s="152" t="s">
        <v>576</v>
      </c>
      <c r="U295" s="152" t="s">
        <v>654</v>
      </c>
      <c r="V295" s="152"/>
      <c r="W295" s="158">
        <v>1</v>
      </c>
      <c r="X295" s="158" t="s">
        <v>780</v>
      </c>
    </row>
    <row r="296" spans="2:24">
      <c r="B296" s="937"/>
      <c r="C296" s="922"/>
      <c r="D296" s="161">
        <v>10</v>
      </c>
      <c r="E296" s="152" t="s">
        <v>790</v>
      </c>
      <c r="F296" s="153">
        <v>2163.6501999999909</v>
      </c>
      <c r="G296" s="152">
        <v>273.54000000000002</v>
      </c>
      <c r="H296" s="152">
        <v>274.89999999999998</v>
      </c>
      <c r="I296" s="162">
        <f t="shared" si="75"/>
        <v>1.0049718505520215</v>
      </c>
      <c r="J296" s="152">
        <v>11.7</v>
      </c>
      <c r="K296" s="162">
        <f t="shared" si="76"/>
        <v>4.2772537837245002E-2</v>
      </c>
      <c r="L296" s="153">
        <v>165.67</v>
      </c>
      <c r="M296" s="163">
        <f t="shared" si="77"/>
        <v>1.0477443883892665</v>
      </c>
      <c r="N296" s="153">
        <v>2163.6501999999909</v>
      </c>
      <c r="O296" s="152">
        <v>0</v>
      </c>
      <c r="P296" s="154">
        <v>0</v>
      </c>
      <c r="Q296" s="253">
        <v>0</v>
      </c>
      <c r="R296" s="152">
        <v>13.059999999999945</v>
      </c>
      <c r="S296" s="154">
        <v>4.7744388389266451E-2</v>
      </c>
      <c r="T296" s="152" t="s">
        <v>576</v>
      </c>
      <c r="U296" s="152" t="s">
        <v>654</v>
      </c>
      <c r="V296" s="152"/>
      <c r="W296" s="158">
        <v>1</v>
      </c>
      <c r="X296" s="158" t="s">
        <v>779</v>
      </c>
    </row>
    <row r="297" spans="2:24">
      <c r="B297" s="917">
        <f>B287+1</f>
        <v>45987</v>
      </c>
      <c r="C297" s="920" t="str">
        <f t="shared" ref="C297" si="84">CHOOSE(WEEKDAY(B297,2),"一","二","三","四","五","六","日")</f>
        <v>三</v>
      </c>
      <c r="D297" s="161">
        <v>1</v>
      </c>
      <c r="E297" s="152" t="s">
        <v>533</v>
      </c>
      <c r="F297" s="153">
        <v>4277.5263999999906</v>
      </c>
      <c r="G297" s="152">
        <v>617.22</v>
      </c>
      <c r="H297" s="152">
        <v>611.63</v>
      </c>
      <c r="I297" s="162">
        <f t="shared" si="75"/>
        <v>0.99094326172191438</v>
      </c>
      <c r="J297" s="152">
        <v>39.049999999999997</v>
      </c>
      <c r="K297" s="162">
        <f t="shared" si="76"/>
        <v>6.3267554518648128E-2</v>
      </c>
      <c r="L297" s="153">
        <v>127.84</v>
      </c>
      <c r="M297" s="163">
        <f t="shared" si="77"/>
        <v>1.0542108162405623</v>
      </c>
      <c r="N297" s="153">
        <v>4277.5263999999906</v>
      </c>
      <c r="O297" s="152">
        <v>0</v>
      </c>
      <c r="P297" s="154">
        <v>0</v>
      </c>
      <c r="Q297" s="253">
        <v>0</v>
      </c>
      <c r="R297" s="152">
        <v>33.459999999999923</v>
      </c>
      <c r="S297" s="154">
        <v>5.4210816240562391E-2</v>
      </c>
      <c r="T297" s="152" t="s">
        <v>576</v>
      </c>
      <c r="U297" s="152" t="s">
        <v>654</v>
      </c>
      <c r="V297" s="152"/>
      <c r="W297" s="158">
        <v>1</v>
      </c>
      <c r="X297" s="158" t="s">
        <v>370</v>
      </c>
    </row>
    <row r="298" spans="2:24">
      <c r="B298" s="918"/>
      <c r="C298" s="921"/>
      <c r="D298" s="161">
        <v>2</v>
      </c>
      <c r="E298" s="152" t="s">
        <v>787</v>
      </c>
      <c r="F298" s="153">
        <v>3292.1615999999963</v>
      </c>
      <c r="G298" s="152">
        <v>117.85</v>
      </c>
      <c r="H298" s="152">
        <v>98.57</v>
      </c>
      <c r="I298" s="162">
        <f t="shared" si="75"/>
        <v>0.83640220619431482</v>
      </c>
      <c r="J298" s="152">
        <v>30.2</v>
      </c>
      <c r="K298" s="162">
        <f t="shared" si="76"/>
        <v>0.25625795502757742</v>
      </c>
      <c r="L298" s="153">
        <v>301.48</v>
      </c>
      <c r="M298" s="163">
        <f t="shared" si="77"/>
        <v>1.092660161221892</v>
      </c>
      <c r="N298" s="153">
        <v>3292.1615999999963</v>
      </c>
      <c r="O298" s="152">
        <v>0</v>
      </c>
      <c r="P298" s="154">
        <v>0</v>
      </c>
      <c r="Q298" s="253">
        <v>0</v>
      </c>
      <c r="R298" s="152">
        <v>10.919999999999987</v>
      </c>
      <c r="S298" s="154">
        <v>9.2660161221892134E-2</v>
      </c>
      <c r="T298" s="152" t="s">
        <v>576</v>
      </c>
      <c r="U298" s="152" t="s">
        <v>220</v>
      </c>
      <c r="V298" s="152" t="s">
        <v>383</v>
      </c>
      <c r="W298" s="158">
        <v>1</v>
      </c>
      <c r="X298" s="158" t="s">
        <v>780</v>
      </c>
    </row>
    <row r="299" spans="2:24">
      <c r="B299" s="918"/>
      <c r="C299" s="921"/>
      <c r="D299" s="161">
        <v>3</v>
      </c>
      <c r="E299" s="152" t="s">
        <v>768</v>
      </c>
      <c r="F299" s="153">
        <v>3038.3660999999975</v>
      </c>
      <c r="G299" s="152">
        <v>80.14</v>
      </c>
      <c r="H299" s="152">
        <v>80.55</v>
      </c>
      <c r="I299" s="162">
        <f t="shared" si="75"/>
        <v>1.0051160469178937</v>
      </c>
      <c r="J299" s="152">
        <v>6.8</v>
      </c>
      <c r="K299" s="162">
        <f t="shared" si="76"/>
        <v>8.4851509857748933E-2</v>
      </c>
      <c r="L299" s="153">
        <v>421.41</v>
      </c>
      <c r="M299" s="163">
        <f t="shared" si="77"/>
        <v>1.0899675567756426</v>
      </c>
      <c r="N299" s="153">
        <v>3038.3660999999975</v>
      </c>
      <c r="O299" s="152">
        <v>0</v>
      </c>
      <c r="P299" s="154">
        <v>0</v>
      </c>
      <c r="Q299" s="253">
        <v>0</v>
      </c>
      <c r="R299" s="152">
        <v>7.2099999999999937</v>
      </c>
      <c r="S299" s="154">
        <v>8.996755677564254E-2</v>
      </c>
      <c r="T299" s="152" t="s">
        <v>576</v>
      </c>
      <c r="U299" s="152" t="s">
        <v>654</v>
      </c>
      <c r="V299" s="152"/>
      <c r="W299" s="158">
        <v>1</v>
      </c>
      <c r="X299" s="158" t="s">
        <v>761</v>
      </c>
    </row>
    <row r="300" spans="2:24">
      <c r="B300" s="918"/>
      <c r="C300" s="921"/>
      <c r="D300" s="161">
        <v>4</v>
      </c>
      <c r="E300" s="152" t="s">
        <v>792</v>
      </c>
      <c r="F300" s="153">
        <v>2480.4768999999965</v>
      </c>
      <c r="G300" s="152">
        <v>118.56</v>
      </c>
      <c r="H300" s="152">
        <v>113.49</v>
      </c>
      <c r="I300" s="162">
        <f t="shared" si="75"/>
        <v>0.95723684210526305</v>
      </c>
      <c r="J300" s="152">
        <v>16.399999999999999</v>
      </c>
      <c r="K300" s="162">
        <f t="shared" si="76"/>
        <v>0.13832658569500672</v>
      </c>
      <c r="L300" s="153">
        <v>218.93</v>
      </c>
      <c r="M300" s="163">
        <f t="shared" si="77"/>
        <v>1.0955634278002697</v>
      </c>
      <c r="N300" s="153">
        <v>2480.4768999999965</v>
      </c>
      <c r="O300" s="152">
        <v>0</v>
      </c>
      <c r="P300" s="154">
        <v>0</v>
      </c>
      <c r="Q300" s="253">
        <v>0</v>
      </c>
      <c r="R300" s="152">
        <v>11.329999999999984</v>
      </c>
      <c r="S300" s="154">
        <v>9.5563427800269773E-2</v>
      </c>
      <c r="T300" s="152" t="s">
        <v>576</v>
      </c>
      <c r="U300" s="152" t="s">
        <v>654</v>
      </c>
      <c r="V300" s="152"/>
      <c r="W300" s="158">
        <v>1</v>
      </c>
      <c r="X300" s="158" t="s">
        <v>370</v>
      </c>
    </row>
    <row r="301" spans="2:24">
      <c r="B301" s="918"/>
      <c r="C301" s="921"/>
      <c r="D301" s="161">
        <v>5</v>
      </c>
      <c r="E301" s="152" t="s">
        <v>784</v>
      </c>
      <c r="F301" s="153">
        <v>2139.6860000000006</v>
      </c>
      <c r="G301" s="152">
        <v>784.42</v>
      </c>
      <c r="H301" s="152">
        <v>739.11</v>
      </c>
      <c r="I301" s="162">
        <f t="shared" si="75"/>
        <v>0.94223757680834253</v>
      </c>
      <c r="J301" s="152">
        <v>72.8</v>
      </c>
      <c r="K301" s="162">
        <f t="shared" si="76"/>
        <v>9.2807424593967514E-2</v>
      </c>
      <c r="L301" s="153">
        <v>87.8</v>
      </c>
      <c r="M301" s="163">
        <f t="shared" si="77"/>
        <v>1.03504500140231</v>
      </c>
      <c r="N301" s="153">
        <v>2413.6220000000008</v>
      </c>
      <c r="O301" s="152">
        <v>3.12</v>
      </c>
      <c r="P301" s="154">
        <v>3.9774610540271793E-3</v>
      </c>
      <c r="Q301" s="253">
        <v>273.93599999999998</v>
      </c>
      <c r="R301" s="152">
        <v>24.370000000000008</v>
      </c>
      <c r="S301" s="154">
        <v>3.106754034828282E-2</v>
      </c>
      <c r="T301" s="152" t="s">
        <v>576</v>
      </c>
      <c r="U301" s="152" t="s">
        <v>220</v>
      </c>
      <c r="V301" s="152" t="s">
        <v>383</v>
      </c>
      <c r="W301" s="158">
        <v>1</v>
      </c>
      <c r="X301" s="158" t="s">
        <v>782</v>
      </c>
    </row>
    <row r="302" spans="2:24">
      <c r="B302" s="918"/>
      <c r="C302" s="921"/>
      <c r="D302" s="161">
        <v>6</v>
      </c>
      <c r="E302" s="152" t="s">
        <v>699</v>
      </c>
      <c r="F302" s="153">
        <v>2097.5626000000007</v>
      </c>
      <c r="G302" s="152">
        <v>478.05</v>
      </c>
      <c r="H302" s="152">
        <v>474.73</v>
      </c>
      <c r="I302" s="162">
        <f t="shared" si="75"/>
        <v>0.99305511975734762</v>
      </c>
      <c r="J302" s="152">
        <v>25.5</v>
      </c>
      <c r="K302" s="162">
        <f t="shared" si="76"/>
        <v>5.3341700658926891E-2</v>
      </c>
      <c r="L302" s="153">
        <v>94.57</v>
      </c>
      <c r="M302" s="163">
        <f t="shared" si="77"/>
        <v>1.0463968204162744</v>
      </c>
      <c r="N302" s="153">
        <v>2097.5626000000007</v>
      </c>
      <c r="O302" s="152">
        <v>0</v>
      </c>
      <c r="P302" s="154">
        <v>0</v>
      </c>
      <c r="Q302" s="253">
        <v>0</v>
      </c>
      <c r="R302" s="152">
        <v>22.180000000000007</v>
      </c>
      <c r="S302" s="154">
        <v>4.6396820416274465E-2</v>
      </c>
      <c r="T302" s="152" t="s">
        <v>576</v>
      </c>
      <c r="U302" s="152" t="s">
        <v>654</v>
      </c>
      <c r="V302" s="152"/>
      <c r="W302" s="158">
        <v>1</v>
      </c>
      <c r="X302" s="158" t="s">
        <v>698</v>
      </c>
    </row>
    <row r="303" spans="2:24">
      <c r="B303" s="918"/>
      <c r="C303" s="921"/>
      <c r="D303" s="161">
        <v>7</v>
      </c>
      <c r="E303" s="152" t="s">
        <v>363</v>
      </c>
      <c r="F303" s="153">
        <v>1965.2418999999893</v>
      </c>
      <c r="G303" s="152">
        <v>682.96</v>
      </c>
      <c r="H303" s="152">
        <v>668.63</v>
      </c>
      <c r="I303" s="162">
        <f t="shared" si="75"/>
        <v>0.97901780484947865</v>
      </c>
      <c r="J303" s="152">
        <v>27.66</v>
      </c>
      <c r="K303" s="162">
        <f t="shared" si="76"/>
        <v>4.0500175705751436E-2</v>
      </c>
      <c r="L303" s="153">
        <v>147.43</v>
      </c>
      <c r="M303" s="163">
        <f t="shared" si="77"/>
        <v>1.0195179805552301</v>
      </c>
      <c r="N303" s="153">
        <v>1965.2418999999893</v>
      </c>
      <c r="O303" s="152">
        <v>0</v>
      </c>
      <c r="P303" s="154">
        <v>0</v>
      </c>
      <c r="Q303" s="253">
        <v>0</v>
      </c>
      <c r="R303" s="152">
        <v>13.329999999999927</v>
      </c>
      <c r="S303" s="154">
        <v>1.9517980555230068E-2</v>
      </c>
      <c r="T303" s="152" t="s">
        <v>576</v>
      </c>
      <c r="U303" s="152" t="s">
        <v>219</v>
      </c>
      <c r="V303" s="152" t="s">
        <v>382</v>
      </c>
      <c r="W303" s="158">
        <v>1</v>
      </c>
      <c r="X303" s="158" t="s">
        <v>370</v>
      </c>
    </row>
    <row r="304" spans="2:24">
      <c r="B304" s="918"/>
      <c r="C304" s="921"/>
      <c r="D304" s="161">
        <v>8</v>
      </c>
      <c r="E304" s="152" t="s">
        <v>662</v>
      </c>
      <c r="F304" s="153">
        <v>1941.1479000000031</v>
      </c>
      <c r="G304" s="152">
        <v>194.72</v>
      </c>
      <c r="H304" s="152">
        <v>195.09</v>
      </c>
      <c r="I304" s="162">
        <f t="shared" si="75"/>
        <v>1.0019001643385375</v>
      </c>
      <c r="J304" s="152">
        <v>9.8000000000000007</v>
      </c>
      <c r="K304" s="162">
        <f t="shared" si="76"/>
        <v>5.0328677074774036E-2</v>
      </c>
      <c r="L304" s="153">
        <v>190.87</v>
      </c>
      <c r="M304" s="163">
        <f t="shared" si="77"/>
        <v>1.0522288414133114</v>
      </c>
      <c r="N304" s="153">
        <v>1941.1479000000031</v>
      </c>
      <c r="O304" s="152">
        <v>0</v>
      </c>
      <c r="P304" s="154">
        <v>0</v>
      </c>
      <c r="Q304" s="253">
        <v>0</v>
      </c>
      <c r="R304" s="152">
        <v>10.170000000000016</v>
      </c>
      <c r="S304" s="154">
        <v>5.2228841413311501E-2</v>
      </c>
      <c r="T304" s="152" t="s">
        <v>576</v>
      </c>
      <c r="U304" s="152" t="s">
        <v>654</v>
      </c>
      <c r="V304" s="152"/>
      <c r="W304" s="158">
        <v>1</v>
      </c>
      <c r="X304" s="158" t="s">
        <v>664</v>
      </c>
    </row>
    <row r="305" spans="2:24">
      <c r="B305" s="918"/>
      <c r="C305" s="921"/>
      <c r="D305" s="161">
        <v>9</v>
      </c>
      <c r="E305" s="152" t="s">
        <v>773</v>
      </c>
      <c r="F305" s="153">
        <v>1935.6017999999976</v>
      </c>
      <c r="G305" s="152">
        <v>467.1</v>
      </c>
      <c r="H305" s="152">
        <v>450.84</v>
      </c>
      <c r="I305" s="162">
        <f t="shared" si="75"/>
        <v>0.96518946692357088</v>
      </c>
      <c r="J305" s="152">
        <v>44.55</v>
      </c>
      <c r="K305" s="162">
        <f t="shared" si="76"/>
        <v>9.5375722543352595E-2</v>
      </c>
      <c r="L305" s="153">
        <v>68.42</v>
      </c>
      <c r="M305" s="163">
        <f t="shared" si="77"/>
        <v>1.0605651894669235</v>
      </c>
      <c r="N305" s="153">
        <v>1935.6017999999976</v>
      </c>
      <c r="O305" s="152">
        <v>0</v>
      </c>
      <c r="P305" s="154">
        <v>0</v>
      </c>
      <c r="Q305" s="253">
        <v>0</v>
      </c>
      <c r="R305" s="152">
        <v>28.289999999999964</v>
      </c>
      <c r="S305" s="154">
        <v>6.0565189466923491E-2</v>
      </c>
      <c r="T305" s="152" t="s">
        <v>576</v>
      </c>
      <c r="U305" s="152" t="s">
        <v>220</v>
      </c>
      <c r="V305" s="152" t="s">
        <v>383</v>
      </c>
      <c r="W305" s="158">
        <v>1</v>
      </c>
      <c r="X305" s="158" t="s">
        <v>763</v>
      </c>
    </row>
    <row r="306" spans="2:24">
      <c r="B306" s="919"/>
      <c r="C306" s="922"/>
      <c r="D306" s="161">
        <v>10</v>
      </c>
      <c r="E306" s="152" t="s">
        <v>793</v>
      </c>
      <c r="F306" s="153">
        <v>1703.0535999999997</v>
      </c>
      <c r="G306" s="152">
        <v>281.82</v>
      </c>
      <c r="H306" s="152">
        <v>256.8</v>
      </c>
      <c r="I306" s="162">
        <f t="shared" si="75"/>
        <v>0.91121992761337034</v>
      </c>
      <c r="J306" s="152">
        <v>53.9</v>
      </c>
      <c r="K306" s="162">
        <f t="shared" si="76"/>
        <v>0.19125683060109289</v>
      </c>
      <c r="L306" s="153">
        <v>58.97</v>
      </c>
      <c r="M306" s="163">
        <f t="shared" si="77"/>
        <v>1.1024767582144632</v>
      </c>
      <c r="N306" s="153">
        <v>1703.0535999999997</v>
      </c>
      <c r="O306" s="152">
        <v>0</v>
      </c>
      <c r="P306" s="154">
        <v>0</v>
      </c>
      <c r="Q306" s="253">
        <v>0</v>
      </c>
      <c r="R306" s="152">
        <v>28.879999999999995</v>
      </c>
      <c r="S306" s="154">
        <v>0.10247675821446312</v>
      </c>
      <c r="T306" s="152" t="s">
        <v>576</v>
      </c>
      <c r="U306" s="152" t="s">
        <v>220</v>
      </c>
      <c r="V306" s="152" t="s">
        <v>383</v>
      </c>
      <c r="W306" s="158">
        <v>1</v>
      </c>
      <c r="X306" s="158" t="s">
        <v>780</v>
      </c>
    </row>
    <row r="307" spans="2:24">
      <c r="B307" s="917">
        <f t="shared" ref="B307" si="85">B297+1</f>
        <v>45988</v>
      </c>
      <c r="C307" s="920" t="str">
        <f t="shared" ref="C307" si="86">CHOOSE(WEEKDAY(B307,2),"一","二","三","四","五","六","日")</f>
        <v>四</v>
      </c>
      <c r="D307" s="161">
        <v>1</v>
      </c>
      <c r="E307" s="152" t="s">
        <v>784</v>
      </c>
      <c r="F307" s="153">
        <v>3141.4839999999976</v>
      </c>
      <c r="G307" s="152">
        <v>710.32</v>
      </c>
      <c r="H307" s="152">
        <v>665.5</v>
      </c>
      <c r="I307" s="162">
        <f t="shared" si="75"/>
        <v>0.93690167811690495</v>
      </c>
      <c r="J307" s="152">
        <v>80.599999999999994</v>
      </c>
      <c r="K307" s="162">
        <f t="shared" si="76"/>
        <v>0.11346998535871156</v>
      </c>
      <c r="L307" s="153">
        <v>87.8</v>
      </c>
      <c r="M307" s="163">
        <f t="shared" si="77"/>
        <v>1.0503716634756166</v>
      </c>
      <c r="N307" s="153">
        <v>3141.4839999999976</v>
      </c>
      <c r="O307" s="152">
        <v>0</v>
      </c>
      <c r="P307" s="154">
        <v>0</v>
      </c>
      <c r="Q307" s="253">
        <v>0</v>
      </c>
      <c r="R307" s="152">
        <v>35.779999999999973</v>
      </c>
      <c r="S307" s="154">
        <v>5.0371663475616585E-2</v>
      </c>
      <c r="T307" s="152" t="s">
        <v>576</v>
      </c>
      <c r="U307" s="152" t="s">
        <v>220</v>
      </c>
      <c r="V307" s="152" t="s">
        <v>383</v>
      </c>
      <c r="W307" s="158">
        <v>1</v>
      </c>
      <c r="X307" s="158" t="s">
        <v>782</v>
      </c>
    </row>
    <row r="308" spans="2:24">
      <c r="B308" s="918"/>
      <c r="C308" s="921"/>
      <c r="D308" s="161">
        <v>2</v>
      </c>
      <c r="E308" s="152" t="s">
        <v>363</v>
      </c>
      <c r="F308" s="153">
        <v>1946.07599999999</v>
      </c>
      <c r="G308" s="152">
        <v>558.4</v>
      </c>
      <c r="H308" s="152">
        <v>548.55999999999995</v>
      </c>
      <c r="I308" s="162">
        <f t="shared" si="75"/>
        <v>0.98237822349570192</v>
      </c>
      <c r="J308" s="152">
        <v>23.04</v>
      </c>
      <c r="K308" s="162">
        <f t="shared" si="76"/>
        <v>4.126074498567335E-2</v>
      </c>
      <c r="L308" s="153">
        <v>147.43</v>
      </c>
      <c r="M308" s="163">
        <f t="shared" si="77"/>
        <v>1.0236389684813751</v>
      </c>
      <c r="N308" s="153">
        <v>1946.07599999999</v>
      </c>
      <c r="O308" s="152">
        <v>0</v>
      </c>
      <c r="P308" s="154">
        <v>0</v>
      </c>
      <c r="Q308" s="253">
        <v>0</v>
      </c>
      <c r="R308" s="152">
        <v>13.199999999999932</v>
      </c>
      <c r="S308" s="154">
        <v>2.3638968481375238E-2</v>
      </c>
      <c r="T308" s="152" t="s">
        <v>576</v>
      </c>
      <c r="U308" s="152" t="s">
        <v>219</v>
      </c>
      <c r="V308" s="152" t="s">
        <v>382</v>
      </c>
      <c r="W308" s="158">
        <v>1</v>
      </c>
      <c r="X308" s="158" t="s">
        <v>370</v>
      </c>
    </row>
    <row r="309" spans="2:24">
      <c r="B309" s="918"/>
      <c r="C309" s="921"/>
      <c r="D309" s="161">
        <v>3</v>
      </c>
      <c r="E309" s="152" t="s">
        <v>584</v>
      </c>
      <c r="F309" s="153">
        <v>1689.9196000000034</v>
      </c>
      <c r="G309" s="152">
        <v>39.1</v>
      </c>
      <c r="H309" s="152">
        <v>38.840000000000003</v>
      </c>
      <c r="I309" s="162">
        <f t="shared" si="75"/>
        <v>0.99335038363171357</v>
      </c>
      <c r="J309" s="152">
        <v>2.7</v>
      </c>
      <c r="K309" s="162">
        <f t="shared" si="76"/>
        <v>6.9053708439897707E-2</v>
      </c>
      <c r="L309" s="153">
        <v>692.59</v>
      </c>
      <c r="M309" s="163">
        <f t="shared" si="77"/>
        <v>1.0624040920716114</v>
      </c>
      <c r="N309" s="153">
        <v>1689.9196000000034</v>
      </c>
      <c r="O309" s="152">
        <v>0</v>
      </c>
      <c r="P309" s="154">
        <v>0</v>
      </c>
      <c r="Q309" s="253">
        <v>0</v>
      </c>
      <c r="R309" s="152">
        <v>2.4400000000000048</v>
      </c>
      <c r="S309" s="154">
        <v>6.2404092071611378E-2</v>
      </c>
      <c r="T309" s="152" t="s">
        <v>576</v>
      </c>
      <c r="U309" s="152" t="s">
        <v>654</v>
      </c>
      <c r="V309" s="152"/>
      <c r="W309" s="158">
        <v>1</v>
      </c>
      <c r="X309" s="158" t="s">
        <v>582</v>
      </c>
    </row>
    <row r="310" spans="2:24">
      <c r="B310" s="918"/>
      <c r="C310" s="921"/>
      <c r="D310" s="161">
        <v>4</v>
      </c>
      <c r="E310" s="152" t="s">
        <v>699</v>
      </c>
      <c r="F310" s="153">
        <v>1312.6315999999995</v>
      </c>
      <c r="G310" s="152">
        <v>416.85</v>
      </c>
      <c r="H310" s="152">
        <v>408.23</v>
      </c>
      <c r="I310" s="162">
        <f t="shared" si="75"/>
        <v>0.9793210987165647</v>
      </c>
      <c r="J310" s="152">
        <v>22.5</v>
      </c>
      <c r="K310" s="162">
        <f t="shared" si="76"/>
        <v>5.3976250449802081E-2</v>
      </c>
      <c r="L310" s="153">
        <v>94.57</v>
      </c>
      <c r="M310" s="163">
        <f t="shared" si="77"/>
        <v>1.0332973491663668</v>
      </c>
      <c r="N310" s="153">
        <v>1312.6315999999995</v>
      </c>
      <c r="O310" s="152">
        <v>0</v>
      </c>
      <c r="P310" s="154">
        <v>0</v>
      </c>
      <c r="Q310" s="253">
        <v>0</v>
      </c>
      <c r="R310" s="152">
        <v>13.879999999999995</v>
      </c>
      <c r="S310" s="154">
        <v>3.3297349166366785E-2</v>
      </c>
      <c r="T310" s="152" t="s">
        <v>576</v>
      </c>
      <c r="U310" s="152" t="s">
        <v>654</v>
      </c>
      <c r="V310" s="152"/>
      <c r="W310" s="158">
        <v>1</v>
      </c>
      <c r="X310" s="158" t="s">
        <v>698</v>
      </c>
    </row>
    <row r="311" spans="2:24">
      <c r="B311" s="918"/>
      <c r="C311" s="921"/>
      <c r="D311" s="161">
        <v>5</v>
      </c>
      <c r="E311" s="152" t="s">
        <v>649</v>
      </c>
      <c r="F311" s="153">
        <v>1227.9534000000003</v>
      </c>
      <c r="G311" s="152">
        <v>152.16</v>
      </c>
      <c r="H311" s="152">
        <v>149.5</v>
      </c>
      <c r="I311" s="162">
        <f t="shared" si="75"/>
        <v>0.98251840168243953</v>
      </c>
      <c r="J311" s="152">
        <v>15</v>
      </c>
      <c r="K311" s="162">
        <f t="shared" si="76"/>
        <v>9.8580441640378547E-2</v>
      </c>
      <c r="L311" s="153">
        <v>99.51</v>
      </c>
      <c r="M311" s="163">
        <f t="shared" si="77"/>
        <v>1.0810988433228181</v>
      </c>
      <c r="N311" s="153">
        <v>1227.9534000000003</v>
      </c>
      <c r="O311" s="152">
        <v>0</v>
      </c>
      <c r="P311" s="154">
        <v>0</v>
      </c>
      <c r="Q311" s="253">
        <v>0</v>
      </c>
      <c r="R311" s="152">
        <v>12.340000000000003</v>
      </c>
      <c r="S311" s="154">
        <v>8.1098843322818109E-2</v>
      </c>
      <c r="T311" s="152" t="s">
        <v>576</v>
      </c>
      <c r="U311" s="152" t="s">
        <v>654</v>
      </c>
      <c r="V311" s="152"/>
      <c r="W311" s="158">
        <v>1</v>
      </c>
      <c r="X311" s="158" t="s">
        <v>410</v>
      </c>
    </row>
    <row r="312" spans="2:24">
      <c r="B312" s="918"/>
      <c r="C312" s="921"/>
      <c r="D312" s="161">
        <v>6</v>
      </c>
      <c r="E312" s="152" t="s">
        <v>438</v>
      </c>
      <c r="F312" s="153">
        <v>1113.259200000002</v>
      </c>
      <c r="G312" s="152">
        <v>45.83</v>
      </c>
      <c r="H312" s="152">
        <v>44.56</v>
      </c>
      <c r="I312" s="162">
        <f t="shared" si="75"/>
        <v>0.97228889373772642</v>
      </c>
      <c r="J312" s="152">
        <v>3.04</v>
      </c>
      <c r="K312" s="162">
        <f t="shared" si="76"/>
        <v>6.6332096879773081E-2</v>
      </c>
      <c r="L312" s="153">
        <v>628.96</v>
      </c>
      <c r="M312" s="163">
        <f t="shared" si="77"/>
        <v>1.0386209906174995</v>
      </c>
      <c r="N312" s="153">
        <v>1113.259200000002</v>
      </c>
      <c r="O312" s="152">
        <v>0</v>
      </c>
      <c r="P312" s="154">
        <v>0</v>
      </c>
      <c r="Q312" s="253">
        <v>0</v>
      </c>
      <c r="R312" s="152">
        <v>1.7700000000000031</v>
      </c>
      <c r="S312" s="154">
        <v>3.8620990617499525E-2</v>
      </c>
      <c r="T312" s="152" t="s">
        <v>576</v>
      </c>
      <c r="U312" s="152" t="s">
        <v>654</v>
      </c>
      <c r="V312" s="152"/>
      <c r="W312" s="158">
        <v>1</v>
      </c>
      <c r="X312" s="158" t="s">
        <v>408</v>
      </c>
    </row>
    <row r="313" spans="2:24">
      <c r="B313" s="918"/>
      <c r="C313" s="921"/>
      <c r="D313" s="161">
        <v>7</v>
      </c>
      <c r="E313" s="152" t="s">
        <v>439</v>
      </c>
      <c r="F313" s="153">
        <v>1060.115</v>
      </c>
      <c r="G313" s="152">
        <v>158.11000000000001</v>
      </c>
      <c r="H313" s="152">
        <v>157.71</v>
      </c>
      <c r="I313" s="162">
        <f t="shared" si="75"/>
        <v>0.99747011574220479</v>
      </c>
      <c r="J313" s="152">
        <v>2.15</v>
      </c>
      <c r="K313" s="162">
        <f t="shared" si="76"/>
        <v>1.3598127885649229E-2</v>
      </c>
      <c r="L313" s="153">
        <v>605.78</v>
      </c>
      <c r="M313" s="163">
        <f t="shared" si="77"/>
        <v>1.011068243627854</v>
      </c>
      <c r="N313" s="153">
        <v>1060.115</v>
      </c>
      <c r="O313" s="152">
        <v>0</v>
      </c>
      <c r="P313" s="154">
        <v>0</v>
      </c>
      <c r="Q313" s="253">
        <v>0</v>
      </c>
      <c r="R313" s="152">
        <v>1.75</v>
      </c>
      <c r="S313" s="154">
        <v>1.1068243627854024E-2</v>
      </c>
      <c r="T313" s="152" t="s">
        <v>576</v>
      </c>
      <c r="U313" s="152" t="s">
        <v>220</v>
      </c>
      <c r="V313" s="152" t="s">
        <v>383</v>
      </c>
      <c r="W313" s="158">
        <v>1</v>
      </c>
      <c r="X313" s="158" t="s">
        <v>374</v>
      </c>
    </row>
    <row r="314" spans="2:24">
      <c r="B314" s="918"/>
      <c r="C314" s="921"/>
      <c r="D314" s="161">
        <v>8</v>
      </c>
      <c r="E314" s="152" t="s">
        <v>711</v>
      </c>
      <c r="F314" s="153">
        <v>888.8110000000022</v>
      </c>
      <c r="G314" s="152">
        <v>35.15</v>
      </c>
      <c r="H314" s="152">
        <v>35.340000000000003</v>
      </c>
      <c r="I314" s="162">
        <f t="shared" si="75"/>
        <v>1.0054054054054056</v>
      </c>
      <c r="J314" s="152">
        <v>1.75</v>
      </c>
      <c r="K314" s="162">
        <f t="shared" si="76"/>
        <v>4.9786628733997154E-2</v>
      </c>
      <c r="L314" s="153">
        <v>458.15</v>
      </c>
      <c r="M314" s="163">
        <f t="shared" si="77"/>
        <v>1.0551920341394028</v>
      </c>
      <c r="N314" s="153">
        <v>888.8110000000022</v>
      </c>
      <c r="O314" s="152">
        <v>0</v>
      </c>
      <c r="P314" s="154">
        <v>0</v>
      </c>
      <c r="Q314" s="253">
        <v>0</v>
      </c>
      <c r="R314" s="152">
        <v>1.9400000000000048</v>
      </c>
      <c r="S314" s="154">
        <v>5.5192034139402699E-2</v>
      </c>
      <c r="T314" s="152" t="s">
        <v>576</v>
      </c>
      <c r="U314" s="152" t="s">
        <v>654</v>
      </c>
      <c r="V314" s="152"/>
      <c r="W314" s="158">
        <v>1</v>
      </c>
      <c r="X314" s="158" t="s">
        <v>713</v>
      </c>
    </row>
    <row r="315" spans="2:24">
      <c r="B315" s="918"/>
      <c r="C315" s="921"/>
      <c r="D315" s="161">
        <v>9</v>
      </c>
      <c r="E315" s="152" t="s">
        <v>662</v>
      </c>
      <c r="F315" s="153">
        <v>851.28020000000151</v>
      </c>
      <c r="G315" s="152">
        <v>174.44</v>
      </c>
      <c r="H315" s="152">
        <v>176.1</v>
      </c>
      <c r="I315" s="162">
        <f t="shared" si="75"/>
        <v>1.0095161660169685</v>
      </c>
      <c r="J315" s="152">
        <v>2.8</v>
      </c>
      <c r="K315" s="162">
        <f t="shared" si="76"/>
        <v>1.6051364365971106E-2</v>
      </c>
      <c r="L315" s="153">
        <v>190.87</v>
      </c>
      <c r="M315" s="163">
        <f t="shared" si="77"/>
        <v>1.0255675303829397</v>
      </c>
      <c r="N315" s="153">
        <v>851.28020000000151</v>
      </c>
      <c r="O315" s="152">
        <v>0</v>
      </c>
      <c r="P315" s="154">
        <v>0</v>
      </c>
      <c r="Q315" s="253">
        <v>0</v>
      </c>
      <c r="R315" s="152">
        <v>4.460000000000008</v>
      </c>
      <c r="S315" s="154">
        <v>2.5567530382939737E-2</v>
      </c>
      <c r="T315" s="152" t="s">
        <v>576</v>
      </c>
      <c r="U315" s="152" t="s">
        <v>654</v>
      </c>
      <c r="V315" s="152"/>
      <c r="W315" s="158">
        <v>1</v>
      </c>
      <c r="X315" s="158" t="s">
        <v>664</v>
      </c>
    </row>
    <row r="316" spans="2:24">
      <c r="B316" s="919"/>
      <c r="C316" s="922"/>
      <c r="D316" s="161">
        <v>10</v>
      </c>
      <c r="E316" s="152" t="s">
        <v>533</v>
      </c>
      <c r="F316" s="153">
        <v>813.06240000000173</v>
      </c>
      <c r="G316" s="152">
        <v>518.01</v>
      </c>
      <c r="H316" s="152">
        <v>498.72</v>
      </c>
      <c r="I316" s="162">
        <f t="shared" si="75"/>
        <v>0.96276133665373265</v>
      </c>
      <c r="J316" s="152">
        <v>25.65</v>
      </c>
      <c r="K316" s="162">
        <f t="shared" si="76"/>
        <v>4.951641860195749E-2</v>
      </c>
      <c r="L316" s="153">
        <v>127.84</v>
      </c>
      <c r="M316" s="163">
        <f t="shared" si="77"/>
        <v>1.0122777552556901</v>
      </c>
      <c r="N316" s="153">
        <v>813.06240000000173</v>
      </c>
      <c r="O316" s="152">
        <v>0</v>
      </c>
      <c r="P316" s="154">
        <v>0</v>
      </c>
      <c r="Q316" s="253">
        <v>0</v>
      </c>
      <c r="R316" s="152">
        <v>6.3600000000000136</v>
      </c>
      <c r="S316" s="154">
        <v>1.2277755255690071E-2</v>
      </c>
      <c r="T316" s="152" t="s">
        <v>576</v>
      </c>
      <c r="U316" s="152" t="s">
        <v>654</v>
      </c>
      <c r="V316" s="152"/>
      <c r="W316" s="158">
        <v>1</v>
      </c>
      <c r="X316" s="158" t="s">
        <v>370</v>
      </c>
    </row>
    <row r="317" spans="2:24">
      <c r="B317" s="917">
        <f t="shared" ref="B317:B377" si="87">B307+1</f>
        <v>45989</v>
      </c>
      <c r="C317" s="920" t="str">
        <f t="shared" ref="C317" si="88">CHOOSE(WEEKDAY(B317,2),"一","二","三","四","五","六","日")</f>
        <v>五</v>
      </c>
      <c r="D317" s="161">
        <v>1</v>
      </c>
      <c r="E317" s="152" t="s">
        <v>363</v>
      </c>
      <c r="F317" s="153">
        <v>2572.6534999999985</v>
      </c>
      <c r="G317" s="152">
        <v>433.64</v>
      </c>
      <c r="H317" s="152">
        <v>436.39</v>
      </c>
      <c r="I317" s="162">
        <f t="shared" si="75"/>
        <v>1.0063416658979798</v>
      </c>
      <c r="J317" s="152">
        <v>14.7</v>
      </c>
      <c r="K317" s="162">
        <f t="shared" si="76"/>
        <v>3.3899086800110688E-2</v>
      </c>
      <c r="L317" s="153">
        <v>147.43</v>
      </c>
      <c r="M317" s="163">
        <f t="shared" si="77"/>
        <v>1.0402407526980906</v>
      </c>
      <c r="N317" s="153">
        <v>2572.6534999999985</v>
      </c>
      <c r="O317" s="152">
        <v>0</v>
      </c>
      <c r="P317" s="154">
        <v>0</v>
      </c>
      <c r="Q317" s="253">
        <v>0</v>
      </c>
      <c r="R317" s="152">
        <v>17.449999999999989</v>
      </c>
      <c r="S317" s="154">
        <v>4.0240752698090555E-2</v>
      </c>
      <c r="T317" s="152" t="s">
        <v>576</v>
      </c>
      <c r="U317" s="152" t="s">
        <v>219</v>
      </c>
      <c r="V317" s="152" t="s">
        <v>382</v>
      </c>
      <c r="W317" s="158">
        <v>1</v>
      </c>
      <c r="X317" s="158" t="s">
        <v>370</v>
      </c>
    </row>
    <row r="318" spans="2:24">
      <c r="B318" s="918"/>
      <c r="C318" s="921"/>
      <c r="D318" s="161">
        <v>2</v>
      </c>
      <c r="E318" s="152" t="s">
        <v>584</v>
      </c>
      <c r="F318" s="153">
        <v>2070.8441000000016</v>
      </c>
      <c r="G318" s="152">
        <v>32.6</v>
      </c>
      <c r="H318" s="152">
        <v>32.71</v>
      </c>
      <c r="I318" s="162">
        <f t="shared" si="75"/>
        <v>1.0033742331288344</v>
      </c>
      <c r="J318" s="152">
        <v>2.88</v>
      </c>
      <c r="K318" s="162">
        <f t="shared" si="76"/>
        <v>8.8343558282208579E-2</v>
      </c>
      <c r="L318" s="153">
        <v>692.59</v>
      </c>
      <c r="M318" s="163">
        <f t="shared" si="77"/>
        <v>1.091717791411043</v>
      </c>
      <c r="N318" s="153">
        <v>2070.8441000000016</v>
      </c>
      <c r="O318" s="152">
        <v>0</v>
      </c>
      <c r="P318" s="154">
        <v>0</v>
      </c>
      <c r="Q318" s="253">
        <v>0</v>
      </c>
      <c r="R318" s="152">
        <v>2.990000000000002</v>
      </c>
      <c r="S318" s="154">
        <v>9.1717791411042998E-2</v>
      </c>
      <c r="T318" s="152" t="s">
        <v>576</v>
      </c>
      <c r="U318" s="152" t="s">
        <v>654</v>
      </c>
      <c r="V318" s="152"/>
      <c r="W318" s="158">
        <v>1</v>
      </c>
      <c r="X318" s="158" t="s">
        <v>582</v>
      </c>
    </row>
    <row r="319" spans="2:24">
      <c r="B319" s="918"/>
      <c r="C319" s="921"/>
      <c r="D319" s="161">
        <v>3</v>
      </c>
      <c r="E319" s="152" t="s">
        <v>768</v>
      </c>
      <c r="F319" s="153">
        <v>1930.0577999999994</v>
      </c>
      <c r="G319" s="152">
        <v>65.94</v>
      </c>
      <c r="H319" s="152">
        <v>61.17</v>
      </c>
      <c r="I319" s="162">
        <f t="shared" si="75"/>
        <v>0.92766151046405831</v>
      </c>
      <c r="J319" s="152">
        <v>9.35</v>
      </c>
      <c r="K319" s="162">
        <f t="shared" si="76"/>
        <v>0.14179557173187746</v>
      </c>
      <c r="L319" s="153">
        <v>421.41</v>
      </c>
      <c r="M319" s="163">
        <f t="shared" si="77"/>
        <v>1.0694570821959357</v>
      </c>
      <c r="N319" s="153">
        <v>1930.0577999999994</v>
      </c>
      <c r="O319" s="152">
        <v>0</v>
      </c>
      <c r="P319" s="154">
        <v>0</v>
      </c>
      <c r="Q319" s="253">
        <v>0</v>
      </c>
      <c r="R319" s="152">
        <v>4.5799999999999983</v>
      </c>
      <c r="S319" s="154">
        <v>6.9457082195935674E-2</v>
      </c>
      <c r="T319" s="152" t="s">
        <v>576</v>
      </c>
      <c r="U319" s="152" t="s">
        <v>654</v>
      </c>
      <c r="V319" s="152"/>
      <c r="W319" s="158">
        <v>1</v>
      </c>
      <c r="X319" s="158" t="s">
        <v>761</v>
      </c>
    </row>
    <row r="320" spans="2:24">
      <c r="B320" s="918"/>
      <c r="C320" s="921"/>
      <c r="D320" s="161">
        <v>4</v>
      </c>
      <c r="E320" s="152" t="s">
        <v>439</v>
      </c>
      <c r="F320" s="153">
        <v>1617.4325999999924</v>
      </c>
      <c r="G320" s="152">
        <v>134.63</v>
      </c>
      <c r="H320" s="152">
        <v>132.13999999999999</v>
      </c>
      <c r="I320" s="162">
        <f t="shared" si="75"/>
        <v>0.98150486518606539</v>
      </c>
      <c r="J320" s="152">
        <v>5.16</v>
      </c>
      <c r="K320" s="162">
        <f t="shared" si="76"/>
        <v>3.832726732526183E-2</v>
      </c>
      <c r="L320" s="153">
        <v>605.78</v>
      </c>
      <c r="M320" s="163">
        <f t="shared" si="77"/>
        <v>1.0198321325113273</v>
      </c>
      <c r="N320" s="153">
        <v>1617.4325999999924</v>
      </c>
      <c r="O320" s="152">
        <v>0</v>
      </c>
      <c r="P320" s="154">
        <v>0</v>
      </c>
      <c r="Q320" s="253">
        <v>0</v>
      </c>
      <c r="R320" s="152">
        <v>2.6699999999999875</v>
      </c>
      <c r="S320" s="154">
        <v>1.983213251132725E-2</v>
      </c>
      <c r="T320" s="152" t="s">
        <v>576</v>
      </c>
      <c r="U320" s="152" t="s">
        <v>220</v>
      </c>
      <c r="V320" s="152" t="s">
        <v>383</v>
      </c>
      <c r="W320" s="158">
        <v>1</v>
      </c>
      <c r="X320" s="158" t="s">
        <v>374</v>
      </c>
    </row>
    <row r="321" spans="2:24">
      <c r="B321" s="918"/>
      <c r="C321" s="921"/>
      <c r="D321" s="161">
        <v>5</v>
      </c>
      <c r="E321" s="152" t="s">
        <v>795</v>
      </c>
      <c r="F321" s="153">
        <v>1147.5</v>
      </c>
      <c r="G321" s="152">
        <v>5955</v>
      </c>
      <c r="H321" s="152">
        <v>6330</v>
      </c>
      <c r="I321" s="162">
        <f t="shared" si="75"/>
        <v>1.0629722921914357</v>
      </c>
      <c r="J321" s="152">
        <v>0</v>
      </c>
      <c r="K321" s="162">
        <f t="shared" si="76"/>
        <v>0</v>
      </c>
      <c r="L321" s="153">
        <v>3.06</v>
      </c>
      <c r="M321" s="163">
        <f t="shared" si="77"/>
        <v>1.0629722921914357</v>
      </c>
      <c r="N321" s="153">
        <v>1147.5</v>
      </c>
      <c r="O321" s="152">
        <v>0</v>
      </c>
      <c r="P321" s="154">
        <v>0</v>
      </c>
      <c r="Q321" s="253">
        <v>0</v>
      </c>
      <c r="R321" s="152">
        <v>375</v>
      </c>
      <c r="S321" s="154">
        <v>6.2972292191435769E-2</v>
      </c>
      <c r="T321" s="152" t="s">
        <v>576</v>
      </c>
      <c r="U321" s="152" t="s">
        <v>654</v>
      </c>
      <c r="V321" s="152"/>
      <c r="W321" s="158">
        <v>1</v>
      </c>
      <c r="X321" s="158" t="s">
        <v>416</v>
      </c>
    </row>
    <row r="322" spans="2:24">
      <c r="B322" s="918"/>
      <c r="C322" s="921"/>
      <c r="D322" s="161">
        <v>6</v>
      </c>
      <c r="E322" s="152" t="s">
        <v>438</v>
      </c>
      <c r="F322" s="153">
        <v>1050.3632000000011</v>
      </c>
      <c r="G322" s="152">
        <v>38.08</v>
      </c>
      <c r="H322" s="152">
        <v>38.61</v>
      </c>
      <c r="I322" s="162">
        <f t="shared" si="75"/>
        <v>1.0139180672268908</v>
      </c>
      <c r="J322" s="152">
        <v>1.1399999999999999</v>
      </c>
      <c r="K322" s="162">
        <f t="shared" si="76"/>
        <v>2.9936974789915964E-2</v>
      </c>
      <c r="L322" s="153">
        <v>628.96</v>
      </c>
      <c r="M322" s="163">
        <f t="shared" si="77"/>
        <v>1.0438550420168067</v>
      </c>
      <c r="N322" s="153">
        <v>1050.3632000000011</v>
      </c>
      <c r="O322" s="152">
        <v>0</v>
      </c>
      <c r="P322" s="154">
        <v>0</v>
      </c>
      <c r="Q322" s="253">
        <v>0</v>
      </c>
      <c r="R322" s="152">
        <v>1.6700000000000017</v>
      </c>
      <c r="S322" s="154">
        <v>4.3855042016806768E-2</v>
      </c>
      <c r="T322" s="152" t="s">
        <v>576</v>
      </c>
      <c r="U322" s="152" t="s">
        <v>654</v>
      </c>
      <c r="V322" s="152"/>
      <c r="W322" s="158">
        <v>1</v>
      </c>
      <c r="X322" s="158" t="s">
        <v>408</v>
      </c>
    </row>
    <row r="323" spans="2:24">
      <c r="B323" s="918"/>
      <c r="C323" s="921"/>
      <c r="D323" s="161">
        <v>7</v>
      </c>
      <c r="E323" s="152" t="s">
        <v>663</v>
      </c>
      <c r="F323" s="153">
        <v>990.2965999999991</v>
      </c>
      <c r="G323" s="152">
        <v>41.84</v>
      </c>
      <c r="H323" s="152">
        <v>42.33</v>
      </c>
      <c r="I323" s="162">
        <f t="shared" si="75"/>
        <v>1.0117112810707456</v>
      </c>
      <c r="J323" s="152">
        <v>2.2000000000000002</v>
      </c>
      <c r="K323" s="162">
        <f t="shared" si="76"/>
        <v>5.2581261950286805E-2</v>
      </c>
      <c r="L323" s="153">
        <v>368.14</v>
      </c>
      <c r="M323" s="163">
        <f t="shared" si="77"/>
        <v>1.0642925430210324</v>
      </c>
      <c r="N323" s="153">
        <v>990.2965999999991</v>
      </c>
      <c r="O323" s="152">
        <v>0</v>
      </c>
      <c r="P323" s="154">
        <v>0</v>
      </c>
      <c r="Q323" s="253">
        <v>0</v>
      </c>
      <c r="R323" s="152">
        <v>2.6899999999999977</v>
      </c>
      <c r="S323" s="154">
        <v>6.4292543021032447E-2</v>
      </c>
      <c r="T323" s="152" t="s">
        <v>576</v>
      </c>
      <c r="U323" s="152" t="s">
        <v>654</v>
      </c>
      <c r="V323" s="152"/>
      <c r="W323" s="158">
        <v>1</v>
      </c>
      <c r="X323" s="158" t="s">
        <v>665</v>
      </c>
    </row>
    <row r="324" spans="2:24">
      <c r="B324" s="918"/>
      <c r="C324" s="921"/>
      <c r="D324" s="161">
        <v>8</v>
      </c>
      <c r="E324" s="152" t="s">
        <v>697</v>
      </c>
      <c r="F324" s="153">
        <v>914.12640000000101</v>
      </c>
      <c r="G324" s="152">
        <v>162.88999999999999</v>
      </c>
      <c r="H324" s="152">
        <v>155.36000000000001</v>
      </c>
      <c r="I324" s="162">
        <f t="shared" si="75"/>
        <v>0.95377248449874164</v>
      </c>
      <c r="J324" s="152">
        <v>21.45</v>
      </c>
      <c r="K324" s="162">
        <f t="shared" si="76"/>
        <v>0.13168395849960096</v>
      </c>
      <c r="L324" s="153">
        <v>65.67</v>
      </c>
      <c r="M324" s="163">
        <f t="shared" si="77"/>
        <v>1.0854564429983427</v>
      </c>
      <c r="N324" s="153">
        <v>914.12640000000101</v>
      </c>
      <c r="O324" s="152">
        <v>0</v>
      </c>
      <c r="P324" s="154">
        <v>0</v>
      </c>
      <c r="Q324" s="253">
        <v>0</v>
      </c>
      <c r="R324" s="152">
        <v>13.920000000000016</v>
      </c>
      <c r="S324" s="154">
        <v>8.5456442998342541E-2</v>
      </c>
      <c r="T324" s="152" t="s">
        <v>576</v>
      </c>
      <c r="U324" s="152" t="s">
        <v>654</v>
      </c>
      <c r="V324" s="152"/>
      <c r="W324" s="158">
        <v>1</v>
      </c>
      <c r="X324" s="158" t="s">
        <v>698</v>
      </c>
    </row>
    <row r="325" spans="2:24">
      <c r="B325" s="918"/>
      <c r="C325" s="921"/>
      <c r="D325" s="161">
        <v>9</v>
      </c>
      <c r="E325" s="152" t="s">
        <v>772</v>
      </c>
      <c r="F325" s="153">
        <v>911.69899999999939</v>
      </c>
      <c r="G325" s="152">
        <v>89.75</v>
      </c>
      <c r="H325" s="152">
        <v>89.6</v>
      </c>
      <c r="I325" s="162">
        <f t="shared" si="75"/>
        <v>0.9983286908077994</v>
      </c>
      <c r="J325" s="152">
        <v>8</v>
      </c>
      <c r="K325" s="162">
        <f t="shared" si="76"/>
        <v>8.9136490250696379E-2</v>
      </c>
      <c r="L325" s="153">
        <v>116.14</v>
      </c>
      <c r="M325" s="163">
        <f t="shared" si="77"/>
        <v>1.0874651810584957</v>
      </c>
      <c r="N325" s="153">
        <v>911.69899999999939</v>
      </c>
      <c r="O325" s="152">
        <v>0</v>
      </c>
      <c r="P325" s="154">
        <v>0</v>
      </c>
      <c r="Q325" s="253">
        <v>0</v>
      </c>
      <c r="R325" s="152">
        <v>7.8499999999999943</v>
      </c>
      <c r="S325" s="154">
        <v>8.7465181058495753E-2</v>
      </c>
      <c r="T325" s="152" t="s">
        <v>576</v>
      </c>
      <c r="U325" s="152" t="s">
        <v>654</v>
      </c>
      <c r="V325" s="152"/>
      <c r="W325" s="158">
        <v>1</v>
      </c>
      <c r="X325" s="158" t="s">
        <v>762</v>
      </c>
    </row>
    <row r="326" spans="2:24">
      <c r="B326" s="919"/>
      <c r="C326" s="922"/>
      <c r="D326" s="161">
        <v>10</v>
      </c>
      <c r="E326" s="152" t="s">
        <v>699</v>
      </c>
      <c r="F326" s="153">
        <v>839.78159999999946</v>
      </c>
      <c r="G326" s="152">
        <v>375.9</v>
      </c>
      <c r="H326" s="152">
        <v>369.78</v>
      </c>
      <c r="I326" s="162">
        <f t="shared" si="75"/>
        <v>0.98371907422186755</v>
      </c>
      <c r="J326" s="152">
        <v>15</v>
      </c>
      <c r="K326" s="162">
        <f t="shared" si="76"/>
        <v>3.9904229848363927E-2</v>
      </c>
      <c r="L326" s="153">
        <v>94.57</v>
      </c>
      <c r="M326" s="163">
        <f t="shared" si="77"/>
        <v>1.0236233040702314</v>
      </c>
      <c r="N326" s="153">
        <v>839.78159999999946</v>
      </c>
      <c r="O326" s="152">
        <v>0</v>
      </c>
      <c r="P326" s="154">
        <v>0</v>
      </c>
      <c r="Q326" s="253">
        <v>0</v>
      </c>
      <c r="R326" s="152">
        <v>8.8799999999999955</v>
      </c>
      <c r="S326" s="154">
        <v>2.3623304070231433E-2</v>
      </c>
      <c r="T326" s="152" t="s">
        <v>576</v>
      </c>
      <c r="U326" s="152" t="s">
        <v>654</v>
      </c>
      <c r="V326" s="152"/>
      <c r="W326" s="158">
        <v>1</v>
      </c>
      <c r="X326" s="158" t="s">
        <v>698</v>
      </c>
    </row>
    <row r="327" spans="2:24">
      <c r="B327" s="917">
        <f t="shared" si="87"/>
        <v>45990</v>
      </c>
      <c r="C327" s="920" t="str">
        <f t="shared" ref="C327" si="89">CHOOSE(WEEKDAY(B327,2),"一","二","三","四","五","六","日")</f>
        <v>六</v>
      </c>
      <c r="D327" s="161">
        <v>1</v>
      </c>
      <c r="E327" s="152" t="s">
        <v>785</v>
      </c>
      <c r="F327" s="153">
        <v>2228.4947999999972</v>
      </c>
      <c r="G327" s="152">
        <v>126.28</v>
      </c>
      <c r="H327" s="152">
        <v>121.85</v>
      </c>
      <c r="I327" s="162">
        <f t="shared" ref="I327:I390" si="90">H327/G327</f>
        <v>0.96491922711434897</v>
      </c>
      <c r="J327" s="152">
        <v>9.75</v>
      </c>
      <c r="K327" s="162">
        <f t="shared" ref="K327:K390" si="91">J327/G327</f>
        <v>7.7209375989863799E-2</v>
      </c>
      <c r="L327" s="153">
        <v>418.89</v>
      </c>
      <c r="M327" s="163">
        <f t="shared" ref="M327:M390" si="92">(H327+J327)/G327</f>
        <v>1.0421286031042127</v>
      </c>
      <c r="N327" s="153">
        <v>2228.4947999999972</v>
      </c>
      <c r="O327" s="152">
        <v>0</v>
      </c>
      <c r="P327" s="154">
        <v>0</v>
      </c>
      <c r="Q327" s="253">
        <v>0</v>
      </c>
      <c r="R327" s="152">
        <v>5.3199999999999932</v>
      </c>
      <c r="S327" s="154">
        <v>4.2128603104212806E-2</v>
      </c>
      <c r="T327" s="152" t="s">
        <v>576</v>
      </c>
      <c r="U327" s="152" t="s">
        <v>654</v>
      </c>
      <c r="V327" s="152"/>
      <c r="W327" s="158">
        <v>1</v>
      </c>
      <c r="X327" s="158" t="s">
        <v>779</v>
      </c>
    </row>
    <row r="328" spans="2:24">
      <c r="B328" s="918"/>
      <c r="C328" s="921"/>
      <c r="D328" s="161">
        <v>2</v>
      </c>
      <c r="E328" s="152" t="s">
        <v>363</v>
      </c>
      <c r="F328" s="153">
        <v>2168.6953000000053</v>
      </c>
      <c r="G328" s="152">
        <v>504.02</v>
      </c>
      <c r="H328" s="152">
        <v>503.69</v>
      </c>
      <c r="I328" s="162">
        <f t="shared" si="90"/>
        <v>0.99934526407682234</v>
      </c>
      <c r="J328" s="152">
        <v>15.04</v>
      </c>
      <c r="K328" s="162">
        <f t="shared" si="91"/>
        <v>2.9840085710884489E-2</v>
      </c>
      <c r="L328" s="153">
        <v>147.43</v>
      </c>
      <c r="M328" s="163">
        <f t="shared" si="92"/>
        <v>1.0291853497877068</v>
      </c>
      <c r="N328" s="153">
        <v>2168.6953000000053</v>
      </c>
      <c r="O328" s="152">
        <v>0</v>
      </c>
      <c r="P328" s="154">
        <v>0</v>
      </c>
      <c r="Q328" s="253">
        <v>0</v>
      </c>
      <c r="R328" s="152">
        <v>14.710000000000036</v>
      </c>
      <c r="S328" s="154">
        <v>2.9185349787706909E-2</v>
      </c>
      <c r="T328" s="152" t="s">
        <v>576</v>
      </c>
      <c r="U328" s="152" t="s">
        <v>219</v>
      </c>
      <c r="V328" s="152" t="s">
        <v>382</v>
      </c>
      <c r="W328" s="158">
        <v>1</v>
      </c>
      <c r="X328" s="158" t="s">
        <v>370</v>
      </c>
    </row>
    <row r="329" spans="2:24">
      <c r="B329" s="918"/>
      <c r="C329" s="921"/>
      <c r="D329" s="161">
        <v>3</v>
      </c>
      <c r="E329" s="152" t="s">
        <v>435</v>
      </c>
      <c r="F329" s="153">
        <v>2009.7098999999973</v>
      </c>
      <c r="G329" s="152">
        <v>94.18</v>
      </c>
      <c r="H329" s="152">
        <v>95.69</v>
      </c>
      <c r="I329" s="162">
        <f t="shared" si="90"/>
        <v>1.0160331280526651</v>
      </c>
      <c r="J329" s="152">
        <v>3.2</v>
      </c>
      <c r="K329" s="162">
        <f t="shared" si="91"/>
        <v>3.397748991293268E-2</v>
      </c>
      <c r="L329" s="153">
        <v>426.69</v>
      </c>
      <c r="M329" s="163">
        <f t="shared" si="92"/>
        <v>1.0500106179655977</v>
      </c>
      <c r="N329" s="153">
        <v>2009.7098999999973</v>
      </c>
      <c r="O329" s="152">
        <v>0</v>
      </c>
      <c r="P329" s="154">
        <v>0</v>
      </c>
      <c r="Q329" s="253">
        <v>0</v>
      </c>
      <c r="R329" s="152">
        <v>4.7099999999999937</v>
      </c>
      <c r="S329" s="154">
        <v>5.001061796559772E-2</v>
      </c>
      <c r="T329" s="152" t="s">
        <v>576</v>
      </c>
      <c r="U329" s="152" t="s">
        <v>654</v>
      </c>
      <c r="V329" s="152"/>
      <c r="W329" s="158">
        <v>1</v>
      </c>
      <c r="X329" s="158" t="s">
        <v>436</v>
      </c>
    </row>
    <row r="330" spans="2:24">
      <c r="B330" s="918"/>
      <c r="C330" s="921"/>
      <c r="D330" s="161">
        <v>4</v>
      </c>
      <c r="E330" s="152" t="s">
        <v>680</v>
      </c>
      <c r="F330" s="153">
        <v>1390.430600000001</v>
      </c>
      <c r="G330" s="152">
        <v>41.4</v>
      </c>
      <c r="H330" s="152">
        <v>44.03</v>
      </c>
      <c r="I330" s="162">
        <f t="shared" si="90"/>
        <v>1.0635265700483092</v>
      </c>
      <c r="J330" s="152">
        <v>0.75</v>
      </c>
      <c r="K330" s="162">
        <f t="shared" si="91"/>
        <v>1.8115942028985508E-2</v>
      </c>
      <c r="L330" s="153">
        <v>411.37</v>
      </c>
      <c r="M330" s="163">
        <f t="shared" si="92"/>
        <v>1.0816425120772948</v>
      </c>
      <c r="N330" s="153">
        <v>1390.430600000001</v>
      </c>
      <c r="O330" s="152">
        <v>0</v>
      </c>
      <c r="P330" s="154">
        <v>0</v>
      </c>
      <c r="Q330" s="253">
        <v>0</v>
      </c>
      <c r="R330" s="152">
        <v>3.3800000000000026</v>
      </c>
      <c r="S330" s="154">
        <v>8.1642512077294754E-2</v>
      </c>
      <c r="T330" s="152" t="s">
        <v>576</v>
      </c>
      <c r="U330" s="152" t="s">
        <v>654</v>
      </c>
      <c r="V330" s="152"/>
      <c r="W330" s="158">
        <v>1</v>
      </c>
      <c r="X330" s="158" t="s">
        <v>669</v>
      </c>
    </row>
    <row r="331" spans="2:24">
      <c r="B331" s="918"/>
      <c r="C331" s="921"/>
      <c r="D331" s="161">
        <v>5</v>
      </c>
      <c r="E331" s="152" t="s">
        <v>438</v>
      </c>
      <c r="F331" s="153">
        <v>1352.2639999999992</v>
      </c>
      <c r="G331" s="152">
        <v>45.68</v>
      </c>
      <c r="H331" s="152">
        <v>45.93</v>
      </c>
      <c r="I331" s="162">
        <f t="shared" si="90"/>
        <v>1.0054728546409808</v>
      </c>
      <c r="J331" s="152">
        <v>1.9</v>
      </c>
      <c r="K331" s="162">
        <f t="shared" si="91"/>
        <v>4.1593695271453589E-2</v>
      </c>
      <c r="L331" s="153">
        <v>628.96</v>
      </c>
      <c r="M331" s="163">
        <f t="shared" si="92"/>
        <v>1.0470665499124343</v>
      </c>
      <c r="N331" s="153">
        <v>1352.2639999999992</v>
      </c>
      <c r="O331" s="152">
        <v>0</v>
      </c>
      <c r="P331" s="154">
        <v>0</v>
      </c>
      <c r="Q331" s="253">
        <v>0</v>
      </c>
      <c r="R331" s="152">
        <v>2.1499999999999986</v>
      </c>
      <c r="S331" s="154">
        <v>4.7066549912434294E-2</v>
      </c>
      <c r="T331" s="152" t="s">
        <v>576</v>
      </c>
      <c r="U331" s="152" t="s">
        <v>654</v>
      </c>
      <c r="V331" s="152"/>
      <c r="W331" s="158">
        <v>1</v>
      </c>
      <c r="X331" s="158" t="s">
        <v>408</v>
      </c>
    </row>
    <row r="332" spans="2:24">
      <c r="B332" s="918"/>
      <c r="C332" s="921"/>
      <c r="D332" s="161">
        <v>6</v>
      </c>
      <c r="E332" s="152" t="s">
        <v>784</v>
      </c>
      <c r="F332" s="153">
        <v>1079.939999999996</v>
      </c>
      <c r="G332" s="152">
        <v>464.1</v>
      </c>
      <c r="H332" s="152">
        <v>333.4</v>
      </c>
      <c r="I332" s="162">
        <f t="shared" si="90"/>
        <v>0.71837965955613003</v>
      </c>
      <c r="J332" s="152">
        <v>143</v>
      </c>
      <c r="K332" s="162">
        <f t="shared" si="91"/>
        <v>0.30812324929971985</v>
      </c>
      <c r="L332" s="153">
        <v>87.8</v>
      </c>
      <c r="M332" s="163">
        <f t="shared" si="92"/>
        <v>1.0265029088558499</v>
      </c>
      <c r="N332" s="153">
        <v>1079.939999999996</v>
      </c>
      <c r="O332" s="152">
        <v>0</v>
      </c>
      <c r="P332" s="154">
        <v>0</v>
      </c>
      <c r="Q332" s="253">
        <v>0</v>
      </c>
      <c r="R332" s="152">
        <v>12.299999999999955</v>
      </c>
      <c r="S332" s="154">
        <v>2.6502908855849935E-2</v>
      </c>
      <c r="T332" s="152" t="s">
        <v>576</v>
      </c>
      <c r="U332" s="152" t="s">
        <v>220</v>
      </c>
      <c r="V332" s="152" t="s">
        <v>383</v>
      </c>
      <c r="W332" s="158">
        <v>1</v>
      </c>
      <c r="X332" s="158" t="s">
        <v>782</v>
      </c>
    </row>
    <row r="333" spans="2:24">
      <c r="B333" s="918"/>
      <c r="C333" s="921"/>
      <c r="D333" s="161">
        <v>7</v>
      </c>
      <c r="E333" s="152" t="s">
        <v>768</v>
      </c>
      <c r="F333" s="153">
        <v>994.52759999999682</v>
      </c>
      <c r="G333" s="152">
        <v>61.63</v>
      </c>
      <c r="H333" s="152">
        <v>61.44</v>
      </c>
      <c r="I333" s="162">
        <f t="shared" si="90"/>
        <v>0.99691708583482064</v>
      </c>
      <c r="J333" s="152">
        <v>2.5499999999999998</v>
      </c>
      <c r="K333" s="162">
        <f t="shared" si="91"/>
        <v>4.1375953269511594E-2</v>
      </c>
      <c r="L333" s="153">
        <v>421.41</v>
      </c>
      <c r="M333" s="163">
        <f t="shared" si="92"/>
        <v>1.0382930391043321</v>
      </c>
      <c r="N333" s="153">
        <v>994.52759999999682</v>
      </c>
      <c r="O333" s="152">
        <v>0</v>
      </c>
      <c r="P333" s="154">
        <v>0</v>
      </c>
      <c r="Q333" s="253">
        <v>0</v>
      </c>
      <c r="R333" s="152">
        <v>2.3599999999999923</v>
      </c>
      <c r="S333" s="154">
        <v>3.8293039104332183E-2</v>
      </c>
      <c r="T333" s="152" t="s">
        <v>576</v>
      </c>
      <c r="U333" s="152" t="s">
        <v>654</v>
      </c>
      <c r="V333" s="152"/>
      <c r="W333" s="158">
        <v>1</v>
      </c>
      <c r="X333" s="158" t="s">
        <v>761</v>
      </c>
    </row>
    <row r="334" spans="2:24">
      <c r="B334" s="918"/>
      <c r="C334" s="921"/>
      <c r="D334" s="161">
        <v>8</v>
      </c>
      <c r="E334" s="152" t="s">
        <v>439</v>
      </c>
      <c r="F334" s="153">
        <v>957.13240000000758</v>
      </c>
      <c r="G334" s="152">
        <v>148.13</v>
      </c>
      <c r="H334" s="152">
        <v>144.55000000000001</v>
      </c>
      <c r="I334" s="162">
        <f t="shared" si="90"/>
        <v>0.97583203942482966</v>
      </c>
      <c r="J334" s="152">
        <v>5.16</v>
      </c>
      <c r="K334" s="162">
        <f t="shared" si="91"/>
        <v>3.4834267197731722E-2</v>
      </c>
      <c r="L334" s="153">
        <v>605.78</v>
      </c>
      <c r="M334" s="163">
        <f t="shared" si="92"/>
        <v>1.0106663066225614</v>
      </c>
      <c r="N334" s="153">
        <v>957.13240000000758</v>
      </c>
      <c r="O334" s="152">
        <v>0</v>
      </c>
      <c r="P334" s="154">
        <v>0</v>
      </c>
      <c r="Q334" s="253">
        <v>0</v>
      </c>
      <c r="R334" s="152">
        <v>1.5800000000000125</v>
      </c>
      <c r="S334" s="154">
        <v>1.0666306622561348E-2</v>
      </c>
      <c r="T334" s="152" t="s">
        <v>576</v>
      </c>
      <c r="U334" s="152" t="s">
        <v>220</v>
      </c>
      <c r="V334" s="152" t="s">
        <v>383</v>
      </c>
      <c r="W334" s="158">
        <v>1</v>
      </c>
      <c r="X334" s="158" t="s">
        <v>374</v>
      </c>
    </row>
    <row r="335" spans="2:24">
      <c r="B335" s="918"/>
      <c r="C335" s="921"/>
      <c r="D335" s="161">
        <v>9</v>
      </c>
      <c r="E335" s="152" t="s">
        <v>533</v>
      </c>
      <c r="F335" s="153">
        <v>939.6239999999957</v>
      </c>
      <c r="G335" s="152">
        <v>461.61</v>
      </c>
      <c r="H335" s="152">
        <v>456.06</v>
      </c>
      <c r="I335" s="162">
        <f t="shared" si="90"/>
        <v>0.98797686358614412</v>
      </c>
      <c r="J335" s="152">
        <v>12.9</v>
      </c>
      <c r="K335" s="162">
        <f t="shared" si="91"/>
        <v>2.7945668421394683E-2</v>
      </c>
      <c r="L335" s="153">
        <v>127.84</v>
      </c>
      <c r="M335" s="163">
        <f t="shared" si="92"/>
        <v>1.0159225320075387</v>
      </c>
      <c r="N335" s="153">
        <v>939.6239999999957</v>
      </c>
      <c r="O335" s="152">
        <v>0</v>
      </c>
      <c r="P335" s="154">
        <v>0</v>
      </c>
      <c r="Q335" s="253">
        <v>0</v>
      </c>
      <c r="R335" s="152">
        <v>7.3499999999999659</v>
      </c>
      <c r="S335" s="154">
        <v>1.5922532007538757E-2</v>
      </c>
      <c r="T335" s="152" t="s">
        <v>576</v>
      </c>
      <c r="U335" s="152" t="s">
        <v>654</v>
      </c>
      <c r="V335" s="152"/>
      <c r="W335" s="158">
        <v>1</v>
      </c>
      <c r="X335" s="158" t="s">
        <v>370</v>
      </c>
    </row>
    <row r="336" spans="2:24">
      <c r="B336" s="919"/>
      <c r="C336" s="922"/>
      <c r="D336" s="161">
        <v>10</v>
      </c>
      <c r="E336" s="152" t="s">
        <v>662</v>
      </c>
      <c r="F336" s="153">
        <v>881.81940000000088</v>
      </c>
      <c r="G336" s="152">
        <v>160.69999999999999</v>
      </c>
      <c r="H336" s="152">
        <v>161.82</v>
      </c>
      <c r="I336" s="162">
        <f t="shared" si="90"/>
        <v>1.0069695084007468</v>
      </c>
      <c r="J336" s="152">
        <v>3.5</v>
      </c>
      <c r="K336" s="162">
        <f t="shared" si="91"/>
        <v>2.1779713752333542E-2</v>
      </c>
      <c r="L336" s="153">
        <v>190.87</v>
      </c>
      <c r="M336" s="163">
        <f t="shared" si="92"/>
        <v>1.0287492221530803</v>
      </c>
      <c r="N336" s="153">
        <v>881.81940000000088</v>
      </c>
      <c r="O336" s="152">
        <v>0</v>
      </c>
      <c r="P336" s="154">
        <v>0</v>
      </c>
      <c r="Q336" s="253">
        <v>0</v>
      </c>
      <c r="R336" s="152">
        <v>4.6200000000000045</v>
      </c>
      <c r="S336" s="154">
        <v>2.8749222153080303E-2</v>
      </c>
      <c r="T336" s="152" t="s">
        <v>576</v>
      </c>
      <c r="U336" s="152" t="s">
        <v>654</v>
      </c>
      <c r="V336" s="152"/>
      <c r="W336" s="158">
        <v>1</v>
      </c>
      <c r="X336" s="158" t="s">
        <v>664</v>
      </c>
    </row>
    <row r="337" spans="2:24">
      <c r="B337" s="917">
        <f t="shared" si="87"/>
        <v>45991</v>
      </c>
      <c r="C337" s="920" t="str">
        <f t="shared" ref="C337" si="93">CHOOSE(WEEKDAY(B337,2),"一","二","三","四","五","六","日")</f>
        <v>日</v>
      </c>
      <c r="D337" s="161">
        <v>1</v>
      </c>
      <c r="E337" s="152" t="s">
        <v>786</v>
      </c>
      <c r="F337" s="153">
        <v>3355.651199999998</v>
      </c>
      <c r="G337" s="152">
        <v>197.96</v>
      </c>
      <c r="H337" s="152">
        <v>174.88</v>
      </c>
      <c r="I337" s="162">
        <f t="shared" si="90"/>
        <v>0.88341079005859768</v>
      </c>
      <c r="J337" s="152">
        <v>42</v>
      </c>
      <c r="K337" s="162">
        <f t="shared" si="91"/>
        <v>0.21216407355021216</v>
      </c>
      <c r="L337" s="153">
        <v>177.36</v>
      </c>
      <c r="M337" s="163">
        <f t="shared" si="92"/>
        <v>1.0955748636088098</v>
      </c>
      <c r="N337" s="153">
        <v>3355.651199999998</v>
      </c>
      <c r="O337" s="152">
        <v>0</v>
      </c>
      <c r="P337" s="154">
        <v>0</v>
      </c>
      <c r="Q337" s="253">
        <v>0</v>
      </c>
      <c r="R337" s="152">
        <v>18.919999999999987</v>
      </c>
      <c r="S337" s="154">
        <v>9.557486360880979E-2</v>
      </c>
      <c r="T337" s="152" t="s">
        <v>576</v>
      </c>
      <c r="U337" s="152" t="s">
        <v>654</v>
      </c>
      <c r="V337" s="152"/>
      <c r="W337" s="158">
        <v>1</v>
      </c>
      <c r="X337" s="158" t="s">
        <v>779</v>
      </c>
    </row>
    <row r="338" spans="2:24">
      <c r="B338" s="918"/>
      <c r="C338" s="921"/>
      <c r="D338" s="161">
        <v>2</v>
      </c>
      <c r="E338" s="152" t="s">
        <v>788</v>
      </c>
      <c r="F338" s="153">
        <v>3153.670300000003</v>
      </c>
      <c r="G338" s="152">
        <v>784.89</v>
      </c>
      <c r="H338" s="152">
        <v>768.4</v>
      </c>
      <c r="I338" s="162">
        <f t="shared" si="90"/>
        <v>0.97899068659302579</v>
      </c>
      <c r="J338" s="152">
        <v>56.7</v>
      </c>
      <c r="K338" s="162">
        <f t="shared" si="91"/>
        <v>7.2239422084623334E-2</v>
      </c>
      <c r="L338" s="153">
        <v>78.430000000000007</v>
      </c>
      <c r="M338" s="163">
        <f t="shared" si="92"/>
        <v>1.0512301086776492</v>
      </c>
      <c r="N338" s="153">
        <v>3153.670300000003</v>
      </c>
      <c r="O338" s="152">
        <v>0</v>
      </c>
      <c r="P338" s="154">
        <v>0</v>
      </c>
      <c r="Q338" s="253">
        <v>0</v>
      </c>
      <c r="R338" s="152">
        <v>40.210000000000036</v>
      </c>
      <c r="S338" s="154">
        <v>5.1230108677649142E-2</v>
      </c>
      <c r="T338" s="152" t="s">
        <v>576</v>
      </c>
      <c r="U338" s="152" t="s">
        <v>220</v>
      </c>
      <c r="V338" s="152" t="s">
        <v>383</v>
      </c>
      <c r="W338" s="158">
        <v>1</v>
      </c>
      <c r="X338" s="158" t="s">
        <v>781</v>
      </c>
    </row>
    <row r="339" spans="2:24">
      <c r="B339" s="918"/>
      <c r="C339" s="921"/>
      <c r="D339" s="161">
        <v>3</v>
      </c>
      <c r="E339" s="152" t="s">
        <v>363</v>
      </c>
      <c r="F339" s="153">
        <v>2543.1675</v>
      </c>
      <c r="G339" s="152">
        <v>796.64</v>
      </c>
      <c r="H339" s="152">
        <v>787.47</v>
      </c>
      <c r="I339" s="162">
        <f t="shared" si="90"/>
        <v>0.98848915444868457</v>
      </c>
      <c r="J339" s="152">
        <v>26.42</v>
      </c>
      <c r="K339" s="162">
        <f t="shared" si="91"/>
        <v>3.3164290018075922E-2</v>
      </c>
      <c r="L339" s="153">
        <v>147.43</v>
      </c>
      <c r="M339" s="163">
        <f t="shared" si="92"/>
        <v>1.0216534444667604</v>
      </c>
      <c r="N339" s="153">
        <v>2543.1675</v>
      </c>
      <c r="O339" s="152">
        <v>0</v>
      </c>
      <c r="P339" s="154">
        <v>0</v>
      </c>
      <c r="Q339" s="253">
        <v>0</v>
      </c>
      <c r="R339" s="152">
        <v>17.25</v>
      </c>
      <c r="S339" s="154">
        <v>2.1653444466760395E-2</v>
      </c>
      <c r="T339" s="152" t="s">
        <v>576</v>
      </c>
      <c r="U339" s="152" t="s">
        <v>219</v>
      </c>
      <c r="V339" s="152" t="s">
        <v>382</v>
      </c>
      <c r="W339" s="158">
        <v>1</v>
      </c>
      <c r="X339" s="158" t="s">
        <v>370</v>
      </c>
    </row>
    <row r="340" spans="2:24">
      <c r="B340" s="918"/>
      <c r="C340" s="921"/>
      <c r="D340" s="161">
        <v>4</v>
      </c>
      <c r="E340" s="152" t="s">
        <v>533</v>
      </c>
      <c r="F340" s="153">
        <v>1411.3535999999954</v>
      </c>
      <c r="G340" s="152">
        <v>729.12</v>
      </c>
      <c r="H340" s="152">
        <v>732.25</v>
      </c>
      <c r="I340" s="162">
        <f t="shared" si="90"/>
        <v>1.0042928461707263</v>
      </c>
      <c r="J340" s="152">
        <v>7.91</v>
      </c>
      <c r="K340" s="162">
        <f t="shared" si="91"/>
        <v>1.0848694316436251E-2</v>
      </c>
      <c r="L340" s="153">
        <v>127.84</v>
      </c>
      <c r="M340" s="163">
        <f t="shared" si="92"/>
        <v>1.0151415404871627</v>
      </c>
      <c r="N340" s="153">
        <v>1411.3535999999954</v>
      </c>
      <c r="O340" s="152">
        <v>0</v>
      </c>
      <c r="P340" s="154">
        <v>0</v>
      </c>
      <c r="Q340" s="253">
        <v>0</v>
      </c>
      <c r="R340" s="152">
        <v>11.039999999999964</v>
      </c>
      <c r="S340" s="154">
        <v>1.5141540487162557E-2</v>
      </c>
      <c r="T340" s="152" t="s">
        <v>576</v>
      </c>
      <c r="U340" s="152" t="s">
        <v>654</v>
      </c>
      <c r="V340" s="152"/>
      <c r="W340" s="158">
        <v>1</v>
      </c>
      <c r="X340" s="158" t="s">
        <v>370</v>
      </c>
    </row>
    <row r="341" spans="2:24">
      <c r="B341" s="918"/>
      <c r="C341" s="921"/>
      <c r="D341" s="161">
        <v>5</v>
      </c>
      <c r="E341" s="152" t="s">
        <v>792</v>
      </c>
      <c r="F341" s="153">
        <v>1377.0697000000014</v>
      </c>
      <c r="G341" s="152">
        <v>100.22</v>
      </c>
      <c r="H341" s="152">
        <v>100.51</v>
      </c>
      <c r="I341" s="162">
        <f t="shared" si="90"/>
        <v>1.0028936340051886</v>
      </c>
      <c r="J341" s="152">
        <v>6</v>
      </c>
      <c r="K341" s="162">
        <f t="shared" si="91"/>
        <v>5.9868289762522453E-2</v>
      </c>
      <c r="L341" s="153">
        <v>218.93</v>
      </c>
      <c r="M341" s="163">
        <f t="shared" si="92"/>
        <v>1.0627619237677111</v>
      </c>
      <c r="N341" s="153">
        <v>1377.0697000000014</v>
      </c>
      <c r="O341" s="152">
        <v>0</v>
      </c>
      <c r="P341" s="154">
        <v>0</v>
      </c>
      <c r="Q341" s="253">
        <v>0</v>
      </c>
      <c r="R341" s="152">
        <v>6.2900000000000063</v>
      </c>
      <c r="S341" s="154">
        <v>6.27619237677111E-2</v>
      </c>
      <c r="T341" s="152" t="s">
        <v>576</v>
      </c>
      <c r="U341" s="152" t="s">
        <v>654</v>
      </c>
      <c r="V341" s="152"/>
      <c r="W341" s="158">
        <v>1</v>
      </c>
      <c r="X341" s="158" t="s">
        <v>370</v>
      </c>
    </row>
    <row r="342" spans="2:24">
      <c r="B342" s="918"/>
      <c r="C342" s="921"/>
      <c r="D342" s="161">
        <v>6</v>
      </c>
      <c r="E342" s="152" t="s">
        <v>584</v>
      </c>
      <c r="F342" s="153">
        <v>1302.0692000000017</v>
      </c>
      <c r="G342" s="152">
        <v>46.66</v>
      </c>
      <c r="H342" s="152">
        <v>47.64</v>
      </c>
      <c r="I342" s="162">
        <f t="shared" si="90"/>
        <v>1.0210030004286328</v>
      </c>
      <c r="J342" s="152">
        <v>0.9</v>
      </c>
      <c r="K342" s="162">
        <f t="shared" si="91"/>
        <v>1.9288469781397345E-2</v>
      </c>
      <c r="L342" s="153">
        <v>692.59</v>
      </c>
      <c r="M342" s="163">
        <f t="shared" si="92"/>
        <v>1.0402914702100301</v>
      </c>
      <c r="N342" s="153">
        <v>1302.0692000000017</v>
      </c>
      <c r="O342" s="152">
        <v>0</v>
      </c>
      <c r="P342" s="154">
        <v>0</v>
      </c>
      <c r="Q342" s="253">
        <v>0</v>
      </c>
      <c r="R342" s="152">
        <v>1.8800000000000026</v>
      </c>
      <c r="S342" s="154">
        <v>4.0291470210030059E-2</v>
      </c>
      <c r="T342" s="152" t="s">
        <v>576</v>
      </c>
      <c r="U342" s="152" t="s">
        <v>654</v>
      </c>
      <c r="V342" s="152"/>
      <c r="W342" s="158">
        <v>1</v>
      </c>
      <c r="X342" s="158" t="s">
        <v>582</v>
      </c>
    </row>
    <row r="343" spans="2:24">
      <c r="B343" s="918"/>
      <c r="C343" s="921"/>
      <c r="D343" s="161">
        <v>7</v>
      </c>
      <c r="E343" s="152" t="s">
        <v>789</v>
      </c>
      <c r="F343" s="153">
        <v>1116.5000000000007</v>
      </c>
      <c r="G343" s="152">
        <v>34.97</v>
      </c>
      <c r="H343" s="152">
        <v>34.799999999999997</v>
      </c>
      <c r="I343" s="162">
        <f t="shared" si="90"/>
        <v>0.99513869030597646</v>
      </c>
      <c r="J343" s="152">
        <v>2.2000000000000002</v>
      </c>
      <c r="K343" s="162">
        <f t="shared" si="91"/>
        <v>6.291106662853875E-2</v>
      </c>
      <c r="L343" s="153">
        <v>550</v>
      </c>
      <c r="M343" s="163">
        <f t="shared" si="92"/>
        <v>1.0580497569345153</v>
      </c>
      <c r="N343" s="153">
        <v>1116.5000000000007</v>
      </c>
      <c r="O343" s="152">
        <v>0</v>
      </c>
      <c r="P343" s="154">
        <v>0</v>
      </c>
      <c r="Q343" s="253">
        <v>0</v>
      </c>
      <c r="R343" s="152">
        <v>2.0300000000000011</v>
      </c>
      <c r="S343" s="154">
        <v>5.8049756934515334E-2</v>
      </c>
      <c r="T343" s="152" t="s">
        <v>576</v>
      </c>
      <c r="U343" s="152" t="s">
        <v>654</v>
      </c>
      <c r="V343" s="152"/>
      <c r="W343" s="158">
        <v>1</v>
      </c>
      <c r="X343" s="158" t="s">
        <v>780</v>
      </c>
    </row>
    <row r="344" spans="2:24">
      <c r="B344" s="918"/>
      <c r="C344" s="921"/>
      <c r="D344" s="161">
        <v>8</v>
      </c>
      <c r="E344" s="152" t="s">
        <v>787</v>
      </c>
      <c r="F344" s="153">
        <v>1073.2688000000007</v>
      </c>
      <c r="G344" s="152">
        <v>80.430000000000007</v>
      </c>
      <c r="H344" s="152">
        <v>74.790000000000006</v>
      </c>
      <c r="I344" s="162">
        <f t="shared" si="90"/>
        <v>0.92987691160014918</v>
      </c>
      <c r="J344" s="152">
        <v>9.1999999999999993</v>
      </c>
      <c r="K344" s="162">
        <f t="shared" si="91"/>
        <v>0.11438517965933108</v>
      </c>
      <c r="L344" s="153">
        <v>301.48</v>
      </c>
      <c r="M344" s="163">
        <f t="shared" si="92"/>
        <v>1.0442620912594802</v>
      </c>
      <c r="N344" s="153">
        <v>1073.2688000000007</v>
      </c>
      <c r="O344" s="152">
        <v>0</v>
      </c>
      <c r="P344" s="154">
        <v>0</v>
      </c>
      <c r="Q344" s="253">
        <v>0</v>
      </c>
      <c r="R344" s="152">
        <v>3.5600000000000023</v>
      </c>
      <c r="S344" s="154">
        <v>4.4262091259480316E-2</v>
      </c>
      <c r="T344" s="152" t="s">
        <v>576</v>
      </c>
      <c r="U344" s="152" t="s">
        <v>220</v>
      </c>
      <c r="V344" s="152" t="s">
        <v>383</v>
      </c>
      <c r="W344" s="158">
        <v>1</v>
      </c>
      <c r="X344" s="158" t="s">
        <v>780</v>
      </c>
    </row>
    <row r="345" spans="2:24">
      <c r="B345" s="918"/>
      <c r="C345" s="921"/>
      <c r="D345" s="161">
        <v>9</v>
      </c>
      <c r="E345" s="152" t="s">
        <v>699</v>
      </c>
      <c r="F345" s="153">
        <v>1066.7496000000081</v>
      </c>
      <c r="G345" s="152">
        <v>502.65</v>
      </c>
      <c r="H345" s="152">
        <v>495.93</v>
      </c>
      <c r="I345" s="162">
        <f t="shared" si="90"/>
        <v>0.98663085646075799</v>
      </c>
      <c r="J345" s="152">
        <v>18</v>
      </c>
      <c r="K345" s="162">
        <f t="shared" si="91"/>
        <v>3.581020590868398E-2</v>
      </c>
      <c r="L345" s="153">
        <v>94.57</v>
      </c>
      <c r="M345" s="163">
        <f t="shared" si="92"/>
        <v>1.0224410623694422</v>
      </c>
      <c r="N345" s="153">
        <v>1066.7496000000081</v>
      </c>
      <c r="O345" s="152">
        <v>0</v>
      </c>
      <c r="P345" s="154">
        <v>0</v>
      </c>
      <c r="Q345" s="253">
        <v>0</v>
      </c>
      <c r="R345" s="152">
        <v>11.280000000000086</v>
      </c>
      <c r="S345" s="154">
        <v>2.2441062369442131E-2</v>
      </c>
      <c r="T345" s="152" t="s">
        <v>576</v>
      </c>
      <c r="U345" s="152" t="s">
        <v>654</v>
      </c>
      <c r="V345" s="152"/>
      <c r="W345" s="158">
        <v>1</v>
      </c>
      <c r="X345" s="158" t="s">
        <v>698</v>
      </c>
    </row>
    <row r="346" spans="2:24">
      <c r="B346" s="919"/>
      <c r="C346" s="922"/>
      <c r="D346" s="161">
        <v>10</v>
      </c>
      <c r="E346" s="152" t="s">
        <v>796</v>
      </c>
      <c r="F346" s="153">
        <v>928.14449999999897</v>
      </c>
      <c r="G346" s="152">
        <v>52.45</v>
      </c>
      <c r="H346" s="152">
        <v>47.4</v>
      </c>
      <c r="I346" s="162">
        <f t="shared" si="90"/>
        <v>0.90371782650142984</v>
      </c>
      <c r="J346" s="152">
        <v>9.9</v>
      </c>
      <c r="K346" s="162">
        <f t="shared" si="91"/>
        <v>0.18875119161105813</v>
      </c>
      <c r="L346" s="153">
        <v>191.37</v>
      </c>
      <c r="M346" s="163">
        <f t="shared" si="92"/>
        <v>1.0924690181124879</v>
      </c>
      <c r="N346" s="153">
        <v>928.14449999999897</v>
      </c>
      <c r="O346" s="152">
        <v>0</v>
      </c>
      <c r="P346" s="154">
        <v>0</v>
      </c>
      <c r="Q346" s="253">
        <v>0</v>
      </c>
      <c r="R346" s="152">
        <v>4.8499999999999943</v>
      </c>
      <c r="S346" s="154">
        <v>9.2469018112487977E-2</v>
      </c>
      <c r="T346" s="152" t="s">
        <v>576</v>
      </c>
      <c r="U346" s="152" t="s">
        <v>654</v>
      </c>
      <c r="V346" s="152"/>
      <c r="W346" s="158">
        <v>1</v>
      </c>
      <c r="X346" s="158" t="s">
        <v>780</v>
      </c>
    </row>
    <row r="347" spans="2:24">
      <c r="B347" s="917">
        <f t="shared" si="87"/>
        <v>45992</v>
      </c>
      <c r="C347" s="920" t="str">
        <f t="shared" ref="C347" si="94">CHOOSE(WEEKDAY(B347,2),"一","二","三","四","五","六","日")</f>
        <v>一</v>
      </c>
      <c r="D347" s="161">
        <v>1</v>
      </c>
      <c r="E347" s="152" t="s">
        <v>363</v>
      </c>
      <c r="F347" s="153">
        <v>2255.6790000000101</v>
      </c>
      <c r="G347" s="152">
        <v>749.13</v>
      </c>
      <c r="H347" s="152">
        <v>750.21</v>
      </c>
      <c r="I347" s="162">
        <f t="shared" si="90"/>
        <v>1.0014416723399144</v>
      </c>
      <c r="J347" s="152">
        <v>14.22</v>
      </c>
      <c r="K347" s="162">
        <f t="shared" si="91"/>
        <v>1.8982019142204959E-2</v>
      </c>
      <c r="L347" s="153">
        <v>147.43</v>
      </c>
      <c r="M347" s="163">
        <f t="shared" si="92"/>
        <v>1.0204236914821194</v>
      </c>
      <c r="N347" s="153">
        <v>2255.6790000000101</v>
      </c>
      <c r="O347" s="152">
        <v>0</v>
      </c>
      <c r="P347" s="154">
        <v>0</v>
      </c>
      <c r="Q347" s="253">
        <v>0</v>
      </c>
      <c r="R347" s="152">
        <v>15.300000000000068</v>
      </c>
      <c r="S347" s="154">
        <v>2.0423691482119349E-2</v>
      </c>
      <c r="T347" s="152" t="s">
        <v>576</v>
      </c>
      <c r="U347" s="152" t="s">
        <v>219</v>
      </c>
      <c r="V347" s="152" t="s">
        <v>382</v>
      </c>
      <c r="W347" s="158">
        <v>1</v>
      </c>
      <c r="X347" s="158" t="s">
        <v>370</v>
      </c>
    </row>
    <row r="348" spans="2:24">
      <c r="B348" s="918"/>
      <c r="C348" s="921"/>
      <c r="D348" s="161">
        <v>2</v>
      </c>
      <c r="E348" s="152" t="s">
        <v>533</v>
      </c>
      <c r="F348" s="153">
        <v>1778.2543999999959</v>
      </c>
      <c r="G348" s="152">
        <v>679.59</v>
      </c>
      <c r="H348" s="152">
        <v>673.7</v>
      </c>
      <c r="I348" s="162">
        <f t="shared" si="90"/>
        <v>0.99133300960873472</v>
      </c>
      <c r="J348" s="152">
        <v>19.8</v>
      </c>
      <c r="K348" s="162">
        <f t="shared" si="91"/>
        <v>2.9135213878956429E-2</v>
      </c>
      <c r="L348" s="153">
        <v>127.84</v>
      </c>
      <c r="M348" s="163">
        <f t="shared" si="92"/>
        <v>1.020468223487691</v>
      </c>
      <c r="N348" s="153">
        <v>1778.2543999999959</v>
      </c>
      <c r="O348" s="152">
        <v>0</v>
      </c>
      <c r="P348" s="154">
        <v>0</v>
      </c>
      <c r="Q348" s="253">
        <v>0</v>
      </c>
      <c r="R348" s="152">
        <v>13.909999999999968</v>
      </c>
      <c r="S348" s="154">
        <v>2.0468223487691058E-2</v>
      </c>
      <c r="T348" s="152" t="s">
        <v>576</v>
      </c>
      <c r="U348" s="152" t="s">
        <v>654</v>
      </c>
      <c r="V348" s="152"/>
      <c r="W348" s="158">
        <v>1</v>
      </c>
      <c r="X348" s="158" t="s">
        <v>370</v>
      </c>
    </row>
    <row r="349" spans="2:24">
      <c r="B349" s="918"/>
      <c r="C349" s="921"/>
      <c r="D349" s="161">
        <v>3</v>
      </c>
      <c r="E349" s="152" t="s">
        <v>785</v>
      </c>
      <c r="F349" s="153">
        <v>1491.2484000000009</v>
      </c>
      <c r="G349" s="152">
        <v>128.62</v>
      </c>
      <c r="H349" s="152">
        <v>121.26</v>
      </c>
      <c r="I349" s="162">
        <f t="shared" si="90"/>
        <v>0.94277717306795217</v>
      </c>
      <c r="J349" s="152">
        <v>10.92</v>
      </c>
      <c r="K349" s="162">
        <f t="shared" si="91"/>
        <v>8.4901259524179748E-2</v>
      </c>
      <c r="L349" s="153">
        <v>418.89</v>
      </c>
      <c r="M349" s="163">
        <f t="shared" si="92"/>
        <v>1.027678432592132</v>
      </c>
      <c r="N349" s="153">
        <v>1491.2484000000009</v>
      </c>
      <c r="O349" s="152">
        <v>0</v>
      </c>
      <c r="P349" s="154">
        <v>0</v>
      </c>
      <c r="Q349" s="253">
        <v>0</v>
      </c>
      <c r="R349" s="152">
        <v>3.5600000000000023</v>
      </c>
      <c r="S349" s="154">
        <v>2.7678432592131878E-2</v>
      </c>
      <c r="T349" s="152" t="s">
        <v>576</v>
      </c>
      <c r="U349" s="152" t="s">
        <v>654</v>
      </c>
      <c r="V349" s="152"/>
      <c r="W349" s="158">
        <v>1</v>
      </c>
      <c r="X349" s="158" t="s">
        <v>779</v>
      </c>
    </row>
    <row r="350" spans="2:24">
      <c r="B350" s="918"/>
      <c r="C350" s="921"/>
      <c r="D350" s="161">
        <v>4</v>
      </c>
      <c r="E350" s="152" t="s">
        <v>432</v>
      </c>
      <c r="F350" s="153">
        <v>1428.2124999999992</v>
      </c>
      <c r="G350" s="152">
        <v>188.12</v>
      </c>
      <c r="H350" s="152">
        <v>197.47</v>
      </c>
      <c r="I350" s="162">
        <f t="shared" si="90"/>
        <v>1.0497023176695726</v>
      </c>
      <c r="J350" s="152">
        <v>0</v>
      </c>
      <c r="K350" s="162">
        <f t="shared" si="91"/>
        <v>0</v>
      </c>
      <c r="L350" s="153">
        <v>152.75</v>
      </c>
      <c r="M350" s="163">
        <f t="shared" si="92"/>
        <v>1.0497023176695726</v>
      </c>
      <c r="N350" s="153">
        <v>1428.2124999999992</v>
      </c>
      <c r="O350" s="152">
        <v>0</v>
      </c>
      <c r="P350" s="154">
        <v>0</v>
      </c>
      <c r="Q350" s="253">
        <v>0</v>
      </c>
      <c r="R350" s="152">
        <v>9.3499999999999943</v>
      </c>
      <c r="S350" s="154">
        <v>4.9702317669572581E-2</v>
      </c>
      <c r="T350" s="152" t="s">
        <v>576</v>
      </c>
      <c r="U350" s="152" t="s">
        <v>654</v>
      </c>
      <c r="V350" s="152"/>
      <c r="W350" s="158">
        <v>1</v>
      </c>
      <c r="X350" s="158" t="s">
        <v>436</v>
      </c>
    </row>
    <row r="351" spans="2:24">
      <c r="B351" s="918"/>
      <c r="C351" s="921"/>
      <c r="D351" s="161">
        <v>5</v>
      </c>
      <c r="E351" s="152" t="s">
        <v>773</v>
      </c>
      <c r="F351" s="153">
        <v>1065.9836000000028</v>
      </c>
      <c r="G351" s="152">
        <v>504.63</v>
      </c>
      <c r="H351" s="152">
        <v>477.01</v>
      </c>
      <c r="I351" s="162">
        <f t="shared" si="90"/>
        <v>0.94526682916196025</v>
      </c>
      <c r="J351" s="152">
        <v>43.2</v>
      </c>
      <c r="K351" s="162">
        <f t="shared" si="91"/>
        <v>8.5607276618512584E-2</v>
      </c>
      <c r="L351" s="153">
        <v>68.42</v>
      </c>
      <c r="M351" s="163">
        <f t="shared" si="92"/>
        <v>1.0308741057804729</v>
      </c>
      <c r="N351" s="153">
        <v>1065.9836000000028</v>
      </c>
      <c r="O351" s="152">
        <v>0</v>
      </c>
      <c r="P351" s="154">
        <v>0</v>
      </c>
      <c r="Q351" s="253">
        <v>0</v>
      </c>
      <c r="R351" s="152">
        <v>15.580000000000041</v>
      </c>
      <c r="S351" s="154">
        <v>3.0874105780472904E-2</v>
      </c>
      <c r="T351" s="152" t="s">
        <v>576</v>
      </c>
      <c r="U351" s="152" t="s">
        <v>220</v>
      </c>
      <c r="V351" s="152" t="s">
        <v>383</v>
      </c>
      <c r="W351" s="158">
        <v>1</v>
      </c>
      <c r="X351" s="158" t="s">
        <v>763</v>
      </c>
    </row>
    <row r="352" spans="2:24">
      <c r="B352" s="918"/>
      <c r="C352" s="921"/>
      <c r="D352" s="161">
        <v>6</v>
      </c>
      <c r="E352" s="152" t="s">
        <v>435</v>
      </c>
      <c r="F352" s="153">
        <v>972.85320000000047</v>
      </c>
      <c r="G352" s="152">
        <v>115.76</v>
      </c>
      <c r="H352" s="152">
        <v>112.04</v>
      </c>
      <c r="I352" s="162">
        <f t="shared" si="90"/>
        <v>0.9678645473393227</v>
      </c>
      <c r="J352" s="152">
        <v>6</v>
      </c>
      <c r="K352" s="162">
        <f t="shared" si="91"/>
        <v>5.1831375259156875E-2</v>
      </c>
      <c r="L352" s="153">
        <v>426.69</v>
      </c>
      <c r="M352" s="163">
        <f t="shared" si="92"/>
        <v>1.0196959225984796</v>
      </c>
      <c r="N352" s="153">
        <v>972.85320000000047</v>
      </c>
      <c r="O352" s="152">
        <v>0</v>
      </c>
      <c r="P352" s="154">
        <v>0</v>
      </c>
      <c r="Q352" s="253">
        <v>0</v>
      </c>
      <c r="R352" s="152">
        <v>2.2800000000000011</v>
      </c>
      <c r="S352" s="154">
        <v>1.9695922598479621E-2</v>
      </c>
      <c r="T352" s="152" t="s">
        <v>576</v>
      </c>
      <c r="U352" s="152" t="s">
        <v>654</v>
      </c>
      <c r="V352" s="152"/>
      <c r="W352" s="158">
        <v>1</v>
      </c>
      <c r="X352" s="158" t="s">
        <v>436</v>
      </c>
    </row>
    <row r="353" spans="2:24">
      <c r="B353" s="918"/>
      <c r="C353" s="921"/>
      <c r="D353" s="161">
        <v>7</v>
      </c>
      <c r="E353" s="152" t="s">
        <v>365</v>
      </c>
      <c r="F353" s="153">
        <v>898.11379999999747</v>
      </c>
      <c r="G353" s="152">
        <v>285.60000000000002</v>
      </c>
      <c r="H353" s="152">
        <v>275.99</v>
      </c>
      <c r="I353" s="162">
        <f t="shared" si="90"/>
        <v>0.96635154061624651</v>
      </c>
      <c r="J353" s="152">
        <v>22.4</v>
      </c>
      <c r="K353" s="162">
        <f t="shared" si="91"/>
        <v>7.8431372549019593E-2</v>
      </c>
      <c r="L353" s="153">
        <v>70.22</v>
      </c>
      <c r="M353" s="163">
        <f t="shared" si="92"/>
        <v>1.0447829131652659</v>
      </c>
      <c r="N353" s="153">
        <v>898.11379999999747</v>
      </c>
      <c r="O353" s="152">
        <v>0</v>
      </c>
      <c r="P353" s="154">
        <v>0</v>
      </c>
      <c r="Q353" s="253">
        <v>0</v>
      </c>
      <c r="R353" s="152">
        <v>12.789999999999964</v>
      </c>
      <c r="S353" s="154">
        <v>4.4782913165265975E-2</v>
      </c>
      <c r="T353" s="152" t="s">
        <v>576</v>
      </c>
      <c r="U353" s="152" t="s">
        <v>654</v>
      </c>
      <c r="V353" s="152"/>
      <c r="W353" s="158">
        <v>1</v>
      </c>
      <c r="X353" s="158" t="s">
        <v>378</v>
      </c>
    </row>
    <row r="354" spans="2:24">
      <c r="B354" s="918"/>
      <c r="C354" s="921"/>
      <c r="D354" s="161">
        <v>8</v>
      </c>
      <c r="E354" s="152" t="s">
        <v>438</v>
      </c>
      <c r="F354" s="153">
        <v>886.83360000000232</v>
      </c>
      <c r="G354" s="152">
        <v>54.23</v>
      </c>
      <c r="H354" s="152">
        <v>54.5</v>
      </c>
      <c r="I354" s="162">
        <f t="shared" si="90"/>
        <v>1.0049787940254473</v>
      </c>
      <c r="J354" s="152">
        <v>1.1399999999999999</v>
      </c>
      <c r="K354" s="162">
        <f t="shared" si="91"/>
        <v>2.102157477411027E-2</v>
      </c>
      <c r="L354" s="153">
        <v>628.96</v>
      </c>
      <c r="M354" s="163">
        <f t="shared" si="92"/>
        <v>1.0260003687995576</v>
      </c>
      <c r="N354" s="153">
        <v>886.83360000000232</v>
      </c>
      <c r="O354" s="152">
        <v>0</v>
      </c>
      <c r="P354" s="154">
        <v>0</v>
      </c>
      <c r="Q354" s="253">
        <v>0</v>
      </c>
      <c r="R354" s="152">
        <v>1.4100000000000037</v>
      </c>
      <c r="S354" s="154">
        <v>2.600036879955751E-2</v>
      </c>
      <c r="T354" s="152" t="s">
        <v>576</v>
      </c>
      <c r="U354" s="152" t="s">
        <v>654</v>
      </c>
      <c r="V354" s="152"/>
      <c r="W354" s="158">
        <v>1</v>
      </c>
      <c r="X354" s="158" t="s">
        <v>408</v>
      </c>
    </row>
    <row r="355" spans="2:24">
      <c r="B355" s="918"/>
      <c r="C355" s="921"/>
      <c r="D355" s="161">
        <v>9</v>
      </c>
      <c r="E355" s="152" t="s">
        <v>688</v>
      </c>
      <c r="F355" s="153">
        <v>873.47519999999918</v>
      </c>
      <c r="G355" s="152">
        <v>73.2</v>
      </c>
      <c r="H355" s="152">
        <v>73.44</v>
      </c>
      <c r="I355" s="162">
        <f t="shared" si="90"/>
        <v>1.0032786885245901</v>
      </c>
      <c r="J355" s="152">
        <v>6</v>
      </c>
      <c r="K355" s="162">
        <f t="shared" si="91"/>
        <v>8.1967213114754092E-2</v>
      </c>
      <c r="L355" s="153">
        <v>139.97999999999999</v>
      </c>
      <c r="M355" s="163">
        <f t="shared" si="92"/>
        <v>1.0852459016393441</v>
      </c>
      <c r="N355" s="153">
        <v>873.47519999999918</v>
      </c>
      <c r="O355" s="152">
        <v>0</v>
      </c>
      <c r="P355" s="154">
        <v>0</v>
      </c>
      <c r="Q355" s="253">
        <v>0</v>
      </c>
      <c r="R355" s="152">
        <v>6.2399999999999949</v>
      </c>
      <c r="S355" s="154">
        <v>8.5245901639344188E-2</v>
      </c>
      <c r="T355" s="152" t="s">
        <v>576</v>
      </c>
      <c r="U355" s="152" t="s">
        <v>654</v>
      </c>
      <c r="V355" s="152"/>
      <c r="W355" s="158">
        <v>1</v>
      </c>
      <c r="X355" s="158" t="s">
        <v>685</v>
      </c>
    </row>
    <row r="356" spans="2:24">
      <c r="B356" s="919"/>
      <c r="C356" s="922"/>
      <c r="D356" s="161">
        <v>10</v>
      </c>
      <c r="E356" s="152" t="s">
        <v>747</v>
      </c>
      <c r="F356" s="153">
        <v>860.33139999999867</v>
      </c>
      <c r="G356" s="152">
        <v>179.62</v>
      </c>
      <c r="H356" s="152">
        <v>179.53</v>
      </c>
      <c r="I356" s="162">
        <f t="shared" si="90"/>
        <v>0.99949894221133506</v>
      </c>
      <c r="J356" s="152">
        <v>2.5</v>
      </c>
      <c r="K356" s="162">
        <f t="shared" si="91"/>
        <v>1.3918271907359982E-2</v>
      </c>
      <c r="L356" s="153">
        <v>407.74</v>
      </c>
      <c r="M356" s="163">
        <f t="shared" si="92"/>
        <v>1.013417214118695</v>
      </c>
      <c r="N356" s="153">
        <v>982.65339999999867</v>
      </c>
      <c r="O356" s="152">
        <v>0.3</v>
      </c>
      <c r="P356" s="154">
        <v>1.6701926288831977E-3</v>
      </c>
      <c r="Q356" s="253">
        <v>122.322</v>
      </c>
      <c r="R356" s="152">
        <v>2.1099999999999968</v>
      </c>
      <c r="S356" s="154">
        <v>1.1747021489811807E-2</v>
      </c>
      <c r="T356" s="152" t="s">
        <v>576</v>
      </c>
      <c r="U356" s="152" t="s">
        <v>220</v>
      </c>
      <c r="V356" s="152" t="s">
        <v>383</v>
      </c>
      <c r="W356" s="158">
        <v>1</v>
      </c>
      <c r="X356" s="158" t="s">
        <v>745</v>
      </c>
    </row>
    <row r="357" spans="2:24">
      <c r="B357" s="917">
        <f t="shared" si="87"/>
        <v>45993</v>
      </c>
      <c r="C357" s="920" t="str">
        <f t="shared" ref="C357" si="95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0"/>
        <v>#DIV/0!</v>
      </c>
      <c r="J357" s="152"/>
      <c r="K357" s="162" t="e">
        <f t="shared" si="91"/>
        <v>#DIV/0!</v>
      </c>
      <c r="L357" s="153"/>
      <c r="M357" s="163" t="e">
        <f t="shared" si="92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918"/>
      <c r="C358" s="921"/>
      <c r="D358" s="161">
        <v>2</v>
      </c>
      <c r="E358" s="152"/>
      <c r="F358" s="153"/>
      <c r="G358" s="152"/>
      <c r="H358" s="152"/>
      <c r="I358" s="162" t="e">
        <f t="shared" si="90"/>
        <v>#DIV/0!</v>
      </c>
      <c r="J358" s="152"/>
      <c r="K358" s="162" t="e">
        <f t="shared" si="91"/>
        <v>#DIV/0!</v>
      </c>
      <c r="L358" s="153"/>
      <c r="M358" s="163" t="e">
        <f t="shared" si="92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918"/>
      <c r="C359" s="921"/>
      <c r="D359" s="161">
        <v>3</v>
      </c>
      <c r="E359" s="152"/>
      <c r="F359" s="153"/>
      <c r="G359" s="152"/>
      <c r="H359" s="152"/>
      <c r="I359" s="162" t="e">
        <f t="shared" si="90"/>
        <v>#DIV/0!</v>
      </c>
      <c r="J359" s="152"/>
      <c r="K359" s="162" t="e">
        <f t="shared" si="91"/>
        <v>#DIV/0!</v>
      </c>
      <c r="L359" s="153"/>
      <c r="M359" s="163" t="e">
        <f t="shared" si="92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918"/>
      <c r="C360" s="921"/>
      <c r="D360" s="161">
        <v>4</v>
      </c>
      <c r="E360" s="152"/>
      <c r="F360" s="153"/>
      <c r="G360" s="152"/>
      <c r="H360" s="152"/>
      <c r="I360" s="162" t="e">
        <f t="shared" si="90"/>
        <v>#DIV/0!</v>
      </c>
      <c r="J360" s="152"/>
      <c r="K360" s="162" t="e">
        <f t="shared" si="91"/>
        <v>#DIV/0!</v>
      </c>
      <c r="L360" s="153"/>
      <c r="M360" s="163" t="e">
        <f t="shared" si="92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918"/>
      <c r="C361" s="921"/>
      <c r="D361" s="161">
        <v>5</v>
      </c>
      <c r="E361" s="152"/>
      <c r="F361" s="153"/>
      <c r="G361" s="152"/>
      <c r="H361" s="152"/>
      <c r="I361" s="162" t="e">
        <f t="shared" si="90"/>
        <v>#DIV/0!</v>
      </c>
      <c r="J361" s="152"/>
      <c r="K361" s="162" t="e">
        <f t="shared" si="91"/>
        <v>#DIV/0!</v>
      </c>
      <c r="L361" s="153"/>
      <c r="M361" s="163" t="e">
        <f t="shared" si="92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918"/>
      <c r="C362" s="921"/>
      <c r="D362" s="161">
        <v>6</v>
      </c>
      <c r="E362" s="152"/>
      <c r="F362" s="153"/>
      <c r="G362" s="152"/>
      <c r="H362" s="152"/>
      <c r="I362" s="162" t="e">
        <f t="shared" si="90"/>
        <v>#DIV/0!</v>
      </c>
      <c r="J362" s="152"/>
      <c r="K362" s="162" t="e">
        <f t="shared" si="91"/>
        <v>#DIV/0!</v>
      </c>
      <c r="L362" s="153"/>
      <c r="M362" s="163" t="e">
        <f t="shared" si="92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918"/>
      <c r="C363" s="921"/>
      <c r="D363" s="161">
        <v>7</v>
      </c>
      <c r="E363" s="152"/>
      <c r="F363" s="153"/>
      <c r="G363" s="152"/>
      <c r="H363" s="152"/>
      <c r="I363" s="162" t="e">
        <f t="shared" si="90"/>
        <v>#DIV/0!</v>
      </c>
      <c r="J363" s="152"/>
      <c r="K363" s="162" t="e">
        <f t="shared" si="91"/>
        <v>#DIV/0!</v>
      </c>
      <c r="L363" s="153"/>
      <c r="M363" s="163" t="e">
        <f t="shared" si="92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918"/>
      <c r="C364" s="921"/>
      <c r="D364" s="161">
        <v>8</v>
      </c>
      <c r="E364" s="152"/>
      <c r="F364" s="153"/>
      <c r="G364" s="152"/>
      <c r="H364" s="152"/>
      <c r="I364" s="162" t="e">
        <f t="shared" si="90"/>
        <v>#DIV/0!</v>
      </c>
      <c r="J364" s="152"/>
      <c r="K364" s="162" t="e">
        <f t="shared" si="91"/>
        <v>#DIV/0!</v>
      </c>
      <c r="L364" s="153"/>
      <c r="M364" s="163" t="e">
        <f t="shared" si="92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918"/>
      <c r="C365" s="921"/>
      <c r="D365" s="161">
        <v>9</v>
      </c>
      <c r="E365" s="152"/>
      <c r="F365" s="153"/>
      <c r="G365" s="152"/>
      <c r="H365" s="152"/>
      <c r="I365" s="162" t="e">
        <f t="shared" si="90"/>
        <v>#DIV/0!</v>
      </c>
      <c r="J365" s="152"/>
      <c r="K365" s="162" t="e">
        <f t="shared" si="91"/>
        <v>#DIV/0!</v>
      </c>
      <c r="L365" s="153"/>
      <c r="M365" s="163" t="e">
        <f t="shared" si="92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919"/>
      <c r="C366" s="922"/>
      <c r="D366" s="161">
        <v>10</v>
      </c>
      <c r="E366" s="152"/>
      <c r="F366" s="153"/>
      <c r="G366" s="152"/>
      <c r="H366" s="152"/>
      <c r="I366" s="162" t="e">
        <f t="shared" si="90"/>
        <v>#DIV/0!</v>
      </c>
      <c r="J366" s="152"/>
      <c r="K366" s="162" t="e">
        <f t="shared" si="91"/>
        <v>#DIV/0!</v>
      </c>
      <c r="L366" s="153"/>
      <c r="M366" s="163" t="e">
        <f t="shared" si="92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917">
        <f t="shared" si="87"/>
        <v>45994</v>
      </c>
      <c r="C367" s="920" t="str">
        <f t="shared" ref="C367" si="96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0"/>
        <v>#DIV/0!</v>
      </c>
      <c r="J367" s="152"/>
      <c r="K367" s="162" t="e">
        <f t="shared" si="91"/>
        <v>#DIV/0!</v>
      </c>
      <c r="L367" s="153"/>
      <c r="M367" s="163" t="e">
        <f t="shared" si="92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918"/>
      <c r="C368" s="921"/>
      <c r="D368" s="161">
        <v>2</v>
      </c>
      <c r="E368" s="152"/>
      <c r="F368" s="153"/>
      <c r="G368" s="152"/>
      <c r="H368" s="152"/>
      <c r="I368" s="162" t="e">
        <f t="shared" si="90"/>
        <v>#DIV/0!</v>
      </c>
      <c r="J368" s="152"/>
      <c r="K368" s="162" t="e">
        <f t="shared" si="91"/>
        <v>#DIV/0!</v>
      </c>
      <c r="L368" s="153"/>
      <c r="M368" s="163" t="e">
        <f t="shared" si="92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918"/>
      <c r="C369" s="921"/>
      <c r="D369" s="161">
        <v>3</v>
      </c>
      <c r="E369" s="152"/>
      <c r="F369" s="153"/>
      <c r="G369" s="152"/>
      <c r="H369" s="152"/>
      <c r="I369" s="162" t="e">
        <f t="shared" si="90"/>
        <v>#DIV/0!</v>
      </c>
      <c r="J369" s="152"/>
      <c r="K369" s="162" t="e">
        <f t="shared" si="91"/>
        <v>#DIV/0!</v>
      </c>
      <c r="L369" s="153"/>
      <c r="M369" s="163" t="e">
        <f t="shared" si="92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918"/>
      <c r="C370" s="921"/>
      <c r="D370" s="161">
        <v>4</v>
      </c>
      <c r="E370" s="152"/>
      <c r="F370" s="153"/>
      <c r="G370" s="152"/>
      <c r="H370" s="152"/>
      <c r="I370" s="162" t="e">
        <f t="shared" si="90"/>
        <v>#DIV/0!</v>
      </c>
      <c r="J370" s="152"/>
      <c r="K370" s="162" t="e">
        <f t="shared" si="91"/>
        <v>#DIV/0!</v>
      </c>
      <c r="L370" s="153"/>
      <c r="M370" s="163" t="e">
        <f t="shared" si="92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918"/>
      <c r="C371" s="921"/>
      <c r="D371" s="161">
        <v>5</v>
      </c>
      <c r="E371" s="152"/>
      <c r="F371" s="153"/>
      <c r="G371" s="152"/>
      <c r="H371" s="152"/>
      <c r="I371" s="162" t="e">
        <f t="shared" si="90"/>
        <v>#DIV/0!</v>
      </c>
      <c r="J371" s="152"/>
      <c r="K371" s="162" t="e">
        <f t="shared" si="91"/>
        <v>#DIV/0!</v>
      </c>
      <c r="L371" s="153"/>
      <c r="M371" s="163" t="e">
        <f t="shared" si="92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918"/>
      <c r="C372" s="921"/>
      <c r="D372" s="161">
        <v>6</v>
      </c>
      <c r="E372" s="152"/>
      <c r="F372" s="153"/>
      <c r="G372" s="152"/>
      <c r="H372" s="152"/>
      <c r="I372" s="162" t="e">
        <f t="shared" si="90"/>
        <v>#DIV/0!</v>
      </c>
      <c r="J372" s="152"/>
      <c r="K372" s="162" t="e">
        <f t="shared" si="91"/>
        <v>#DIV/0!</v>
      </c>
      <c r="L372" s="153"/>
      <c r="M372" s="163" t="e">
        <f t="shared" si="92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918"/>
      <c r="C373" s="921"/>
      <c r="D373" s="161">
        <v>7</v>
      </c>
      <c r="E373" s="152"/>
      <c r="F373" s="153"/>
      <c r="G373" s="152"/>
      <c r="H373" s="152"/>
      <c r="I373" s="162" t="e">
        <f t="shared" si="90"/>
        <v>#DIV/0!</v>
      </c>
      <c r="J373" s="152"/>
      <c r="K373" s="162" t="e">
        <f t="shared" si="91"/>
        <v>#DIV/0!</v>
      </c>
      <c r="L373" s="153"/>
      <c r="M373" s="163" t="e">
        <f t="shared" si="92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918"/>
      <c r="C374" s="921"/>
      <c r="D374" s="161">
        <v>8</v>
      </c>
      <c r="E374" s="152"/>
      <c r="F374" s="153"/>
      <c r="G374" s="152"/>
      <c r="H374" s="152"/>
      <c r="I374" s="162" t="e">
        <f t="shared" si="90"/>
        <v>#DIV/0!</v>
      </c>
      <c r="J374" s="152"/>
      <c r="K374" s="162" t="e">
        <f t="shared" si="91"/>
        <v>#DIV/0!</v>
      </c>
      <c r="L374" s="153"/>
      <c r="M374" s="163" t="e">
        <f t="shared" si="92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918"/>
      <c r="C375" s="921"/>
      <c r="D375" s="161">
        <v>9</v>
      </c>
      <c r="E375" s="152"/>
      <c r="F375" s="153"/>
      <c r="G375" s="152"/>
      <c r="H375" s="152"/>
      <c r="I375" s="162" t="e">
        <f t="shared" si="90"/>
        <v>#DIV/0!</v>
      </c>
      <c r="J375" s="152"/>
      <c r="K375" s="162" t="e">
        <f t="shared" si="91"/>
        <v>#DIV/0!</v>
      </c>
      <c r="L375" s="153"/>
      <c r="M375" s="163" t="e">
        <f t="shared" si="92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919"/>
      <c r="C376" s="922"/>
      <c r="D376" s="161">
        <v>10</v>
      </c>
      <c r="E376" s="152"/>
      <c r="F376" s="153"/>
      <c r="G376" s="152"/>
      <c r="H376" s="152"/>
      <c r="I376" s="162" t="e">
        <f t="shared" si="90"/>
        <v>#DIV/0!</v>
      </c>
      <c r="J376" s="152"/>
      <c r="K376" s="162" t="e">
        <f t="shared" si="91"/>
        <v>#DIV/0!</v>
      </c>
      <c r="L376" s="153"/>
      <c r="M376" s="163" t="e">
        <f t="shared" si="92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917">
        <f t="shared" si="87"/>
        <v>45995</v>
      </c>
      <c r="C377" s="920" t="str">
        <f t="shared" ref="C377" si="97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0"/>
        <v>#DIV/0!</v>
      </c>
      <c r="J377" s="152"/>
      <c r="K377" s="162" t="e">
        <f t="shared" si="91"/>
        <v>#DIV/0!</v>
      </c>
      <c r="L377" s="153"/>
      <c r="M377" s="163" t="e">
        <f t="shared" si="92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918"/>
      <c r="C378" s="921"/>
      <c r="D378" s="161">
        <v>2</v>
      </c>
      <c r="E378" s="152"/>
      <c r="F378" s="153"/>
      <c r="G378" s="152"/>
      <c r="H378" s="152"/>
      <c r="I378" s="162" t="e">
        <f t="shared" si="90"/>
        <v>#DIV/0!</v>
      </c>
      <c r="J378" s="152"/>
      <c r="K378" s="162" t="e">
        <f t="shared" si="91"/>
        <v>#DIV/0!</v>
      </c>
      <c r="L378" s="153"/>
      <c r="M378" s="163" t="e">
        <f t="shared" si="92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918"/>
      <c r="C379" s="921"/>
      <c r="D379" s="161">
        <v>3</v>
      </c>
      <c r="E379" s="152"/>
      <c r="F379" s="153"/>
      <c r="G379" s="152"/>
      <c r="H379" s="152"/>
      <c r="I379" s="162" t="e">
        <f t="shared" si="90"/>
        <v>#DIV/0!</v>
      </c>
      <c r="J379" s="152"/>
      <c r="K379" s="162" t="e">
        <f t="shared" si="91"/>
        <v>#DIV/0!</v>
      </c>
      <c r="L379" s="153"/>
      <c r="M379" s="163" t="e">
        <f t="shared" si="92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918"/>
      <c r="C380" s="921"/>
      <c r="D380" s="161">
        <v>4</v>
      </c>
      <c r="E380" s="152"/>
      <c r="F380" s="153"/>
      <c r="G380" s="152"/>
      <c r="H380" s="152"/>
      <c r="I380" s="162" t="e">
        <f t="shared" si="90"/>
        <v>#DIV/0!</v>
      </c>
      <c r="J380" s="152"/>
      <c r="K380" s="162" t="e">
        <f t="shared" si="91"/>
        <v>#DIV/0!</v>
      </c>
      <c r="L380" s="153"/>
      <c r="M380" s="163" t="e">
        <f t="shared" si="92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918"/>
      <c r="C381" s="921"/>
      <c r="D381" s="161">
        <v>5</v>
      </c>
      <c r="E381" s="152"/>
      <c r="F381" s="153"/>
      <c r="G381" s="152"/>
      <c r="H381" s="152"/>
      <c r="I381" s="162" t="e">
        <f t="shared" si="90"/>
        <v>#DIV/0!</v>
      </c>
      <c r="J381" s="152"/>
      <c r="K381" s="162" t="e">
        <f t="shared" si="91"/>
        <v>#DIV/0!</v>
      </c>
      <c r="L381" s="153"/>
      <c r="M381" s="163" t="e">
        <f t="shared" si="92"/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918"/>
      <c r="C382" s="921"/>
      <c r="D382" s="161">
        <v>6</v>
      </c>
      <c r="E382" s="152"/>
      <c r="F382" s="153"/>
      <c r="G382" s="152"/>
      <c r="H382" s="152"/>
      <c r="I382" s="162" t="e">
        <f t="shared" si="90"/>
        <v>#DIV/0!</v>
      </c>
      <c r="J382" s="152"/>
      <c r="K382" s="162" t="e">
        <f t="shared" si="91"/>
        <v>#DIV/0!</v>
      </c>
      <c r="L382" s="153"/>
      <c r="M382" s="163" t="e">
        <f t="shared" si="92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918"/>
      <c r="C383" s="921"/>
      <c r="D383" s="161">
        <v>7</v>
      </c>
      <c r="E383" s="152"/>
      <c r="F383" s="153"/>
      <c r="G383" s="152"/>
      <c r="H383" s="152"/>
      <c r="I383" s="162" t="e">
        <f t="shared" si="90"/>
        <v>#DIV/0!</v>
      </c>
      <c r="J383" s="152"/>
      <c r="K383" s="162" t="e">
        <f t="shared" si="91"/>
        <v>#DIV/0!</v>
      </c>
      <c r="L383" s="153"/>
      <c r="M383" s="163" t="e">
        <f t="shared" si="92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918"/>
      <c r="C384" s="921"/>
      <c r="D384" s="161">
        <v>8</v>
      </c>
      <c r="E384" s="152"/>
      <c r="F384" s="153"/>
      <c r="G384" s="152"/>
      <c r="H384" s="152"/>
      <c r="I384" s="162" t="e">
        <f t="shared" si="90"/>
        <v>#DIV/0!</v>
      </c>
      <c r="J384" s="152"/>
      <c r="K384" s="162" t="e">
        <f t="shared" si="91"/>
        <v>#DIV/0!</v>
      </c>
      <c r="L384" s="153"/>
      <c r="M384" s="163" t="e">
        <f t="shared" si="92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918"/>
      <c r="C385" s="921"/>
      <c r="D385" s="161">
        <v>9</v>
      </c>
      <c r="E385" s="152"/>
      <c r="F385" s="153"/>
      <c r="G385" s="152"/>
      <c r="H385" s="152"/>
      <c r="I385" s="162" t="e">
        <f t="shared" si="90"/>
        <v>#DIV/0!</v>
      </c>
      <c r="J385" s="152"/>
      <c r="K385" s="162" t="e">
        <f t="shared" si="91"/>
        <v>#DIV/0!</v>
      </c>
      <c r="L385" s="153"/>
      <c r="M385" s="163" t="e">
        <f t="shared" si="92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919"/>
      <c r="C386" s="922"/>
      <c r="D386" s="161">
        <v>10</v>
      </c>
      <c r="E386" s="152"/>
      <c r="F386" s="153"/>
      <c r="G386" s="152"/>
      <c r="H386" s="152"/>
      <c r="I386" s="162" t="e">
        <f t="shared" si="90"/>
        <v>#DIV/0!</v>
      </c>
      <c r="J386" s="152"/>
      <c r="K386" s="162" t="e">
        <f t="shared" si="91"/>
        <v>#DIV/0!</v>
      </c>
      <c r="L386" s="153"/>
      <c r="M386" s="163" t="e">
        <f t="shared" si="92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917">
        <f t="shared" ref="B387:B437" si="98">B377+1</f>
        <v>45996</v>
      </c>
      <c r="C387" s="920" t="str">
        <f t="shared" ref="C387" si="99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90"/>
        <v>#DIV/0!</v>
      </c>
      <c r="J387" s="152"/>
      <c r="K387" s="162" t="e">
        <f t="shared" si="91"/>
        <v>#DIV/0!</v>
      </c>
      <c r="L387" s="153"/>
      <c r="M387" s="163" t="e">
        <f t="shared" si="92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918"/>
      <c r="C388" s="921"/>
      <c r="D388" s="161">
        <v>2</v>
      </c>
      <c r="E388" s="152"/>
      <c r="F388" s="153"/>
      <c r="G388" s="152"/>
      <c r="H388" s="152"/>
      <c r="I388" s="162" t="e">
        <f t="shared" si="90"/>
        <v>#DIV/0!</v>
      </c>
      <c r="J388" s="152"/>
      <c r="K388" s="162" t="e">
        <f t="shared" si="91"/>
        <v>#DIV/0!</v>
      </c>
      <c r="L388" s="153"/>
      <c r="M388" s="163" t="e">
        <f t="shared" si="92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918"/>
      <c r="C389" s="921"/>
      <c r="D389" s="161">
        <v>3</v>
      </c>
      <c r="E389" s="152"/>
      <c r="F389" s="153"/>
      <c r="G389" s="152"/>
      <c r="H389" s="152"/>
      <c r="I389" s="162" t="e">
        <f t="shared" si="90"/>
        <v>#DIV/0!</v>
      </c>
      <c r="J389" s="152"/>
      <c r="K389" s="162" t="e">
        <f t="shared" si="91"/>
        <v>#DIV/0!</v>
      </c>
      <c r="L389" s="153"/>
      <c r="M389" s="163" t="e">
        <f t="shared" si="92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918"/>
      <c r="C390" s="921"/>
      <c r="D390" s="161">
        <v>4</v>
      </c>
      <c r="E390" s="152"/>
      <c r="F390" s="153"/>
      <c r="G390" s="152"/>
      <c r="H390" s="152"/>
      <c r="I390" s="162" t="e">
        <f t="shared" si="90"/>
        <v>#DIV/0!</v>
      </c>
      <c r="J390" s="152"/>
      <c r="K390" s="162" t="e">
        <f t="shared" si="91"/>
        <v>#DIV/0!</v>
      </c>
      <c r="L390" s="153"/>
      <c r="M390" s="163" t="e">
        <f t="shared" si="92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918"/>
      <c r="C391" s="921"/>
      <c r="D391" s="161">
        <v>5</v>
      </c>
      <c r="E391" s="152"/>
      <c r="F391" s="153"/>
      <c r="G391" s="152"/>
      <c r="H391" s="152"/>
      <c r="I391" s="162" t="e">
        <f t="shared" ref="I391:I396" si="100">H391/G391</f>
        <v>#DIV/0!</v>
      </c>
      <c r="J391" s="152"/>
      <c r="K391" s="162" t="e">
        <f t="shared" ref="K391:K396" si="101">J391/G391</f>
        <v>#DIV/0!</v>
      </c>
      <c r="L391" s="153"/>
      <c r="M391" s="163" t="e">
        <f t="shared" ref="M391:M396" si="102">(H391+J391)/G391</f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918"/>
      <c r="C392" s="921"/>
      <c r="D392" s="161">
        <v>6</v>
      </c>
      <c r="E392" s="152"/>
      <c r="F392" s="153"/>
      <c r="G392" s="152"/>
      <c r="H392" s="152"/>
      <c r="I392" s="162" t="e">
        <f t="shared" si="100"/>
        <v>#DIV/0!</v>
      </c>
      <c r="J392" s="152"/>
      <c r="K392" s="162" t="e">
        <f t="shared" si="101"/>
        <v>#DIV/0!</v>
      </c>
      <c r="L392" s="153"/>
      <c r="M392" s="163" t="e">
        <f t="shared" si="102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918"/>
      <c r="C393" s="921"/>
      <c r="D393" s="161">
        <v>7</v>
      </c>
      <c r="E393" s="152"/>
      <c r="F393" s="153"/>
      <c r="G393" s="152"/>
      <c r="H393" s="152"/>
      <c r="I393" s="162" t="e">
        <f t="shared" si="100"/>
        <v>#DIV/0!</v>
      </c>
      <c r="J393" s="152"/>
      <c r="K393" s="162" t="e">
        <f t="shared" si="101"/>
        <v>#DIV/0!</v>
      </c>
      <c r="L393" s="153"/>
      <c r="M393" s="163" t="e">
        <f t="shared" si="102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918"/>
      <c r="C394" s="921"/>
      <c r="D394" s="161">
        <v>8</v>
      </c>
      <c r="E394" s="152"/>
      <c r="F394" s="153"/>
      <c r="G394" s="152"/>
      <c r="H394" s="152"/>
      <c r="I394" s="162" t="e">
        <f t="shared" si="100"/>
        <v>#DIV/0!</v>
      </c>
      <c r="J394" s="152"/>
      <c r="K394" s="162" t="e">
        <f t="shared" si="101"/>
        <v>#DIV/0!</v>
      </c>
      <c r="L394" s="153"/>
      <c r="M394" s="163" t="e">
        <f t="shared" si="102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918"/>
      <c r="C395" s="921"/>
      <c r="D395" s="161">
        <v>9</v>
      </c>
      <c r="E395" s="152"/>
      <c r="F395" s="153"/>
      <c r="G395" s="152"/>
      <c r="H395" s="152"/>
      <c r="I395" s="162" t="e">
        <f t="shared" si="100"/>
        <v>#DIV/0!</v>
      </c>
      <c r="J395" s="152"/>
      <c r="K395" s="162" t="e">
        <f t="shared" si="101"/>
        <v>#DIV/0!</v>
      </c>
      <c r="L395" s="153"/>
      <c r="M395" s="163" t="e">
        <f t="shared" si="102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919"/>
      <c r="C396" s="922"/>
      <c r="D396" s="161">
        <v>10</v>
      </c>
      <c r="E396" s="152"/>
      <c r="F396" s="153"/>
      <c r="G396" s="152"/>
      <c r="H396" s="152"/>
      <c r="I396" s="162" t="e">
        <f t="shared" si="100"/>
        <v>#DIV/0!</v>
      </c>
      <c r="J396" s="152"/>
      <c r="K396" s="162" t="e">
        <f t="shared" si="101"/>
        <v>#DIV/0!</v>
      </c>
      <c r="L396" s="153"/>
      <c r="M396" s="163" t="e">
        <f t="shared" si="102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917">
        <f t="shared" si="98"/>
        <v>45997</v>
      </c>
      <c r="C397" s="920" t="str">
        <f t="shared" ref="C397" si="10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ref="I397:I444" si="104">H397/G397</f>
        <v>#DIV/0!</v>
      </c>
      <c r="J397" s="152"/>
      <c r="K397" s="162" t="e">
        <f t="shared" ref="K397:K444" si="105">J397/G397</f>
        <v>#DIV/0!</v>
      </c>
      <c r="L397" s="153"/>
      <c r="M397" s="163" t="e">
        <f t="shared" ref="M397:M444" si="106">(H397+J397)/G397</f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918"/>
      <c r="C398" s="921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918"/>
      <c r="C399" s="921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918"/>
      <c r="C400" s="921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918"/>
      <c r="C401" s="921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918"/>
      <c r="C402" s="921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918"/>
      <c r="C403" s="921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918"/>
      <c r="C404" s="921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918"/>
      <c r="C405" s="921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919"/>
      <c r="C406" s="922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917">
        <f t="shared" si="98"/>
        <v>45998</v>
      </c>
      <c r="C407" s="920" t="str">
        <f t="shared" ref="C407" si="107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918"/>
      <c r="C408" s="921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918"/>
      <c r="C409" s="921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918"/>
      <c r="C410" s="921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918"/>
      <c r="C411" s="921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918"/>
      <c r="C412" s="921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918"/>
      <c r="C413" s="921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918"/>
      <c r="C414" s="921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918"/>
      <c r="C415" s="921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919"/>
      <c r="C416" s="922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917">
        <f t="shared" si="98"/>
        <v>45999</v>
      </c>
      <c r="C417" s="920" t="str">
        <f t="shared" ref="C417" si="108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918"/>
      <c r="C418" s="921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918"/>
      <c r="C419" s="921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918"/>
      <c r="C420" s="921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918"/>
      <c r="C421" s="921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918"/>
      <c r="C422" s="921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918"/>
      <c r="C423" s="921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918"/>
      <c r="C424" s="921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918"/>
      <c r="C425" s="921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919"/>
      <c r="C426" s="922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917">
        <f t="shared" si="98"/>
        <v>46000</v>
      </c>
      <c r="C427" s="920" t="str">
        <f t="shared" ref="C427" si="109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918"/>
      <c r="C428" s="921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918"/>
      <c r="C429" s="921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918"/>
      <c r="C430" s="921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918"/>
      <c r="C431" s="921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918"/>
      <c r="C432" s="921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918"/>
      <c r="C433" s="921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918"/>
      <c r="C434" s="921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918"/>
      <c r="C435" s="921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919"/>
      <c r="C436" s="922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917">
        <f t="shared" si="98"/>
        <v>46001</v>
      </c>
      <c r="C437" s="920" t="str">
        <f t="shared" ref="C437" si="110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918"/>
      <c r="C438" s="921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918"/>
      <c r="C439" s="921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918"/>
      <c r="C440" s="921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918"/>
      <c r="C441" s="921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918"/>
      <c r="C442" s="921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918"/>
      <c r="C443" s="921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918"/>
      <c r="C444" s="921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918"/>
      <c r="C445" s="921"/>
      <c r="D445" s="161">
        <v>9</v>
      </c>
      <c r="E445" s="152"/>
      <c r="F445" s="153"/>
      <c r="G445" s="152"/>
      <c r="H445" s="152"/>
      <c r="I445" s="162" t="e">
        <f t="shared" ref="I445:I454" si="111">H445/G445</f>
        <v>#DIV/0!</v>
      </c>
      <c r="J445" s="152"/>
      <c r="K445" s="162" t="e">
        <f t="shared" ref="K445:K454" si="112">J445/G445</f>
        <v>#DIV/0!</v>
      </c>
      <c r="L445" s="153"/>
      <c r="M445" s="163" t="e">
        <f t="shared" ref="M445:M454" si="113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919"/>
      <c r="C446" s="922"/>
      <c r="D446" s="161">
        <v>10</v>
      </c>
      <c r="E446" s="152"/>
      <c r="F446" s="153"/>
      <c r="G446" s="152"/>
      <c r="H446" s="152"/>
      <c r="I446" s="162" t="e">
        <f t="shared" si="111"/>
        <v>#DIV/0!</v>
      </c>
      <c r="J446" s="152"/>
      <c r="K446" s="162" t="e">
        <f t="shared" si="112"/>
        <v>#DIV/0!</v>
      </c>
      <c r="L446" s="153"/>
      <c r="M446" s="163" t="e">
        <f t="shared" si="113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917">
        <f t="shared" ref="B447" si="114">B437+1</f>
        <v>46002</v>
      </c>
      <c r="C447" s="920" t="str">
        <f t="shared" ref="C447" si="115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1"/>
        <v>#DIV/0!</v>
      </c>
      <c r="J447" s="152"/>
      <c r="K447" s="162" t="e">
        <f t="shared" si="112"/>
        <v>#DIV/0!</v>
      </c>
      <c r="L447" s="153"/>
      <c r="M447" s="163" t="e">
        <f t="shared" si="113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918"/>
      <c r="C448" s="921"/>
      <c r="D448" s="161">
        <v>2</v>
      </c>
      <c r="E448" s="152"/>
      <c r="F448" s="153"/>
      <c r="G448" s="152"/>
      <c r="H448" s="152"/>
      <c r="I448" s="162" t="e">
        <f t="shared" si="111"/>
        <v>#DIV/0!</v>
      </c>
      <c r="J448" s="152"/>
      <c r="K448" s="162" t="e">
        <f t="shared" si="112"/>
        <v>#DIV/0!</v>
      </c>
      <c r="L448" s="153"/>
      <c r="M448" s="163" t="e">
        <f t="shared" si="113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918"/>
      <c r="C449" s="921"/>
      <c r="D449" s="161">
        <v>3</v>
      </c>
      <c r="E449" s="152"/>
      <c r="F449" s="153"/>
      <c r="G449" s="152"/>
      <c r="H449" s="152"/>
      <c r="I449" s="162" t="e">
        <f t="shared" si="111"/>
        <v>#DIV/0!</v>
      </c>
      <c r="J449" s="152"/>
      <c r="K449" s="162" t="e">
        <f t="shared" si="112"/>
        <v>#DIV/0!</v>
      </c>
      <c r="L449" s="153"/>
      <c r="M449" s="163" t="e">
        <f t="shared" si="113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918"/>
      <c r="C450" s="921"/>
      <c r="D450" s="161">
        <v>4</v>
      </c>
      <c r="E450" s="152"/>
      <c r="F450" s="153"/>
      <c r="G450" s="152"/>
      <c r="H450" s="152"/>
      <c r="I450" s="162" t="e">
        <f t="shared" si="111"/>
        <v>#DIV/0!</v>
      </c>
      <c r="J450" s="152"/>
      <c r="K450" s="162" t="e">
        <f t="shared" si="112"/>
        <v>#DIV/0!</v>
      </c>
      <c r="L450" s="153"/>
      <c r="M450" s="163" t="e">
        <f t="shared" si="113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918"/>
      <c r="C451" s="921"/>
      <c r="D451" s="161">
        <v>5</v>
      </c>
      <c r="E451" s="152"/>
      <c r="F451" s="153"/>
      <c r="G451" s="152"/>
      <c r="H451" s="152"/>
      <c r="I451" s="162" t="e">
        <f t="shared" si="111"/>
        <v>#DIV/0!</v>
      </c>
      <c r="J451" s="152"/>
      <c r="K451" s="162" t="e">
        <f t="shared" si="112"/>
        <v>#DIV/0!</v>
      </c>
      <c r="L451" s="153"/>
      <c r="M451" s="163" t="e">
        <f t="shared" si="113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918"/>
      <c r="C452" s="921"/>
      <c r="D452" s="161">
        <v>6</v>
      </c>
      <c r="E452" s="152"/>
      <c r="F452" s="153"/>
      <c r="G452" s="152"/>
      <c r="H452" s="152"/>
      <c r="I452" s="162" t="e">
        <f t="shared" si="111"/>
        <v>#DIV/0!</v>
      </c>
      <c r="J452" s="152"/>
      <c r="K452" s="162" t="e">
        <f t="shared" si="112"/>
        <v>#DIV/0!</v>
      </c>
      <c r="L452" s="153"/>
      <c r="M452" s="163" t="e">
        <f t="shared" si="113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918"/>
      <c r="C453" s="921"/>
      <c r="D453" s="161">
        <v>7</v>
      </c>
      <c r="E453" s="152"/>
      <c r="F453" s="153"/>
      <c r="G453" s="152"/>
      <c r="H453" s="152"/>
      <c r="I453" s="162" t="e">
        <f t="shared" si="111"/>
        <v>#DIV/0!</v>
      </c>
      <c r="J453" s="152"/>
      <c r="K453" s="162" t="e">
        <f t="shared" si="112"/>
        <v>#DIV/0!</v>
      </c>
      <c r="L453" s="153"/>
      <c r="M453" s="163" t="e">
        <f t="shared" si="113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918"/>
      <c r="C454" s="921"/>
      <c r="D454" s="161">
        <v>8</v>
      </c>
      <c r="E454" s="152"/>
      <c r="F454" s="153"/>
      <c r="G454" s="152"/>
      <c r="H454" s="152"/>
      <c r="I454" s="162" t="e">
        <f t="shared" si="111"/>
        <v>#DIV/0!</v>
      </c>
      <c r="J454" s="152"/>
      <c r="K454" s="162" t="e">
        <f t="shared" si="112"/>
        <v>#DIV/0!</v>
      </c>
      <c r="L454" s="153"/>
      <c r="M454" s="163" t="e">
        <f t="shared" si="113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918"/>
      <c r="C455" s="921"/>
      <c r="D455" s="161">
        <v>9</v>
      </c>
      <c r="E455" s="152"/>
      <c r="F455" s="153"/>
      <c r="G455" s="152"/>
      <c r="H455" s="152"/>
      <c r="I455" s="162" t="e">
        <f t="shared" ref="I455:I464" si="116">H455/G455</f>
        <v>#DIV/0!</v>
      </c>
      <c r="J455" s="152"/>
      <c r="K455" s="162" t="e">
        <f t="shared" ref="K455:K464" si="117">J455/G455</f>
        <v>#DIV/0!</v>
      </c>
      <c r="L455" s="153"/>
      <c r="M455" s="163" t="e">
        <f t="shared" ref="M455:M464" si="118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919"/>
      <c r="C456" s="922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917">
        <f t="shared" ref="B457" si="119">B447+1</f>
        <v>46003</v>
      </c>
      <c r="C457" s="920" t="str">
        <f t="shared" ref="C457" si="120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6"/>
        <v>#DIV/0!</v>
      </c>
      <c r="J457" s="152"/>
      <c r="K457" s="162" t="e">
        <f t="shared" si="117"/>
        <v>#DIV/0!</v>
      </c>
      <c r="L457" s="153"/>
      <c r="M457" s="163" t="e">
        <f t="shared" si="118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918"/>
      <c r="C458" s="921"/>
      <c r="D458" s="161">
        <v>2</v>
      </c>
      <c r="E458" s="152"/>
      <c r="F458" s="153"/>
      <c r="G458" s="152"/>
      <c r="H458" s="152"/>
      <c r="I458" s="162" t="e">
        <f t="shared" si="116"/>
        <v>#DIV/0!</v>
      </c>
      <c r="J458" s="152"/>
      <c r="K458" s="162" t="e">
        <f t="shared" si="117"/>
        <v>#DIV/0!</v>
      </c>
      <c r="L458" s="153"/>
      <c r="M458" s="163" t="e">
        <f t="shared" si="118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918"/>
      <c r="C459" s="921"/>
      <c r="D459" s="161">
        <v>3</v>
      </c>
      <c r="E459" s="152"/>
      <c r="F459" s="153"/>
      <c r="G459" s="152"/>
      <c r="H459" s="152"/>
      <c r="I459" s="162" t="e">
        <f t="shared" si="116"/>
        <v>#DIV/0!</v>
      </c>
      <c r="J459" s="152"/>
      <c r="K459" s="162" t="e">
        <f t="shared" si="117"/>
        <v>#DIV/0!</v>
      </c>
      <c r="L459" s="153"/>
      <c r="M459" s="163" t="e">
        <f t="shared" si="118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918"/>
      <c r="C460" s="921"/>
      <c r="D460" s="161">
        <v>4</v>
      </c>
      <c r="E460" s="152"/>
      <c r="F460" s="153"/>
      <c r="G460" s="152"/>
      <c r="H460" s="152"/>
      <c r="I460" s="162" t="e">
        <f t="shared" si="116"/>
        <v>#DIV/0!</v>
      </c>
      <c r="J460" s="152"/>
      <c r="K460" s="162" t="e">
        <f t="shared" si="117"/>
        <v>#DIV/0!</v>
      </c>
      <c r="L460" s="153"/>
      <c r="M460" s="163" t="e">
        <f t="shared" si="118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918"/>
      <c r="C461" s="921"/>
      <c r="D461" s="161">
        <v>5</v>
      </c>
      <c r="E461" s="152"/>
      <c r="F461" s="153"/>
      <c r="G461" s="152"/>
      <c r="H461" s="152"/>
      <c r="I461" s="162" t="e">
        <f t="shared" si="116"/>
        <v>#DIV/0!</v>
      </c>
      <c r="J461" s="152"/>
      <c r="K461" s="162" t="e">
        <f t="shared" si="117"/>
        <v>#DIV/0!</v>
      </c>
      <c r="L461" s="153"/>
      <c r="M461" s="163" t="e">
        <f t="shared" si="118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918"/>
      <c r="C462" s="921"/>
      <c r="D462" s="161">
        <v>6</v>
      </c>
      <c r="E462" s="152"/>
      <c r="F462" s="153"/>
      <c r="G462" s="152"/>
      <c r="H462" s="152"/>
      <c r="I462" s="162" t="e">
        <f t="shared" si="116"/>
        <v>#DIV/0!</v>
      </c>
      <c r="J462" s="152"/>
      <c r="K462" s="162" t="e">
        <f t="shared" si="117"/>
        <v>#DIV/0!</v>
      </c>
      <c r="L462" s="153"/>
      <c r="M462" s="163" t="e">
        <f t="shared" si="118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918"/>
      <c r="C463" s="921"/>
      <c r="D463" s="161">
        <v>7</v>
      </c>
      <c r="E463" s="152"/>
      <c r="F463" s="153"/>
      <c r="G463" s="152"/>
      <c r="H463" s="152"/>
      <c r="I463" s="162" t="e">
        <f t="shared" si="116"/>
        <v>#DIV/0!</v>
      </c>
      <c r="J463" s="152"/>
      <c r="K463" s="162" t="e">
        <f t="shared" si="117"/>
        <v>#DIV/0!</v>
      </c>
      <c r="L463" s="153"/>
      <c r="M463" s="163" t="e">
        <f t="shared" si="118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918"/>
      <c r="C464" s="921"/>
      <c r="D464" s="161">
        <v>8</v>
      </c>
      <c r="E464" s="152"/>
      <c r="F464" s="153"/>
      <c r="G464" s="152"/>
      <c r="H464" s="152"/>
      <c r="I464" s="162" t="e">
        <f t="shared" si="116"/>
        <v>#DIV/0!</v>
      </c>
      <c r="J464" s="152"/>
      <c r="K464" s="162" t="e">
        <f t="shared" si="117"/>
        <v>#DIV/0!</v>
      </c>
      <c r="L464" s="153"/>
      <c r="M464" s="163" t="e">
        <f t="shared" si="118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918"/>
      <c r="C465" s="921"/>
      <c r="D465" s="161">
        <v>9</v>
      </c>
      <c r="E465" s="152"/>
      <c r="F465" s="153"/>
      <c r="G465" s="152"/>
      <c r="H465" s="152"/>
      <c r="I465" s="162" t="e">
        <f t="shared" ref="I465:I474" si="121">H465/G465</f>
        <v>#DIV/0!</v>
      </c>
      <c r="J465" s="152"/>
      <c r="K465" s="162" t="e">
        <f t="shared" ref="K465:K474" si="122">J465/G465</f>
        <v>#DIV/0!</v>
      </c>
      <c r="L465" s="153"/>
      <c r="M465" s="163" t="e">
        <f t="shared" ref="M465:M474" si="123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919"/>
      <c r="C466" s="922"/>
      <c r="D466" s="161">
        <v>10</v>
      </c>
      <c r="E466" s="152"/>
      <c r="F466" s="153"/>
      <c r="G466" s="152"/>
      <c r="H466" s="152"/>
      <c r="I466" s="162" t="e">
        <f t="shared" si="121"/>
        <v>#DIV/0!</v>
      </c>
      <c r="J466" s="152"/>
      <c r="K466" s="162" t="e">
        <f t="shared" si="122"/>
        <v>#DIV/0!</v>
      </c>
      <c r="L466" s="153"/>
      <c r="M466" s="163" t="e">
        <f t="shared" si="123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917">
        <f t="shared" ref="B467" si="124">B457+1</f>
        <v>46004</v>
      </c>
      <c r="C467" s="920" t="str">
        <f t="shared" ref="C467" si="125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1"/>
        <v>#DIV/0!</v>
      </c>
      <c r="J467" s="152"/>
      <c r="K467" s="162" t="e">
        <f t="shared" si="122"/>
        <v>#DIV/0!</v>
      </c>
      <c r="L467" s="153"/>
      <c r="M467" s="163" t="e">
        <f t="shared" si="123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918"/>
      <c r="C468" s="921"/>
      <c r="D468" s="161">
        <v>2</v>
      </c>
      <c r="E468" s="152"/>
      <c r="F468" s="153"/>
      <c r="G468" s="152"/>
      <c r="H468" s="152"/>
      <c r="I468" s="162" t="e">
        <f t="shared" si="121"/>
        <v>#DIV/0!</v>
      </c>
      <c r="J468" s="152"/>
      <c r="K468" s="162" t="e">
        <f t="shared" si="122"/>
        <v>#DIV/0!</v>
      </c>
      <c r="L468" s="153"/>
      <c r="M468" s="163" t="e">
        <f t="shared" si="123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918"/>
      <c r="C469" s="921"/>
      <c r="D469" s="161">
        <v>3</v>
      </c>
      <c r="E469" s="152"/>
      <c r="F469" s="153"/>
      <c r="G469" s="152"/>
      <c r="H469" s="152"/>
      <c r="I469" s="162" t="e">
        <f t="shared" si="121"/>
        <v>#DIV/0!</v>
      </c>
      <c r="J469" s="152"/>
      <c r="K469" s="162" t="e">
        <f t="shared" si="122"/>
        <v>#DIV/0!</v>
      </c>
      <c r="L469" s="153"/>
      <c r="M469" s="163" t="e">
        <f t="shared" si="123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918"/>
      <c r="C470" s="921"/>
      <c r="D470" s="161">
        <v>4</v>
      </c>
      <c r="E470" s="152"/>
      <c r="F470" s="153"/>
      <c r="G470" s="152"/>
      <c r="H470" s="152"/>
      <c r="I470" s="162" t="e">
        <f t="shared" si="121"/>
        <v>#DIV/0!</v>
      </c>
      <c r="J470" s="152"/>
      <c r="K470" s="162" t="e">
        <f t="shared" si="122"/>
        <v>#DIV/0!</v>
      </c>
      <c r="L470" s="153"/>
      <c r="M470" s="163" t="e">
        <f t="shared" si="123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918"/>
      <c r="C471" s="921"/>
      <c r="D471" s="161">
        <v>5</v>
      </c>
      <c r="E471" s="152"/>
      <c r="F471" s="153"/>
      <c r="G471" s="152"/>
      <c r="H471" s="152"/>
      <c r="I471" s="162" t="e">
        <f t="shared" si="121"/>
        <v>#DIV/0!</v>
      </c>
      <c r="J471" s="152"/>
      <c r="K471" s="162" t="e">
        <f t="shared" si="122"/>
        <v>#DIV/0!</v>
      </c>
      <c r="L471" s="153"/>
      <c r="M471" s="163" t="e">
        <f t="shared" si="123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918"/>
      <c r="C472" s="921"/>
      <c r="D472" s="161">
        <v>6</v>
      </c>
      <c r="E472" s="152"/>
      <c r="F472" s="153"/>
      <c r="G472" s="152"/>
      <c r="H472" s="152"/>
      <c r="I472" s="162" t="e">
        <f t="shared" si="121"/>
        <v>#DIV/0!</v>
      </c>
      <c r="J472" s="152"/>
      <c r="K472" s="162" t="e">
        <f t="shared" si="122"/>
        <v>#DIV/0!</v>
      </c>
      <c r="L472" s="153"/>
      <c r="M472" s="163" t="e">
        <f t="shared" si="123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918"/>
      <c r="C473" s="921"/>
      <c r="D473" s="161">
        <v>7</v>
      </c>
      <c r="E473" s="152"/>
      <c r="F473" s="153"/>
      <c r="G473" s="152"/>
      <c r="H473" s="152"/>
      <c r="I473" s="162" t="e">
        <f t="shared" si="121"/>
        <v>#DIV/0!</v>
      </c>
      <c r="J473" s="152"/>
      <c r="K473" s="162" t="e">
        <f t="shared" si="122"/>
        <v>#DIV/0!</v>
      </c>
      <c r="L473" s="153"/>
      <c r="M473" s="163" t="e">
        <f t="shared" si="123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918"/>
      <c r="C474" s="921"/>
      <c r="D474" s="161">
        <v>8</v>
      </c>
      <c r="E474" s="152"/>
      <c r="F474" s="153"/>
      <c r="G474" s="152"/>
      <c r="H474" s="152"/>
      <c r="I474" s="162" t="e">
        <f t="shared" si="121"/>
        <v>#DIV/0!</v>
      </c>
      <c r="J474" s="152"/>
      <c r="K474" s="162" t="e">
        <f t="shared" si="122"/>
        <v>#DIV/0!</v>
      </c>
      <c r="L474" s="153"/>
      <c r="M474" s="163" t="e">
        <f t="shared" si="123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918"/>
      <c r="C475" s="921"/>
      <c r="D475" s="161">
        <v>9</v>
      </c>
      <c r="E475" s="152"/>
      <c r="F475" s="153"/>
      <c r="G475" s="152"/>
      <c r="H475" s="152"/>
      <c r="I475" s="162" t="e">
        <f t="shared" ref="I475:I494" si="126">H475/G475</f>
        <v>#DIV/0!</v>
      </c>
      <c r="J475" s="152"/>
      <c r="K475" s="162" t="e">
        <f t="shared" ref="K475:K494" si="127">J475/G475</f>
        <v>#DIV/0!</v>
      </c>
      <c r="L475" s="153"/>
      <c r="M475" s="163" t="e">
        <f t="shared" ref="M475:M494" si="128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919"/>
      <c r="C476" s="922"/>
      <c r="D476" s="161">
        <v>10</v>
      </c>
      <c r="E476" s="152"/>
      <c r="F476" s="153"/>
      <c r="G476" s="152"/>
      <c r="H476" s="152"/>
      <c r="I476" s="162" t="e">
        <f t="shared" si="126"/>
        <v>#DIV/0!</v>
      </c>
      <c r="J476" s="152"/>
      <c r="K476" s="162" t="e">
        <f t="shared" si="127"/>
        <v>#DIV/0!</v>
      </c>
      <c r="L476" s="153"/>
      <c r="M476" s="163" t="e">
        <f t="shared" si="128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917">
        <f t="shared" ref="B477" si="129">B467+1</f>
        <v>46005</v>
      </c>
      <c r="C477" s="920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6"/>
        <v>#DIV/0!</v>
      </c>
      <c r="J477" s="152"/>
      <c r="K477" s="162" t="e">
        <f t="shared" si="127"/>
        <v>#DIV/0!</v>
      </c>
      <c r="L477" s="153"/>
      <c r="M477" s="163" t="e">
        <f t="shared" si="128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918"/>
      <c r="C478" s="921"/>
      <c r="D478" s="161">
        <v>2</v>
      </c>
      <c r="E478" s="152"/>
      <c r="F478" s="153"/>
      <c r="G478" s="152"/>
      <c r="H478" s="152"/>
      <c r="I478" s="162" t="e">
        <f t="shared" si="126"/>
        <v>#DIV/0!</v>
      </c>
      <c r="J478" s="152"/>
      <c r="K478" s="162" t="e">
        <f t="shared" si="127"/>
        <v>#DIV/0!</v>
      </c>
      <c r="L478" s="153"/>
      <c r="M478" s="163" t="e">
        <f t="shared" si="128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918"/>
      <c r="C479" s="921"/>
      <c r="D479" s="161">
        <v>3</v>
      </c>
      <c r="E479" s="152"/>
      <c r="F479" s="153"/>
      <c r="G479" s="152"/>
      <c r="H479" s="152"/>
      <c r="I479" s="162" t="e">
        <f t="shared" si="126"/>
        <v>#DIV/0!</v>
      </c>
      <c r="J479" s="152"/>
      <c r="K479" s="162" t="e">
        <f t="shared" si="127"/>
        <v>#DIV/0!</v>
      </c>
      <c r="L479" s="153"/>
      <c r="M479" s="163" t="e">
        <f t="shared" si="128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918"/>
      <c r="C480" s="921"/>
      <c r="D480" s="161">
        <v>4</v>
      </c>
      <c r="E480" s="152"/>
      <c r="F480" s="153"/>
      <c r="G480" s="152"/>
      <c r="H480" s="152"/>
      <c r="I480" s="162" t="e">
        <f t="shared" si="126"/>
        <v>#DIV/0!</v>
      </c>
      <c r="J480" s="152"/>
      <c r="K480" s="162" t="e">
        <f t="shared" si="127"/>
        <v>#DIV/0!</v>
      </c>
      <c r="L480" s="153"/>
      <c r="M480" s="163" t="e">
        <f t="shared" si="128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918"/>
      <c r="C481" s="921"/>
      <c r="D481" s="161">
        <v>5</v>
      </c>
      <c r="E481" s="152"/>
      <c r="F481" s="153"/>
      <c r="G481" s="152"/>
      <c r="H481" s="152"/>
      <c r="I481" s="162" t="e">
        <f t="shared" si="126"/>
        <v>#DIV/0!</v>
      </c>
      <c r="J481" s="152"/>
      <c r="K481" s="162" t="e">
        <f t="shared" si="127"/>
        <v>#DIV/0!</v>
      </c>
      <c r="L481" s="153"/>
      <c r="M481" s="163" t="e">
        <f t="shared" si="128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918"/>
      <c r="C482" s="921"/>
      <c r="D482" s="161">
        <v>6</v>
      </c>
      <c r="E482" s="152"/>
      <c r="F482" s="153"/>
      <c r="G482" s="152"/>
      <c r="H482" s="152"/>
      <c r="I482" s="162" t="e">
        <f t="shared" si="126"/>
        <v>#DIV/0!</v>
      </c>
      <c r="J482" s="152"/>
      <c r="K482" s="162" t="e">
        <f t="shared" si="127"/>
        <v>#DIV/0!</v>
      </c>
      <c r="L482" s="153"/>
      <c r="M482" s="163" t="e">
        <f t="shared" si="128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918"/>
      <c r="C483" s="921"/>
      <c r="D483" s="161">
        <v>7</v>
      </c>
      <c r="E483" s="152"/>
      <c r="F483" s="153"/>
      <c r="G483" s="152"/>
      <c r="H483" s="152"/>
      <c r="I483" s="162" t="e">
        <f t="shared" si="126"/>
        <v>#DIV/0!</v>
      </c>
      <c r="J483" s="152"/>
      <c r="K483" s="162" t="e">
        <f t="shared" si="127"/>
        <v>#DIV/0!</v>
      </c>
      <c r="L483" s="153"/>
      <c r="M483" s="163" t="e">
        <f t="shared" si="128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918"/>
      <c r="C484" s="921"/>
      <c r="D484" s="161">
        <v>8</v>
      </c>
      <c r="E484" s="152"/>
      <c r="F484" s="153"/>
      <c r="G484" s="152"/>
      <c r="H484" s="152"/>
      <c r="I484" s="162" t="e">
        <f t="shared" si="126"/>
        <v>#DIV/0!</v>
      </c>
      <c r="J484" s="152"/>
      <c r="K484" s="162" t="e">
        <f t="shared" si="127"/>
        <v>#DIV/0!</v>
      </c>
      <c r="L484" s="153"/>
      <c r="M484" s="163" t="e">
        <f t="shared" si="128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918"/>
      <c r="C485" s="921"/>
      <c r="D485" s="161">
        <v>9</v>
      </c>
      <c r="E485" s="152"/>
      <c r="F485" s="153"/>
      <c r="G485" s="152"/>
      <c r="H485" s="152"/>
      <c r="I485" s="162" t="e">
        <f t="shared" si="126"/>
        <v>#DIV/0!</v>
      </c>
      <c r="J485" s="152"/>
      <c r="K485" s="162" t="e">
        <f t="shared" si="127"/>
        <v>#DIV/0!</v>
      </c>
      <c r="L485" s="153"/>
      <c r="M485" s="163" t="e">
        <f t="shared" si="128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919"/>
      <c r="C486" s="922"/>
      <c r="D486" s="161">
        <v>10</v>
      </c>
      <c r="E486" s="152"/>
      <c r="F486" s="153"/>
      <c r="G486" s="152"/>
      <c r="H486" s="152"/>
      <c r="I486" s="162" t="e">
        <f t="shared" si="126"/>
        <v>#DIV/0!</v>
      </c>
      <c r="J486" s="152"/>
      <c r="K486" s="162" t="e">
        <f t="shared" si="127"/>
        <v>#DIV/0!</v>
      </c>
      <c r="L486" s="153"/>
      <c r="M486" s="163" t="e">
        <f t="shared" si="128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917">
        <f t="shared" ref="B487" si="131">B477+1</f>
        <v>46006</v>
      </c>
      <c r="C487" s="920" t="str">
        <f t="shared" ref="C487" si="132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6"/>
        <v>#DIV/0!</v>
      </c>
      <c r="J487" s="152"/>
      <c r="K487" s="162" t="e">
        <f t="shared" si="127"/>
        <v>#DIV/0!</v>
      </c>
      <c r="L487" s="153"/>
      <c r="M487" s="163" t="e">
        <f t="shared" si="128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918"/>
      <c r="C488" s="921"/>
      <c r="D488" s="161">
        <v>2</v>
      </c>
      <c r="E488" s="152"/>
      <c r="F488" s="153"/>
      <c r="G488" s="152"/>
      <c r="H488" s="152"/>
      <c r="I488" s="162" t="e">
        <f t="shared" si="126"/>
        <v>#DIV/0!</v>
      </c>
      <c r="J488" s="152"/>
      <c r="K488" s="162" t="e">
        <f t="shared" si="127"/>
        <v>#DIV/0!</v>
      </c>
      <c r="L488" s="153"/>
      <c r="M488" s="163" t="e">
        <f t="shared" si="128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918"/>
      <c r="C489" s="921"/>
      <c r="D489" s="161">
        <v>3</v>
      </c>
      <c r="E489" s="152"/>
      <c r="F489" s="153"/>
      <c r="G489" s="152"/>
      <c r="H489" s="152"/>
      <c r="I489" s="162" t="e">
        <f t="shared" si="126"/>
        <v>#DIV/0!</v>
      </c>
      <c r="J489" s="152"/>
      <c r="K489" s="162" t="e">
        <f t="shared" si="127"/>
        <v>#DIV/0!</v>
      </c>
      <c r="L489" s="153"/>
      <c r="M489" s="163" t="e">
        <f t="shared" si="128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918"/>
      <c r="C490" s="921"/>
      <c r="D490" s="161">
        <v>4</v>
      </c>
      <c r="E490" s="152"/>
      <c r="F490" s="153"/>
      <c r="G490" s="152"/>
      <c r="H490" s="152"/>
      <c r="I490" s="162" t="e">
        <f t="shared" si="126"/>
        <v>#DIV/0!</v>
      </c>
      <c r="J490" s="152"/>
      <c r="K490" s="162" t="e">
        <f t="shared" si="127"/>
        <v>#DIV/0!</v>
      </c>
      <c r="L490" s="153"/>
      <c r="M490" s="163" t="e">
        <f t="shared" si="128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918"/>
      <c r="C491" s="921"/>
      <c r="D491" s="161">
        <v>5</v>
      </c>
      <c r="E491" s="152"/>
      <c r="F491" s="153"/>
      <c r="G491" s="152"/>
      <c r="H491" s="152"/>
      <c r="I491" s="162" t="e">
        <f t="shared" si="126"/>
        <v>#DIV/0!</v>
      </c>
      <c r="J491" s="152"/>
      <c r="K491" s="162" t="e">
        <f t="shared" si="127"/>
        <v>#DIV/0!</v>
      </c>
      <c r="L491" s="153"/>
      <c r="M491" s="163" t="e">
        <f t="shared" si="128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918"/>
      <c r="C492" s="921"/>
      <c r="D492" s="161">
        <v>6</v>
      </c>
      <c r="E492" s="152"/>
      <c r="F492" s="153"/>
      <c r="G492" s="152"/>
      <c r="H492" s="152"/>
      <c r="I492" s="162" t="e">
        <f t="shared" si="126"/>
        <v>#DIV/0!</v>
      </c>
      <c r="J492" s="152"/>
      <c r="K492" s="162" t="e">
        <f t="shared" si="127"/>
        <v>#DIV/0!</v>
      </c>
      <c r="L492" s="153"/>
      <c r="M492" s="163" t="e">
        <f t="shared" si="128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918"/>
      <c r="C493" s="921"/>
      <c r="D493" s="161">
        <v>7</v>
      </c>
      <c r="E493" s="152"/>
      <c r="F493" s="153"/>
      <c r="G493" s="152"/>
      <c r="H493" s="152"/>
      <c r="I493" s="162" t="e">
        <f t="shared" si="126"/>
        <v>#DIV/0!</v>
      </c>
      <c r="J493" s="152"/>
      <c r="K493" s="162" t="e">
        <f t="shared" si="127"/>
        <v>#DIV/0!</v>
      </c>
      <c r="L493" s="153"/>
      <c r="M493" s="163" t="e">
        <f t="shared" si="128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918"/>
      <c r="C494" s="921"/>
      <c r="D494" s="161">
        <v>8</v>
      </c>
      <c r="E494" s="152"/>
      <c r="F494" s="153"/>
      <c r="G494" s="152"/>
      <c r="H494" s="152"/>
      <c r="I494" s="162" t="e">
        <f t="shared" si="126"/>
        <v>#DIV/0!</v>
      </c>
      <c r="J494" s="152"/>
      <c r="K494" s="162" t="e">
        <f t="shared" si="127"/>
        <v>#DIV/0!</v>
      </c>
      <c r="L494" s="153"/>
      <c r="M494" s="163" t="e">
        <f t="shared" si="128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918"/>
      <c r="C495" s="921"/>
      <c r="D495" s="161">
        <v>9</v>
      </c>
      <c r="E495" s="152"/>
      <c r="F495" s="153"/>
      <c r="G495" s="152"/>
      <c r="H495" s="152"/>
      <c r="I495" s="162" t="e">
        <f t="shared" ref="I495:I496" si="133">H495/G495</f>
        <v>#DIV/0!</v>
      </c>
      <c r="J495" s="152"/>
      <c r="K495" s="162" t="e">
        <f t="shared" ref="K495:K496" si="134">J495/G495</f>
        <v>#DIV/0!</v>
      </c>
      <c r="L495" s="153"/>
      <c r="M495" s="163" t="e">
        <f t="shared" ref="M495:M496" si="135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919"/>
      <c r="C496" s="922"/>
      <c r="D496" s="161">
        <v>10</v>
      </c>
      <c r="E496" s="152"/>
      <c r="F496" s="153"/>
      <c r="G496" s="152"/>
      <c r="H496" s="152"/>
      <c r="I496" s="162" t="e">
        <f t="shared" si="133"/>
        <v>#DIV/0!</v>
      </c>
      <c r="J496" s="152"/>
      <c r="K496" s="162" t="e">
        <f t="shared" si="134"/>
        <v>#DIV/0!</v>
      </c>
      <c r="L496" s="153"/>
      <c r="M496" s="163" t="e">
        <f t="shared" si="135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5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0000000}">
          <x14:formula1>
            <xm:f>下拉式選單!$B$3:$B$10</xm:f>
          </x14:formula1>
          <xm:sqref>U87:U125 U7:U76 U127:U496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44" t="s">
        <v>12</v>
      </c>
      <c r="D21" s="942"/>
      <c r="E21" s="943"/>
      <c r="F21" s="49" t="s">
        <v>46</v>
      </c>
      <c r="G21" s="49" t="s">
        <v>48</v>
      </c>
      <c r="H21" s="49" t="s">
        <v>49</v>
      </c>
      <c r="I21" s="8" t="s">
        <v>13</v>
      </c>
      <c r="J21" s="957" t="s">
        <v>51</v>
      </c>
      <c r="K21" s="94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46" t="s">
        <v>14</v>
      </c>
      <c r="D22" s="942"/>
      <c r="E22" s="943"/>
      <c r="F22" s="4">
        <v>3</v>
      </c>
      <c r="G22" s="4">
        <v>3000</v>
      </c>
      <c r="H22" s="4">
        <v>1000</v>
      </c>
      <c r="I22" s="4">
        <v>10</v>
      </c>
      <c r="J22" s="945" t="s">
        <v>76</v>
      </c>
      <c r="K22" s="943"/>
      <c r="M22" s="52" t="s">
        <v>26</v>
      </c>
      <c r="N22" s="57" t="s">
        <v>47</v>
      </c>
      <c r="O22" s="952" t="s">
        <v>12</v>
      </c>
      <c r="P22" s="942"/>
      <c r="Q22" s="943"/>
      <c r="R22" s="958" t="s">
        <v>53</v>
      </c>
      <c r="S22" s="942"/>
      <c r="T22" s="94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57" t="s">
        <v>51</v>
      </c>
      <c r="AA22" s="943"/>
    </row>
    <row r="23" spans="1:27" ht="15.75" customHeight="1">
      <c r="A23" s="23"/>
      <c r="B23" s="6">
        <v>2</v>
      </c>
      <c r="C23" s="941"/>
      <c r="D23" s="942"/>
      <c r="E23" s="943"/>
      <c r="F23" s="4"/>
      <c r="G23" s="4"/>
      <c r="H23" s="4"/>
      <c r="I23" s="4"/>
      <c r="J23" s="941"/>
      <c r="K23" s="943"/>
      <c r="M23" s="56" t="s">
        <v>42</v>
      </c>
      <c r="N23" s="24">
        <v>1</v>
      </c>
      <c r="O23" s="945" t="s">
        <v>82</v>
      </c>
      <c r="P23" s="942"/>
      <c r="Q23" s="943"/>
      <c r="R23" s="945" t="s">
        <v>85</v>
      </c>
      <c r="S23" s="942"/>
      <c r="T23" s="943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45" t="s">
        <v>86</v>
      </c>
      <c r="AA23" s="943"/>
    </row>
    <row r="24" spans="1:27" ht="15.75" customHeight="1">
      <c r="A24" s="23"/>
      <c r="B24" s="6">
        <v>3</v>
      </c>
      <c r="C24" s="941"/>
      <c r="D24" s="942"/>
      <c r="E24" s="943"/>
      <c r="F24" s="4"/>
      <c r="G24" s="4"/>
      <c r="H24" s="4"/>
      <c r="I24" s="4"/>
      <c r="J24" s="941"/>
      <c r="K24" s="943"/>
      <c r="M24" s="25"/>
      <c r="N24" s="24">
        <v>2</v>
      </c>
      <c r="O24" s="946"/>
      <c r="P24" s="942"/>
      <c r="Q24" s="943"/>
      <c r="R24" s="946"/>
      <c r="S24" s="942"/>
      <c r="T24" s="943"/>
      <c r="U24" s="4"/>
      <c r="V24" s="14"/>
      <c r="W24" s="4"/>
      <c r="X24" s="16">
        <f t="shared" si="16"/>
        <v>0</v>
      </c>
      <c r="Y24" s="4"/>
      <c r="Z24" s="946"/>
      <c r="AA24" s="943"/>
    </row>
    <row r="25" spans="1:27" ht="15.75" customHeight="1">
      <c r="A25" s="23"/>
      <c r="B25" s="6">
        <v>4</v>
      </c>
      <c r="C25" s="941"/>
      <c r="D25" s="942"/>
      <c r="E25" s="943"/>
      <c r="F25" s="4"/>
      <c r="G25" s="4"/>
      <c r="H25" s="4"/>
      <c r="I25" s="4"/>
      <c r="J25" s="941"/>
      <c r="K25" s="943"/>
      <c r="M25" s="25"/>
      <c r="N25" s="24">
        <v>3</v>
      </c>
      <c r="O25" s="946"/>
      <c r="P25" s="942"/>
      <c r="Q25" s="943"/>
      <c r="R25" s="946"/>
      <c r="S25" s="942"/>
      <c r="T25" s="943"/>
      <c r="U25" s="4"/>
      <c r="V25" s="14"/>
      <c r="W25" s="4"/>
      <c r="X25" s="16">
        <f t="shared" si="16"/>
        <v>0</v>
      </c>
      <c r="Y25" s="4"/>
      <c r="Z25" s="946"/>
      <c r="AA25" s="943"/>
    </row>
    <row r="26" spans="1:27" ht="15.75" customHeight="1">
      <c r="A26" s="23"/>
      <c r="B26" s="26">
        <v>5</v>
      </c>
      <c r="C26" s="955"/>
      <c r="D26" s="951"/>
      <c r="E26" s="948"/>
      <c r="F26" s="27"/>
      <c r="G26" s="27"/>
      <c r="H26" s="27"/>
      <c r="I26" s="27"/>
      <c r="J26" s="955"/>
      <c r="K26" s="948"/>
      <c r="M26" s="25"/>
      <c r="N26" s="24">
        <v>4</v>
      </c>
      <c r="O26" s="946"/>
      <c r="P26" s="942"/>
      <c r="Q26" s="943"/>
      <c r="R26" s="946"/>
      <c r="S26" s="942"/>
      <c r="T26" s="943"/>
      <c r="U26" s="4"/>
      <c r="V26" s="14"/>
      <c r="W26" s="4"/>
      <c r="X26" s="16">
        <f t="shared" si="16"/>
        <v>0</v>
      </c>
      <c r="Y26" s="4"/>
      <c r="Z26" s="946"/>
      <c r="AA26" s="943"/>
    </row>
    <row r="27" spans="1:27" ht="15.75" customHeight="1">
      <c r="A27" s="23"/>
      <c r="B27" s="69" t="s">
        <v>101</v>
      </c>
      <c r="C27" s="949" t="s">
        <v>75</v>
      </c>
      <c r="D27" s="956"/>
      <c r="E27" s="950"/>
      <c r="F27" s="28">
        <v>4</v>
      </c>
      <c r="G27" s="28">
        <v>2800</v>
      </c>
      <c r="H27" s="28">
        <v>700</v>
      </c>
      <c r="I27" s="28" t="s">
        <v>15</v>
      </c>
      <c r="J27" s="949" t="s">
        <v>77</v>
      </c>
      <c r="K27" s="950"/>
      <c r="M27" s="25"/>
      <c r="N27" s="29">
        <v>5</v>
      </c>
      <c r="O27" s="947"/>
      <c r="P27" s="951"/>
      <c r="Q27" s="948"/>
      <c r="R27" s="947"/>
      <c r="S27" s="951"/>
      <c r="T27" s="948"/>
      <c r="U27" s="27"/>
      <c r="V27" s="30"/>
      <c r="W27" s="27"/>
      <c r="X27" s="31">
        <f t="shared" si="16"/>
        <v>0</v>
      </c>
      <c r="Y27" s="4"/>
      <c r="Z27" s="947"/>
      <c r="AA27" s="948"/>
    </row>
    <row r="28" spans="1:27" ht="15.75" customHeight="1">
      <c r="A28" s="23"/>
      <c r="B28" s="70" t="s">
        <v>102</v>
      </c>
      <c r="C28" s="941"/>
      <c r="D28" s="942"/>
      <c r="E28" s="943"/>
      <c r="F28" s="4"/>
      <c r="G28" s="4"/>
      <c r="H28" s="4"/>
      <c r="I28" s="4"/>
      <c r="J28" s="941"/>
      <c r="K28" s="943"/>
      <c r="M28" s="32"/>
      <c r="N28" s="55"/>
      <c r="O28" s="953"/>
      <c r="P28" s="942"/>
      <c r="Q28" s="942"/>
      <c r="R28" s="953"/>
      <c r="S28" s="942"/>
      <c r="T28" s="94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53"/>
      <c r="AA28" s="943"/>
    </row>
    <row r="29" spans="1:27" ht="15.75" customHeight="1">
      <c r="A29" s="23"/>
      <c r="B29" s="70" t="s">
        <v>100</v>
      </c>
      <c r="C29" s="941"/>
      <c r="D29" s="942"/>
      <c r="E29" s="943"/>
      <c r="F29" s="4"/>
      <c r="G29" s="4"/>
      <c r="H29" s="4"/>
      <c r="I29" s="4"/>
      <c r="J29" s="941"/>
      <c r="K29" s="943"/>
      <c r="M29" s="56" t="s">
        <v>43</v>
      </c>
      <c r="N29" s="24">
        <v>1</v>
      </c>
      <c r="O29" s="966" t="s">
        <v>16</v>
      </c>
      <c r="P29" s="962"/>
      <c r="Q29" s="963"/>
      <c r="R29" s="961" t="s">
        <v>87</v>
      </c>
      <c r="S29" s="962"/>
      <c r="T29" s="963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61" t="s">
        <v>88</v>
      </c>
      <c r="AA29" s="963"/>
    </row>
    <row r="30" spans="1:27" ht="15.75" customHeight="1">
      <c r="A30" s="23"/>
      <c r="B30" s="70" t="s">
        <v>99</v>
      </c>
      <c r="C30" s="941"/>
      <c r="D30" s="942"/>
      <c r="E30" s="943"/>
      <c r="F30" s="4"/>
      <c r="G30" s="4"/>
      <c r="H30" s="4"/>
      <c r="I30" s="4"/>
      <c r="J30" s="941"/>
      <c r="K30" s="943"/>
      <c r="M30" s="25"/>
      <c r="N30" s="24">
        <v>2</v>
      </c>
      <c r="O30" s="946"/>
      <c r="P30" s="942"/>
      <c r="Q30" s="943"/>
      <c r="R30" s="946"/>
      <c r="S30" s="942"/>
      <c r="T30" s="943"/>
      <c r="U30" s="4"/>
      <c r="V30" s="14"/>
      <c r="W30" s="4"/>
      <c r="X30" s="16">
        <f t="shared" si="17"/>
        <v>0</v>
      </c>
      <c r="Y30" s="4"/>
      <c r="Z30" s="946"/>
      <c r="AA30" s="943"/>
    </row>
    <row r="31" spans="1:27" ht="15.75" customHeight="1">
      <c r="A31" s="20"/>
      <c r="B31" s="70" t="s">
        <v>103</v>
      </c>
      <c r="C31" s="941"/>
      <c r="D31" s="942"/>
      <c r="E31" s="943"/>
      <c r="F31" s="4"/>
      <c r="G31" s="4"/>
      <c r="H31" s="4"/>
      <c r="I31" s="4"/>
      <c r="J31" s="941"/>
      <c r="K31" s="943"/>
      <c r="M31" s="25"/>
      <c r="N31" s="24">
        <v>3</v>
      </c>
      <c r="O31" s="946"/>
      <c r="P31" s="942"/>
      <c r="Q31" s="943"/>
      <c r="R31" s="946"/>
      <c r="S31" s="942"/>
      <c r="T31" s="943"/>
      <c r="U31" s="4"/>
      <c r="V31" s="14"/>
      <c r="W31" s="4"/>
      <c r="X31" s="16">
        <f t="shared" si="17"/>
        <v>0</v>
      </c>
      <c r="Y31" s="4"/>
      <c r="Z31" s="946"/>
      <c r="AA31" s="943"/>
    </row>
    <row r="32" spans="1:27" ht="15.75" customHeight="1">
      <c r="A32" s="67"/>
      <c r="M32" s="25"/>
      <c r="N32" s="24">
        <v>4</v>
      </c>
      <c r="O32" s="946"/>
      <c r="P32" s="942"/>
      <c r="Q32" s="943"/>
      <c r="R32" s="946"/>
      <c r="S32" s="942"/>
      <c r="T32" s="943"/>
      <c r="U32" s="4"/>
      <c r="V32" s="14"/>
      <c r="W32" s="4"/>
      <c r="X32" s="16">
        <f t="shared" si="17"/>
        <v>0</v>
      </c>
      <c r="Y32" s="4"/>
      <c r="Z32" s="946"/>
      <c r="AA32" s="943"/>
    </row>
    <row r="33" spans="1:27" ht="15.75" customHeight="1">
      <c r="A33" s="18"/>
      <c r="B33" s="49" t="s">
        <v>47</v>
      </c>
      <c r="C33" s="944" t="s">
        <v>12</v>
      </c>
      <c r="D33" s="942"/>
      <c r="E33" s="943"/>
      <c r="F33" s="49" t="s">
        <v>46</v>
      </c>
      <c r="G33" s="49" t="s">
        <v>48</v>
      </c>
      <c r="H33" s="49" t="s">
        <v>49</v>
      </c>
      <c r="I33" s="8" t="s">
        <v>13</v>
      </c>
      <c r="J33" s="957" t="s">
        <v>51</v>
      </c>
      <c r="K33" s="943"/>
      <c r="M33" s="25"/>
      <c r="N33" s="29">
        <v>5</v>
      </c>
      <c r="O33" s="946"/>
      <c r="P33" s="942"/>
      <c r="Q33" s="943"/>
      <c r="R33" s="946"/>
      <c r="S33" s="942"/>
      <c r="T33" s="943"/>
      <c r="U33" s="27"/>
      <c r="V33" s="30"/>
      <c r="W33" s="27"/>
      <c r="X33" s="31">
        <f t="shared" si="17"/>
        <v>0</v>
      </c>
      <c r="Y33" s="4"/>
      <c r="Z33" s="946"/>
      <c r="AA33" s="943"/>
    </row>
    <row r="34" spans="1:27" ht="15.75" customHeight="1">
      <c r="A34" s="52" t="s">
        <v>35</v>
      </c>
      <c r="B34" s="6">
        <v>1</v>
      </c>
      <c r="C34" s="945" t="s">
        <v>79</v>
      </c>
      <c r="D34" s="942"/>
      <c r="E34" s="943"/>
      <c r="F34" s="4">
        <v>3</v>
      </c>
      <c r="G34" s="4">
        <v>2500</v>
      </c>
      <c r="H34" s="4">
        <v>833.33</v>
      </c>
      <c r="I34" s="4">
        <v>20</v>
      </c>
      <c r="J34" s="945" t="s">
        <v>78</v>
      </c>
      <c r="K34" s="943"/>
      <c r="M34" s="68"/>
      <c r="N34" s="45"/>
      <c r="O34" s="953"/>
      <c r="P34" s="942"/>
      <c r="Q34" s="942"/>
      <c r="R34" s="953"/>
      <c r="S34" s="942"/>
      <c r="T34" s="94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53"/>
      <c r="AA34" s="943"/>
    </row>
    <row r="35" spans="1:27" ht="15.75" customHeight="1">
      <c r="A35" s="23"/>
      <c r="B35" s="6">
        <v>2</v>
      </c>
      <c r="C35" s="946"/>
      <c r="D35" s="942"/>
      <c r="E35" s="943"/>
      <c r="F35" s="4"/>
      <c r="G35" s="4"/>
      <c r="H35" s="4"/>
      <c r="I35" s="4"/>
      <c r="J35" s="946"/>
      <c r="K35" s="943"/>
      <c r="M35" s="1"/>
      <c r="N35" s="1"/>
      <c r="O35" s="964"/>
      <c r="P35" s="965"/>
      <c r="Q35" s="965"/>
      <c r="R35" s="964"/>
      <c r="S35" s="965"/>
      <c r="T35" s="965"/>
      <c r="U35" s="1"/>
      <c r="V35" s="38"/>
      <c r="W35" s="1"/>
      <c r="X35" s="1"/>
      <c r="Y35" s="964"/>
      <c r="Z35" s="965"/>
      <c r="AA35" s="965"/>
    </row>
    <row r="36" spans="1:27" ht="15.75" customHeight="1">
      <c r="A36" s="23"/>
      <c r="B36" s="6">
        <v>3</v>
      </c>
      <c r="C36" s="946"/>
      <c r="D36" s="942"/>
      <c r="E36" s="943"/>
      <c r="F36" s="4"/>
      <c r="G36" s="4"/>
      <c r="H36" s="4"/>
      <c r="I36" s="4"/>
      <c r="J36" s="946"/>
      <c r="K36" s="943"/>
      <c r="M36" s="52" t="s">
        <v>27</v>
      </c>
      <c r="N36" s="57" t="s">
        <v>47</v>
      </c>
      <c r="O36" s="952" t="s">
        <v>12</v>
      </c>
      <c r="P36" s="953"/>
      <c r="Q36" s="954"/>
      <c r="R36" s="958" t="s">
        <v>53</v>
      </c>
      <c r="S36" s="959"/>
      <c r="T36" s="96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57" t="s">
        <v>51</v>
      </c>
      <c r="AA36" s="967"/>
    </row>
    <row r="37" spans="1:27" ht="15.75" customHeight="1">
      <c r="A37" s="23"/>
      <c r="B37" s="6">
        <v>4</v>
      </c>
      <c r="C37" s="946"/>
      <c r="D37" s="942"/>
      <c r="E37" s="943"/>
      <c r="F37" s="4"/>
      <c r="G37" s="4"/>
      <c r="H37" s="4"/>
      <c r="I37" s="4"/>
      <c r="J37" s="946"/>
      <c r="K37" s="943"/>
      <c r="M37" s="56" t="s">
        <v>42</v>
      </c>
      <c r="N37" s="24">
        <v>1</v>
      </c>
      <c r="O37" s="945" t="s">
        <v>89</v>
      </c>
      <c r="P37" s="942"/>
      <c r="Q37" s="943"/>
      <c r="R37" s="945" t="s">
        <v>90</v>
      </c>
      <c r="S37" s="942"/>
      <c r="T37" s="943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45" t="s">
        <v>91</v>
      </c>
      <c r="AA37" s="943"/>
    </row>
    <row r="38" spans="1:27" ht="15.75" customHeight="1">
      <c r="A38" s="23"/>
      <c r="B38" s="26">
        <v>5</v>
      </c>
      <c r="C38" s="947"/>
      <c r="D38" s="951"/>
      <c r="E38" s="948"/>
      <c r="F38" s="27"/>
      <c r="G38" s="27"/>
      <c r="H38" s="27"/>
      <c r="I38" s="27"/>
      <c r="J38" s="947"/>
      <c r="K38" s="948"/>
      <c r="M38" s="25"/>
      <c r="N38" s="24">
        <v>2</v>
      </c>
      <c r="O38" s="946"/>
      <c r="P38" s="942"/>
      <c r="Q38" s="943"/>
      <c r="R38" s="946"/>
      <c r="S38" s="942"/>
      <c r="T38" s="943"/>
      <c r="U38" s="4"/>
      <c r="V38" s="14"/>
      <c r="W38" s="4"/>
      <c r="X38" s="16">
        <f t="shared" si="18"/>
        <v>0</v>
      </c>
      <c r="Y38" s="4"/>
      <c r="Z38" s="946"/>
      <c r="AA38" s="943"/>
    </row>
    <row r="39" spans="1:27" ht="14.25">
      <c r="A39" s="23"/>
      <c r="B39" s="69" t="s">
        <v>101</v>
      </c>
      <c r="C39" s="949" t="s">
        <v>80</v>
      </c>
      <c r="D39" s="956"/>
      <c r="E39" s="950"/>
      <c r="F39" s="28">
        <v>7</v>
      </c>
      <c r="G39" s="28">
        <v>2200</v>
      </c>
      <c r="H39" s="28">
        <v>314.29000000000002</v>
      </c>
      <c r="I39" s="28">
        <v>-15</v>
      </c>
      <c r="J39" s="949" t="s">
        <v>81</v>
      </c>
      <c r="K39" s="950"/>
      <c r="M39" s="25"/>
      <c r="N39" s="24">
        <v>3</v>
      </c>
      <c r="O39" s="946"/>
      <c r="P39" s="942"/>
      <c r="Q39" s="943"/>
      <c r="R39" s="946"/>
      <c r="S39" s="942"/>
      <c r="T39" s="943"/>
      <c r="U39" s="4"/>
      <c r="V39" s="14"/>
      <c r="W39" s="4"/>
      <c r="X39" s="16">
        <f t="shared" si="18"/>
        <v>0</v>
      </c>
      <c r="Y39" s="4"/>
      <c r="Z39" s="946"/>
      <c r="AA39" s="943"/>
    </row>
    <row r="40" spans="1:27" ht="14.25">
      <c r="A40" s="23"/>
      <c r="B40" s="70" t="s">
        <v>102</v>
      </c>
      <c r="C40" s="946"/>
      <c r="D40" s="942"/>
      <c r="E40" s="943"/>
      <c r="F40" s="4"/>
      <c r="G40" s="4"/>
      <c r="H40" s="4"/>
      <c r="I40" s="4"/>
      <c r="J40" s="946"/>
      <c r="K40" s="943"/>
      <c r="M40" s="25"/>
      <c r="N40" s="24">
        <v>4</v>
      </c>
      <c r="O40" s="946"/>
      <c r="P40" s="942"/>
      <c r="Q40" s="943"/>
      <c r="R40" s="946"/>
      <c r="S40" s="942"/>
      <c r="T40" s="943"/>
      <c r="U40" s="4"/>
      <c r="V40" s="14"/>
      <c r="W40" s="4"/>
      <c r="X40" s="16">
        <f t="shared" si="18"/>
        <v>0</v>
      </c>
      <c r="Y40" s="4"/>
      <c r="Z40" s="946"/>
      <c r="AA40" s="943"/>
    </row>
    <row r="41" spans="1:27" ht="14.25">
      <c r="A41" s="23"/>
      <c r="B41" s="70" t="s">
        <v>100</v>
      </c>
      <c r="C41" s="946"/>
      <c r="D41" s="942"/>
      <c r="E41" s="943"/>
      <c r="F41" s="4"/>
      <c r="G41" s="4"/>
      <c r="H41" s="4"/>
      <c r="I41" s="4"/>
      <c r="J41" s="946"/>
      <c r="K41" s="943"/>
      <c r="M41" s="25"/>
      <c r="N41" s="29">
        <v>5</v>
      </c>
      <c r="O41" s="947"/>
      <c r="P41" s="951"/>
      <c r="Q41" s="948"/>
      <c r="R41" s="947"/>
      <c r="S41" s="951"/>
      <c r="T41" s="948"/>
      <c r="U41" s="27"/>
      <c r="V41" s="30"/>
      <c r="W41" s="27"/>
      <c r="X41" s="31">
        <f t="shared" si="18"/>
        <v>0</v>
      </c>
      <c r="Y41" s="4"/>
      <c r="Z41" s="946"/>
      <c r="AA41" s="943"/>
    </row>
    <row r="42" spans="1:27" ht="14.25">
      <c r="A42" s="23"/>
      <c r="B42" s="70" t="s">
        <v>99</v>
      </c>
      <c r="C42" s="946"/>
      <c r="D42" s="942"/>
      <c r="E42" s="943"/>
      <c r="F42" s="4"/>
      <c r="G42" s="4"/>
      <c r="H42" s="4"/>
      <c r="I42" s="4"/>
      <c r="J42" s="946"/>
      <c r="K42" s="943"/>
      <c r="M42" s="32"/>
      <c r="N42" s="54"/>
      <c r="O42" s="953"/>
      <c r="P42" s="942"/>
      <c r="Q42" s="942"/>
      <c r="R42" s="953"/>
      <c r="S42" s="942"/>
      <c r="T42" s="94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53"/>
      <c r="AA42" s="943"/>
    </row>
    <row r="43" spans="1:27" ht="14.25">
      <c r="A43" s="20"/>
      <c r="B43" s="70" t="s">
        <v>103</v>
      </c>
      <c r="C43" s="946"/>
      <c r="D43" s="942"/>
      <c r="E43" s="943"/>
      <c r="F43" s="4"/>
      <c r="G43" s="4"/>
      <c r="H43" s="4"/>
      <c r="I43" s="4"/>
      <c r="J43" s="946"/>
      <c r="K43" s="943"/>
      <c r="M43" s="56" t="s">
        <v>43</v>
      </c>
      <c r="N43" s="24">
        <v>1</v>
      </c>
      <c r="O43" s="945" t="s">
        <v>89</v>
      </c>
      <c r="P43" s="942"/>
      <c r="Q43" s="943"/>
      <c r="R43" s="961" t="s">
        <v>93</v>
      </c>
      <c r="S43" s="962"/>
      <c r="T43" s="963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45" t="s">
        <v>92</v>
      </c>
      <c r="AA43" s="943"/>
    </row>
    <row r="44" spans="1:27" ht="14.25">
      <c r="A44" s="67"/>
      <c r="M44" s="25"/>
      <c r="N44" s="24">
        <v>2</v>
      </c>
      <c r="O44" s="946"/>
      <c r="P44" s="942"/>
      <c r="Q44" s="943"/>
      <c r="R44" s="946"/>
      <c r="S44" s="942"/>
      <c r="T44" s="943"/>
      <c r="U44" s="4"/>
      <c r="V44" s="14"/>
      <c r="W44" s="4"/>
      <c r="X44" s="37">
        <f t="shared" si="19"/>
        <v>0</v>
      </c>
      <c r="Y44" s="4"/>
      <c r="Z44" s="946"/>
      <c r="AA44" s="943"/>
    </row>
    <row r="45" spans="1:27" ht="14.25">
      <c r="A45" s="18"/>
      <c r="B45" s="49" t="s">
        <v>47</v>
      </c>
      <c r="C45" s="944" t="s">
        <v>12</v>
      </c>
      <c r="D45" s="942"/>
      <c r="E45" s="943"/>
      <c r="F45" s="49" t="s">
        <v>46</v>
      </c>
      <c r="G45" s="49" t="s">
        <v>48</v>
      </c>
      <c r="H45" s="49" t="s">
        <v>49</v>
      </c>
      <c r="I45" s="8" t="s">
        <v>13</v>
      </c>
      <c r="J45" s="957" t="s">
        <v>51</v>
      </c>
      <c r="K45" s="943"/>
      <c r="M45" s="25"/>
      <c r="N45" s="24">
        <v>3</v>
      </c>
      <c r="O45" s="946"/>
      <c r="P45" s="942"/>
      <c r="Q45" s="943"/>
      <c r="R45" s="946"/>
      <c r="S45" s="942"/>
      <c r="T45" s="943"/>
      <c r="U45" s="4"/>
      <c r="V45" s="14"/>
      <c r="W45" s="4"/>
      <c r="X45" s="37">
        <f t="shared" si="19"/>
        <v>0</v>
      </c>
      <c r="Y45" s="4"/>
      <c r="Z45" s="946"/>
      <c r="AA45" s="943"/>
    </row>
    <row r="46" spans="1:27" ht="14.25">
      <c r="A46" s="52" t="s">
        <v>36</v>
      </c>
      <c r="B46" s="6">
        <v>1</v>
      </c>
      <c r="C46" s="945" t="s">
        <v>82</v>
      </c>
      <c r="D46" s="942"/>
      <c r="E46" s="943"/>
      <c r="F46" s="4">
        <v>15</v>
      </c>
      <c r="G46" s="4">
        <v>1200</v>
      </c>
      <c r="H46" s="4">
        <v>80</v>
      </c>
      <c r="I46" s="4">
        <v>5</v>
      </c>
      <c r="J46" s="945" t="s">
        <v>83</v>
      </c>
      <c r="K46" s="943"/>
      <c r="M46" s="25"/>
      <c r="N46" s="24">
        <v>4</v>
      </c>
      <c r="O46" s="946"/>
      <c r="P46" s="942"/>
      <c r="Q46" s="943"/>
      <c r="R46" s="946"/>
      <c r="S46" s="942"/>
      <c r="T46" s="943"/>
      <c r="U46" s="4"/>
      <c r="V46" s="14"/>
      <c r="W46" s="4"/>
      <c r="X46" s="37">
        <f t="shared" si="19"/>
        <v>0</v>
      </c>
      <c r="Y46" s="4"/>
      <c r="Z46" s="946"/>
      <c r="AA46" s="943"/>
    </row>
    <row r="47" spans="1:27" ht="14.25">
      <c r="A47" s="23"/>
      <c r="B47" s="6">
        <v>2</v>
      </c>
      <c r="C47" s="946"/>
      <c r="D47" s="942"/>
      <c r="E47" s="943"/>
      <c r="F47" s="4"/>
      <c r="G47" s="4"/>
      <c r="H47" s="4"/>
      <c r="I47" s="4"/>
      <c r="J47" s="946"/>
      <c r="K47" s="943"/>
      <c r="M47" s="25"/>
      <c r="N47" s="29">
        <v>5</v>
      </c>
      <c r="O47" s="946"/>
      <c r="P47" s="942"/>
      <c r="Q47" s="943"/>
      <c r="R47" s="946"/>
      <c r="S47" s="942"/>
      <c r="T47" s="943"/>
      <c r="U47" s="27"/>
      <c r="V47" s="30"/>
      <c r="W47" s="27"/>
      <c r="X47" s="40">
        <f t="shared" si="19"/>
        <v>0</v>
      </c>
      <c r="Y47" s="4"/>
      <c r="Z47" s="946"/>
      <c r="AA47" s="943"/>
    </row>
    <row r="48" spans="1:27" ht="14.25">
      <c r="A48" s="23"/>
      <c r="B48" s="6">
        <v>3</v>
      </c>
      <c r="C48" s="946"/>
      <c r="D48" s="942"/>
      <c r="E48" s="943"/>
      <c r="F48" s="4"/>
      <c r="G48" s="4"/>
      <c r="H48" s="4"/>
      <c r="I48" s="4"/>
      <c r="J48" s="946"/>
      <c r="K48" s="943"/>
      <c r="M48" s="68"/>
      <c r="N48" s="45"/>
      <c r="O48" s="953"/>
      <c r="P48" s="942"/>
      <c r="Q48" s="942"/>
      <c r="R48" s="953"/>
      <c r="S48" s="942"/>
      <c r="T48" s="94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53"/>
      <c r="AA48" s="943"/>
    </row>
    <row r="49" spans="1:27" ht="14.25">
      <c r="A49" s="23"/>
      <c r="B49" s="6">
        <v>4</v>
      </c>
      <c r="C49" s="946"/>
      <c r="D49" s="942"/>
      <c r="E49" s="943"/>
      <c r="F49" s="4"/>
      <c r="G49" s="4"/>
      <c r="H49" s="4"/>
      <c r="I49" s="4"/>
      <c r="J49" s="946"/>
      <c r="K49" s="94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947"/>
      <c r="D50" s="951"/>
      <c r="E50" s="948"/>
      <c r="F50" s="27"/>
      <c r="G50" s="27"/>
      <c r="H50" s="27"/>
      <c r="I50" s="27"/>
      <c r="J50" s="947"/>
      <c r="K50" s="94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949" t="s">
        <v>89</v>
      </c>
      <c r="D51" s="956"/>
      <c r="E51" s="950"/>
      <c r="F51" s="28">
        <v>18</v>
      </c>
      <c r="G51" s="28">
        <v>800</v>
      </c>
      <c r="H51" s="28">
        <v>44.44</v>
      </c>
      <c r="I51" s="28">
        <v>-15</v>
      </c>
      <c r="J51" s="949" t="s">
        <v>84</v>
      </c>
      <c r="K51" s="950"/>
      <c r="M51" s="8"/>
      <c r="N51" s="8" t="s">
        <v>18</v>
      </c>
      <c r="O51" s="952" t="s">
        <v>12</v>
      </c>
      <c r="P51" s="953"/>
      <c r="Q51" s="954"/>
      <c r="R51" s="958" t="s">
        <v>53</v>
      </c>
      <c r="S51" s="959"/>
      <c r="T51" s="960"/>
      <c r="U51" s="57" t="s">
        <v>54</v>
      </c>
      <c r="V51" s="39" t="s">
        <v>19</v>
      </c>
      <c r="W51" s="57" t="s">
        <v>57</v>
      </c>
      <c r="X51" s="8" t="s">
        <v>2</v>
      </c>
      <c r="Y51" s="952" t="s">
        <v>50</v>
      </c>
      <c r="Z51" s="953"/>
      <c r="AA51" s="954"/>
    </row>
    <row r="52" spans="1:27" ht="14.25">
      <c r="A52" s="23"/>
      <c r="B52" s="70" t="s">
        <v>102</v>
      </c>
      <c r="C52" s="946"/>
      <c r="D52" s="942"/>
      <c r="E52" s="943"/>
      <c r="F52" s="4"/>
      <c r="G52" s="4"/>
      <c r="H52" s="4"/>
      <c r="I52" s="4"/>
      <c r="J52" s="946"/>
      <c r="K52" s="943"/>
      <c r="M52" s="56" t="s">
        <v>42</v>
      </c>
      <c r="N52" s="24">
        <v>1</v>
      </c>
      <c r="O52" s="945" t="s">
        <v>89</v>
      </c>
      <c r="P52" s="942"/>
      <c r="Q52" s="943"/>
      <c r="R52" s="961" t="s">
        <v>93</v>
      </c>
      <c r="S52" s="962"/>
      <c r="T52" s="963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45" t="s">
        <v>97</v>
      </c>
      <c r="Z52" s="942"/>
      <c r="AA52" s="943"/>
    </row>
    <row r="53" spans="1:27" ht="14.25">
      <c r="A53" s="23"/>
      <c r="B53" s="70" t="s">
        <v>100</v>
      </c>
      <c r="C53" s="946"/>
      <c r="D53" s="942"/>
      <c r="E53" s="943"/>
      <c r="F53" s="4"/>
      <c r="G53" s="4"/>
      <c r="H53" s="4"/>
      <c r="I53" s="4"/>
      <c r="J53" s="946"/>
      <c r="K53" s="943"/>
      <c r="M53" s="25"/>
      <c r="N53" s="29">
        <v>2</v>
      </c>
      <c r="O53" s="947"/>
      <c r="P53" s="951"/>
      <c r="Q53" s="948"/>
      <c r="R53" s="947"/>
      <c r="S53" s="951"/>
      <c r="T53" s="948"/>
      <c r="U53" s="27"/>
      <c r="V53" s="30"/>
      <c r="W53" s="30"/>
      <c r="X53" s="41">
        <f t="shared" si="20"/>
        <v>0</v>
      </c>
      <c r="Y53" s="947"/>
      <c r="Z53" s="951"/>
      <c r="AA53" s="948"/>
    </row>
    <row r="54" spans="1:27" ht="14.25">
      <c r="A54" s="23"/>
      <c r="B54" s="70" t="s">
        <v>99</v>
      </c>
      <c r="C54" s="946"/>
      <c r="D54" s="942"/>
      <c r="E54" s="943"/>
      <c r="F54" s="4"/>
      <c r="G54" s="4"/>
      <c r="H54" s="4"/>
      <c r="I54" s="4"/>
      <c r="J54" s="946"/>
      <c r="K54" s="943"/>
      <c r="M54" s="56" t="s">
        <v>43</v>
      </c>
      <c r="N54" s="42">
        <v>1</v>
      </c>
      <c r="O54" s="949" t="s">
        <v>94</v>
      </c>
      <c r="P54" s="956"/>
      <c r="Q54" s="950"/>
      <c r="R54" s="949" t="s">
        <v>95</v>
      </c>
      <c r="S54" s="956"/>
      <c r="T54" s="95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49" t="s">
        <v>96</v>
      </c>
      <c r="Z54" s="956"/>
      <c r="AA54" s="950"/>
    </row>
    <row r="55" spans="1:27" ht="14.25">
      <c r="A55" s="20"/>
      <c r="B55" s="70" t="s">
        <v>103</v>
      </c>
      <c r="C55" s="946"/>
      <c r="D55" s="942"/>
      <c r="E55" s="943"/>
      <c r="F55" s="4"/>
      <c r="G55" s="4"/>
      <c r="H55" s="4"/>
      <c r="I55" s="4"/>
      <c r="J55" s="946"/>
      <c r="K55" s="943"/>
      <c r="M55" s="22"/>
      <c r="N55" s="24">
        <v>2</v>
      </c>
      <c r="O55" s="946"/>
      <c r="P55" s="942"/>
      <c r="Q55" s="943"/>
      <c r="R55" s="946"/>
      <c r="S55" s="942"/>
      <c r="T55" s="943"/>
      <c r="U55" s="4"/>
      <c r="V55" s="14"/>
      <c r="W55" s="14"/>
      <c r="X55" s="13">
        <f t="shared" si="20"/>
        <v>0</v>
      </c>
      <c r="Y55" s="946"/>
      <c r="Z55" s="942"/>
      <c r="AA55" s="94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968" t="s">
        <v>275</v>
      </c>
      <c r="C2" s="968"/>
      <c r="D2" s="968"/>
      <c r="E2" s="968"/>
      <c r="F2" s="968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5" type="noConversion"/>
  <pageMargins left="0" right="0" top="0" bottom="0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443</v>
      </c>
    </row>
    <row r="4" spans="1:2" ht="14.25">
      <c r="A4">
        <v>2</v>
      </c>
      <c r="B4" s="164" t="s">
        <v>529</v>
      </c>
    </row>
    <row r="5" spans="1:2" ht="14.25">
      <c r="A5">
        <v>3</v>
      </c>
      <c r="B5" s="164" t="s">
        <v>366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530</v>
      </c>
    </row>
    <row r="10" spans="1:2" ht="14.25">
      <c r="A10">
        <v>8</v>
      </c>
      <c r="B10" s="164" t="s">
        <v>531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7C62213-2240-46F3-A23A-40B8CB2FD9D5}"/>
</file>

<file path=customXml/itemProps3.xml><?xml version="1.0" encoding="utf-8"?>
<ds:datastoreItem xmlns:ds="http://schemas.openxmlformats.org/officeDocument/2006/customXml" ds:itemID="{7C39827D-0125-424E-9A78-04E664CFD263}"/>
</file>

<file path=customXml/itemProps4.xml><?xml version="1.0" encoding="utf-8"?>
<ds:datastoreItem xmlns:ds="http://schemas.openxmlformats.org/officeDocument/2006/customXml" ds:itemID="{109D8B60-6281-44B2-BC67-DAEA235DC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39</vt:i4>
      </vt:variant>
      <vt:variant>
        <vt:lpstr>具名範圍</vt:lpstr>
      </vt:variant>
      <vt:variant>
        <vt:i4>18</vt:i4>
      </vt:variant>
    </vt:vector>
  </HeadingPairs>
  <TitlesOfParts>
    <vt:vector size="57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食品 屏榮</cp:lastModifiedBy>
  <cp:lastPrinted>2025-12-24T07:22:09Z</cp:lastPrinted>
  <dcterms:created xsi:type="dcterms:W3CDTF">2025-07-03T16:36:59Z</dcterms:created>
  <dcterms:modified xsi:type="dcterms:W3CDTF">2026-01-07T06:17:27Z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